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tabRatio="864" activeTab="7"/>
  </bookViews>
  <sheets>
    <sheet name="GF Budget Sust" sheetId="13" r:id="rId1"/>
    <sheet name="GF Income St Sust" sheetId="14" r:id="rId2"/>
    <sheet name="GF Bal Sheet Sust " sheetId="15" r:id="rId3"/>
    <sheet name="GF Cash Flow Sust" sheetId="16" r:id="rId4"/>
    <sheet name="GF Budget Base" sheetId="1" r:id="rId5"/>
    <sheet name="GF Income St Base" sheetId="2" r:id="rId6"/>
    <sheet name="GF Bal Sheet Base" sheetId="3" r:id="rId7"/>
    <sheet name="GF Cash Flow Base" sheetId="4" r:id="rId8"/>
  </sheets>
  <externalReferences>
    <externalReference r:id="rId9"/>
    <externalReference r:id="rId10"/>
    <externalReference r:id="rId11"/>
    <externalReference r:id="rId12"/>
  </externalReferences>
  <definedNames>
    <definedName name="asset_class_list_general" localSheetId="2" hidden="1">OFFSET('[1]IPP&amp;E Reconciliation'!$A$5,0,0,COUNTA('[1]IPP&amp;E Reconciliation'!$A$5:$A$31)-COUNTBLANK('[1]IPP&amp;E Reconciliation'!$A$5:$A$31),1)</definedName>
    <definedName name="asset_class_list_general" localSheetId="0" hidden="1">OFFSET('[1]IPP&amp;E Reconciliation'!$A$5,0,0,COUNTA('[1]IPP&amp;E Reconciliation'!$A$5:$A$31)-COUNTBLANK('[1]IPP&amp;E Reconciliation'!$A$5:$A$31),1)</definedName>
    <definedName name="asset_class_list_general" localSheetId="3" hidden="1">OFFSET('[1]IPP&amp;E Reconciliation'!$A$5,0,0,COUNTA('[1]IPP&amp;E Reconciliation'!$A$5:$A$31)-COUNTBLANK('[1]IPP&amp;E Reconciliation'!$A$5:$A$31),1)</definedName>
    <definedName name="asset_class_list_general" localSheetId="1" hidden="1">OFFSET('[1]IPP&amp;E Reconciliation'!$A$5,0,0,COUNTA('[1]IPP&amp;E Reconciliation'!$A$5:$A$31)-COUNTBLANK('[1]IPP&amp;E Reconciliation'!$A$5:$A$31),1)</definedName>
    <definedName name="asset_class_list_general" hidden="1">OFFSET('[2]IPP&amp;E Reconciliation'!$A$5,0,0,COUNTA('[2]IPP&amp;E Reconciliation'!$A$5:$A$31)-COUNTBLANK('[2]IPP&amp;E Reconciliation'!$A$5:$A$31),1)</definedName>
    <definedName name="asset_class_list_sewer" hidden="1">OFFSET('[3]IPP&amp;E Reconciliation'!$A$5,0,0,COUNTA('[3]IPP&amp;E Reconciliation'!$A$5:$A$31)-COUNTBLANK('[3]IPP&amp;E Reconciliation'!$A$5:$A$31),1)</definedName>
    <definedName name="asset_class_list_water" hidden="1">OFFSET('[4]IPP&amp;E Reconciliation'!$A$5,0,0,COUNTA('[4]IPP&amp;E Reconciliation'!$A$5:$A$31)-COUNTBLANK('[4]IPP&amp;E Reconciliation'!$A$5:$A$31),1)</definedName>
    <definedName name="balance_sheet_general_main" localSheetId="2" hidden="1">'GF Bal Sheet Sust '!$A$3</definedName>
    <definedName name="balance_sheet_general_main" localSheetId="0" hidden="1">'[1]Balance Sheet'!$A$3</definedName>
    <definedName name="balance_sheet_general_main" localSheetId="7" hidden="1">'[2]Balance Sheet'!$A$3</definedName>
    <definedName name="balance_sheet_general_main" localSheetId="3" hidden="1">'[1]Balance Sheet'!$A$3</definedName>
    <definedName name="balance_sheet_general_main" localSheetId="1" hidden="1">'[1]Balance Sheet'!$A$3</definedName>
    <definedName name="balance_sheet_general_main" hidden="1">'GF Bal Sheet Base'!$A$3</definedName>
    <definedName name="balance_sheet_list_general" localSheetId="2" hidden="1">'[1]IS-BS table general'!$R$5:$R$21</definedName>
    <definedName name="balance_sheet_list_general" localSheetId="0" hidden="1">'[1]IS-BS table general'!$R$5:$R$21</definedName>
    <definedName name="balance_sheet_list_general" localSheetId="3" hidden="1">'[1]IS-BS table general'!$R$5:$R$21</definedName>
    <definedName name="balance_sheet_list_general" localSheetId="1" hidden="1">'[1]IS-BS table general'!$R$5:$R$21</definedName>
    <definedName name="balance_sheet_list_general" hidden="1">'[2]IS-BS table general'!$R$5:$R$21</definedName>
    <definedName name="balance_sheet_list_sewer" hidden="1">'[3]IS-BS table sewer'!$R$5:$R$21</definedName>
    <definedName name="balance_sheet_list_water" hidden="1">'[4]IS-BS table water'!$R$5:$R$21</definedName>
    <definedName name="balance_sheet_sewer_main" hidden="1">#REF!</definedName>
    <definedName name="balance_sheet_water_main" hidden="1">#REF!</definedName>
    <definedName name="balance_sheet_workings_general_main" localSheetId="2" hidden="1">'[1]BS workings'!$A$3</definedName>
    <definedName name="balance_sheet_workings_general_main" localSheetId="0" hidden="1">'[1]BS workings'!$A$3</definedName>
    <definedName name="balance_sheet_workings_general_main" localSheetId="3" hidden="1">'[1]BS workings'!$A$3</definedName>
    <definedName name="balance_sheet_workings_general_main" localSheetId="1" hidden="1">'[1]BS workings'!$A$3</definedName>
    <definedName name="balance_sheet_workings_general_main" hidden="1">'[2]BS workings'!$A$3</definedName>
    <definedName name="balance_sheet_workings_sewer_main" hidden="1">'[3]BS workings'!$A$3</definedName>
    <definedName name="balance_sheet_workings_water_main" hidden="1">'[4]BS workings'!$A$3</definedName>
    <definedName name="BS_area_1_general" localSheetId="2" hidden="1">'GF Bal Sheet Sust '!$6:$59</definedName>
    <definedName name="BS_area_1_general" hidden="1">'GF Bal Sheet Base'!$6:$59</definedName>
    <definedName name="BS_area_1_sewer" hidden="1">#REF!</definedName>
    <definedName name="BS_area_1_water" hidden="1">#REF!</definedName>
    <definedName name="BS_area_16_general" localSheetId="2" hidden="1">'GF Bal Sheet Sust '!$141:$365</definedName>
    <definedName name="BS_area_16_general" hidden="1">'GF Bal Sheet Base'!$141:$365</definedName>
    <definedName name="BS_area_16_sewer" hidden="1">#REF!</definedName>
    <definedName name="BS_area_16_water" hidden="1">#REF!</definedName>
    <definedName name="BU_summary_stat_general_main" localSheetId="2" hidden="1">'[1]Budget Summary 1'!$D$4</definedName>
    <definedName name="BU_summary_stat_general_main" localSheetId="0" hidden="1">'[1]Budget Summary 1'!$D$4</definedName>
    <definedName name="BU_summary_stat_general_main" localSheetId="3" hidden="1">'[1]Budget Summary 1'!$D$4</definedName>
    <definedName name="BU_summary_stat_general_main" localSheetId="1" hidden="1">'[1]Budget Summary 1'!$D$4</definedName>
    <definedName name="BU_summary_stat_general_main" hidden="1">'[2]Budget Summary 1'!$D$4</definedName>
    <definedName name="BU_summary_stat_sewer_main" hidden="1">'[3]Budget Summary 1'!$D$4</definedName>
    <definedName name="BU_summary_stat_water_main" hidden="1">'[4]Budget Summary 1'!$D$4</definedName>
    <definedName name="budget_reconciliation_general_main" localSheetId="2" hidden="1">'[1]Budget Reconciliation'!$A$3</definedName>
    <definedName name="budget_reconciliation_general_main" localSheetId="0" hidden="1">'[1]Budget Reconciliation'!$A$3</definedName>
    <definedName name="budget_reconciliation_general_main" localSheetId="3" hidden="1">'[1]Budget Reconciliation'!$A$3</definedName>
    <definedName name="budget_reconciliation_general_main" localSheetId="1" hidden="1">'[1]Budget Reconciliation'!$A$3</definedName>
    <definedName name="budget_reconciliation_general_main" hidden="1">'[2]Budget Reconciliation'!$A$3</definedName>
    <definedName name="budget_reconciliation_sewer_main" hidden="1">'[3]Budget Reconciliation'!$A$3</definedName>
    <definedName name="budget_reconciliation_water_main" hidden="1">'[4]Budget Reconciliation'!$A$3</definedName>
    <definedName name="budget_summary_area_1_general" localSheetId="0" hidden="1">'GF Budget Sust'!$C$8:$N$46</definedName>
    <definedName name="budget_summary_area_1_general" hidden="1">'GF Budget Base'!$C$8:$N$46</definedName>
    <definedName name="budget_summary_area_1_sewer" hidden="1">#REF!</definedName>
    <definedName name="budget_summary_area_1_water" hidden="1">#REF!</definedName>
    <definedName name="budget_summary_general_main" localSheetId="6" hidden="1">'[2]Budget Summary 2'!$A$3</definedName>
    <definedName name="budget_summary_general_main" localSheetId="2" hidden="1">'[1]Budget Summary 2'!$A$3</definedName>
    <definedName name="budget_summary_general_main" localSheetId="0" hidden="1">'GF Budget Sust'!$A$3</definedName>
    <definedName name="budget_summary_general_main" localSheetId="7" hidden="1">'[2]Budget Summary 2'!$A$3</definedName>
    <definedName name="budget_summary_general_main" localSheetId="3" hidden="1">'[1]Budget Summary 2'!$A$3</definedName>
    <definedName name="budget_summary_general_main" localSheetId="5" hidden="1">'[2]Budget Summary 2'!$A$3</definedName>
    <definedName name="budget_summary_general_main" localSheetId="1" hidden="1">'[1]Budget Summary 2'!$A$3</definedName>
    <definedName name="budget_summary_general_main" hidden="1">'GF Budget Base'!$A$3</definedName>
    <definedName name="budget_summary_level_general" localSheetId="2" hidden="1">'[1]Budget Summary 2 by level'!$B$5</definedName>
    <definedName name="budget_summary_level_general" localSheetId="0" hidden="1">'[1]Budget Summary 2 by level'!$B$5</definedName>
    <definedName name="budget_summary_level_general" localSheetId="3" hidden="1">'[1]Budget Summary 2 by level'!$B$5</definedName>
    <definedName name="budget_summary_level_general" localSheetId="1" hidden="1">'[1]Budget Summary 2 by level'!$B$5</definedName>
    <definedName name="budget_summary_level_general" hidden="1">'[2]Budget Summary 2 by level'!$B$5</definedName>
    <definedName name="budget_summary_level_sewer" hidden="1">'[3]Budget Summary 2 by level'!$B$5</definedName>
    <definedName name="budget_summary_level_water" hidden="1">'[4]Budget Summary 2 by level'!$B$5</definedName>
    <definedName name="budget_summary_sewer_main" hidden="1">#REF!</definedName>
    <definedName name="budget_summary_water_main" hidden="1">#REF!</definedName>
    <definedName name="budget_type_sum_level_general" localSheetId="2" hidden="1">'[1]Budget Summary 1 by level'!$A$4</definedName>
    <definedName name="budget_type_sum_level_general" localSheetId="0" hidden="1">'[1]Budget Summary 1 by level'!$A$4</definedName>
    <definedName name="budget_type_sum_level_general" localSheetId="3" hidden="1">'[1]Budget Summary 1 by level'!$A$4</definedName>
    <definedName name="budget_type_sum_level_general" localSheetId="1" hidden="1">'[1]Budget Summary 1 by level'!$A$4</definedName>
    <definedName name="budget_type_sum_level_general" hidden="1">'[2]Budget Summary 1 by level'!$A$4</definedName>
    <definedName name="budget_type_sum_level_sewer" hidden="1">'[3]Budget Summary 1 by level'!$A$4</definedName>
    <definedName name="budget_type_sum_level_water" hidden="1">'[4]Budget Summary 1 by level'!$A$4</definedName>
    <definedName name="cap_exp_summary_general_main" localSheetId="2" hidden="1">'[1]Cap Exp Summary'!$A$3</definedName>
    <definedName name="cap_exp_summary_general_main" localSheetId="0" hidden="1">'[1]Cap Exp Summary'!$A$3</definedName>
    <definedName name="cap_exp_summary_general_main" localSheetId="3" hidden="1">'[1]Cap Exp Summary'!$A$3</definedName>
    <definedName name="cap_exp_summary_general_main" localSheetId="1" hidden="1">'[1]Cap Exp Summary'!$A$3</definedName>
    <definedName name="cap_exp_summary_general_main" hidden="1">'[2]Cap Exp Summary'!$A$3</definedName>
    <definedName name="cap_exp_summary_sewer_main" hidden="1">'[3]Cap Exp Summary'!$A$3</definedName>
    <definedName name="cap_exp_summary_water_main" hidden="1">'[4]Cap Exp Summary'!$A$3</definedName>
    <definedName name="CAPEX_dump_general" localSheetId="2" hidden="1">'[1]CAPEX program'!$A$7</definedName>
    <definedName name="CAPEX_dump_general" localSheetId="0" hidden="1">'[1]CAPEX program'!$A$7</definedName>
    <definedName name="CAPEX_dump_general" localSheetId="3" hidden="1">'[1]CAPEX program'!$A$7</definedName>
    <definedName name="CAPEX_dump_general" localSheetId="1" hidden="1">'[1]CAPEX program'!$A$7</definedName>
    <definedName name="CAPEX_dump_general" hidden="1">'[2]CAPEX program'!$A$7</definedName>
    <definedName name="CAPEX_dump_general_main" localSheetId="2" hidden="1">'[1]CAPEX program'!$A$7</definedName>
    <definedName name="CAPEX_dump_general_main" localSheetId="0" hidden="1">'[1]CAPEX program'!$A$7</definedName>
    <definedName name="CAPEX_dump_general_main" localSheetId="3" hidden="1">'[1]CAPEX program'!$A$7</definedName>
    <definedName name="CAPEX_dump_general_main" localSheetId="1" hidden="1">'[1]CAPEX program'!$A$7</definedName>
    <definedName name="CAPEX_dump_general_main" hidden="1">'[2]CAPEX program'!$A$7</definedName>
    <definedName name="CAPEX_dump_sewer" hidden="1">'[3]CAPEX program'!$A$7</definedName>
    <definedName name="CAPEX_dump_sewer_main" hidden="1">'[3]CAPEX program'!$A$7</definedName>
    <definedName name="CAPEX_dump_water" hidden="1">'[4]CAPEX program'!$A$7</definedName>
    <definedName name="CAPEX_dump_water_main" hidden="1">'[4]CAPEX program'!$A$7</definedName>
    <definedName name="CAPEX_summary_general" localSheetId="2" hidden="1">'[1]CAPEX Summary'!$A$3</definedName>
    <definedName name="CAPEX_summary_general" localSheetId="0" hidden="1">'[1]CAPEX Summary'!$A$3</definedName>
    <definedName name="CAPEX_summary_general" localSheetId="3" hidden="1">'[1]CAPEX Summary'!$A$3</definedName>
    <definedName name="CAPEX_summary_general" localSheetId="1" hidden="1">'[1]CAPEX Summary'!$A$3</definedName>
    <definedName name="CAPEX_summary_general" hidden="1">'[2]CAPEX Summary'!$A$3</definedName>
    <definedName name="CAPEX_summary_general_main" localSheetId="2" hidden="1">'[1]CAPEX Summary'!$C$5</definedName>
    <definedName name="CAPEX_summary_general_main" localSheetId="0" hidden="1">'[1]CAPEX Summary'!$C$5</definedName>
    <definedName name="CAPEX_summary_general_main" localSheetId="3" hidden="1">'[1]CAPEX Summary'!$C$5</definedName>
    <definedName name="CAPEX_summary_general_main" localSheetId="1" hidden="1">'[1]CAPEX Summary'!$C$5</definedName>
    <definedName name="CAPEX_summary_general_main" hidden="1">'[2]CAPEX Summary'!$C$5</definedName>
    <definedName name="CAPEX_summary_sewer" hidden="1">'[3]CAPEX Summary'!$A$3</definedName>
    <definedName name="CAPEX_summary_sewer_main" hidden="1">'[3]CAPEX Summary'!$C$5</definedName>
    <definedName name="CAPEX_summary_water" hidden="1">'[4]CAPEX Summary'!$A$3</definedName>
    <definedName name="CAPEX_summary_water_main" hidden="1">'[4]CAPEX Summary'!$C$5</definedName>
    <definedName name="capital_expenses_budget_list_general" localSheetId="2" hidden="1">'[1]Budget Summary 1'!$D$95:$D$110</definedName>
    <definedName name="capital_expenses_budget_list_general" localSheetId="0" hidden="1">'[1]Budget Summary 1'!$D$95:$D$110</definedName>
    <definedName name="capital_expenses_budget_list_general" localSheetId="3" hidden="1">'[1]Budget Summary 1'!$D$95:$D$110</definedName>
    <definedName name="capital_expenses_budget_list_general" localSheetId="1" hidden="1">'[1]Budget Summary 1'!$D$95:$D$110</definedName>
    <definedName name="capital_expenses_budget_list_general" hidden="1">'[2]Budget Summary 1'!$D$95:$D$110</definedName>
    <definedName name="capital_expenses_budget_list_sewer" hidden="1">'[3]Budget Summary 1'!$D$95:$D$110</definedName>
    <definedName name="capital_expenses_budget_list_water" hidden="1">'[4]Budget Summary 1'!$D$95:$D$110</definedName>
    <definedName name="capital_income_budget_list_general" localSheetId="2" hidden="1">'[1]Budget Summary 1'!$D$70:$D$91</definedName>
    <definedName name="capital_income_budget_list_general" localSheetId="0" hidden="1">'[1]Budget Summary 1'!$D$70:$D$91</definedName>
    <definedName name="capital_income_budget_list_general" localSheetId="3" hidden="1">'[1]Budget Summary 1'!$D$70:$D$91</definedName>
    <definedName name="capital_income_budget_list_general" localSheetId="1" hidden="1">'[1]Budget Summary 1'!$D$70:$D$91</definedName>
    <definedName name="capital_income_budget_list_general" hidden="1">'[2]Budget Summary 1'!$D$70:$D$91</definedName>
    <definedName name="capital_income_budget_list_sewer" hidden="1">'[3]Budget Summary 1'!$D$70:$D$91</definedName>
    <definedName name="capital_income_budget_list_water" hidden="1">'[4]Budget Summary 1'!$D$70:$D$91</definedName>
    <definedName name="cash_flow_general_main" localSheetId="2" hidden="1">'[1]Cash Flow'!$A$3</definedName>
    <definedName name="cash_flow_general_main" localSheetId="0" hidden="1">'[1]Cash Flow'!$A$3</definedName>
    <definedName name="cash_flow_general_main" localSheetId="3" hidden="1">'GF Cash Flow Sust'!$A$3</definedName>
    <definedName name="cash_flow_general_main" localSheetId="1" hidden="1">'[1]Cash Flow'!$A$3</definedName>
    <definedName name="cash_flow_general_main" hidden="1">'GF Cash Flow Base'!$A$3</definedName>
    <definedName name="cash_flow_sewer_main" hidden="1">#REF!</definedName>
    <definedName name="cash_flow_water_main" hidden="1">#REF!</definedName>
    <definedName name="cash_flow_workings_general_main" localSheetId="2" hidden="1">'[1]CF workings'!$A$3</definedName>
    <definedName name="cash_flow_workings_general_main" localSheetId="0" hidden="1">'[1]CF workings'!$A$3</definedName>
    <definedName name="cash_flow_workings_general_main" localSheetId="3" hidden="1">'[1]CF workings'!$A$3</definedName>
    <definedName name="cash_flow_workings_general_main" localSheetId="1" hidden="1">'[1]CF workings'!$A$3</definedName>
    <definedName name="cash_flow_workings_general_main" hidden="1">'[2]CF workings'!$A$3</definedName>
    <definedName name="cash_flow_workings_sewer_main" hidden="1">'[3]CF workings'!$A$3</definedName>
    <definedName name="cash_flow_workings_water_main" hidden="1">'[4]CF workings'!$C$3</definedName>
    <definedName name="CF_area_1_general" localSheetId="3" hidden="1">'GF Cash Flow Sust'!$A$6:$N$54</definedName>
    <definedName name="CF_area_1_general" hidden="1">'GF Cash Flow Base'!$A$6:$N$55</definedName>
    <definedName name="CF_area_1_sewer" hidden="1">#REF!</definedName>
    <definedName name="CF_area_1_water" hidden="1">#REF!</definedName>
    <definedName name="chart_2_1" localSheetId="6" hidden="1">chart_2_1_cy_10_years</definedName>
    <definedName name="chart_2_1" localSheetId="2" hidden="1">'GF Bal Sheet Sust '!chart_2_1_cy_10_years</definedName>
    <definedName name="chart_2_1" localSheetId="0" hidden="1">'GF Budget Sust'!chart_2_1_cy_10_years</definedName>
    <definedName name="chart_2_1" localSheetId="7" hidden="1">chart_2_1_cy_10_years</definedName>
    <definedName name="chart_2_1" localSheetId="3" hidden="1">'GF Cash Flow Sust'!chart_2_1_cy_10_years</definedName>
    <definedName name="chart_2_1" localSheetId="5" hidden="1">chart_2_1_cy_10_years</definedName>
    <definedName name="chart_2_1" localSheetId="1" hidden="1">'GF Income St Sust'!chart_2_1_cy_10_years</definedName>
    <definedName name="chart_2_1" hidden="1">chart_2_1_cy_10_years</definedName>
    <definedName name="chart_2_1_cy_10_years" localSheetId="2" hidden="1">'[1]Chart Data'!$G$30:$Q$30</definedName>
    <definedName name="chart_2_1_cy_10_years" localSheetId="0" hidden="1">'[1]Chart Data'!$G$30:$Q$30</definedName>
    <definedName name="chart_2_1_cy_10_years" localSheetId="3" hidden="1">'[1]Chart Data'!$G$30:$Q$30</definedName>
    <definedName name="chart_2_1_cy_10_years" localSheetId="1" hidden="1">'[1]Chart Data'!$G$30:$Q$30</definedName>
    <definedName name="chart_2_1_cy_10_years" hidden="1">'[2]Chart Data'!$G$30:$Q$30</definedName>
    <definedName name="chart_2_10_years" localSheetId="6" hidden="1">IF(chart_2_show_actuals,IF(chart_2_show_predictions,chart_2_10_years_all,chart_2_10_years_actuals),IF(chart_2_show_predictions,chart_2_10_years_predictions,chart_2_10_years_10_years))</definedName>
    <definedName name="chart_2_10_years" localSheetId="2" hidden="1">IF('GF Bal Sheet Sust '!chart_2_show_actuals,IF('GF Bal Sheet Sust '!chart_2_show_predictions,'GF Bal Sheet Sust '!chart_2_10_years_all,'GF Bal Sheet Sust '!chart_2_10_years_actuals),IF('GF Bal Sheet Sust '!chart_2_show_predictions,'GF Bal Sheet Sust '!chart_2_10_years_predictions,'GF Bal Sheet Sust '!chart_2_10_years_10_years))</definedName>
    <definedName name="chart_2_10_years" localSheetId="0" hidden="1">IF('GF Budget Sust'!chart_2_show_actuals,IF('GF Budget Sust'!chart_2_show_predictions,'GF Budget Sust'!chart_2_10_years_all,'GF Budget Sust'!chart_2_10_years_actuals),IF('GF Budget Sust'!chart_2_show_predictions,'GF Budget Sust'!chart_2_10_years_predictions,'GF Budget Sust'!chart_2_10_years_10_years))</definedName>
    <definedName name="chart_2_10_years" localSheetId="7" hidden="1">IF(chart_2_show_actuals,IF(chart_2_show_predictions,chart_2_10_years_all,chart_2_10_years_actuals),IF(chart_2_show_predictions,chart_2_10_years_predictions,chart_2_10_years_10_years))</definedName>
    <definedName name="chart_2_10_years" localSheetId="3" hidden="1">IF('GF Cash Flow Sust'!chart_2_show_actuals,IF('GF Cash Flow Sust'!chart_2_show_predictions,'GF Cash Flow Sust'!chart_2_10_years_all,'GF Cash Flow Sust'!chart_2_10_years_actuals),IF('GF Cash Flow Sust'!chart_2_show_predictions,'GF Cash Flow Sust'!chart_2_10_years_predictions,'GF Cash Flow Sust'!chart_2_10_years_10_years))</definedName>
    <definedName name="chart_2_10_years" localSheetId="5" hidden="1">IF(chart_2_show_actuals,IF(chart_2_show_predictions,chart_2_10_years_all,chart_2_10_years_actuals),IF(chart_2_show_predictions,chart_2_10_years_predictions,chart_2_10_years_10_years))</definedName>
    <definedName name="chart_2_10_years" localSheetId="1" hidden="1">IF('GF Income St Sust'!chart_2_show_actuals,IF('GF Income St Sust'!chart_2_show_predictions,'GF Income St Sust'!chart_2_10_years_all,'GF Income St Sust'!chart_2_10_years_actuals),IF('GF Income St Sust'!chart_2_show_predictions,'GF Income St Sust'!chart_2_10_years_predictions,'GF Income St Sust'!chart_2_10_years_10_years))</definedName>
    <definedName name="chart_2_10_years" hidden="1">IF(chart_2_show_actuals,IF(chart_2_show_predictions,chart_2_10_years_all,chart_2_10_years_actuals),IF(chart_2_show_predictions,chart_2_10_years_predictions,chart_2_10_years_10_years))</definedName>
    <definedName name="chart_2_10_years_10_years" localSheetId="2" hidden="1">'[1]Chart Data'!$G$40:$Q$40</definedName>
    <definedName name="chart_2_10_years_10_years" localSheetId="0" hidden="1">'[1]Chart Data'!$G$40:$Q$40</definedName>
    <definedName name="chart_2_10_years_10_years" localSheetId="3" hidden="1">'[1]Chart Data'!$G$40:$Q$40</definedName>
    <definedName name="chart_2_10_years_10_years" localSheetId="1" hidden="1">'[1]Chart Data'!$G$40:$Q$40</definedName>
    <definedName name="chart_2_10_years_10_years" hidden="1">'[2]Chart Data'!$G$40:$Q$40</definedName>
    <definedName name="chart_2_10_years_actuals" localSheetId="2" hidden="1">'[1]Chart Data'!$C$40:$Q$40</definedName>
    <definedName name="chart_2_10_years_actuals" localSheetId="0" hidden="1">'[1]Chart Data'!$C$40:$Q$40</definedName>
    <definedName name="chart_2_10_years_actuals" localSheetId="3" hidden="1">'[1]Chart Data'!$C$40:$Q$40</definedName>
    <definedName name="chart_2_10_years_actuals" localSheetId="1" hidden="1">'[1]Chart Data'!$C$40:$Q$40</definedName>
    <definedName name="chart_2_10_years_actuals" hidden="1">'[2]Chart Data'!$C$40:$Q$40</definedName>
    <definedName name="chart_2_10_years_all" localSheetId="2" hidden="1">'[1]Chart Data'!$C$40:$AA$40</definedName>
    <definedName name="chart_2_10_years_all" localSheetId="0" hidden="1">'[1]Chart Data'!$C$40:$AA$40</definedName>
    <definedName name="chart_2_10_years_all" localSheetId="3" hidden="1">'[1]Chart Data'!$C$40:$AA$40</definedName>
    <definedName name="chart_2_10_years_all" localSheetId="1" hidden="1">'[1]Chart Data'!$C$40:$AA$40</definedName>
    <definedName name="chart_2_10_years_all" hidden="1">'[2]Chart Data'!$C$40:$AA$40</definedName>
    <definedName name="chart_2_10_years_predictions" localSheetId="2" hidden="1">'[1]Chart Data'!$G$40:$AA$40</definedName>
    <definedName name="chart_2_10_years_predictions" localSheetId="0" hidden="1">'[1]Chart Data'!$G$40:$AA$40</definedName>
    <definedName name="chart_2_10_years_predictions" localSheetId="3" hidden="1">'[1]Chart Data'!$G$40:$AA$40</definedName>
    <definedName name="chart_2_10_years_predictions" localSheetId="1" hidden="1">'[1]Chart Data'!$G$40:$AA$40</definedName>
    <definedName name="chart_2_10_years_predictions" hidden="1">'[2]Chart Data'!$G$40:$AA$40</definedName>
    <definedName name="chart_2_2" localSheetId="6" hidden="1">chart_2_2_cy_10_years</definedName>
    <definedName name="chart_2_2" localSheetId="2" hidden="1">'GF Bal Sheet Sust '!chart_2_2_cy_10_years</definedName>
    <definedName name="chart_2_2" localSheetId="0" hidden="1">'GF Budget Sust'!chart_2_2_cy_10_years</definedName>
    <definedName name="chart_2_2" localSheetId="7" hidden="1">chart_2_2_cy_10_years</definedName>
    <definedName name="chart_2_2" localSheetId="3" hidden="1">'GF Cash Flow Sust'!chart_2_2_cy_10_years</definedName>
    <definedName name="chart_2_2" localSheetId="5" hidden="1">chart_2_2_cy_10_years</definedName>
    <definedName name="chart_2_2" localSheetId="1" hidden="1">'GF Income St Sust'!chart_2_2_cy_10_years</definedName>
    <definedName name="chart_2_2" hidden="1">chart_2_2_cy_10_years</definedName>
    <definedName name="chart_2_2_cy_10_years" localSheetId="2" hidden="1">'[1]Chart Data'!$G$32:$Q$32</definedName>
    <definedName name="chart_2_2_cy_10_years" localSheetId="0" hidden="1">'[1]Chart Data'!$G$32:$Q$32</definedName>
    <definedName name="chart_2_2_cy_10_years" localSheetId="3" hidden="1">'[1]Chart Data'!$G$32:$Q$32</definedName>
    <definedName name="chart_2_2_cy_10_years" localSheetId="1" hidden="1">'[1]Chart Data'!$G$32:$Q$32</definedName>
    <definedName name="chart_2_2_cy_10_years" hidden="1">'[2]Chart Data'!$G$32:$Q$32</definedName>
    <definedName name="chart_2_3" localSheetId="6" hidden="1">chart_2_3_cy_10_years</definedName>
    <definedName name="chart_2_3" localSheetId="2" hidden="1">'GF Bal Sheet Sust '!chart_2_3_cy_10_years</definedName>
    <definedName name="chart_2_3" localSheetId="0" hidden="1">'GF Budget Sust'!chart_2_3_cy_10_years</definedName>
    <definedName name="chart_2_3" localSheetId="7" hidden="1">chart_2_3_cy_10_years</definedName>
    <definedName name="chart_2_3" localSheetId="3" hidden="1">'GF Cash Flow Sust'!chart_2_3_cy_10_years</definedName>
    <definedName name="chart_2_3" localSheetId="5" hidden="1">chart_2_3_cy_10_years</definedName>
    <definedName name="chart_2_3" localSheetId="1" hidden="1">'GF Income St Sust'!chart_2_3_cy_10_years</definedName>
    <definedName name="chart_2_3" hidden="1">chart_2_3_cy_10_years</definedName>
    <definedName name="chart_2_3_cy_10_years" localSheetId="2" hidden="1">'[1]Chart Data'!$G$34:$Q$34</definedName>
    <definedName name="chart_2_3_cy_10_years" localSheetId="0" hidden="1">'[1]Chart Data'!$G$34:$Q$34</definedName>
    <definedName name="chart_2_3_cy_10_years" localSheetId="3" hidden="1">'[1]Chart Data'!$G$34:$Q$34</definedName>
    <definedName name="chart_2_3_cy_10_years" localSheetId="1" hidden="1">'[1]Chart Data'!$G$34:$Q$34</definedName>
    <definedName name="chart_2_3_cy_10_years" hidden="1">'[2]Chart Data'!$G$34:$Q$34</definedName>
    <definedName name="chart_2_actuals" localSheetId="6" hidden="1">IF(chart_2_show_actuals,IF(chart_2_show_predictions,chart_2_actuals_all,chart_2_actuals_actuals),IF(chart_2_show_predictions,chart_2_actuals_predictions,chart_2_actuals_10_years))</definedName>
    <definedName name="chart_2_actuals" localSheetId="2" hidden="1">IF('GF Bal Sheet Sust '!chart_2_show_actuals,IF('GF Bal Sheet Sust '!chart_2_show_predictions,'GF Bal Sheet Sust '!chart_2_actuals_all,'GF Bal Sheet Sust '!chart_2_actuals_actuals),IF('GF Bal Sheet Sust '!chart_2_show_predictions,'GF Bal Sheet Sust '!chart_2_actuals_predictions,'GF Bal Sheet Sust '!chart_2_actuals_10_years))</definedName>
    <definedName name="chart_2_actuals" localSheetId="0" hidden="1">IF('GF Budget Sust'!chart_2_show_actuals,IF('GF Budget Sust'!chart_2_show_predictions,'GF Budget Sust'!chart_2_actuals_all,'GF Budget Sust'!chart_2_actuals_actuals),IF('GF Budget Sust'!chart_2_show_predictions,'GF Budget Sust'!chart_2_actuals_predictions,'GF Budget Sust'!chart_2_actuals_10_years))</definedName>
    <definedName name="chart_2_actuals" localSheetId="7" hidden="1">IF(chart_2_show_actuals,IF(chart_2_show_predictions,chart_2_actuals_all,chart_2_actuals_actuals),IF(chart_2_show_predictions,chart_2_actuals_predictions,chart_2_actuals_10_years))</definedName>
    <definedName name="chart_2_actuals" localSheetId="3" hidden="1">IF('GF Cash Flow Sust'!chart_2_show_actuals,IF('GF Cash Flow Sust'!chart_2_show_predictions,'GF Cash Flow Sust'!chart_2_actuals_all,'GF Cash Flow Sust'!chart_2_actuals_actuals),IF('GF Cash Flow Sust'!chart_2_show_predictions,'GF Cash Flow Sust'!chart_2_actuals_predictions,'GF Cash Flow Sust'!chart_2_actuals_10_years))</definedName>
    <definedName name="chart_2_actuals" localSheetId="5" hidden="1">IF(chart_2_show_actuals,IF(chart_2_show_predictions,chart_2_actuals_all,chart_2_actuals_actuals),IF(chart_2_show_predictions,chart_2_actuals_predictions,chart_2_actuals_10_years))</definedName>
    <definedName name="chart_2_actuals" localSheetId="1" hidden="1">IF('GF Income St Sust'!chart_2_show_actuals,IF('GF Income St Sust'!chart_2_show_predictions,'GF Income St Sust'!chart_2_actuals_all,'GF Income St Sust'!chart_2_actuals_actuals),IF('GF Income St Sust'!chart_2_show_predictions,'GF Income St Sust'!chart_2_actuals_predictions,'GF Income St Sust'!chart_2_actuals_10_years))</definedName>
    <definedName name="chart_2_actuals" hidden="1">IF(chart_2_show_actuals,IF(chart_2_show_predictions,chart_2_actuals_all,chart_2_actuals_actuals),IF(chart_2_show_predictions,chart_2_actuals_predictions,chart_2_actuals_10_years))</definedName>
    <definedName name="chart_2_actuals_10_years" localSheetId="2" hidden="1">'[1]Chart Data'!$G$36:$Q$36</definedName>
    <definedName name="chart_2_actuals_10_years" localSheetId="0" hidden="1">'[1]Chart Data'!$G$36:$Q$36</definedName>
    <definedName name="chart_2_actuals_10_years" localSheetId="3" hidden="1">'[1]Chart Data'!$G$36:$Q$36</definedName>
    <definedName name="chart_2_actuals_10_years" localSheetId="1" hidden="1">'[1]Chart Data'!$G$36:$Q$36</definedName>
    <definedName name="chart_2_actuals_10_years" hidden="1">'[2]Chart Data'!$G$36:$Q$36</definedName>
    <definedName name="chart_2_actuals_actuals" localSheetId="2" hidden="1">'[1]Chart Data'!$C$36:$Q$36</definedName>
    <definedName name="chart_2_actuals_actuals" localSheetId="0" hidden="1">'[1]Chart Data'!$C$36:$Q$36</definedName>
    <definedName name="chart_2_actuals_actuals" localSheetId="3" hidden="1">'[1]Chart Data'!$C$36:$Q$36</definedName>
    <definedName name="chart_2_actuals_actuals" localSheetId="1" hidden="1">'[1]Chart Data'!$C$36:$Q$36</definedName>
    <definedName name="chart_2_actuals_actuals" hidden="1">'[2]Chart Data'!$C$36:$Q$36</definedName>
    <definedName name="chart_2_actuals_all" localSheetId="2" hidden="1">'[1]Chart Data'!$C$36:$AA$36</definedName>
    <definedName name="chart_2_actuals_all" localSheetId="0" hidden="1">'[1]Chart Data'!$C$36:$AA$36</definedName>
    <definedName name="chart_2_actuals_all" localSheetId="3" hidden="1">'[1]Chart Data'!$C$36:$AA$36</definedName>
    <definedName name="chart_2_actuals_all" localSheetId="1" hidden="1">'[1]Chart Data'!$C$36:$AA$36</definedName>
    <definedName name="chart_2_actuals_all" hidden="1">'[2]Chart Data'!$C$36:$AA$36</definedName>
    <definedName name="chart_2_actuals_predictions" localSheetId="2" hidden="1">'[1]Chart Data'!$G$36:$AA$36</definedName>
    <definedName name="chart_2_actuals_predictions" localSheetId="0" hidden="1">'[1]Chart Data'!$G$36:$AA$36</definedName>
    <definedName name="chart_2_actuals_predictions" localSheetId="3" hidden="1">'[1]Chart Data'!$G$36:$AA$36</definedName>
    <definedName name="chart_2_actuals_predictions" localSheetId="1" hidden="1">'[1]Chart Data'!$G$36:$AA$36</definedName>
    <definedName name="chart_2_actuals_predictions" hidden="1">'[2]Chart Data'!$G$36:$AA$36</definedName>
    <definedName name="chart_2_budget" localSheetId="6" hidden="1">IF(chart_2_show_actuals,IF(chart_2_show_predictions,chart_2_budget_all,chart_2_budget_actuals),IF(chart_2_show_predictions,chart_2_budget_predictions,chart_2_budget_10_years))</definedName>
    <definedName name="chart_2_budget" localSheetId="2" hidden="1">IF('GF Bal Sheet Sust '!chart_2_show_actuals,IF('GF Bal Sheet Sust '!chart_2_show_predictions,'GF Bal Sheet Sust '!chart_2_budget_all,'GF Bal Sheet Sust '!chart_2_budget_actuals),IF('GF Bal Sheet Sust '!chart_2_show_predictions,'GF Bal Sheet Sust '!chart_2_budget_predictions,'GF Bal Sheet Sust '!chart_2_budget_10_years))</definedName>
    <definedName name="chart_2_budget" localSheetId="0" hidden="1">IF('GF Budget Sust'!chart_2_show_actuals,IF('GF Budget Sust'!chart_2_show_predictions,'GF Budget Sust'!chart_2_budget_all,'GF Budget Sust'!chart_2_budget_actuals),IF('GF Budget Sust'!chart_2_show_predictions,'GF Budget Sust'!chart_2_budget_predictions,'GF Budget Sust'!chart_2_budget_10_years))</definedName>
    <definedName name="chart_2_budget" localSheetId="7" hidden="1">IF(chart_2_show_actuals,IF(chart_2_show_predictions,chart_2_budget_all,chart_2_budget_actuals),IF(chart_2_show_predictions,chart_2_budget_predictions,chart_2_budget_10_years))</definedName>
    <definedName name="chart_2_budget" localSheetId="3" hidden="1">IF('GF Cash Flow Sust'!chart_2_show_actuals,IF('GF Cash Flow Sust'!chart_2_show_predictions,'GF Cash Flow Sust'!chart_2_budget_all,'GF Cash Flow Sust'!chart_2_budget_actuals),IF('GF Cash Flow Sust'!chart_2_show_predictions,'GF Cash Flow Sust'!chart_2_budget_predictions,'GF Cash Flow Sust'!chart_2_budget_10_years))</definedName>
    <definedName name="chart_2_budget" localSheetId="5" hidden="1">IF(chart_2_show_actuals,IF(chart_2_show_predictions,chart_2_budget_all,chart_2_budget_actuals),IF(chart_2_show_predictions,chart_2_budget_predictions,chart_2_budget_10_years))</definedName>
    <definedName name="chart_2_budget" localSheetId="1" hidden="1">IF('GF Income St Sust'!chart_2_show_actuals,IF('GF Income St Sust'!chart_2_show_predictions,'GF Income St Sust'!chart_2_budget_all,'GF Income St Sust'!chart_2_budget_actuals),IF('GF Income St Sust'!chart_2_show_predictions,'GF Income St Sust'!chart_2_budget_predictions,'GF Income St Sust'!chart_2_budget_10_years))</definedName>
    <definedName name="chart_2_budget" hidden="1">IF(chart_2_show_actuals,IF(chart_2_show_predictions,chart_2_budget_all,chart_2_budget_actuals),IF(chart_2_show_predictions,chart_2_budget_predictions,chart_2_budget_10_years))</definedName>
    <definedName name="chart_2_budget_10_years" localSheetId="2" hidden="1">'[1]Chart Data'!$G$37:$Q$37</definedName>
    <definedName name="chart_2_budget_10_years" localSheetId="0" hidden="1">'[1]Chart Data'!$G$37:$Q$37</definedName>
    <definedName name="chart_2_budget_10_years" localSheetId="3" hidden="1">'[1]Chart Data'!$G$37:$Q$37</definedName>
    <definedName name="chart_2_budget_10_years" localSheetId="1" hidden="1">'[1]Chart Data'!$G$37:$Q$37</definedName>
    <definedName name="chart_2_budget_10_years" hidden="1">'[2]Chart Data'!$G$37:$Q$37</definedName>
    <definedName name="chart_2_budget_actuals" localSheetId="2" hidden="1">'[1]Chart Data'!$C$37:$Q$37</definedName>
    <definedName name="chart_2_budget_actuals" localSheetId="0" hidden="1">'[1]Chart Data'!$C$37:$Q$37</definedName>
    <definedName name="chart_2_budget_actuals" localSheetId="3" hidden="1">'[1]Chart Data'!$C$37:$Q$37</definedName>
    <definedName name="chart_2_budget_actuals" localSheetId="1" hidden="1">'[1]Chart Data'!$C$37:$Q$37</definedName>
    <definedName name="chart_2_budget_actuals" hidden="1">'[2]Chart Data'!$C$37:$Q$37</definedName>
    <definedName name="chart_2_budget_all" localSheetId="2" hidden="1">'[1]Chart Data'!$C$37:$AA$37</definedName>
    <definedName name="chart_2_budget_all" localSheetId="0" hidden="1">'[1]Chart Data'!$C$37:$AA$37</definedName>
    <definedName name="chart_2_budget_all" localSheetId="3" hidden="1">'[1]Chart Data'!$C$37:$AA$37</definedName>
    <definedName name="chart_2_budget_all" localSheetId="1" hidden="1">'[1]Chart Data'!$C$37:$AA$37</definedName>
    <definedName name="chart_2_budget_all" hidden="1">'[2]Chart Data'!$C$37:$AA$37</definedName>
    <definedName name="chart_2_budget_predictions" localSheetId="2" hidden="1">'[1]Chart Data'!$G$37:$AA$37</definedName>
    <definedName name="chart_2_budget_predictions" localSheetId="0" hidden="1">'[1]Chart Data'!$G$37:$AA$37</definedName>
    <definedName name="chart_2_budget_predictions" localSheetId="3" hidden="1">'[1]Chart Data'!$G$37:$AA$37</definedName>
    <definedName name="chart_2_budget_predictions" localSheetId="1" hidden="1">'[1]Chart Data'!$G$37:$AA$37</definedName>
    <definedName name="chart_2_budget_predictions" hidden="1">'[2]Chart Data'!$G$37:$AA$37</definedName>
    <definedName name="chart_2_predictions" localSheetId="6" hidden="1">IF(chart_2_show_actuals,IF(chart_2_show_predictions,chart_2_predictions_all,chart_2_predictions_actuals),IF(chart_2_show_predictions,chart_2_predictions_predictions,chart_2_predictions_10_years))</definedName>
    <definedName name="chart_2_predictions" localSheetId="2" hidden="1">IF('GF Bal Sheet Sust '!chart_2_show_actuals,IF('GF Bal Sheet Sust '!chart_2_show_predictions,'GF Bal Sheet Sust '!chart_2_predictions_all,'GF Bal Sheet Sust '!chart_2_predictions_actuals),IF('GF Bal Sheet Sust '!chart_2_show_predictions,'GF Bal Sheet Sust '!chart_2_predictions_predictions,'GF Bal Sheet Sust '!chart_2_predictions_10_years))</definedName>
    <definedName name="chart_2_predictions" localSheetId="0" hidden="1">IF('GF Budget Sust'!chart_2_show_actuals,IF('GF Budget Sust'!chart_2_show_predictions,'GF Budget Sust'!chart_2_predictions_all,'GF Budget Sust'!chart_2_predictions_actuals),IF('GF Budget Sust'!chart_2_show_predictions,'GF Budget Sust'!chart_2_predictions_predictions,'GF Budget Sust'!chart_2_predictions_10_years))</definedName>
    <definedName name="chart_2_predictions" localSheetId="7" hidden="1">IF(chart_2_show_actuals,IF(chart_2_show_predictions,chart_2_predictions_all,chart_2_predictions_actuals),IF(chart_2_show_predictions,chart_2_predictions_predictions,chart_2_predictions_10_years))</definedName>
    <definedName name="chart_2_predictions" localSheetId="3" hidden="1">IF('GF Cash Flow Sust'!chart_2_show_actuals,IF('GF Cash Flow Sust'!chart_2_show_predictions,'GF Cash Flow Sust'!chart_2_predictions_all,'GF Cash Flow Sust'!chart_2_predictions_actuals),IF('GF Cash Flow Sust'!chart_2_show_predictions,'GF Cash Flow Sust'!chart_2_predictions_predictions,'GF Cash Flow Sust'!chart_2_predictions_10_years))</definedName>
    <definedName name="chart_2_predictions" localSheetId="5" hidden="1">IF(chart_2_show_actuals,IF(chart_2_show_predictions,chart_2_predictions_all,chart_2_predictions_actuals),IF(chart_2_show_predictions,chart_2_predictions_predictions,chart_2_predictions_10_years))</definedName>
    <definedName name="chart_2_predictions" localSheetId="1" hidden="1">IF('GF Income St Sust'!chart_2_show_actuals,IF('GF Income St Sust'!chart_2_show_predictions,'GF Income St Sust'!chart_2_predictions_all,'GF Income St Sust'!chart_2_predictions_actuals),IF('GF Income St Sust'!chart_2_show_predictions,'GF Income St Sust'!chart_2_predictions_predictions,'GF Income St Sust'!chart_2_predictions_10_years))</definedName>
    <definedName name="chart_2_predictions" hidden="1">IF(chart_2_show_actuals,IF(chart_2_show_predictions,chart_2_predictions_all,chart_2_predictions_actuals),IF(chart_2_show_predictions,chart_2_predictions_predictions,chart_2_predictions_10_years))</definedName>
    <definedName name="chart_2_predictions_10_years" localSheetId="2" hidden="1">'[1]Chart Data'!$G$43:$Q$43</definedName>
    <definedName name="chart_2_predictions_10_years" localSheetId="0" hidden="1">'[1]Chart Data'!$G$43:$Q$43</definedName>
    <definedName name="chart_2_predictions_10_years" localSheetId="3" hidden="1">'[1]Chart Data'!$G$43:$Q$43</definedName>
    <definedName name="chart_2_predictions_10_years" localSheetId="1" hidden="1">'[1]Chart Data'!$G$43:$Q$43</definedName>
    <definedName name="chart_2_predictions_10_years" hidden="1">'[2]Chart Data'!$G$43:$Q$43</definedName>
    <definedName name="chart_2_predictions_actuals" localSheetId="2" hidden="1">'[1]Chart Data'!$C$43:$Q$43</definedName>
    <definedName name="chart_2_predictions_actuals" localSheetId="0" hidden="1">'[1]Chart Data'!$C$43:$Q$43</definedName>
    <definedName name="chart_2_predictions_actuals" localSheetId="3" hidden="1">'[1]Chart Data'!$C$43:$Q$43</definedName>
    <definedName name="chart_2_predictions_actuals" localSheetId="1" hidden="1">'[1]Chart Data'!$C$43:$Q$43</definedName>
    <definedName name="chart_2_predictions_actuals" hidden="1">'[2]Chart Data'!$C$43:$Q$43</definedName>
    <definedName name="chart_2_predictions_all" localSheetId="2" hidden="1">'[1]Chart Data'!$C$43:$AA$43</definedName>
    <definedName name="chart_2_predictions_all" localSheetId="0" hidden="1">'[1]Chart Data'!$C$43:$AA$43</definedName>
    <definedName name="chart_2_predictions_all" localSheetId="3" hidden="1">'[1]Chart Data'!$C$43:$AA$43</definedName>
    <definedName name="chart_2_predictions_all" localSheetId="1" hidden="1">'[1]Chart Data'!$C$43:$AA$43</definedName>
    <definedName name="chart_2_predictions_all" hidden="1">'[2]Chart Data'!$C$43:$AA$43</definedName>
    <definedName name="chart_2_predictions_predictions" localSheetId="2" hidden="1">'[1]Chart Data'!$G$43:$AA$43</definedName>
    <definedName name="chart_2_predictions_predictions" localSheetId="0" hidden="1">'[1]Chart Data'!$G$43:$AA$43</definedName>
    <definedName name="chart_2_predictions_predictions" localSheetId="3" hidden="1">'[1]Chart Data'!$G$43:$AA$43</definedName>
    <definedName name="chart_2_predictions_predictions" localSheetId="1" hidden="1">'[1]Chart Data'!$G$43:$AA$43</definedName>
    <definedName name="chart_2_predictions_predictions" hidden="1">'[2]Chart Data'!$G$43:$AA$43</definedName>
    <definedName name="chart_2_show_actuals" localSheetId="2" hidden="1">'[1]Chart 2 General'!$P$2</definedName>
    <definedName name="chart_2_show_actuals" localSheetId="0" hidden="1">'[1]Chart 2 General'!$P$2</definedName>
    <definedName name="chart_2_show_actuals" localSheetId="3" hidden="1">'[1]Chart 2 General'!$P$2</definedName>
    <definedName name="chart_2_show_actuals" localSheetId="1" hidden="1">'[1]Chart 2 General'!$P$2</definedName>
    <definedName name="chart_2_show_actuals" hidden="1">'[2]Chart 2 General'!$P$2</definedName>
    <definedName name="chart_2_show_predictions" localSheetId="2" hidden="1">'[1]Chart 2 General'!$Q$2</definedName>
    <definedName name="chart_2_show_predictions" localSheetId="0" hidden="1">'[1]Chart 2 General'!$Q$2</definedName>
    <definedName name="chart_2_show_predictions" localSheetId="3" hidden="1">'[1]Chart 2 General'!$Q$2</definedName>
    <definedName name="chart_2_show_predictions" localSheetId="1" hidden="1">'[1]Chart 2 General'!$Q$2</definedName>
    <definedName name="chart_2_show_predictions" hidden="1">'[2]Chart 2 General'!$Q$2</definedName>
    <definedName name="chart_2_years" localSheetId="6" hidden="1">IF(chart_2_show_actuals,IF(chart_2_show_predictions,chart_2_years_all,chart_2_years_actuals),IF(chart_2_show_predictions,chart_2_years_predictions,chart_2_years_10_years))</definedName>
    <definedName name="chart_2_years" localSheetId="2" hidden="1">IF('GF Bal Sheet Sust '!chart_2_show_actuals,IF('GF Bal Sheet Sust '!chart_2_show_predictions,'GF Bal Sheet Sust '!chart_2_years_all,'GF Bal Sheet Sust '!chart_2_years_actuals),IF('GF Bal Sheet Sust '!chart_2_show_predictions,'GF Bal Sheet Sust '!chart_2_years_predictions,'GF Bal Sheet Sust '!chart_2_years_10_years))</definedName>
    <definedName name="chart_2_years" localSheetId="0" hidden="1">IF('GF Budget Sust'!chart_2_show_actuals,IF('GF Budget Sust'!chart_2_show_predictions,'GF Budget Sust'!chart_2_years_all,'GF Budget Sust'!chart_2_years_actuals),IF('GF Budget Sust'!chart_2_show_predictions,'GF Budget Sust'!chart_2_years_predictions,'GF Budget Sust'!chart_2_years_10_years))</definedName>
    <definedName name="chart_2_years" localSheetId="7" hidden="1">IF(chart_2_show_actuals,IF(chart_2_show_predictions,chart_2_years_all,chart_2_years_actuals),IF(chart_2_show_predictions,chart_2_years_predictions,chart_2_years_10_years))</definedName>
    <definedName name="chart_2_years" localSheetId="3" hidden="1">IF('GF Cash Flow Sust'!chart_2_show_actuals,IF('GF Cash Flow Sust'!chart_2_show_predictions,'GF Cash Flow Sust'!chart_2_years_all,'GF Cash Flow Sust'!chart_2_years_actuals),IF('GF Cash Flow Sust'!chart_2_show_predictions,'GF Cash Flow Sust'!chart_2_years_predictions,'GF Cash Flow Sust'!chart_2_years_10_years))</definedName>
    <definedName name="chart_2_years" localSheetId="5" hidden="1">IF(chart_2_show_actuals,IF(chart_2_show_predictions,chart_2_years_all,chart_2_years_actuals),IF(chart_2_show_predictions,chart_2_years_predictions,chart_2_years_10_years))</definedName>
    <definedName name="chart_2_years" localSheetId="1" hidden="1">IF('GF Income St Sust'!chart_2_show_actuals,IF('GF Income St Sust'!chart_2_show_predictions,'GF Income St Sust'!chart_2_years_all,'GF Income St Sust'!chart_2_years_actuals),IF('GF Income St Sust'!chart_2_show_predictions,'GF Income St Sust'!chart_2_years_predictions,'GF Income St Sust'!chart_2_years_10_years))</definedName>
    <definedName name="chart_2_years" hidden="1">IF(chart_2_show_actuals,IF(chart_2_show_predictions,chart_2_years_all,chart_2_years_actuals),IF(chart_2_show_predictions,chart_2_years_predictions,chart_2_years_10_years))</definedName>
    <definedName name="chart_2_years_10_years" localSheetId="2" hidden="1">'[1]Chart Data'!$G$29:$Q$29</definedName>
    <definedName name="chart_2_years_10_years" localSheetId="0" hidden="1">'[1]Chart Data'!$G$29:$Q$29</definedName>
    <definedName name="chart_2_years_10_years" localSheetId="3" hidden="1">'[1]Chart Data'!$G$29:$Q$29</definedName>
    <definedName name="chart_2_years_10_years" localSheetId="1" hidden="1">'[1]Chart Data'!$G$29:$Q$29</definedName>
    <definedName name="chart_2_years_10_years" hidden="1">'[2]Chart Data'!$G$29:$Q$29</definedName>
    <definedName name="chart_2_years_actuals" localSheetId="2" hidden="1">'[1]Chart Data'!$C$29:$Q$29</definedName>
    <definedName name="chart_2_years_actuals" localSheetId="0" hidden="1">'[1]Chart Data'!$C$29:$Q$29</definedName>
    <definedName name="chart_2_years_actuals" localSheetId="3" hidden="1">'[1]Chart Data'!$C$29:$Q$29</definedName>
    <definedName name="chart_2_years_actuals" localSheetId="1" hidden="1">'[1]Chart Data'!$C$29:$Q$29</definedName>
    <definedName name="chart_2_years_actuals" hidden="1">'[2]Chart Data'!$C$29:$Q$29</definedName>
    <definedName name="chart_2_years_all" localSheetId="2" hidden="1">'[1]Chart Data'!$C$29:$AA$29</definedName>
    <definedName name="chart_2_years_all" localSheetId="0" hidden="1">'[1]Chart Data'!$C$29:$AA$29</definedName>
    <definedName name="chart_2_years_all" localSheetId="3" hidden="1">'[1]Chart Data'!$C$29:$AA$29</definedName>
    <definedName name="chart_2_years_all" localSheetId="1" hidden="1">'[1]Chart Data'!$C$29:$AA$29</definedName>
    <definedName name="chart_2_years_all" hidden="1">'[2]Chart Data'!$C$29:$AA$29</definedName>
    <definedName name="chart_2_years_predictions" localSheetId="2" hidden="1">'[1]Chart Data'!$G$29:$AA$29</definedName>
    <definedName name="chart_2_years_predictions" localSheetId="0" hidden="1">'[1]Chart Data'!$G$29:$AA$29</definedName>
    <definedName name="chart_2_years_predictions" localSheetId="3" hidden="1">'[1]Chart Data'!$G$29:$AA$29</definedName>
    <definedName name="chart_2_years_predictions" localSheetId="1" hidden="1">'[1]Chart Data'!$G$29:$AA$29</definedName>
    <definedName name="chart_2_years_predictions" hidden="1">'[2]Chart Data'!$G$29:$AA$29</definedName>
    <definedName name="charts_general_main" localSheetId="2" hidden="1">[1]Charts!$A$3</definedName>
    <definedName name="charts_general_main" localSheetId="0" hidden="1">[1]Charts!$A$3</definedName>
    <definedName name="charts_general_main" localSheetId="3" hidden="1">[1]Charts!$A$3</definedName>
    <definedName name="charts_general_main" localSheetId="1" hidden="1">[1]Charts!$A$3</definedName>
    <definedName name="charts_general_main" hidden="1">[2]Charts!$A$3</definedName>
    <definedName name="charts_sewer_main" hidden="1">[3]Charts!$A$3</definedName>
    <definedName name="charts_water_main" hidden="1">[4]Charts!$A$3</definedName>
    <definedName name="checklist_general_main" localSheetId="2" hidden="1">[1]Checklist!$A$1</definedName>
    <definedName name="checklist_general_main" localSheetId="0" hidden="1">[1]Checklist!$A$1</definedName>
    <definedName name="checklist_general_main" localSheetId="3" hidden="1">[1]Checklist!$A$1</definedName>
    <definedName name="checklist_general_main" localSheetId="1" hidden="1">[1]Checklist!$A$1</definedName>
    <definedName name="checklist_general_main" hidden="1">[2]Checklist!$A$1</definedName>
    <definedName name="checklist_sewer_main" hidden="1">[3]Checklist!$A$1</definedName>
    <definedName name="checklist_water_main" hidden="1">[4]Checklist!$A$1</definedName>
    <definedName name="Dev_contributions_summary_general_main" localSheetId="2" hidden="1">'[1]S94 - Plan Summary'!$B$5</definedName>
    <definedName name="Dev_contributions_summary_general_main" localSheetId="0" hidden="1">'[1]S94 - Plan Summary'!$B$5</definedName>
    <definedName name="Dev_contributions_summary_general_main" localSheetId="3" hidden="1">'[1]S94 - Plan Summary'!$B$5</definedName>
    <definedName name="Dev_contributions_summary_general_main" localSheetId="1" hidden="1">'[1]S94 - Plan Summary'!$B$5</definedName>
    <definedName name="Dev_contributions_summary_general_main" hidden="1">'[2]S94 - Plan Summary'!$B$5</definedName>
    <definedName name="Dev_contributions_summary_sewer_main" hidden="1">'[3]S94 - Plan Summary'!$B$5</definedName>
    <definedName name="Dev_contributions_summary_water_main" hidden="1">'[4]S94 - Plan Summary'!$B$5</definedName>
    <definedName name="equity_statement_general_main" localSheetId="2" hidden="1">'[1]Equity Statement'!$A$3</definedName>
    <definedName name="equity_statement_general_main" localSheetId="0" hidden="1">'[1]Equity Statement'!$A$3</definedName>
    <definedName name="equity_statement_general_main" localSheetId="3" hidden="1">'[1]Equity Statement'!$A$3</definedName>
    <definedName name="equity_statement_general_main" localSheetId="1" hidden="1">'[1]Equity Statement'!$A$3</definedName>
    <definedName name="equity_statement_general_main" hidden="1">'[2]Equity Statement'!$A$3</definedName>
    <definedName name="equity_statement_sewer_main" hidden="1">'[3]Equity Statement'!$A$3</definedName>
    <definedName name="equity_statement_water_main" hidden="1">'[4]Equity Statement'!$A$3</definedName>
    <definedName name="exp_type_summary_general_main" localSheetId="2" hidden="1">'[1]Exp Type Summary'!$A$3</definedName>
    <definedName name="exp_type_summary_general_main" localSheetId="0" hidden="1">'[1]Exp Type Summary'!$A$3</definedName>
    <definedName name="exp_type_summary_general_main" localSheetId="3" hidden="1">'[1]Exp Type Summary'!$A$3</definedName>
    <definedName name="exp_type_summary_general_main" localSheetId="1" hidden="1">'[1]Exp Type Summary'!$A$3</definedName>
    <definedName name="exp_type_summary_general_main" hidden="1">'[2]Exp Type Summary'!$A$3</definedName>
    <definedName name="exp_type_summary_sewer_main" hidden="1">'[3]Exp Type Summary'!$A$3</definedName>
    <definedName name="exp_type_summary_water_main" hidden="1">'[4]Exp Type Summary'!$A$3</definedName>
    <definedName name="external_reserve_schedule_general" localSheetId="2" hidden="1">'[1]External Reserves'!$B$4</definedName>
    <definedName name="external_reserve_schedule_general" localSheetId="0" hidden="1">'[1]External Reserves'!$B$4</definedName>
    <definedName name="external_reserve_schedule_general" localSheetId="3" hidden="1">'[1]External Reserves'!$B$4</definedName>
    <definedName name="external_reserve_schedule_general" localSheetId="1" hidden="1">'[1]External Reserves'!$B$4</definedName>
    <definedName name="external_reserve_schedule_general" hidden="1">'[2]External Reserves'!$B$4</definedName>
    <definedName name="external_reserve_schedule_sewer" hidden="1">'[3]External Reserves'!$B$4</definedName>
    <definedName name="external_reserve_schedule_water" hidden="1">'[4]External Reserves'!$B$4</definedName>
    <definedName name="general_BU_summary_depreciation_IS" localSheetId="2" hidden="1">'[1]Budget Summary 1'!$C$50</definedName>
    <definedName name="general_BU_summary_depreciation_IS" localSheetId="0" hidden="1">'[1]Budget Summary 1'!$C$50</definedName>
    <definedName name="general_BU_summary_depreciation_IS" localSheetId="3" hidden="1">'[1]Budget Summary 1'!$C$50</definedName>
    <definedName name="general_BU_summary_depreciation_IS" localSheetId="1" hidden="1">'[1]Budget Summary 1'!$C$50</definedName>
    <definedName name="general_BU_summary_depreciation_IS" hidden="1">'[2]Budget Summary 1'!$C$50</definedName>
    <definedName name="general_calculate_database" localSheetId="2" hidden="1">'[1]Cover Page'!$K$27</definedName>
    <definedName name="general_calculate_database" localSheetId="0" hidden="1">'[1]Cover Page'!$K$27</definedName>
    <definedName name="general_calculate_database" localSheetId="3" hidden="1">'[1]Cover Page'!$K$27</definedName>
    <definedName name="general_calculate_database" localSheetId="1" hidden="1">'[1]Cover Page'!$K$27</definedName>
    <definedName name="general_calculate_database" hidden="1">'[2]Cover Page'!$K$27</definedName>
    <definedName name="general_cap_exp_coa_gl_account" localSheetId="2" hidden="1">'[1]CoA - Cap Exp'!$B$6</definedName>
    <definedName name="general_cap_exp_coa_gl_account" localSheetId="0" hidden="1">'[1]CoA - Cap Exp'!$B$6</definedName>
    <definedName name="general_cap_exp_coa_gl_account" localSheetId="3" hidden="1">'[1]CoA - Cap Exp'!$B$6</definedName>
    <definedName name="general_cap_exp_coa_gl_account" localSheetId="1" hidden="1">'[1]CoA - Cap Exp'!$B$6</definedName>
    <definedName name="general_cap_exp_coa_gl_account" hidden="1">'[2]CoA - Cap Exp'!$B$6</definedName>
    <definedName name="general_cap_inc_coa_gl_account" localSheetId="2" hidden="1">'[1]CoA - Cap Inc'!$B$6</definedName>
    <definedName name="general_cap_inc_coa_gl_account" localSheetId="0" hidden="1">'[1]CoA - Cap Inc'!$B$6</definedName>
    <definedName name="general_cap_inc_coa_gl_account" localSheetId="3" hidden="1">'[1]CoA - Cap Inc'!$B$6</definedName>
    <definedName name="general_cap_inc_coa_gl_account" localSheetId="1" hidden="1">'[1]CoA - Cap Inc'!$B$6</definedName>
    <definedName name="general_cap_inc_coa_gl_account" hidden="1">'[2]CoA - Cap Inc'!$B$6</definedName>
    <definedName name="general_data_dump_unique_key" localSheetId="2" hidden="1">'[1]Data Dump'!$A$5</definedName>
    <definedName name="general_data_dump_unique_key" localSheetId="0" hidden="1">'[1]Data Dump'!$A$5</definedName>
    <definedName name="general_data_dump_unique_key" localSheetId="3" hidden="1">'[1]Data Dump'!$A$5</definedName>
    <definedName name="general_data_dump_unique_key" localSheetId="1" hidden="1">'[1]Data Dump'!$A$5</definedName>
    <definedName name="general_data_dump_unique_key" hidden="1">'[2]Data Dump'!$A$5</definedName>
    <definedName name="general_database_function_1" localSheetId="2" hidden="1">[1]Database!$L$5</definedName>
    <definedName name="general_database_function_1" localSheetId="0" hidden="1">[1]Database!$L$5</definedName>
    <definedName name="general_database_function_1" localSheetId="3" hidden="1">[1]Database!$L$5</definedName>
    <definedName name="general_database_function_1" localSheetId="1" hidden="1">[1]Database!$L$5</definedName>
    <definedName name="general_database_function_1" hidden="1">[2]Database!$L$5</definedName>
    <definedName name="general_database_function_2" localSheetId="2" hidden="1">[1]Database!$M$5</definedName>
    <definedName name="general_database_function_2" localSheetId="0" hidden="1">[1]Database!$M$5</definedName>
    <definedName name="general_database_function_2" localSheetId="3" hidden="1">[1]Database!$M$5</definedName>
    <definedName name="general_database_function_2" localSheetId="1" hidden="1">[1]Database!$M$5</definedName>
    <definedName name="general_database_function_2" hidden="1">[2]Database!$M$5</definedName>
    <definedName name="general_database_function_3" localSheetId="2" hidden="1">[1]Database!$N$5</definedName>
    <definedName name="general_database_function_3" localSheetId="0" hidden="1">[1]Database!$N$5</definedName>
    <definedName name="general_database_function_3" localSheetId="3" hidden="1">[1]Database!$N$5</definedName>
    <definedName name="general_database_function_3" localSheetId="1" hidden="1">[1]Database!$N$5</definedName>
    <definedName name="general_database_function_3" hidden="1">[2]Database!$N$5</definedName>
    <definedName name="general_database_function_4" localSheetId="2" hidden="1">[1]Database!$O$5</definedName>
    <definedName name="general_database_function_4" localSheetId="0" hidden="1">[1]Database!$O$5</definedName>
    <definedName name="general_database_function_4" localSheetId="3" hidden="1">[1]Database!$O$5</definedName>
    <definedName name="general_database_function_4" localSheetId="1" hidden="1">[1]Database!$O$5</definedName>
    <definedName name="general_database_function_4" hidden="1">[2]Database!$O$5</definedName>
    <definedName name="general_database_level_1" localSheetId="2" hidden="1">[1]Database!$J$5</definedName>
    <definedName name="general_database_level_1" localSheetId="0" hidden="1">[1]Database!$J$5</definedName>
    <definedName name="general_database_level_1" localSheetId="3" hidden="1">[1]Database!$J$5</definedName>
    <definedName name="general_database_level_1" localSheetId="1" hidden="1">[1]Database!$J$5</definedName>
    <definedName name="general_database_level_1" hidden="1">[2]Database!$J$5</definedName>
    <definedName name="general_database_level_2" localSheetId="2" hidden="1">[1]Database!$I$5</definedName>
    <definedName name="general_database_level_2" localSheetId="0" hidden="1">[1]Database!$I$5</definedName>
    <definedName name="general_database_level_2" localSheetId="3" hidden="1">[1]Database!$I$5</definedName>
    <definedName name="general_database_level_2" localSheetId="1" hidden="1">[1]Database!$I$5</definedName>
    <definedName name="general_database_level_2" hidden="1">[2]Database!$I$5</definedName>
    <definedName name="general_database_level_3" localSheetId="2" hidden="1">[1]Database!$H$5</definedName>
    <definedName name="general_database_level_3" localSheetId="0" hidden="1">[1]Database!$H$5</definedName>
    <definedName name="general_database_level_3" localSheetId="3" hidden="1">[1]Database!$H$5</definedName>
    <definedName name="general_database_level_3" localSheetId="1" hidden="1">[1]Database!$H$5</definedName>
    <definedName name="general_database_level_3" hidden="1">[2]Database!$H$5</definedName>
    <definedName name="general_database_level_4" localSheetId="2" hidden="1">[1]Database!$G$5</definedName>
    <definedName name="general_database_level_4" localSheetId="0" hidden="1">[1]Database!$G$5</definedName>
    <definedName name="general_database_level_4" localSheetId="3" hidden="1">[1]Database!$G$5</definedName>
    <definedName name="general_database_level_4" localSheetId="1" hidden="1">[1]Database!$G$5</definedName>
    <definedName name="general_database_level_4" hidden="1">[2]Database!$G$5</definedName>
    <definedName name="general_database_level_5" localSheetId="2" hidden="1">[1]Database!$F$5</definedName>
    <definedName name="general_database_level_5" localSheetId="0" hidden="1">[1]Database!$F$5</definedName>
    <definedName name="general_database_level_5" localSheetId="3" hidden="1">[1]Database!$F$5</definedName>
    <definedName name="general_database_level_5" localSheetId="1" hidden="1">[1]Database!$F$5</definedName>
    <definedName name="general_database_level_5" hidden="1">[2]Database!$F$5</definedName>
    <definedName name="general_database_level_6" localSheetId="2" hidden="1">[1]Database!$E$5</definedName>
    <definedName name="general_database_level_6" localSheetId="0" hidden="1">[1]Database!$E$5</definedName>
    <definedName name="general_database_level_6" localSheetId="3" hidden="1">[1]Database!$E$5</definedName>
    <definedName name="general_database_level_6" localSheetId="1" hidden="1">[1]Database!$E$5</definedName>
    <definedName name="general_database_level_6" hidden="1">[2]Database!$E$5</definedName>
    <definedName name="general_database_unique_key" localSheetId="2" hidden="1">[1]Database!$A$5</definedName>
    <definedName name="general_database_unique_key" localSheetId="0" hidden="1">[1]Database!$A$5</definedName>
    <definedName name="general_database_unique_key" localSheetId="3" hidden="1">[1]Database!$A$5</definedName>
    <definedName name="general_database_unique_key" localSheetId="1" hidden="1">[1]Database!$A$5</definedName>
    <definedName name="general_database_unique_key" hidden="1">[2]Database!$A$5</definedName>
    <definedName name="general_depreciation_contra" localSheetId="2" hidden="1">'[1]Budget Summary 1'!$D$89</definedName>
    <definedName name="general_depreciation_contra" localSheetId="0" hidden="1">'[1]Budget Summary 1'!$D$89</definedName>
    <definedName name="general_depreciation_contra" localSheetId="3" hidden="1">'[1]Budget Summary 1'!$D$89</definedName>
    <definedName name="general_depreciation_contra" localSheetId="1" hidden="1">'[1]Budget Summary 1'!$D$89</definedName>
    <definedName name="general_depreciation_contra" hidden="1">'[2]Budget Summary 1'!$D$89</definedName>
    <definedName name="general_dev_contr_plans_number" localSheetId="2" hidden="1">'[1]S94 Plans'!$A$6</definedName>
    <definedName name="general_dev_contr_plans_number" localSheetId="0" hidden="1">'[1]S94 Plans'!$A$6</definedName>
    <definedName name="general_dev_contr_plans_number" localSheetId="3" hidden="1">'[1]S94 Plans'!$A$6</definedName>
    <definedName name="general_dev_contr_plans_number" localSheetId="1" hidden="1">'[1]S94 Plans'!$A$6</definedName>
    <definedName name="general_dev_contr_plans_number" hidden="1">'[2]S94 Plans'!$A$6</definedName>
    <definedName name="general_ele_contra" localSheetId="2" hidden="1">'[1]Budget Summary 1'!$D$90</definedName>
    <definedName name="general_ele_contra" localSheetId="0" hidden="1">'[1]Budget Summary 1'!$D$90</definedName>
    <definedName name="general_ele_contra" localSheetId="3" hidden="1">'[1]Budget Summary 1'!$D$90</definedName>
    <definedName name="general_ele_contra" localSheetId="1" hidden="1">'[1]Budget Summary 1'!$D$90</definedName>
    <definedName name="general_ele_contra" hidden="1">'[2]Budget Summary 1'!$D$90</definedName>
    <definedName name="general_extract_overall_check" localSheetId="2" hidden="1">'[1]Database Extract'!$H$22</definedName>
    <definedName name="general_extract_overall_check" localSheetId="0" hidden="1">'[1]Database Extract'!$H$22</definedName>
    <definedName name="general_extract_overall_check" localSheetId="3" hidden="1">'[1]Database Extract'!$H$22</definedName>
    <definedName name="general_extract_overall_check" localSheetId="1" hidden="1">'[1]Database Extract'!$H$22</definedName>
    <definedName name="general_extract_overall_check" hidden="1">'[2]Database Extract'!$H$22</definedName>
    <definedName name="general_finance_leases_start_section" localSheetId="2" hidden="1">'[1]FLS --&gt;'!$D$11</definedName>
    <definedName name="general_finance_leases_start_section" localSheetId="0" hidden="1">'[1]FLS --&gt;'!$D$11</definedName>
    <definedName name="general_finance_leases_start_section" localSheetId="3" hidden="1">'[1]FLS --&gt;'!$D$11</definedName>
    <definedName name="general_finance_leases_start_section" localSheetId="1" hidden="1">'[1]FLS --&gt;'!$D$11</definedName>
    <definedName name="general_finance_leases_start_section" hidden="1">'[2]FLS --&gt;'!$D$11</definedName>
    <definedName name="general_function_1_summary" localSheetId="2" hidden="1">'[1]Summary F1'!$A$4</definedName>
    <definedName name="general_function_1_summary" localSheetId="0" hidden="1">'[1]Summary F1'!$A$4</definedName>
    <definedName name="general_function_1_summary" localSheetId="3" hidden="1">'[1]Summary F1'!$A$4</definedName>
    <definedName name="general_function_1_summary" localSheetId="1" hidden="1">'[1]Summary F1'!$A$4</definedName>
    <definedName name="general_function_1_summary" hidden="1">'[2]Summary F1'!$A$4</definedName>
    <definedName name="general_function_2_summary" localSheetId="2" hidden="1">'[1]Summary F2'!$A$4</definedName>
    <definedName name="general_function_2_summary" localSheetId="0" hidden="1">'[1]Summary F2'!$A$4</definedName>
    <definedName name="general_function_2_summary" localSheetId="3" hidden="1">'[1]Summary F2'!$A$4</definedName>
    <definedName name="general_function_2_summary" localSheetId="1" hidden="1">'[1]Summary F2'!$A$4</definedName>
    <definedName name="general_function_2_summary" hidden="1">'[2]Summary F2'!$A$4</definedName>
    <definedName name="general_function_3_summary" localSheetId="2" hidden="1">'[1]Summary F3'!$A$4</definedName>
    <definedName name="general_function_3_summary" localSheetId="0" hidden="1">'[1]Summary F3'!$A$4</definedName>
    <definedName name="general_function_3_summary" localSheetId="3" hidden="1">'[1]Summary F3'!$A$4</definedName>
    <definedName name="general_function_3_summary" localSheetId="1" hidden="1">'[1]Summary F3'!$A$4</definedName>
    <definedName name="general_function_3_summary" hidden="1">'[2]Summary F3'!$A$4</definedName>
    <definedName name="general_function_4_summary" localSheetId="2" hidden="1">'[1]Summary F4'!$A$4</definedName>
    <definedName name="general_function_4_summary" localSheetId="0" hidden="1">'[1]Summary F4'!$A$4</definedName>
    <definedName name="general_function_4_summary" localSheetId="3" hidden="1">'[1]Summary F4'!$A$4</definedName>
    <definedName name="general_function_4_summary" localSheetId="1" hidden="1">'[1]Summary F4'!$A$4</definedName>
    <definedName name="general_function_4_summary" hidden="1">'[2]Summary F4'!$A$4</definedName>
    <definedName name="general_functions_function_1_code" localSheetId="2" hidden="1">'[1]Fcts (Fctional Struct)'!$A$5</definedName>
    <definedName name="general_functions_function_1_code" localSheetId="0" hidden="1">'[1]Fcts (Fctional Struct)'!$A$5</definedName>
    <definedName name="general_functions_function_1_code" localSheetId="3" hidden="1">'[1]Fcts (Fctional Struct)'!$A$5</definedName>
    <definedName name="general_functions_function_1_code" localSheetId="1" hidden="1">'[1]Fcts (Fctional Struct)'!$A$5</definedName>
    <definedName name="general_functions_function_1_code" hidden="1">'[2]Fcts (Fctional Struct)'!$A$5</definedName>
    <definedName name="general_functions_function_1_description" localSheetId="2" hidden="1">'[1]Fcts (Fctional Struct)'!$B$2</definedName>
    <definedName name="general_functions_function_1_description" localSheetId="0" hidden="1">'[1]Fcts (Fctional Struct)'!$B$2</definedName>
    <definedName name="general_functions_function_1_description" localSheetId="3" hidden="1">'[1]Fcts (Fctional Struct)'!$B$2</definedName>
    <definedName name="general_functions_function_1_description" localSheetId="1" hidden="1">'[1]Fcts (Fctional Struct)'!$B$2</definedName>
    <definedName name="general_functions_function_1_description" hidden="1">'[2]Fcts (Fctional Struct)'!$B$2</definedName>
    <definedName name="general_functions_function_2_description" localSheetId="2" hidden="1">'[1]Fcts (Fctional Struct)'!$E$2</definedName>
    <definedName name="general_functions_function_2_description" localSheetId="0" hidden="1">'[1]Fcts (Fctional Struct)'!$E$2</definedName>
    <definedName name="general_functions_function_2_description" localSheetId="3" hidden="1">'[1]Fcts (Fctional Struct)'!$E$2</definedName>
    <definedName name="general_functions_function_2_description" localSheetId="1" hidden="1">'[1]Fcts (Fctional Struct)'!$E$2</definedName>
    <definedName name="general_functions_function_2_description" hidden="1">'[2]Fcts (Fctional Struct)'!$E$2</definedName>
    <definedName name="general_functions_function_3_description" localSheetId="2" hidden="1">'[1]Fcts (Fctional Struct)'!$H$2</definedName>
    <definedName name="general_functions_function_3_description" localSheetId="0" hidden="1">'[1]Fcts (Fctional Struct)'!$H$2</definedName>
    <definedName name="general_functions_function_3_description" localSheetId="3" hidden="1">'[1]Fcts (Fctional Struct)'!$H$2</definedName>
    <definedName name="general_functions_function_3_description" localSheetId="1" hidden="1">'[1]Fcts (Fctional Struct)'!$H$2</definedName>
    <definedName name="general_functions_function_3_description" hidden="1">'[2]Fcts (Fctional Struct)'!$H$2</definedName>
    <definedName name="general_functions_function_4_description" localSheetId="2" hidden="1">'[1]Fcts (Fctional Struct)'!$K$2</definedName>
    <definedName name="general_functions_function_4_description" localSheetId="0" hidden="1">'[1]Fcts (Fctional Struct)'!$K$2</definedName>
    <definedName name="general_functions_function_4_description" localSheetId="3" hidden="1">'[1]Fcts (Fctional Struct)'!$K$2</definedName>
    <definedName name="general_functions_function_4_description" localSheetId="1" hidden="1">'[1]Fcts (Fctional Struct)'!$K$2</definedName>
    <definedName name="general_functions_function_4_description" hidden="1">'[2]Fcts (Fctional Struct)'!$K$2</definedName>
    <definedName name="general_fund_name" localSheetId="2" hidden="1">'[1]Cover Page'!$E$13</definedName>
    <definedName name="general_fund_name" localSheetId="0" hidden="1">'[1]Cover Page'!$E$13</definedName>
    <definedName name="general_fund_name" localSheetId="3" hidden="1">'[1]Cover Page'!$E$13</definedName>
    <definedName name="general_fund_name" localSheetId="1" hidden="1">'[1]Cover Page'!$E$13</definedName>
    <definedName name="general_fund_name" hidden="1">'[2]Cover Page'!$E$13</definedName>
    <definedName name="general_gl_table_component_1" localSheetId="2" hidden="1">'[1]GL Table'!$R$6</definedName>
    <definedName name="general_gl_table_component_1" localSheetId="0" hidden="1">'[1]GL Table'!$R$6</definedName>
    <definedName name="general_gl_table_component_1" localSheetId="3" hidden="1">'[1]GL Table'!$R$6</definedName>
    <definedName name="general_gl_table_component_1" localSheetId="1" hidden="1">'[1]GL Table'!$R$6</definedName>
    <definedName name="general_gl_table_component_1" hidden="1">'[2]GL Table'!$R$6</definedName>
    <definedName name="general_gl_table_component_2" localSheetId="2" hidden="1">'[1]GL Table'!$S$6</definedName>
    <definedName name="general_gl_table_component_2" localSheetId="0" hidden="1">'[1]GL Table'!$S$6</definedName>
    <definedName name="general_gl_table_component_2" localSheetId="3" hidden="1">'[1]GL Table'!$S$6</definedName>
    <definedName name="general_gl_table_component_2" localSheetId="1" hidden="1">'[1]GL Table'!$S$6</definedName>
    <definedName name="general_gl_table_component_2" hidden="1">'[2]GL Table'!$S$6</definedName>
    <definedName name="general_gl_table_component_3" localSheetId="2" hidden="1">'[1]GL Table'!$T$6</definedName>
    <definedName name="general_gl_table_component_3" localSheetId="0" hidden="1">'[1]GL Table'!$T$6</definedName>
    <definedName name="general_gl_table_component_3" localSheetId="3" hidden="1">'[1]GL Table'!$T$6</definedName>
    <definedName name="general_gl_table_component_3" localSheetId="1" hidden="1">'[1]GL Table'!$T$6</definedName>
    <definedName name="general_gl_table_component_3" hidden="1">'[2]GL Table'!$T$6</definedName>
    <definedName name="general_gl_table_component_4" localSheetId="2" hidden="1">'[1]GL Table'!$U$6</definedName>
    <definedName name="general_gl_table_component_4" localSheetId="0" hidden="1">'[1]GL Table'!$U$6</definedName>
    <definedName name="general_gl_table_component_4" localSheetId="3" hidden="1">'[1]GL Table'!$U$6</definedName>
    <definedName name="general_gl_table_component_4" localSheetId="1" hidden="1">'[1]GL Table'!$U$6</definedName>
    <definedName name="general_gl_table_component_4" hidden="1">'[2]GL Table'!$U$6</definedName>
    <definedName name="general_global_year_1" localSheetId="2" hidden="1">'[1]Global Indexation'!$D$5</definedName>
    <definedName name="general_global_year_1" localSheetId="0" hidden="1">'[1]Global Indexation'!$D$5</definedName>
    <definedName name="general_global_year_1" localSheetId="3" hidden="1">'[1]Global Indexation'!$D$5</definedName>
    <definedName name="general_global_year_1" localSheetId="1" hidden="1">'[1]Global Indexation'!$D$5</definedName>
    <definedName name="general_global_year_1" hidden="1">'[2]Global Indexation'!$D$5</definedName>
    <definedName name="general_global_year_10" localSheetId="2" hidden="1">'[1]Global Indexation'!$M$5</definedName>
    <definedName name="general_global_year_10" localSheetId="0" hidden="1">'[1]Global Indexation'!$M$5</definedName>
    <definedName name="general_global_year_10" localSheetId="3" hidden="1">'[1]Global Indexation'!$M$5</definedName>
    <definedName name="general_global_year_10" localSheetId="1" hidden="1">'[1]Global Indexation'!$M$5</definedName>
    <definedName name="general_global_year_10" hidden="1">'[2]Global Indexation'!$M$5</definedName>
    <definedName name="general_global_year_2" localSheetId="2" hidden="1">'[1]Global Indexation'!$E$5</definedName>
    <definedName name="general_global_year_2" localSheetId="0" hidden="1">'[1]Global Indexation'!$E$5</definedName>
    <definedName name="general_global_year_2" localSheetId="3" hidden="1">'[1]Global Indexation'!$E$5</definedName>
    <definedName name="general_global_year_2" localSheetId="1" hidden="1">'[1]Global Indexation'!$E$5</definedName>
    <definedName name="general_global_year_2" hidden="1">'[2]Global Indexation'!$E$5</definedName>
    <definedName name="general_global_year_3" localSheetId="2" hidden="1">'[1]Global Indexation'!$F$5</definedName>
    <definedName name="general_global_year_3" localSheetId="0" hidden="1">'[1]Global Indexation'!$F$5</definedName>
    <definedName name="general_global_year_3" localSheetId="3" hidden="1">'[1]Global Indexation'!$F$5</definedName>
    <definedName name="general_global_year_3" localSheetId="1" hidden="1">'[1]Global Indexation'!$F$5</definedName>
    <definedName name="general_global_year_3" hidden="1">'[2]Global Indexation'!$F$5</definedName>
    <definedName name="general_global_year_4" localSheetId="2" hidden="1">'[1]Global Indexation'!$G$5</definedName>
    <definedName name="general_global_year_4" localSheetId="0" hidden="1">'[1]Global Indexation'!$G$5</definedName>
    <definedName name="general_global_year_4" localSheetId="3" hidden="1">'[1]Global Indexation'!$G$5</definedName>
    <definedName name="general_global_year_4" localSheetId="1" hidden="1">'[1]Global Indexation'!$G$5</definedName>
    <definedName name="general_global_year_4" hidden="1">'[2]Global Indexation'!$G$5</definedName>
    <definedName name="general_global_year_5" localSheetId="2" hidden="1">'[1]Global Indexation'!$H$5</definedName>
    <definedName name="general_global_year_5" localSheetId="0" hidden="1">'[1]Global Indexation'!$H$5</definedName>
    <definedName name="general_global_year_5" localSheetId="3" hidden="1">'[1]Global Indexation'!$H$5</definedName>
    <definedName name="general_global_year_5" localSheetId="1" hidden="1">'[1]Global Indexation'!$H$5</definedName>
    <definedName name="general_global_year_5" hidden="1">'[2]Global Indexation'!$H$5</definedName>
    <definedName name="general_global_year_6" localSheetId="2" hidden="1">'[1]Global Indexation'!$I$5</definedName>
    <definedName name="general_global_year_6" localSheetId="0" hidden="1">'[1]Global Indexation'!$I$5</definedName>
    <definedName name="general_global_year_6" localSheetId="3" hidden="1">'[1]Global Indexation'!$I$5</definedName>
    <definedName name="general_global_year_6" localSheetId="1" hidden="1">'[1]Global Indexation'!$I$5</definedName>
    <definedName name="general_global_year_6" hidden="1">'[2]Global Indexation'!$I$5</definedName>
    <definedName name="general_global_year_7" localSheetId="2" hidden="1">'[1]Global Indexation'!$J$5</definedName>
    <definedName name="general_global_year_7" localSheetId="0" hidden="1">'[1]Global Indexation'!$J$5</definedName>
    <definedName name="general_global_year_7" localSheetId="3" hidden="1">'[1]Global Indexation'!$J$5</definedName>
    <definedName name="general_global_year_7" localSheetId="1" hidden="1">'[1]Global Indexation'!$J$5</definedName>
    <definedName name="general_global_year_7" hidden="1">'[2]Global Indexation'!$J$5</definedName>
    <definedName name="general_global_year_8" localSheetId="2" hidden="1">'[1]Global Indexation'!$K$5</definedName>
    <definedName name="general_global_year_8" localSheetId="0" hidden="1">'[1]Global Indexation'!$K$5</definedName>
    <definedName name="general_global_year_8" localSheetId="3" hidden="1">'[1]Global Indexation'!$K$5</definedName>
    <definedName name="general_global_year_8" localSheetId="1" hidden="1">'[1]Global Indexation'!$K$5</definedName>
    <definedName name="general_global_year_8" hidden="1">'[2]Global Indexation'!$K$5</definedName>
    <definedName name="general_global_year_9" localSheetId="2" hidden="1">'[1]Global Indexation'!$L$5</definedName>
    <definedName name="general_global_year_9" localSheetId="0" hidden="1">'[1]Global Indexation'!$L$5</definedName>
    <definedName name="general_global_year_9" localSheetId="3" hidden="1">'[1]Global Indexation'!$L$5</definedName>
    <definedName name="general_global_year_9" localSheetId="1" hidden="1">'[1]Global Indexation'!$L$5</definedName>
    <definedName name="general_global_year_9" hidden="1">'[2]Global Indexation'!$L$5</definedName>
    <definedName name="general_income_contra" localSheetId="2" hidden="1">'[1]Budget Summary 1'!$D$110</definedName>
    <definedName name="general_income_contra" localSheetId="0" hidden="1">'[1]Budget Summary 1'!$D$110</definedName>
    <definedName name="general_income_contra" localSheetId="3" hidden="1">'[1]Budget Summary 1'!$D$110</definedName>
    <definedName name="general_income_contra" localSheetId="1" hidden="1">'[1]Budget Summary 1'!$D$110</definedName>
    <definedName name="general_income_contra" hidden="1">'[2]Budget Summary 1'!$D$110</definedName>
    <definedName name="general_int_exp_coa_gl_account" localSheetId="2" hidden="1">'[1]CoA - Int Exp'!$B$6</definedName>
    <definedName name="general_int_exp_coa_gl_account" localSheetId="0" hidden="1">'[1]CoA - Int Exp'!$B$6</definedName>
    <definedName name="general_int_exp_coa_gl_account" localSheetId="3" hidden="1">'[1]CoA - Int Exp'!$B$6</definedName>
    <definedName name="general_int_exp_coa_gl_account" localSheetId="1" hidden="1">'[1]CoA - Int Exp'!$B$6</definedName>
    <definedName name="general_int_exp_coa_gl_account" hidden="1">'[2]CoA - Int Exp'!$B$6</definedName>
    <definedName name="general_int_inc_coa_gl_account" localSheetId="2" hidden="1">'[1]CoA - Int Inc'!$B$6</definedName>
    <definedName name="general_int_inc_coa_gl_account" localSheetId="0" hidden="1">'[1]CoA - Int Inc'!$B$6</definedName>
    <definedName name="general_int_inc_coa_gl_account" localSheetId="3" hidden="1">'[1]CoA - Int Inc'!$B$6</definedName>
    <definedName name="general_int_inc_coa_gl_account" localSheetId="1" hidden="1">'[1]CoA - Int Inc'!$B$6</definedName>
    <definedName name="general_int_inc_coa_gl_account" hidden="1">'[2]CoA - Int Inc'!$B$6</definedName>
    <definedName name="general_level_1_summary" localSheetId="2" hidden="1">'[1]Summary L6'!$A$4</definedName>
    <definedName name="general_level_1_summary" localSheetId="0" hidden="1">'[1]Summary L6'!$A$4</definedName>
    <definedName name="general_level_1_summary" localSheetId="3" hidden="1">'[1]Summary L6'!$A$4</definedName>
    <definedName name="general_level_1_summary" localSheetId="1" hidden="1">'[1]Summary L6'!$A$4</definedName>
    <definedName name="general_level_1_summary" hidden="1">'[2]Summary L6'!$A$4</definedName>
    <definedName name="general_level_2_summary" localSheetId="2" hidden="1">'[1]Summary L5'!$A$4</definedName>
    <definedName name="general_level_2_summary" localSheetId="0" hidden="1">'[1]Summary L5'!$A$4</definedName>
    <definedName name="general_level_2_summary" localSheetId="3" hidden="1">'[1]Summary L5'!$A$4</definedName>
    <definedName name="general_level_2_summary" localSheetId="1" hidden="1">'[1]Summary L5'!$A$4</definedName>
    <definedName name="general_level_2_summary" hidden="1">'[2]Summary L5'!$A$4</definedName>
    <definedName name="general_level_3_summary" localSheetId="2" hidden="1">'[1]Summary L4'!$A$4</definedName>
    <definedName name="general_level_3_summary" localSheetId="0" hidden="1">'[1]Summary L4'!$A$4</definedName>
    <definedName name="general_level_3_summary" localSheetId="3" hidden="1">'[1]Summary L4'!$A$4</definedName>
    <definedName name="general_level_3_summary" localSheetId="1" hidden="1">'[1]Summary L4'!$A$4</definedName>
    <definedName name="general_level_3_summary" hidden="1">'[2]Summary L4'!$A$4</definedName>
    <definedName name="general_level_4_summary" localSheetId="2" hidden="1">'[1]Summary L3'!$A$4</definedName>
    <definedName name="general_level_4_summary" localSheetId="0" hidden="1">'[1]Summary L3'!$A$4</definedName>
    <definedName name="general_level_4_summary" localSheetId="3" hidden="1">'[1]Summary L3'!$A$4</definedName>
    <definedName name="general_level_4_summary" localSheetId="1" hidden="1">'[1]Summary L3'!$A$4</definedName>
    <definedName name="general_level_4_summary" hidden="1">'[2]Summary L3'!$A$4</definedName>
    <definedName name="general_level_5_summary" localSheetId="2" hidden="1">'[1]Summary L2'!$A$4</definedName>
    <definedName name="general_level_5_summary" localSheetId="0" hidden="1">'[1]Summary L2'!$A$4</definedName>
    <definedName name="general_level_5_summary" localSheetId="3" hidden="1">'[1]Summary L2'!$A$4</definedName>
    <definedName name="general_level_5_summary" localSheetId="1" hidden="1">'[1]Summary L2'!$A$4</definedName>
    <definedName name="general_level_5_summary" hidden="1">'[2]Summary L2'!$A$4</definedName>
    <definedName name="general_level_6_summary" localSheetId="2" hidden="1">'[1]Summary L1'!$A$4</definedName>
    <definedName name="general_level_6_summary" localSheetId="0" hidden="1">'[1]Summary L1'!$A$4</definedName>
    <definedName name="general_level_6_summary" localSheetId="3" hidden="1">'[1]Summary L1'!$A$4</definedName>
    <definedName name="general_level_6_summary" localSheetId="1" hidden="1">'[1]Summary L1'!$A$4</definedName>
    <definedName name="general_level_6_summary" hidden="1">'[2]Summary L1'!$A$4</definedName>
    <definedName name="general_levels_level_1_description" localSheetId="2" hidden="1">'[1]Levels (Org Structure)'!$Q$2</definedName>
    <definedName name="general_levels_level_1_description" localSheetId="0" hidden="1">'[1]Levels (Org Structure)'!$Q$2</definedName>
    <definedName name="general_levels_level_1_description" localSheetId="3" hidden="1">'[1]Levels (Org Structure)'!$Q$2</definedName>
    <definedName name="general_levels_level_1_description" localSheetId="1" hidden="1">'[1]Levels (Org Structure)'!$Q$2</definedName>
    <definedName name="general_levels_level_1_description" hidden="1">'[2]Levels (Org Structure)'!$Q$2</definedName>
    <definedName name="general_levels_level_2_description" localSheetId="2" hidden="1">'[1]Levels (Org Structure)'!$N$2</definedName>
    <definedName name="general_levels_level_2_description" localSheetId="0" hidden="1">'[1]Levels (Org Structure)'!$N$2</definedName>
    <definedName name="general_levels_level_2_description" localSheetId="3" hidden="1">'[1]Levels (Org Structure)'!$N$2</definedName>
    <definedName name="general_levels_level_2_description" localSheetId="1" hidden="1">'[1]Levels (Org Structure)'!$N$2</definedName>
    <definedName name="general_levels_level_2_description" hidden="1">'[2]Levels (Org Structure)'!$N$2</definedName>
    <definedName name="general_levels_level_3_description" localSheetId="2" hidden="1">'[1]Levels (Org Structure)'!$K$2</definedName>
    <definedName name="general_levels_level_3_description" localSheetId="0" hidden="1">'[1]Levels (Org Structure)'!$K$2</definedName>
    <definedName name="general_levels_level_3_description" localSheetId="3" hidden="1">'[1]Levels (Org Structure)'!$K$2</definedName>
    <definedName name="general_levels_level_3_description" localSheetId="1" hidden="1">'[1]Levels (Org Structure)'!$K$2</definedName>
    <definedName name="general_levels_level_3_description" hidden="1">'[2]Levels (Org Structure)'!$K$2</definedName>
    <definedName name="general_levels_level_4_description" localSheetId="2" hidden="1">'[1]Levels (Org Structure)'!$H$2</definedName>
    <definedName name="general_levels_level_4_description" localSheetId="0" hidden="1">'[1]Levels (Org Structure)'!$H$2</definedName>
    <definedName name="general_levels_level_4_description" localSheetId="3" hidden="1">'[1]Levels (Org Structure)'!$H$2</definedName>
    <definedName name="general_levels_level_4_description" localSheetId="1" hidden="1">'[1]Levels (Org Structure)'!$H$2</definedName>
    <definedName name="general_levels_level_4_description" hidden="1">'[2]Levels (Org Structure)'!$H$2</definedName>
    <definedName name="general_levels_level_5_description" localSheetId="2" hidden="1">'[1]Levels (Org Structure)'!$E$2</definedName>
    <definedName name="general_levels_level_5_description" localSheetId="0" hidden="1">'[1]Levels (Org Structure)'!$E$2</definedName>
    <definedName name="general_levels_level_5_description" localSheetId="3" hidden="1">'[1]Levels (Org Structure)'!$E$2</definedName>
    <definedName name="general_levels_level_5_description" localSheetId="1" hidden="1">'[1]Levels (Org Structure)'!$E$2</definedName>
    <definedName name="general_levels_level_5_description" hidden="1">'[2]Levels (Org Structure)'!$E$2</definedName>
    <definedName name="general_levels_level_6_code" localSheetId="2" hidden="1">'[1]Levels (Org Structure)'!$A$5</definedName>
    <definedName name="general_levels_level_6_code" localSheetId="0" hidden="1">'[1]Levels (Org Structure)'!$A$5</definedName>
    <definedName name="general_levels_level_6_code" localSheetId="3" hidden="1">'[1]Levels (Org Structure)'!$A$5</definedName>
    <definedName name="general_levels_level_6_code" localSheetId="1" hidden="1">'[1]Levels (Org Structure)'!$A$5</definedName>
    <definedName name="general_levels_level_6_code" hidden="1">'[2]Levels (Org Structure)'!$A$5</definedName>
    <definedName name="general_levels_level_6_description" localSheetId="2" hidden="1">'[1]Levels (Org Structure)'!$B$2</definedName>
    <definedName name="general_levels_level_6_description" localSheetId="0" hidden="1">'[1]Levels (Org Structure)'!$B$2</definedName>
    <definedName name="general_levels_level_6_description" localSheetId="3" hidden="1">'[1]Levels (Org Structure)'!$B$2</definedName>
    <definedName name="general_levels_level_6_description" localSheetId="1" hidden="1">'[1]Levels (Org Structure)'!$B$2</definedName>
    <definedName name="general_levels_level_6_description" hidden="1">'[2]Levels (Org Structure)'!$B$2</definedName>
    <definedName name="general_loans_Cap_start_section" localSheetId="2" hidden="1">'[1]LSCap --&gt;'!$D$11</definedName>
    <definedName name="general_loans_Cap_start_section" localSheetId="0" hidden="1">'[1]LSCap --&gt;'!$D$11</definedName>
    <definedName name="general_loans_Cap_start_section" localSheetId="3" hidden="1">'[1]LSCap --&gt;'!$D$11</definedName>
    <definedName name="general_loans_Cap_start_section" localSheetId="1" hidden="1">'[1]LSCap --&gt;'!$D$11</definedName>
    <definedName name="general_loans_Cap_start_section" hidden="1">'[2]LSCap --&gt;'!$D$11</definedName>
    <definedName name="general_loans_internal_start_section" localSheetId="2" hidden="1">'[1]LSInt --&gt;'!$D$11</definedName>
    <definedName name="general_loans_internal_start_section" localSheetId="0" hidden="1">'[1]LSInt --&gt;'!$D$11</definedName>
    <definedName name="general_loans_internal_start_section" localSheetId="3" hidden="1">'[1]LSInt --&gt;'!$D$11</definedName>
    <definedName name="general_loans_internal_start_section" localSheetId="1" hidden="1">'[1]LSInt --&gt;'!$D$11</definedName>
    <definedName name="general_loans_internal_start_section" hidden="1">'[2]LSInt --&gt;'!$D$11</definedName>
    <definedName name="general_loans_major_start_section" localSheetId="2" hidden="1">'[1]LSMajor --&gt;'!$D$11</definedName>
    <definedName name="general_loans_major_start_section" localSheetId="0" hidden="1">'[1]LSMajor --&gt;'!$D$11</definedName>
    <definedName name="general_loans_major_start_section" localSheetId="3" hidden="1">'[1]LSMajor --&gt;'!$D$11</definedName>
    <definedName name="general_loans_major_start_section" localSheetId="1" hidden="1">'[1]LSMajor --&gt;'!$D$11</definedName>
    <definedName name="general_loans_major_start_section" hidden="1">'[2]LSMajor --&gt;'!$D$11</definedName>
    <definedName name="general_loans_Op_start_section" localSheetId="2" hidden="1">'[1]LSOp --&gt;'!$D$11</definedName>
    <definedName name="general_loans_Op_start_section" localSheetId="0" hidden="1">'[1]LSOp --&gt;'!$D$11</definedName>
    <definedName name="general_loans_Op_start_section" localSheetId="3" hidden="1">'[1]LSOp --&gt;'!$D$11</definedName>
    <definedName name="general_loans_Op_start_section" localSheetId="1" hidden="1">'[1]LSOp --&gt;'!$D$11</definedName>
    <definedName name="general_loans_Op_start_section" hidden="1">'[2]LSOp --&gt;'!$D$11</definedName>
    <definedName name="general_main_dev_contr_plan_1" localSheetId="2" hidden="1">'[1]S94 - Plan 1'!$B$5</definedName>
    <definedName name="general_main_dev_contr_plan_1" localSheetId="0" hidden="1">'[1]S94 - Plan 1'!$B$5</definedName>
    <definedName name="general_main_dev_contr_plan_1" localSheetId="3" hidden="1">'[1]S94 - Plan 1'!$B$5</definedName>
    <definedName name="general_main_dev_contr_plan_1" localSheetId="1" hidden="1">'[1]S94 - Plan 1'!$B$5</definedName>
    <definedName name="general_main_dev_contr_plan_1" hidden="1">'[2]S94 - Plan 1'!$B$5</definedName>
    <definedName name="general_main_dev_contr_plan_nup" localSheetId="2" hidden="1">'[1]S94 - Not under Plan'!$B$5</definedName>
    <definedName name="general_main_dev_contr_plan_nup" localSheetId="0" hidden="1">'[1]S94 - Not under Plan'!$B$5</definedName>
    <definedName name="general_main_dev_contr_plan_nup" localSheetId="3" hidden="1">'[1]S94 - Not under Plan'!$B$5</definedName>
    <definedName name="general_main_dev_contr_plan_nup" localSheetId="1" hidden="1">'[1]S94 - Not under Plan'!$B$5</definedName>
    <definedName name="general_main_dev_contr_plan_nup" hidden="1">'[2]S94 - Not under Plan'!$B$5</definedName>
    <definedName name="general_main_drop_down_list" localSheetId="2" hidden="1">'[1]drop down list'!$B$1</definedName>
    <definedName name="general_main_drop_down_list" localSheetId="0" hidden="1">'[1]drop down list'!$B$1</definedName>
    <definedName name="general_main_drop_down_list" localSheetId="3" hidden="1">'[1]drop down list'!$B$1</definedName>
    <definedName name="general_main_drop_down_list" localSheetId="1" hidden="1">'[1]drop down list'!$B$1</definedName>
    <definedName name="general_main_drop_down_list" hidden="1">'[2]drop down list'!$B$1</definedName>
    <definedName name="general_main_RE_Dev_project_1" localSheetId="2" hidden="1">'[1]RE Dev 1'!$A$5</definedName>
    <definedName name="general_main_RE_Dev_project_1" localSheetId="0" hidden="1">'[1]RE Dev 1'!$A$5</definedName>
    <definedName name="general_main_RE_Dev_project_1" localSheetId="3" hidden="1">'[1]RE Dev 1'!$A$5</definedName>
    <definedName name="general_main_RE_Dev_project_1" localSheetId="1" hidden="1">'[1]RE Dev 1'!$A$5</definedName>
    <definedName name="general_main_RE_Dev_project_1" hidden="1">'[2]RE Dev 1'!$A$5</definedName>
    <definedName name="general_main_RE_Dev_project_spare" localSheetId="2" hidden="1">'[1]RE Dev spare'!$A$5</definedName>
    <definedName name="general_main_RE_Dev_project_spare" localSheetId="0" hidden="1">'[1]RE Dev spare'!$A$5</definedName>
    <definedName name="general_main_RE_Dev_project_spare" localSheetId="3" hidden="1">'[1]RE Dev spare'!$A$5</definedName>
    <definedName name="general_main_RE_Dev_project_spare" localSheetId="1" hidden="1">'[1]RE Dev spare'!$A$5</definedName>
    <definedName name="general_main_RE_Dev_project_spare" hidden="1">'[2]RE Dev spare'!$A$5</definedName>
    <definedName name="general_op_exp_coa_gl_account" localSheetId="2" hidden="1">'[1]CoA - Op Exp'!$B$6</definedName>
    <definedName name="general_op_exp_coa_gl_account" localSheetId="0" hidden="1">'[1]CoA - Op Exp'!$B$6</definedName>
    <definedName name="general_op_exp_coa_gl_account" localSheetId="3" hidden="1">'[1]CoA - Op Exp'!$B$6</definedName>
    <definedName name="general_op_exp_coa_gl_account" localSheetId="1" hidden="1">'[1]CoA - Op Exp'!$B$6</definedName>
    <definedName name="general_op_exp_coa_gl_account" hidden="1">'[2]CoA - Op Exp'!$B$6</definedName>
    <definedName name="general_op_inc_coa_gl_account" localSheetId="2" hidden="1">'[1]CoA - Op Inc'!$B$6</definedName>
    <definedName name="general_op_inc_coa_gl_account" localSheetId="0" hidden="1">'[1]CoA - Op Inc'!$B$6</definedName>
    <definedName name="general_op_inc_coa_gl_account" localSheetId="3" hidden="1">'[1]CoA - Op Inc'!$B$6</definedName>
    <definedName name="general_op_inc_coa_gl_account" localSheetId="1" hidden="1">'[1]CoA - Op Inc'!$B$6</definedName>
    <definedName name="general_op_inc_coa_gl_account" hidden="1">'[2]CoA - Op Inc'!$B$6</definedName>
    <definedName name="general_other_exp_contra" localSheetId="2" hidden="1">'[1]Budget Summary 1'!$D$91</definedName>
    <definedName name="general_other_exp_contra" localSheetId="0" hidden="1">'[1]Budget Summary 1'!$D$91</definedName>
    <definedName name="general_other_exp_contra" localSheetId="3" hidden="1">'[1]Budget Summary 1'!$D$91</definedName>
    <definedName name="general_other_exp_contra" localSheetId="1" hidden="1">'[1]Budget Summary 1'!$D$91</definedName>
    <definedName name="general_other_exp_contra" hidden="1">'[2]Budget Summary 1'!$D$91</definedName>
    <definedName name="general_pop_year_1" localSheetId="2" hidden="1">'[1]Population Indexation'!$N$7</definedName>
    <definedName name="general_pop_year_1" localSheetId="0" hidden="1">'[1]Population Indexation'!$N$7</definedName>
    <definedName name="general_pop_year_1" localSheetId="3" hidden="1">'[1]Population Indexation'!$N$7</definedName>
    <definedName name="general_pop_year_1" localSheetId="1" hidden="1">'[1]Population Indexation'!$N$7</definedName>
    <definedName name="general_pop_year_1" hidden="1">'[2]Population Indexation'!$N$7</definedName>
    <definedName name="general_pop_year_10" localSheetId="2" hidden="1">'[1]Population Indexation'!$W$7</definedName>
    <definedName name="general_pop_year_10" localSheetId="0" hidden="1">'[1]Population Indexation'!$W$7</definedName>
    <definedName name="general_pop_year_10" localSheetId="3" hidden="1">'[1]Population Indexation'!$W$7</definedName>
    <definedName name="general_pop_year_10" localSheetId="1" hidden="1">'[1]Population Indexation'!$W$7</definedName>
    <definedName name="general_pop_year_10" hidden="1">'[2]Population Indexation'!$W$7</definedName>
    <definedName name="general_pop_year_2" localSheetId="2" hidden="1">'[1]Population Indexation'!$O$7</definedName>
    <definedName name="general_pop_year_2" localSheetId="0" hidden="1">'[1]Population Indexation'!$O$7</definedName>
    <definedName name="general_pop_year_2" localSheetId="3" hidden="1">'[1]Population Indexation'!$O$7</definedName>
    <definedName name="general_pop_year_2" localSheetId="1" hidden="1">'[1]Population Indexation'!$O$7</definedName>
    <definedName name="general_pop_year_2" hidden="1">'[2]Population Indexation'!$O$7</definedName>
    <definedName name="general_pop_year_3" localSheetId="2" hidden="1">'[1]Population Indexation'!$P$7</definedName>
    <definedName name="general_pop_year_3" localSheetId="0" hidden="1">'[1]Population Indexation'!$P$7</definedName>
    <definedName name="general_pop_year_3" localSheetId="3" hidden="1">'[1]Population Indexation'!$P$7</definedName>
    <definedName name="general_pop_year_3" localSheetId="1" hidden="1">'[1]Population Indexation'!$P$7</definedName>
    <definedName name="general_pop_year_3" hidden="1">'[2]Population Indexation'!$P$7</definedName>
    <definedName name="general_pop_year_4" localSheetId="2" hidden="1">'[1]Population Indexation'!$Q$7</definedName>
    <definedName name="general_pop_year_4" localSheetId="0" hidden="1">'[1]Population Indexation'!$Q$7</definedName>
    <definedName name="general_pop_year_4" localSheetId="3" hidden="1">'[1]Population Indexation'!$Q$7</definedName>
    <definedName name="general_pop_year_4" localSheetId="1" hidden="1">'[1]Population Indexation'!$Q$7</definedName>
    <definedName name="general_pop_year_4" hidden="1">'[2]Population Indexation'!$Q$7</definedName>
    <definedName name="general_pop_year_5" localSheetId="2" hidden="1">'[1]Population Indexation'!$R$7</definedName>
    <definedName name="general_pop_year_5" localSheetId="0" hidden="1">'[1]Population Indexation'!$R$7</definedName>
    <definedName name="general_pop_year_5" localSheetId="3" hidden="1">'[1]Population Indexation'!$R$7</definedName>
    <definedName name="general_pop_year_5" localSheetId="1" hidden="1">'[1]Population Indexation'!$R$7</definedName>
    <definedName name="general_pop_year_5" hidden="1">'[2]Population Indexation'!$R$7</definedName>
    <definedName name="general_pop_year_6" localSheetId="2" hidden="1">'[1]Population Indexation'!$S$7</definedName>
    <definedName name="general_pop_year_6" localSheetId="0" hidden="1">'[1]Population Indexation'!$S$7</definedName>
    <definedName name="general_pop_year_6" localSheetId="3" hidden="1">'[1]Population Indexation'!$S$7</definedName>
    <definedName name="general_pop_year_6" localSheetId="1" hidden="1">'[1]Population Indexation'!$S$7</definedName>
    <definedName name="general_pop_year_6" hidden="1">'[2]Population Indexation'!$S$7</definedName>
    <definedName name="general_pop_year_7" localSheetId="2" hidden="1">'[1]Population Indexation'!$T$7</definedName>
    <definedName name="general_pop_year_7" localSheetId="0" hidden="1">'[1]Population Indexation'!$T$7</definedName>
    <definedName name="general_pop_year_7" localSheetId="3" hidden="1">'[1]Population Indexation'!$T$7</definedName>
    <definedName name="general_pop_year_7" localSheetId="1" hidden="1">'[1]Population Indexation'!$T$7</definedName>
    <definedName name="general_pop_year_7" hidden="1">'[2]Population Indexation'!$T$7</definedName>
    <definedName name="general_pop_year_8" localSheetId="2" hidden="1">'[1]Population Indexation'!$U$7</definedName>
    <definedName name="general_pop_year_8" localSheetId="0" hidden="1">'[1]Population Indexation'!$U$7</definedName>
    <definedName name="general_pop_year_8" localSheetId="3" hidden="1">'[1]Population Indexation'!$U$7</definedName>
    <definedName name="general_pop_year_8" localSheetId="1" hidden="1">'[1]Population Indexation'!$U$7</definedName>
    <definedName name="general_pop_year_8" hidden="1">'[2]Population Indexation'!$U$7</definedName>
    <definedName name="general_pop_year_9" localSheetId="2" hidden="1">'[1]Population Indexation'!$V$7</definedName>
    <definedName name="general_pop_year_9" localSheetId="0" hidden="1">'[1]Population Indexation'!$V$7</definedName>
    <definedName name="general_pop_year_9" localSheetId="3" hidden="1">'[1]Population Indexation'!$V$7</definedName>
    <definedName name="general_pop_year_9" localSheetId="1" hidden="1">'[1]Population Indexation'!$V$7</definedName>
    <definedName name="general_pop_year_9" hidden="1">'[2]Population Indexation'!$V$7</definedName>
    <definedName name="general_res_exp_coa_gl_account" localSheetId="2" hidden="1">'[1]CoA - Res Exp'!$B$6</definedName>
    <definedName name="general_res_exp_coa_gl_account" localSheetId="0" hidden="1">'[1]CoA - Res Exp'!$B$6</definedName>
    <definedName name="general_res_exp_coa_gl_account" localSheetId="3" hidden="1">'[1]CoA - Res Exp'!$B$6</definedName>
    <definedName name="general_res_exp_coa_gl_account" localSheetId="1" hidden="1">'[1]CoA - Res Exp'!$B$6</definedName>
    <definedName name="general_res_exp_coa_gl_account" hidden="1">'[2]CoA - Res Exp'!$B$6</definedName>
    <definedName name="general_res_inc_coa_gl_account" localSheetId="2" hidden="1">'[1]CoA - Res Inc'!$B$6</definedName>
    <definedName name="general_res_inc_coa_gl_account" localSheetId="0" hidden="1">'[1]CoA - Res Inc'!$B$6</definedName>
    <definedName name="general_res_inc_coa_gl_account" localSheetId="3" hidden="1">'[1]CoA - Res Inc'!$B$6</definedName>
    <definedName name="general_res_inc_coa_gl_account" localSheetId="1" hidden="1">'[1]CoA - Res Inc'!$B$6</definedName>
    <definedName name="general_res_inc_coa_gl_account" hidden="1">'[2]CoA - Res Inc'!$B$6</definedName>
    <definedName name="general_scenario_name" localSheetId="2" hidden="1">'[1]Cover Page'!$E$11</definedName>
    <definedName name="general_scenario_name" localSheetId="0" hidden="1">'[1]Cover Page'!$E$11</definedName>
    <definedName name="general_scenario_name" localSheetId="3" hidden="1">'[1]Cover Page'!$E$11</definedName>
    <definedName name="general_scenario_name" localSheetId="1" hidden="1">'[1]Cover Page'!$E$11</definedName>
    <definedName name="general_scenario_name" hidden="1">'[2]Cover Page'!$E$11</definedName>
    <definedName name="general_scenario_name_old" localSheetId="2" hidden="1">[1]Scenarios!$N$4</definedName>
    <definedName name="general_scenario_name_old" localSheetId="0" hidden="1">[1]Scenarios!$N$4</definedName>
    <definedName name="general_scenario_name_old" localSheetId="3" hidden="1">[1]Scenarios!$N$4</definedName>
    <definedName name="general_scenario_name_old" localSheetId="1" hidden="1">[1]Scenarios!$N$4</definedName>
    <definedName name="general_scenario_name_old" hidden="1">[2]Scenarios!$N$4</definedName>
    <definedName name="GL_table_general" localSheetId="2" hidden="1">'[1]GL Table'!$A$1</definedName>
    <definedName name="GL_table_general" localSheetId="0" hidden="1">'[1]GL Table'!$A$1</definedName>
    <definedName name="GL_table_general" localSheetId="3" hidden="1">'[1]GL Table'!$A$1</definedName>
    <definedName name="GL_table_general" localSheetId="1" hidden="1">'[1]GL Table'!$A$1</definedName>
    <definedName name="GL_table_general" hidden="1">'[2]GL Table'!$A$1</definedName>
    <definedName name="GL_table_sewer" hidden="1">'[3]GL Table'!$A$1</definedName>
    <definedName name="GL_table_water" hidden="1">'[4]GL Table'!$A$1</definedName>
    <definedName name="global_changes_general" localSheetId="2" hidden="1">'[1]Global Indexation'!$A$3</definedName>
    <definedName name="global_changes_general" localSheetId="0" hidden="1">'[1]Global Indexation'!$A$3</definedName>
    <definedName name="global_changes_general" localSheetId="3" hidden="1">'[1]Global Indexation'!$A$3</definedName>
    <definedName name="global_changes_general" localSheetId="1" hidden="1">'[1]Global Indexation'!$A$3</definedName>
    <definedName name="global_changes_general" hidden="1">'[2]Global Indexation'!$A$3</definedName>
    <definedName name="global_changes_sewer" hidden="1">'[3]Global Indexation'!$A$3</definedName>
    <definedName name="global_changes_water" hidden="1">'[4]Global Indexation'!$A$3</definedName>
    <definedName name="historical_data_general_main" localSheetId="2" hidden="1">'[1]Historical Data'!$A$3</definedName>
    <definedName name="historical_data_general_main" localSheetId="0" hidden="1">'[1]Historical Data'!$A$3</definedName>
    <definedName name="historical_data_general_main" localSheetId="3" hidden="1">'[1]Historical Data'!$A$3</definedName>
    <definedName name="historical_data_general_main" localSheetId="1" hidden="1">'[1]Historical Data'!$A$3</definedName>
    <definedName name="historical_data_general_main" hidden="1">'[2]Historical Data'!$A$3</definedName>
    <definedName name="historical_data_sewer_main" hidden="1">'[3]Historical Data'!$A$3</definedName>
    <definedName name="historical_data_water_main" hidden="1">'[4]Historical Data'!$A$3</definedName>
    <definedName name="income_statement_general_main" localSheetId="6" hidden="1">'[2]Income Statement'!$B$3</definedName>
    <definedName name="income_statement_general_main" localSheetId="2" hidden="1">'[1]Income Statement'!$B$3</definedName>
    <definedName name="income_statement_general_main" localSheetId="0" hidden="1">'[1]Income Statement'!$B$3</definedName>
    <definedName name="income_statement_general_main" localSheetId="7" hidden="1">'[2]Income Statement'!$B$3</definedName>
    <definedName name="income_statement_general_main" localSheetId="3" hidden="1">'[1]Income Statement'!$B$3</definedName>
    <definedName name="income_statement_general_main" localSheetId="1" hidden="1">'GF Income St Sust'!$B$3</definedName>
    <definedName name="income_statement_general_main" hidden="1">'GF Income St Base'!$B$3</definedName>
    <definedName name="income_statement_sewer_main" hidden="1">#REF!</definedName>
    <definedName name="income_statement_water_main" hidden="1">#REF!</definedName>
    <definedName name="Interest_calculation_general_main" localSheetId="2" hidden="1">'[1]Interest Calculation'!$A$3</definedName>
    <definedName name="Interest_calculation_general_main" localSheetId="0" hidden="1">'[1]Interest Calculation'!$A$3</definedName>
    <definedName name="Interest_calculation_general_main" localSheetId="3" hidden="1">'[1]Interest Calculation'!$A$3</definedName>
    <definedName name="Interest_calculation_general_main" localSheetId="1" hidden="1">'[1]Interest Calculation'!$A$3</definedName>
    <definedName name="Interest_calculation_general_main" hidden="1">'[2]Interest Calculation'!$A$3</definedName>
    <definedName name="Interest_calculation_sewer_main" hidden="1">'[3]Interest Calculation'!$A$3</definedName>
    <definedName name="Interest_calculation_water_main" hidden="1">'[4]Interest Calculation'!$A$3</definedName>
    <definedName name="internal_expenses_budget_list_general" localSheetId="2" hidden="1">'[1]Budget Summary 1'!$D$136:$D$142</definedName>
    <definedName name="internal_expenses_budget_list_general" localSheetId="0" hidden="1">'[1]Budget Summary 1'!$D$136:$D$142</definedName>
    <definedName name="internal_expenses_budget_list_general" localSheetId="3" hidden="1">'[1]Budget Summary 1'!$D$136:$D$142</definedName>
    <definedName name="internal_expenses_budget_list_general" localSheetId="1" hidden="1">'[1]Budget Summary 1'!$D$136:$D$142</definedName>
    <definedName name="internal_expenses_budget_list_general" hidden="1">'[2]Budget Summary 1'!$D$136:$D$142</definedName>
    <definedName name="internal_expenses_budget_list_sewer" hidden="1">'[3]Budget Summary 1'!$D$136:$D$142</definedName>
    <definedName name="internal_expenses_budget_list_water" hidden="1">'[4]Budget Summary 1'!$D$136:$D$142</definedName>
    <definedName name="internal_income_budget_list_general" localSheetId="2" hidden="1">'[1]Budget Summary 1'!$D$128:$D$132</definedName>
    <definedName name="internal_income_budget_list_general" localSheetId="0" hidden="1">'[1]Budget Summary 1'!$D$128:$D$132</definedName>
    <definedName name="internal_income_budget_list_general" localSheetId="3" hidden="1">'[1]Budget Summary 1'!$D$128:$D$132</definedName>
    <definedName name="internal_income_budget_list_general" localSheetId="1" hidden="1">'[1]Budget Summary 1'!$D$128:$D$132</definedName>
    <definedName name="internal_income_budget_list_general" hidden="1">'[2]Budget Summary 1'!$D$128:$D$132</definedName>
    <definedName name="internal_income_budget_list_sewer" hidden="1">'[3]Budget Summary 1'!$D$128:$D$132</definedName>
    <definedName name="internal_income_budget_list_water" hidden="1">'[4]Budget Summary 1'!$D$128:$D$132</definedName>
    <definedName name="internal_reserve_schedule_general" localSheetId="2" hidden="1">'[1]Internal Reserves'!$B$5</definedName>
    <definedName name="internal_reserve_schedule_general" localSheetId="0" hidden="1">'[1]Internal Reserves'!$B$5</definedName>
    <definedName name="internal_reserve_schedule_general" localSheetId="3" hidden="1">'[1]Internal Reserves'!$B$5</definedName>
    <definedName name="internal_reserve_schedule_general" localSheetId="1" hidden="1">'[1]Internal Reserves'!$B$5</definedName>
    <definedName name="internal_reserve_schedule_general" hidden="1">'[2]Internal Reserves'!$B$5</definedName>
    <definedName name="internal_reserve_schedule_sewer" hidden="1">'[3]Internal Reserves'!$B$5</definedName>
    <definedName name="internal_reserve_schedule_water" hidden="1">'[4]Internal Reserves'!$B$5</definedName>
    <definedName name="IPPE_maintenance_reval_general_main" localSheetId="2" hidden="1">'[1]IPP&amp;E Reconciliation'!$A$3</definedName>
    <definedName name="IPPE_maintenance_reval_general_main" localSheetId="0" hidden="1">'[1]IPP&amp;E Reconciliation'!$A$3</definedName>
    <definedName name="IPPE_maintenance_reval_general_main" localSheetId="3" hidden="1">'[1]IPP&amp;E Reconciliation'!$A$3</definedName>
    <definedName name="IPPE_maintenance_reval_general_main" localSheetId="1" hidden="1">'[1]IPP&amp;E Reconciliation'!$A$3</definedName>
    <definedName name="IPPE_maintenance_reval_general_main" hidden="1">'[2]IPP&amp;E Reconciliation'!$A$3</definedName>
    <definedName name="IPPE_maintenance_reval_sewer_main" hidden="1">'[3]IPP&amp;E Reconciliation'!$A$3</definedName>
    <definedName name="IPPE_maintenance_reval_water_main" hidden="1">'[4]IPP&amp;E Reconciliation'!$A$3</definedName>
    <definedName name="IPPE_movements_general" localSheetId="2" hidden="1">'[1]Assets - Disposals &amp; Transfers'!$A$3</definedName>
    <definedName name="IPPE_movements_general" localSheetId="0" hidden="1">'[1]Assets - Disposals &amp; Transfers'!$A$3</definedName>
    <definedName name="IPPE_movements_general" localSheetId="3" hidden="1">'[1]Assets - Disposals &amp; Transfers'!$A$3</definedName>
    <definedName name="IPPE_movements_general" localSheetId="1" hidden="1">'[1]Assets - Disposals &amp; Transfers'!$A$3</definedName>
    <definedName name="IPPE_movements_general" hidden="1">'[2]Assets - Disposals &amp; Transfers'!$A$3</definedName>
    <definedName name="IPPE_movements_general_main" localSheetId="2" hidden="1">'[1]Assets - Disposals &amp; Transfers'!$C$6</definedName>
    <definedName name="IPPE_movements_general_main" localSheetId="0" hidden="1">'[1]Assets - Disposals &amp; Transfers'!$C$6</definedName>
    <definedName name="IPPE_movements_general_main" localSheetId="3" hidden="1">'[1]Assets - Disposals &amp; Transfers'!$C$6</definedName>
    <definedName name="IPPE_movements_general_main" localSheetId="1" hidden="1">'[1]Assets - Disposals &amp; Transfers'!$C$6</definedName>
    <definedName name="IPPE_movements_general_main" hidden="1">'[2]Assets - Disposals &amp; Transfers'!$C$6</definedName>
    <definedName name="IPPE_movements_sewer" hidden="1">'[3]Assets - Disposals &amp; Transfers'!$A$3</definedName>
    <definedName name="IPPE_movements_sewer_main" hidden="1">'[3]Assets - Disposals &amp; Transfers'!$C$6</definedName>
    <definedName name="IPPE_movements_water" hidden="1">'[4]Assets - Disposals &amp; Transfers'!$A$3</definedName>
    <definedName name="IPPE_movements_water_main" hidden="1">'[4]Assets - Disposals &amp; Transfers'!$C$6</definedName>
    <definedName name="IPPE_reconciliation_general" localSheetId="2" hidden="1">'[1]IPP&amp;E Reconciliation'!$A$4</definedName>
    <definedName name="IPPE_reconciliation_general" localSheetId="0" hidden="1">'[1]IPP&amp;E Reconciliation'!$A$4</definedName>
    <definedName name="IPPE_reconciliation_general" localSheetId="3" hidden="1">'[1]IPP&amp;E Reconciliation'!$A$4</definedName>
    <definedName name="IPPE_reconciliation_general" localSheetId="1" hidden="1">'[1]IPP&amp;E Reconciliation'!$A$4</definedName>
    <definedName name="IPPE_reconciliation_general" hidden="1">'[2]IPP&amp;E Reconciliation'!$A$4</definedName>
    <definedName name="IPPE_reconciliation_sewer" hidden="1">'[3]IPP&amp;E Reconciliation'!$A$4</definedName>
    <definedName name="IPPE_reconciliation_water" hidden="1">'[4]IPP&amp;E Reconciliation'!$A$4</definedName>
    <definedName name="IS_area_1_general" localSheetId="1" hidden="1">'GF Income St Sust'!$6:$90</definedName>
    <definedName name="IS_area_1_general" hidden="1">'GF Income St Base'!$6:$90</definedName>
    <definedName name="IS_area_1_sewer" hidden="1">#REF!</definedName>
    <definedName name="IS_area_1_water" hidden="1">#REF!</definedName>
    <definedName name="IS_area_2_general" localSheetId="1" hidden="1">'GF Income St Sust'!$97:$381</definedName>
    <definedName name="IS_area_2_general" hidden="1">'GF Income St Base'!$97:$381</definedName>
    <definedName name="IS_area_2_sewer" hidden="1">#REF!</definedName>
    <definedName name="IS_area_2_water" hidden="1">#REF!</definedName>
    <definedName name="KPI_benchmark_targets_general" localSheetId="2" hidden="1">'[1]KPI - Benchmark Targets'!$A$3</definedName>
    <definedName name="KPI_benchmark_targets_general" localSheetId="0" hidden="1">'[1]KPI - Benchmark Targets'!$A$3</definedName>
    <definedName name="KPI_benchmark_targets_general" localSheetId="3" hidden="1">'[1]KPI - Benchmark Targets'!$A$3</definedName>
    <definedName name="KPI_benchmark_targets_general" localSheetId="1" hidden="1">'[1]KPI - Benchmark Targets'!$A$3</definedName>
    <definedName name="KPI_benchmark_targets_general" hidden="1">'[2]KPI - Benchmark Targets'!$A$3</definedName>
    <definedName name="KPI_benchmark_targets_sewer" hidden="1">'[3]KPI - Benchmark Targets'!$A$3</definedName>
    <definedName name="KPI_benchmark_targets_water" hidden="1">'[4]KPI - Benchmark Targets'!$A$3</definedName>
    <definedName name="KPI_calculation_general" localSheetId="2" hidden="1">'[1]KPI calculation'!$A$3</definedName>
    <definedName name="KPI_calculation_general" localSheetId="0" hidden="1">'[1]KPI calculation'!$A$3</definedName>
    <definedName name="KPI_calculation_general" localSheetId="3" hidden="1">'[1]KPI calculation'!$A$3</definedName>
    <definedName name="KPI_calculation_general" localSheetId="1" hidden="1">'[1]KPI calculation'!$A$3</definedName>
    <definedName name="KPI_calculation_general" hidden="1">'[2]KPI calculation'!$A$3</definedName>
    <definedName name="KPI_calculation_sewer" hidden="1">'[3]KPI calculation'!$A$3</definedName>
    <definedName name="KPI_calculation_water" hidden="1">'[4]KPI calculation'!$A$3</definedName>
    <definedName name="KPI_general_main" localSheetId="2" hidden="1">'[1]KPI - Snapshot'!$B$4</definedName>
    <definedName name="KPI_general_main" localSheetId="0" hidden="1">'[1]KPI - Snapshot'!$B$4</definedName>
    <definedName name="KPI_general_main" localSheetId="3" hidden="1">'[1]KPI - Snapshot'!$B$4</definedName>
    <definedName name="KPI_general_main" localSheetId="1" hidden="1">'[1]KPI - Snapshot'!$B$4</definedName>
    <definedName name="KPI_general_main" hidden="1">'[2]KPI - Snapshot'!$B$4</definedName>
    <definedName name="KPI_sewer_main" hidden="1">'[3]KPI - Snapshot'!$B$4</definedName>
    <definedName name="KPI_target_general_main" localSheetId="2" hidden="1">'[1]KPI - Benchmark Targets'!$C$7</definedName>
    <definedName name="KPI_target_general_main" localSheetId="0" hidden="1">'[1]KPI - Benchmark Targets'!$C$7</definedName>
    <definedName name="KPI_target_general_main" localSheetId="3" hidden="1">'[1]KPI - Benchmark Targets'!$C$7</definedName>
    <definedName name="KPI_target_general_main" localSheetId="1" hidden="1">'[1]KPI - Benchmark Targets'!$C$7</definedName>
    <definedName name="KPI_target_general_main" hidden="1">'[2]KPI - Benchmark Targets'!$C$7</definedName>
    <definedName name="KPI_target_sewer_main" hidden="1">'[3]KPI - Benchmark Targets'!$C$7</definedName>
    <definedName name="KPI_target_water_main" hidden="1">'[4]KPI - Benchmark Targets'!$C$7</definedName>
    <definedName name="KPI_water_main" hidden="1">'[4]KPI - Snapshot'!$B$4</definedName>
    <definedName name="lease_schedule_external_general" localSheetId="2" hidden="1">'[1]Finance Leases'!$A$3</definedName>
    <definedName name="lease_schedule_external_general" localSheetId="0" hidden="1">'[1]Finance Leases'!$A$3</definedName>
    <definedName name="lease_schedule_external_general" localSheetId="3" hidden="1">'[1]Finance Leases'!$A$3</definedName>
    <definedName name="lease_schedule_external_general" localSheetId="1" hidden="1">'[1]Finance Leases'!$A$3</definedName>
    <definedName name="lease_schedule_external_general" hidden="1">'[2]Finance Leases'!$A$3</definedName>
    <definedName name="lease_schedule_external_sewer" hidden="1">'[3]Finance Leases'!$A$3</definedName>
    <definedName name="lease_schedule_external_water" hidden="1">'[4]Finance Leases'!$A$3</definedName>
    <definedName name="loan_schedule_external_general" localSheetId="2" hidden="1">'[1]Loans - External'!$A$3</definedName>
    <definedName name="loan_schedule_external_general" localSheetId="0" hidden="1">'[1]Loans - External'!$A$3</definedName>
    <definedName name="loan_schedule_external_general" localSheetId="3" hidden="1">'[1]Loans - External'!$A$3</definedName>
    <definedName name="loan_schedule_external_general" localSheetId="1" hidden="1">'[1]Loans - External'!$A$3</definedName>
    <definedName name="loan_schedule_external_general" hidden="1">'[2]Loans - External'!$A$3</definedName>
    <definedName name="loan_schedule_external_sewer" hidden="1">'[3]Loans - External'!$A$3</definedName>
    <definedName name="loan_schedule_external_water" hidden="1">'[4]Loans - External'!$A$3</definedName>
    <definedName name="loan_schedule_internal_general" localSheetId="2" hidden="1">'[1]Loans Payable - Internal'!$A$3</definedName>
    <definedName name="loan_schedule_internal_general" localSheetId="0" hidden="1">'[1]Loans Payable - Internal'!$A$3</definedName>
    <definedName name="loan_schedule_internal_general" localSheetId="3" hidden="1">'[1]Loans Payable - Internal'!$A$3</definedName>
    <definedName name="loan_schedule_internal_general" localSheetId="1" hidden="1">'[1]Loans Payable - Internal'!$A$3</definedName>
    <definedName name="loan_schedule_internal_general" hidden="1">'[2]Loans Payable - Internal'!$A$3</definedName>
    <definedName name="loan_schedule_internal_sewer" hidden="1">'[3]Loans Payable - Internal'!$A$3</definedName>
    <definedName name="loan_schedule_internal_water" hidden="1">'[4]Loans Payable - Internal'!$A$3</definedName>
    <definedName name="loan_schedule_rec_internal_general" localSheetId="2" hidden="1">'[1]Loans Receivable - Internal'!$A$3</definedName>
    <definedName name="loan_schedule_rec_internal_general" localSheetId="0" hidden="1">'[1]Loans Receivable - Internal'!$A$3</definedName>
    <definedName name="loan_schedule_rec_internal_general" localSheetId="3" hidden="1">'[1]Loans Receivable - Internal'!$A$3</definedName>
    <definedName name="loan_schedule_rec_internal_general" localSheetId="1" hidden="1">'[1]Loans Receivable - Internal'!$A$3</definedName>
    <definedName name="loan_schedule_rec_internal_general" hidden="1">'[2]Loans Receivable - Internal'!$A$3</definedName>
    <definedName name="loan_schedule_rec_internal_sewer" hidden="1">'[3]Loans Receivable - Internal'!$A$3</definedName>
    <definedName name="loan_schedule_rec_internal_water" hidden="1">'[4]Loans Receivable - Internal'!$A$3</definedName>
    <definedName name="loans_external_general_main" localSheetId="2" hidden="1">'[1]Loans - External'!$A$3</definedName>
    <definedName name="loans_external_general_main" localSheetId="0" hidden="1">'[1]Loans - External'!$A$3</definedName>
    <definedName name="loans_external_general_main" localSheetId="3" hidden="1">'[1]Loans - External'!$A$3</definedName>
    <definedName name="loans_external_general_main" localSheetId="1" hidden="1">'[1]Loans - External'!$A$3</definedName>
    <definedName name="loans_external_general_main" hidden="1">'[2]Loans - External'!$A$3</definedName>
    <definedName name="loans_external_sewer_main" hidden="1">'[3]Loans - External'!$A$3</definedName>
    <definedName name="loans_external_water_main" hidden="1">'[4]Loans - External'!$A$3</definedName>
    <definedName name="Loans_general_month_list" localSheetId="2" hidden="1">'[1]Loans - External'!$DF$17:$DF$28</definedName>
    <definedName name="Loans_general_month_list" localSheetId="0" hidden="1">'[1]Loans - External'!$DF$17:$DF$28</definedName>
    <definedName name="Loans_general_month_list" localSheetId="3" hidden="1">'[1]Loans - External'!$DF$17:$DF$28</definedName>
    <definedName name="Loans_general_month_list" localSheetId="1" hidden="1">'[1]Loans - External'!$DF$17:$DF$28</definedName>
    <definedName name="Loans_general_month_list" hidden="1">'[2]Loans - External'!$DF$17:$DF$28</definedName>
    <definedName name="loans_general_payment_frequency_list" localSheetId="2" hidden="1">'[1]Loans - External'!$DH$17:$DH$20</definedName>
    <definedName name="loans_general_payment_frequency_list" localSheetId="0" hidden="1">'[1]Loans - External'!$DH$17:$DH$20</definedName>
    <definedName name="loans_general_payment_frequency_list" localSheetId="3" hidden="1">'[1]Loans - External'!$DH$17:$DH$20</definedName>
    <definedName name="loans_general_payment_frequency_list" localSheetId="1" hidden="1">'[1]Loans - External'!$DH$17:$DH$20</definedName>
    <definedName name="loans_general_payment_frequency_list" hidden="1">'[2]Loans - External'!$DH$17:$DH$20</definedName>
    <definedName name="Loans_general_years_list" localSheetId="2" hidden="1">'[1]Loans - External'!$BT$1:$BT$11</definedName>
    <definedName name="Loans_general_years_list" localSheetId="0" hidden="1">'[1]Loans - External'!$BT$1:$BT$11</definedName>
    <definedName name="Loans_general_years_list" localSheetId="3" hidden="1">'[1]Loans - External'!$BT$1:$BT$11</definedName>
    <definedName name="Loans_general_years_list" localSheetId="1" hidden="1">'[1]Loans - External'!$BT$1:$BT$11</definedName>
    <definedName name="Loans_general_years_list" hidden="1">'[2]Loans - External'!$BT$1:$BT$11</definedName>
    <definedName name="Loans_sewer_month_list" hidden="1">'[3]Loans - External'!$DF$17:$DF$28</definedName>
    <definedName name="loans_sewer_payment_frequency_list" hidden="1">'[3]Loans - External'!$DH$17:$DH$20</definedName>
    <definedName name="Loans_sewer_years_list" hidden="1">'[3]Loans - External'!$BT$1:$BT$11</definedName>
    <definedName name="Loans_water_month_list" hidden="1">'[4]Loans - External'!$DF$17:$DF$28</definedName>
    <definedName name="loans_water_payment_frequency_list" hidden="1">'[4]Loans - External'!$DH$17:$DH$20</definedName>
    <definedName name="Loans_water_years_list" hidden="1">'[4]Loans - External'!$BT$1:$BT$11</definedName>
    <definedName name="main_file_general" localSheetId="2" hidden="1">'[1]Cover Page'!$A$1</definedName>
    <definedName name="main_file_general" localSheetId="0" hidden="1">'[1]Cover Page'!$A$1</definedName>
    <definedName name="main_file_general" localSheetId="3" hidden="1">'[1]Cover Page'!$A$1</definedName>
    <definedName name="main_file_general" localSheetId="1" hidden="1">'[1]Cover Page'!$A$1</definedName>
    <definedName name="main_file_general" hidden="1">'[2]Cover Page'!$A$1</definedName>
    <definedName name="main_file_sewer" hidden="1">'[3]Cover Page'!$A$1</definedName>
    <definedName name="main_file_water" hidden="1">'[4]Cover Page'!$A$1</definedName>
    <definedName name="major_projects_dump_general" localSheetId="2" hidden="1">'[1]Major Projects dump'!$A$7</definedName>
    <definedName name="major_projects_dump_general" localSheetId="0" hidden="1">'[1]Major Projects dump'!$A$7</definedName>
    <definedName name="major_projects_dump_general" localSheetId="3" hidden="1">'[1]Major Projects dump'!$A$7</definedName>
    <definedName name="major_projects_dump_general" localSheetId="1" hidden="1">'[1]Major Projects dump'!$A$7</definedName>
    <definedName name="major_projects_dump_general" hidden="1">'[2]Major Projects dump'!$A$7</definedName>
    <definedName name="major_projects_dump_general_main" localSheetId="2" hidden="1">'[1]Major Projects dump'!$A$7</definedName>
    <definedName name="major_projects_dump_general_main" localSheetId="0" hidden="1">'[1]Major Projects dump'!$A$7</definedName>
    <definedName name="major_projects_dump_general_main" localSheetId="3" hidden="1">'[1]Major Projects dump'!$A$7</definedName>
    <definedName name="major_projects_dump_general_main" localSheetId="1" hidden="1">'[1]Major Projects dump'!$A$7</definedName>
    <definedName name="major_projects_dump_general_main" hidden="1">'[2]Major Projects dump'!$A$7</definedName>
    <definedName name="major_projects_dump_sewer" hidden="1">'[3]Major Projects dump'!$A$7</definedName>
    <definedName name="major_projects_dump_sewer_main" hidden="1">'[3]Major Projects dump'!$A$7</definedName>
    <definedName name="major_projects_dump_water" hidden="1">'[4]Major Projects dump'!$A$7</definedName>
    <definedName name="major_projects_dump_water_main" hidden="1">'[4]Major Projects dump'!$A$7</definedName>
    <definedName name="major_projects_summary_general" localSheetId="2" hidden="1">'[1]Major Projects summary'!$A$3</definedName>
    <definedName name="major_projects_summary_general" localSheetId="0" hidden="1">'[1]Major Projects summary'!$A$3</definedName>
    <definedName name="major_projects_summary_general" localSheetId="3" hidden="1">'[1]Major Projects summary'!$A$3</definedName>
    <definedName name="major_projects_summary_general" localSheetId="1" hidden="1">'[1]Major Projects summary'!$A$3</definedName>
    <definedName name="major_projects_summary_general" hidden="1">'[2]Major Projects summary'!$A$3</definedName>
    <definedName name="major_projects_summary_general_main" localSheetId="2" hidden="1">'[1]Major Projects summary'!$B$5</definedName>
    <definedName name="major_projects_summary_general_main" localSheetId="0" hidden="1">'[1]Major Projects summary'!$B$5</definedName>
    <definedName name="major_projects_summary_general_main" localSheetId="3" hidden="1">'[1]Major Projects summary'!$B$5</definedName>
    <definedName name="major_projects_summary_general_main" localSheetId="1" hidden="1">'[1]Major Projects summary'!$B$5</definedName>
    <definedName name="major_projects_summary_general_main" hidden="1">'[2]Major Projects summary'!$B$5</definedName>
    <definedName name="major_projects_summary_sewer" hidden="1">'[3]Major Projects summary'!$A$3</definedName>
    <definedName name="major_projects_summary_sewer_main" hidden="1">'[3]Major Projects summary'!$B$5</definedName>
    <definedName name="major_projects_summary_water" hidden="1">'[4]Major Projects summary'!$A$3</definedName>
    <definedName name="major_projects_summary_water_main" hidden="1">'[4]Major Projects summary'!$B$5</definedName>
    <definedName name="operating_expenses_budget_list_general" localSheetId="2" hidden="1">'[1]Budget Summary 1'!$D$35:$D$63</definedName>
    <definedName name="operating_expenses_budget_list_general" localSheetId="0" hidden="1">'[1]Budget Summary 1'!$D$35:$D$63</definedName>
    <definedName name="operating_expenses_budget_list_general" localSheetId="3" hidden="1">'[1]Budget Summary 1'!$D$35:$D$63</definedName>
    <definedName name="operating_expenses_budget_list_general" localSheetId="1" hidden="1">'[1]Budget Summary 1'!$D$35:$D$63</definedName>
    <definedName name="operating_expenses_budget_list_general" hidden="1">'[2]Budget Summary 1'!$D$35:$D$63</definedName>
    <definedName name="operating_expenses_budget_list_sewer" hidden="1">'[3]Budget Summary 1'!$D$35:$D$63</definedName>
    <definedName name="operating_expenses_budget_list_water" hidden="1">'[4]Budget Summary 1'!$D$35:$D$63</definedName>
    <definedName name="operating_income_budget_list_general" localSheetId="2" hidden="1">'[1]Budget Summary 1'!$D$9:$D$31</definedName>
    <definedName name="operating_income_budget_list_general" localSheetId="0" hidden="1">'[1]Budget Summary 1'!$D$9:$D$31</definedName>
    <definedName name="operating_income_budget_list_general" localSheetId="3" hidden="1">'[1]Budget Summary 1'!$D$9:$D$31</definedName>
    <definedName name="operating_income_budget_list_general" localSheetId="1" hidden="1">'[1]Budget Summary 1'!$D$9:$D$31</definedName>
    <definedName name="operating_income_budget_list_general" hidden="1">'[2]Budget Summary 1'!$D$9:$D$31</definedName>
    <definedName name="operating_income_budget_list_sewer" hidden="1">'[3]Budget Summary 1'!$D$9:$D$31</definedName>
    <definedName name="operating_income_budget_list_water" hidden="1">'[4]Budget Summary 1'!$D$9:$D$31</definedName>
    <definedName name="population_changes_general" localSheetId="2" hidden="1">'[1]Population Indexation'!$A$3</definedName>
    <definedName name="population_changes_general" localSheetId="0" hidden="1">'[1]Population Indexation'!$A$3</definedName>
    <definedName name="population_changes_general" localSheetId="3" hidden="1">'[1]Population Indexation'!$A$3</definedName>
    <definedName name="population_changes_general" localSheetId="1" hidden="1">'[1]Population Indexation'!$A$3</definedName>
    <definedName name="population_changes_general" hidden="1">'[2]Population Indexation'!$A$3</definedName>
    <definedName name="population_changes_sewer" hidden="1">'[3]Population Indexation'!$A$3</definedName>
    <definedName name="population_changes_water" hidden="1">'[4]Population Indexation'!$A$3</definedName>
    <definedName name="primary_comparison_sewer_main" hidden="1">'[3]TY-LY Comparison'!$A$3</definedName>
    <definedName name="primary_comparison_water_main" hidden="1">'[4]TY-LY Comparison'!$A$3</definedName>
    <definedName name="primary_statement_comparison_general_main" localSheetId="2" hidden="1">'[1]TY-LY Comparison'!$A$3</definedName>
    <definedName name="primary_statement_comparison_general_main" localSheetId="0" hidden="1">'[1]TY-LY Comparison'!$A$3</definedName>
    <definedName name="primary_statement_comparison_general_main" localSheetId="3" hidden="1">'[1]TY-LY Comparison'!$A$3</definedName>
    <definedName name="primary_statement_comparison_general_main" localSheetId="1" hidden="1">'[1]TY-LY Comparison'!$A$3</definedName>
    <definedName name="primary_statement_comparison_general_main" hidden="1">'[2]TY-LY Comparison'!$A$3</definedName>
    <definedName name="_xlnm.Print_Area" localSheetId="6">'GF Bal Sheet Base'!$A$1:$N$46</definedName>
    <definedName name="_xlnm.Print_Area" localSheetId="2">'GF Bal Sheet Sust '!$A$1:$N$46</definedName>
    <definedName name="_xlnm.Print_Area" localSheetId="4">'GF Budget Base'!$A$1:$N$46</definedName>
    <definedName name="_xlnm.Print_Area" localSheetId="0">'GF Budget Sust'!$A$1:$N$46</definedName>
    <definedName name="_xlnm.Print_Area" localSheetId="7">'GF Cash Flow Base'!$A$1:$N$50</definedName>
    <definedName name="_xlnm.Print_Area" localSheetId="3">'GF Cash Flow Sust'!$A$1:$N$49</definedName>
    <definedName name="_xlnm.Print_Area" localSheetId="5">'GF Income St Base'!$B$1:$O$36</definedName>
    <definedName name="_xlnm.Print_Area" localSheetId="1">'GF Income St Sust'!$B$1:$O$36</definedName>
    <definedName name="_xlnm.Print_Titles" localSheetId="4">'GF Budget Base'!$1:$5</definedName>
    <definedName name="_xlnm.Print_Titles" localSheetId="0">'GF Budget Sust'!$1:$5</definedName>
    <definedName name="RE_Dev_summary_general" localSheetId="2" hidden="1">'[1]RE Dev Summary'!$A$3</definedName>
    <definedName name="RE_Dev_summary_general" localSheetId="0" hidden="1">'[1]RE Dev Summary'!$A$3</definedName>
    <definedName name="RE_Dev_summary_general" localSheetId="3" hidden="1">'[1]RE Dev Summary'!$A$3</definedName>
    <definedName name="RE_Dev_summary_general" localSheetId="1" hidden="1">'[1]RE Dev Summary'!$A$3</definedName>
    <definedName name="RE_Dev_summary_general" hidden="1">'[2]RE Dev Summary'!$A$3</definedName>
    <definedName name="RE_Dev_summary_sewer" hidden="1">'[3]RE Dev Summary'!$A$3</definedName>
    <definedName name="RE_Dev_summary_water" hidden="1">'[4]RE Dev Summary'!$A$3</definedName>
    <definedName name="RE_summary_general_main" localSheetId="2" hidden="1">'[1]RE Dev Summary'!$C$9</definedName>
    <definedName name="RE_summary_general_main" localSheetId="0" hidden="1">'[1]RE Dev Summary'!$C$9</definedName>
    <definedName name="RE_summary_general_main" localSheetId="3" hidden="1">'[1]RE Dev Summary'!$C$9</definedName>
    <definedName name="RE_summary_general_main" localSheetId="1" hidden="1">'[1]RE Dev Summary'!$C$9</definedName>
    <definedName name="RE_summary_general_main" hidden="1">'[2]RE Dev Summary'!$C$9</definedName>
    <definedName name="RE_summary_sewer_main" hidden="1">'[3]RE Dev Summary'!$C$9</definedName>
    <definedName name="RE_summary_water_main" hidden="1">'[4]RE Dev Summary'!$C$9</definedName>
    <definedName name="reserve_schedule_general_updated" localSheetId="2" hidden="1">'[1]Internal Reserves'!$B$131</definedName>
    <definedName name="reserve_schedule_general_updated" localSheetId="0" hidden="1">'[1]Internal Reserves'!$B$131</definedName>
    <definedName name="reserve_schedule_general_updated" localSheetId="3" hidden="1">'[1]Internal Reserves'!$B$131</definedName>
    <definedName name="reserve_schedule_general_updated" localSheetId="1" hidden="1">'[1]Internal Reserves'!$B$131</definedName>
    <definedName name="reserve_schedule_general_updated" hidden="1">'[2]Internal Reserves'!$B$131</definedName>
    <definedName name="reserve_schedule_sewer_updated" hidden="1">'[3]Internal Reserves'!$B$131</definedName>
    <definedName name="reserve_schedule_water_updated" hidden="1">'[4]Internal Reserves'!$B$131</definedName>
    <definedName name="reserves_all_list_general" localSheetId="2" hidden="1">'[1]Internal Reserves'!$B$802:$B$849</definedName>
    <definedName name="reserves_all_list_general" localSheetId="0" hidden="1">'[1]Internal Reserves'!$B$802:$B$849</definedName>
    <definedName name="reserves_all_list_general" localSheetId="3" hidden="1">'[1]Internal Reserves'!$B$802:$B$849</definedName>
    <definedName name="reserves_all_list_general" localSheetId="1" hidden="1">'[1]Internal Reserves'!$B$802:$B$849</definedName>
    <definedName name="reserves_all_list_general" hidden="1">'[2]Internal Reserves'!$B$802:$B$849</definedName>
    <definedName name="reserves_all_list_general_dev_contr" localSheetId="2" hidden="1">'[1]Internal Reserves'!$B$802</definedName>
    <definedName name="reserves_all_list_general_dev_contr" localSheetId="0" hidden="1">'[1]Internal Reserves'!$B$802</definedName>
    <definedName name="reserves_all_list_general_dev_contr" localSheetId="3" hidden="1">'[1]Internal Reserves'!$B$802</definedName>
    <definedName name="reserves_all_list_general_dev_contr" localSheetId="1" hidden="1">'[1]Internal Reserves'!$B$802</definedName>
    <definedName name="reserves_all_list_general_dev_contr" hidden="1">'[2]Internal Reserves'!$B$802</definedName>
    <definedName name="reserves_all_list_sewer" hidden="1">'[3]Internal Reserves'!$B$802:$B$849</definedName>
    <definedName name="reserves_all_list_sewer_dev_contr" hidden="1">'[3]Internal Reserves'!$B$802</definedName>
    <definedName name="reserves_all_list_water" hidden="1">'[4]Internal Reserves'!$B$802:$B$849</definedName>
    <definedName name="reserves_all_list_water_dev_contr" hidden="1">'[4]Internal Reserves'!$B$802</definedName>
    <definedName name="reserves_external_general_main" localSheetId="2" hidden="1">'[1]External Reserves'!$B$3</definedName>
    <definedName name="reserves_external_general_main" localSheetId="0" hidden="1">'[1]External Reserves'!$B$3</definedName>
    <definedName name="reserves_external_general_main" localSheetId="3" hidden="1">'[1]External Reserves'!$B$3</definedName>
    <definedName name="reserves_external_general_main" localSheetId="1" hidden="1">'[1]External Reserves'!$B$3</definedName>
    <definedName name="reserves_external_general_main" hidden="1">'[2]External Reserves'!$B$3</definedName>
    <definedName name="reserves_external_sewer_main" hidden="1">'[3]External Reserves'!$B$3</definedName>
    <definedName name="reserves_external_water_main" hidden="1">'[4]External Reserves'!$B$3</definedName>
    <definedName name="reserves_internal_general_main" localSheetId="2" hidden="1">'[1]Internal Reserves'!$B$4</definedName>
    <definedName name="reserves_internal_general_main" localSheetId="0" hidden="1">'[1]Internal Reserves'!$B$4</definedName>
    <definedName name="reserves_internal_general_main" localSheetId="3" hidden="1">'[1]Internal Reserves'!$B$4</definedName>
    <definedName name="reserves_internal_general_main" localSheetId="1" hidden="1">'[1]Internal Reserves'!$B$4</definedName>
    <definedName name="reserves_internal_general_main" hidden="1">'[2]Internal Reserves'!$B$4</definedName>
    <definedName name="reserves_internal_sewer_main" hidden="1">'[3]Internal Reserves'!$B$4</definedName>
    <definedName name="reserves_internal_water_main" hidden="1">'[4]Internal Reserves'!$B$4</definedName>
    <definedName name="S94_Plans_general_list" localSheetId="2" hidden="1">'[1]S94 Plans'!$A$7:$A$8</definedName>
    <definedName name="S94_Plans_general_list" localSheetId="0" hidden="1">'[1]S94 Plans'!$A$7:$A$8</definedName>
    <definedName name="S94_Plans_general_list" localSheetId="3" hidden="1">'[1]S94 Plans'!$A$7:$A$8</definedName>
    <definedName name="S94_Plans_general_list" localSheetId="1" hidden="1">'[1]S94 Plans'!$A$7:$A$8</definedName>
    <definedName name="S94_Plans_general_list" hidden="1">'[2]S94 Plans'!$A$7:$A$8</definedName>
    <definedName name="S94_Plans_general_list_all" localSheetId="2" hidden="1">'[1]S94 Plans'!$A$7:$B$8</definedName>
    <definedName name="S94_Plans_general_list_all" localSheetId="0" hidden="1">'[1]S94 Plans'!$A$7:$B$8</definedName>
    <definedName name="S94_Plans_general_list_all" localSheetId="3" hidden="1">'[1]S94 Plans'!$A$7:$B$8</definedName>
    <definedName name="S94_Plans_general_list_all" localSheetId="1" hidden="1">'[1]S94 Plans'!$A$7:$B$8</definedName>
    <definedName name="S94_Plans_general_list_all" hidden="1">'[2]S94 Plans'!$A$7:$B$8</definedName>
    <definedName name="S94_Plans_sewer_list" hidden="1">'[3]S94 Plans'!$A$7:$A$8</definedName>
    <definedName name="S94_Plans_sewer_list_all" hidden="1">'[3]S94 Plans'!$A$7:$B$8</definedName>
    <definedName name="S94_Plans_water_list" hidden="1">'[4]S94 Plans'!$A$7:$A$8</definedName>
    <definedName name="S94_Plans_water_list_all" hidden="1">'[4]S94 Plans'!$A$7:$B$8</definedName>
    <definedName name="S94_summary_general" localSheetId="2" hidden="1">'[1]S94 - Plan Summary'!$A$3</definedName>
    <definedName name="S94_summary_general" localSheetId="0" hidden="1">'[1]S94 - Plan Summary'!$A$3</definedName>
    <definedName name="S94_summary_general" localSheetId="3" hidden="1">'[1]S94 - Plan Summary'!$A$3</definedName>
    <definedName name="S94_summary_general" localSheetId="1" hidden="1">'[1]S94 - Plan Summary'!$A$3</definedName>
    <definedName name="S94_summary_general" hidden="1">'[2]S94 - Plan Summary'!$A$3</definedName>
    <definedName name="S94_summary_sewer" hidden="1">'[3]S94 - Plan Summary'!$A$3</definedName>
    <definedName name="S94_summary_water" hidden="1">'[4]S94 - Plan Summary'!$A$3</definedName>
    <definedName name="scenarios_general_main" localSheetId="2" hidden="1">[1]Scenarios!$A$4</definedName>
    <definedName name="scenarios_general_main" localSheetId="0" hidden="1">[1]Scenarios!$A$4</definedName>
    <definedName name="scenarios_general_main" localSheetId="3" hidden="1">[1]Scenarios!$A$4</definedName>
    <definedName name="scenarios_general_main" localSheetId="1" hidden="1">[1]Scenarios!$A$4</definedName>
    <definedName name="scenarios_general_main" hidden="1">[2]Scenarios!$A$4</definedName>
    <definedName name="scenarios_sewer_main" hidden="1">[3]Scenarios!$A$4</definedName>
    <definedName name="scenarios_water_main" hidden="1">[4]Scenarios!$A$4</definedName>
    <definedName name="sewer_BU_summary_depreciation_IS" hidden="1">'[3]Budget Summary 1'!$C$50</definedName>
    <definedName name="sewer_calculate_database" hidden="1">'[3]Cover Page'!$K$27</definedName>
    <definedName name="sewer_cap_exp_coa_gl_account" hidden="1">'[3]CoA - Cap Exp'!$B$6</definedName>
    <definedName name="sewer_cap_inc_coa_gl_account" hidden="1">'[3]CoA - Cap Inc'!$B$6</definedName>
    <definedName name="sewer_data_dump_unique_key" hidden="1">'[3]Data Dump'!$A$5</definedName>
    <definedName name="sewer_database_function_1" hidden="1">[3]Database!$L$5</definedName>
    <definedName name="sewer_database_function_2" hidden="1">[3]Database!$M$5</definedName>
    <definedName name="sewer_database_function_3" hidden="1">[3]Database!$N$5</definedName>
    <definedName name="sewer_database_function_4" hidden="1">[3]Database!$O$5</definedName>
    <definedName name="sewer_database_level_1" hidden="1">[3]Database!$J$5</definedName>
    <definedName name="sewer_database_level_2" hidden="1">[3]Database!$I$5</definedName>
    <definedName name="sewer_database_level_3" hidden="1">[3]Database!$H$5</definedName>
    <definedName name="sewer_database_level_4" hidden="1">[3]Database!$G$5</definedName>
    <definedName name="sewer_database_level_5" hidden="1">[3]Database!$F$5</definedName>
    <definedName name="sewer_database_level_6" hidden="1">[3]Database!$E$5</definedName>
    <definedName name="sewer_database_unique_key" hidden="1">[3]Database!$A$5</definedName>
    <definedName name="sewer_depreciation_contra" hidden="1">'[3]Budget Summary 1'!$D$89</definedName>
    <definedName name="sewer_dev_contr_plans_number" hidden="1">'[3]S94 Plans'!$A$6</definedName>
    <definedName name="sewer_ele_contra" hidden="1">'[3]Budget Summary 1'!$D$90</definedName>
    <definedName name="sewer_extract_overall_check" hidden="1">'[3]Database Extract'!$H$22</definedName>
    <definedName name="sewer_finance_leases_start_section" hidden="1">'[3]FLS --&gt;'!$D$11</definedName>
    <definedName name="sewer_function_1_summary" hidden="1">'[3]Summary F1'!$A$4</definedName>
    <definedName name="sewer_function_2_summary" hidden="1">'[3]Summary F2'!$A$4</definedName>
    <definedName name="sewer_function_3_summary" hidden="1">'[3]Summary F3'!$A$4</definedName>
    <definedName name="sewer_function_4_summary" hidden="1">'[3]Summary F4'!$A$4</definedName>
    <definedName name="sewer_functions_function_1_code" hidden="1">'[3]Fcts (Fctional Struct)'!$A$5</definedName>
    <definedName name="sewer_functions_function_1_description" hidden="1">'[3]Fcts (Fctional Struct)'!$B$2</definedName>
    <definedName name="sewer_functions_function_2_description" hidden="1">'[3]Fcts (Fctional Struct)'!$E$2</definedName>
    <definedName name="sewer_functions_function_3_description" hidden="1">'[3]Fcts (Fctional Struct)'!$H$2</definedName>
    <definedName name="sewer_functions_function_4_description" hidden="1">'[3]Fcts (Fctional Struct)'!$K$2</definedName>
    <definedName name="sewer_fund_name" hidden="1">'[3]Cover Page'!$E$13</definedName>
    <definedName name="sewer_gl_table_component_1" hidden="1">'[3]GL Table'!$R$6</definedName>
    <definedName name="sewer_gl_table_component_2" hidden="1">'[3]GL Table'!$S$6</definedName>
    <definedName name="sewer_gl_table_component_3" hidden="1">'[3]GL Table'!$T$6</definedName>
    <definedName name="sewer_gl_table_component_4" hidden="1">'[3]GL Table'!$U$6</definedName>
    <definedName name="sewer_global_year_1" hidden="1">'[3]Global Indexation'!$D$5</definedName>
    <definedName name="sewer_global_year_10" hidden="1">'[3]Global Indexation'!$M$5</definedName>
    <definedName name="sewer_global_year_2" hidden="1">'[3]Global Indexation'!$E$5</definedName>
    <definedName name="sewer_global_year_3" hidden="1">'[3]Global Indexation'!$F$5</definedName>
    <definedName name="sewer_global_year_4" hidden="1">'[3]Global Indexation'!$G$5</definedName>
    <definedName name="sewer_global_year_5" hidden="1">'[3]Global Indexation'!$H$5</definedName>
    <definedName name="sewer_global_year_6" hidden="1">'[3]Global Indexation'!$I$5</definedName>
    <definedName name="sewer_global_year_7" hidden="1">'[3]Global Indexation'!$J$5</definedName>
    <definedName name="sewer_global_year_8" hidden="1">'[3]Global Indexation'!$K$5</definedName>
    <definedName name="sewer_global_year_9" hidden="1">'[3]Global Indexation'!$L$5</definedName>
    <definedName name="sewer_income_contra" hidden="1">'[3]Budget Summary 1'!$D$110</definedName>
    <definedName name="sewer_int_exp_coa_gl_account" hidden="1">'[3]CoA - Int Exp'!$B$6</definedName>
    <definedName name="sewer_int_inc_coa_gl_account" hidden="1">'[3]CoA - Int Inc'!$B$6</definedName>
    <definedName name="sewer_level_1_summary" hidden="1">'[3]Summary L6'!$A$4</definedName>
    <definedName name="sewer_level_2_summary" hidden="1">'[3]Summary L5'!$A$4</definedName>
    <definedName name="sewer_level_3_summary" hidden="1">'[3]Summary L4'!$A$4</definedName>
    <definedName name="sewer_level_4_summary" hidden="1">'[3]Summary L3'!$A$4</definedName>
    <definedName name="sewer_level_5_summary" hidden="1">'[3]Summary L2'!$A$4</definedName>
    <definedName name="sewer_level_6_summary" hidden="1">'[3]Summary L1'!$A$4</definedName>
    <definedName name="sewer_levels_level_1_description" hidden="1">'[3]Levels (Org Structure)'!$Q$2</definedName>
    <definedName name="sewer_levels_level_2_description" hidden="1">'[3]Levels (Org Structure)'!$N$2</definedName>
    <definedName name="sewer_levels_level_3_description" hidden="1">'[3]Levels (Org Structure)'!$K$2</definedName>
    <definedName name="sewer_levels_level_4_description" hidden="1">'[3]Levels (Org Structure)'!$H$2</definedName>
    <definedName name="sewer_levels_level_5_description" hidden="1">'[3]Levels (Org Structure)'!$E$2</definedName>
    <definedName name="sewer_levels_level_6_code" hidden="1">'[3]Levels (Org Structure)'!$A$5</definedName>
    <definedName name="sewer_levels_level_6_description" hidden="1">'[3]Levels (Org Structure)'!$B$2</definedName>
    <definedName name="sewer_loans_Cap_start_section" hidden="1">'[3]LSCap --&gt;'!$D$11</definedName>
    <definedName name="sewer_loans_internal_start_section" hidden="1">'[3]LSInt --&gt;'!$D$11</definedName>
    <definedName name="sewer_loans_major_start_section" hidden="1">'[3]LSMajor --&gt;'!$D$11</definedName>
    <definedName name="sewer_loans_Op_start_section" hidden="1">'[3]LSOp --&gt;'!$D$11</definedName>
    <definedName name="sewer_main_dev_contr_plan_1" hidden="1">'[3]S94 - Plan 1'!$B$5</definedName>
    <definedName name="sewer_main_dev_contr_plan_nup" hidden="1">'[3]S94 - Not under Plan'!$B$5</definedName>
    <definedName name="sewer_main_drop_down_list" hidden="1">'[3]drop down list'!$B$1</definedName>
    <definedName name="sewer_main_RE_Dev_project_1" hidden="1">'[3]RE Dev 1'!$A$5</definedName>
    <definedName name="sewer_main_RE_Dev_project_spare" hidden="1">'[3]RE Dev spare'!$A$5</definedName>
    <definedName name="sewer_op_exp_coa_gl_account" hidden="1">'[3]CoA - Op Exp'!$B$6</definedName>
    <definedName name="sewer_op_inc_coa_gl_account" hidden="1">'[3]CoA - Op Inc'!$B$6</definedName>
    <definedName name="sewer_other_exp_contra" hidden="1">'[3]Budget Summary 1'!$D$91</definedName>
    <definedName name="sewer_pop_year_1" hidden="1">'[3]Population Indexation'!$N$7</definedName>
    <definedName name="sewer_pop_year_10" hidden="1">'[3]Population Indexation'!$W$7</definedName>
    <definedName name="sewer_pop_year_2" hidden="1">'[3]Population Indexation'!$O$7</definedName>
    <definedName name="sewer_pop_year_3" hidden="1">'[3]Population Indexation'!$P$7</definedName>
    <definedName name="sewer_pop_year_4" hidden="1">'[3]Population Indexation'!$Q$7</definedName>
    <definedName name="sewer_pop_year_5" hidden="1">'[3]Population Indexation'!$R$7</definedName>
    <definedName name="sewer_pop_year_6" hidden="1">'[3]Population Indexation'!$S$7</definedName>
    <definedName name="sewer_pop_year_7" hidden="1">'[3]Population Indexation'!$T$7</definedName>
    <definedName name="sewer_pop_year_8" hidden="1">'[3]Population Indexation'!$U$7</definedName>
    <definedName name="sewer_pop_year_9" hidden="1">'[3]Population Indexation'!$V$7</definedName>
    <definedName name="sewer_res_exp_coa_gl_account" hidden="1">'[3]CoA - Res Exp'!$B$6</definedName>
    <definedName name="sewer_res_inc_coa_gl_account" hidden="1">'[3]CoA - Res Inc'!$B$6</definedName>
    <definedName name="sewer_scenario_name" hidden="1">'[3]Cover Page'!$E$11</definedName>
    <definedName name="sewer_scenario_name_old" hidden="1">[3]Scenarios!$N$4</definedName>
    <definedName name="Starting_year_general" localSheetId="2" hidden="1">[1]year!$E$5</definedName>
    <definedName name="Starting_year_general" localSheetId="0" hidden="1">[1]year!$E$5</definedName>
    <definedName name="Starting_year_general" localSheetId="3" hidden="1">[1]year!$E$5</definedName>
    <definedName name="Starting_year_general" localSheetId="1" hidden="1">[1]year!$E$5</definedName>
    <definedName name="Starting_year_general" hidden="1">[2]year!$E$5</definedName>
    <definedName name="Starting_year_sewer" hidden="1">[3]year!$E$5</definedName>
    <definedName name="Starting_year_water" hidden="1">[4]year!$E$5</definedName>
    <definedName name="target_percent_general_main" localSheetId="2" hidden="1">'[1]Target %'!$A$3</definedName>
    <definedName name="target_percent_general_main" localSheetId="0" hidden="1">'[1]Target %'!$A$3</definedName>
    <definedName name="target_percent_general_main" localSheetId="3" hidden="1">'[1]Target %'!$A$3</definedName>
    <definedName name="target_percent_general_main" localSheetId="1" hidden="1">'[1]Target %'!$A$3</definedName>
    <definedName name="target_percent_general_main" hidden="1">'[2]Target %'!$A$3</definedName>
    <definedName name="target_percent_sewer_main" hidden="1">'[3]Target %'!$A$3</definedName>
    <definedName name="target_percent_water_main" hidden="1">'[4]Target %'!$A$3</definedName>
    <definedName name="water_BU_summary_depreciation_IS" hidden="1">'[4]Budget Summary 1'!$C$50</definedName>
    <definedName name="water_calculate_database" hidden="1">'[4]Cover Page'!$K$27</definedName>
    <definedName name="water_cap_exp_coa_gl_account" hidden="1">'[4]CoA - Cap Exp'!$B$6</definedName>
    <definedName name="water_cap_inc_coa_gl_account" hidden="1">'[4]CoA - Cap Inc'!$B$6</definedName>
    <definedName name="water_data_dump_unique_key" hidden="1">'[4]Data Dump'!$A$5</definedName>
    <definedName name="water_database_function_1" hidden="1">[4]Database!$L$5</definedName>
    <definedName name="water_database_function_2" hidden="1">[4]Database!$M$5</definedName>
    <definedName name="water_database_function_3" hidden="1">[4]Database!$N$5</definedName>
    <definedName name="water_database_function_4" hidden="1">[4]Database!$O$5</definedName>
    <definedName name="water_database_level_1" hidden="1">[4]Database!$J$5</definedName>
    <definedName name="water_database_level_2" hidden="1">[4]Database!$I$5</definedName>
    <definedName name="water_database_level_3" hidden="1">[4]Database!$H$5</definedName>
    <definedName name="water_database_level_4" hidden="1">[4]Database!$G$5</definedName>
    <definedName name="water_database_level_5" hidden="1">[4]Database!$F$5</definedName>
    <definedName name="water_database_level_6" hidden="1">[4]Database!$E$5</definedName>
    <definedName name="water_database_unique_key" hidden="1">[4]Database!$A$5</definedName>
    <definedName name="water_depreciation_contra" hidden="1">'[4]Budget Summary 1'!$D$89</definedName>
    <definedName name="water_dev_contr_plans_number" hidden="1">'[4]S94 Plans'!$A$6</definedName>
    <definedName name="water_ele_contra" hidden="1">'[4]Budget Summary 1'!$D$90</definedName>
    <definedName name="water_extract_overall_check" hidden="1">'[4]Database Extract'!$H$22</definedName>
    <definedName name="water_finance_leases_start_section" hidden="1">'[4]FLS --&gt;'!$D$11</definedName>
    <definedName name="water_function_1_summary" hidden="1">'[4]Summary F1'!$A$4</definedName>
    <definedName name="water_function_2_summary" hidden="1">'[4]Summary F2'!$A$4</definedName>
    <definedName name="water_function_3_summary" hidden="1">'[4]Summary F3'!$A$4</definedName>
    <definedName name="water_function_4_summary" hidden="1">'[4]Summary F4'!$A$4</definedName>
    <definedName name="water_functions_function_1_code" hidden="1">'[4]Fcts (Fctional Struct)'!$A$5</definedName>
    <definedName name="water_functions_function_1_description" hidden="1">'[4]Fcts (Fctional Struct)'!$B$2</definedName>
    <definedName name="water_functions_function_2_description" hidden="1">'[4]Fcts (Fctional Struct)'!$E$2</definedName>
    <definedName name="water_functions_function_3_description" hidden="1">'[4]Fcts (Fctional Struct)'!$H$2</definedName>
    <definedName name="water_functions_function_4_description" hidden="1">'[4]Fcts (Fctional Struct)'!$K$2</definedName>
    <definedName name="water_fund_name" hidden="1">'[4]Cover Page'!$E$13</definedName>
    <definedName name="water_gl_table_component_1" hidden="1">'[4]GL Table'!$R$6</definedName>
    <definedName name="water_gl_table_component_2" hidden="1">'[4]GL Table'!$S$6</definedName>
    <definedName name="water_gl_table_component_3" hidden="1">'[4]GL Table'!$T$6</definedName>
    <definedName name="water_gl_table_component_4" hidden="1">'[4]GL Table'!$U$6</definedName>
    <definedName name="water_global_year_1" hidden="1">'[4]Global Indexation'!$D$5</definedName>
    <definedName name="water_global_year_10" hidden="1">'[4]Global Indexation'!$M$5</definedName>
    <definedName name="water_global_year_2" hidden="1">'[4]Global Indexation'!$E$5</definedName>
    <definedName name="water_global_year_3" hidden="1">'[4]Global Indexation'!$F$5</definedName>
    <definedName name="water_global_year_4" hidden="1">'[4]Global Indexation'!$G$5</definedName>
    <definedName name="water_global_year_5" hidden="1">'[4]Global Indexation'!$H$5</definedName>
    <definedName name="water_global_year_6" hidden="1">'[4]Global Indexation'!$I$5</definedName>
    <definedName name="water_global_year_7" hidden="1">'[4]Global Indexation'!$J$5</definedName>
    <definedName name="water_global_year_8" hidden="1">'[4]Global Indexation'!$K$5</definedName>
    <definedName name="water_global_year_9" hidden="1">'[4]Global Indexation'!$L$5</definedName>
    <definedName name="water_income_contra" hidden="1">'[4]Budget Summary 1'!$D$110</definedName>
    <definedName name="water_int_exp_coa_gl_account" hidden="1">'[4]CoA - Int Exp'!$B$6</definedName>
    <definedName name="water_int_inc_coa_gl_account" hidden="1">'[4]CoA - Int Inc'!$B$6</definedName>
    <definedName name="water_level_1_summary" hidden="1">'[4]Summary L6'!$A$4</definedName>
    <definedName name="water_level_2_summary" hidden="1">'[4]Summary L5'!$A$4</definedName>
    <definedName name="water_level_3_summary" hidden="1">'[4]Summary L4'!$A$4</definedName>
    <definedName name="water_level_4_summary" hidden="1">'[4]Summary L3'!$A$4</definedName>
    <definedName name="water_level_5_summary" hidden="1">'[4]Summary L2'!$A$4</definedName>
    <definedName name="water_level_6_summary" hidden="1">'[4]Summary L1'!$A$4</definedName>
    <definedName name="water_levels_level_1_description" hidden="1">'[4]Levels (Org Structure)'!$Q$2</definedName>
    <definedName name="water_levels_level_2_description" hidden="1">'[4]Levels (Org Structure)'!$N$2</definedName>
    <definedName name="water_levels_level_3_description" hidden="1">'[4]Levels (Org Structure)'!$K$2</definedName>
    <definedName name="water_levels_level_4_description" hidden="1">'[4]Levels (Org Structure)'!$H$2</definedName>
    <definedName name="water_levels_level_5_description" hidden="1">'[4]Levels (Org Structure)'!$E$2</definedName>
    <definedName name="water_levels_level_6_code" hidden="1">'[4]Levels (Org Structure)'!$A$5</definedName>
    <definedName name="water_levels_level_6_description" hidden="1">'[4]Levels (Org Structure)'!$B$2</definedName>
    <definedName name="water_loans_Cap_start_section" hidden="1">'[4]LSCap --&gt;'!$D$11</definedName>
    <definedName name="water_loans_internal_start_section" hidden="1">'[4]LSInt --&gt;'!$D$11</definedName>
    <definedName name="water_loans_major_start_section" hidden="1">'[4]LSMajor --&gt;'!$D$11</definedName>
    <definedName name="water_loans_Op_start_section" hidden="1">'[4]LSOp --&gt;'!$D$11</definedName>
    <definedName name="water_main_dev_contr_plan_1" hidden="1">'[4]S94 - Plan 1'!$B$5</definedName>
    <definedName name="water_main_dev_contr_plan_nup" hidden="1">'[4]S94 - Not under Plan'!$B$5</definedName>
    <definedName name="water_main_drop_down_list" hidden="1">'[4]drop down list'!$B$1</definedName>
    <definedName name="water_main_RE_Dev_project_1" hidden="1">'[4]RE Dev 1'!$A$5</definedName>
    <definedName name="water_main_RE_Dev_project_spare" hidden="1">'[4]RE Dev spare'!$A$5</definedName>
    <definedName name="water_op_exp_coa_gl_account" hidden="1">'[4]CoA - Op Exp'!$B$6</definedName>
    <definedName name="water_op_inc_coa_gl_account" hidden="1">'[4]CoA - Op Inc'!$B$6</definedName>
    <definedName name="water_other_exp_contra" hidden="1">'[4]Budget Summary 1'!$D$91</definedName>
    <definedName name="water_pop_year_1" hidden="1">'[4]Population Indexation'!$N$7</definedName>
    <definedName name="water_pop_year_10" hidden="1">'[4]Population Indexation'!$W$7</definedName>
    <definedName name="water_pop_year_2" hidden="1">'[4]Population Indexation'!$O$7</definedName>
    <definedName name="water_pop_year_3" hidden="1">'[4]Population Indexation'!$P$7</definedName>
    <definedName name="water_pop_year_4" hidden="1">'[4]Population Indexation'!$Q$7</definedName>
    <definedName name="water_pop_year_5" hidden="1">'[4]Population Indexation'!$R$7</definedName>
    <definedName name="water_pop_year_6" hidden="1">'[4]Population Indexation'!$S$7</definedName>
    <definedName name="water_pop_year_7" hidden="1">'[4]Population Indexation'!$T$7</definedName>
    <definedName name="water_pop_year_8" hidden="1">'[4]Population Indexation'!$U$7</definedName>
    <definedName name="water_pop_year_9" hidden="1">'[4]Population Indexation'!$V$7</definedName>
    <definedName name="water_res_exp_coa_gl_account" hidden="1">'[4]CoA - Res Exp'!$B$6</definedName>
    <definedName name="water_res_inc_coa_gl_account" hidden="1">'[4]CoA - Res Inc'!$B$6</definedName>
    <definedName name="water_scenario_name" hidden="1">'[4]Cover Page'!$E$11</definedName>
    <definedName name="water_scenario_name_old" hidden="1">[4]Scenarios!$N$4</definedName>
    <definedName name="working_capital_general_main" localSheetId="2" hidden="1">'[1]Working Capital'!$A$3</definedName>
    <definedName name="working_capital_general_main" localSheetId="0" hidden="1">'[1]Working Capital'!$A$3</definedName>
    <definedName name="working_capital_general_main" localSheetId="3" hidden="1">'[1]Working Capital'!$A$3</definedName>
    <definedName name="working_capital_general_main" localSheetId="1" hidden="1">'[1]Working Capital'!$A$3</definedName>
    <definedName name="working_capital_general_main" hidden="1">'[2]Working Capital'!$A$3</definedName>
    <definedName name="working_capital_sewer_main" hidden="1">'[3]Working Capital'!$A$3</definedName>
    <definedName name="working_capital_water_main" hidden="1">'[4]Working Capital'!$A$3</definedName>
    <definedName name="writing_errors_general" localSheetId="2" hidden="1">'[1]writing errors'!$A$1</definedName>
    <definedName name="writing_errors_general" localSheetId="0" hidden="1">'[1]writing errors'!$A$1</definedName>
    <definedName name="writing_errors_general" localSheetId="3" hidden="1">'[1]writing errors'!$A$1</definedName>
    <definedName name="writing_errors_general" localSheetId="1" hidden="1">'[1]writing errors'!$A$1</definedName>
    <definedName name="writing_errors_general" hidden="1">'[2]writing errors'!$A$1</definedName>
    <definedName name="writing_errors_sewer" hidden="1">'[3]writing errors'!$A$1</definedName>
    <definedName name="writing_errors_water" hidden="1">'[4]writing errors'!$A$1</definedName>
  </definedNames>
  <calcPr calcId="145621"/>
</workbook>
</file>

<file path=xl/calcChain.xml><?xml version="1.0" encoding="utf-8"?>
<calcChain xmlns="http://schemas.openxmlformats.org/spreadsheetml/2006/main">
  <c r="P17" i="16" l="1"/>
  <c r="N5" i="16"/>
  <c r="M5" i="16"/>
  <c r="L5" i="16"/>
  <c r="K5" i="16"/>
  <c r="J5" i="16"/>
  <c r="I5" i="16"/>
  <c r="H5" i="16"/>
  <c r="G5" i="16"/>
  <c r="F5" i="16"/>
  <c r="E5" i="16"/>
  <c r="C5" i="16"/>
  <c r="N4" i="16"/>
  <c r="AD4" i="16" s="1"/>
  <c r="M4" i="16"/>
  <c r="AC4" i="16" s="1"/>
  <c r="L4" i="16"/>
  <c r="AB4" i="16" s="1"/>
  <c r="K4" i="16"/>
  <c r="AA4" i="16" s="1"/>
  <c r="J4" i="16"/>
  <c r="Z4" i="16" s="1"/>
  <c r="I4" i="16"/>
  <c r="Y4" i="16" s="1"/>
  <c r="H4" i="16"/>
  <c r="X4" i="16" s="1"/>
  <c r="G4" i="16"/>
  <c r="W4" i="16" s="1"/>
  <c r="F4" i="16"/>
  <c r="V4" i="16" s="1"/>
  <c r="E4" i="16"/>
  <c r="U4" i="16" s="1"/>
  <c r="C4" i="16"/>
  <c r="T4" i="16" s="1"/>
  <c r="A4" i="16"/>
  <c r="A3" i="16"/>
  <c r="A2" i="16"/>
  <c r="A1" i="16"/>
  <c r="N64" i="15"/>
  <c r="M64" i="15"/>
  <c r="L64" i="15"/>
  <c r="K64" i="15"/>
  <c r="J64" i="15"/>
  <c r="I64" i="15"/>
  <c r="H64" i="15"/>
  <c r="G64" i="15"/>
  <c r="F64" i="15"/>
  <c r="E64" i="15"/>
  <c r="C64" i="15"/>
  <c r="N63" i="15"/>
  <c r="M63" i="15"/>
  <c r="L63" i="15"/>
  <c r="K63" i="15"/>
  <c r="J63" i="15"/>
  <c r="I63" i="15"/>
  <c r="H63" i="15"/>
  <c r="G63" i="15"/>
  <c r="F63" i="15"/>
  <c r="E63" i="15"/>
  <c r="C63" i="15"/>
  <c r="N61" i="15"/>
  <c r="M61" i="15"/>
  <c r="L61" i="15"/>
  <c r="K61" i="15"/>
  <c r="J61" i="15"/>
  <c r="I61" i="15"/>
  <c r="H61" i="15"/>
  <c r="G61" i="15"/>
  <c r="F61" i="15"/>
  <c r="E61" i="15"/>
  <c r="C61" i="15"/>
  <c r="N60" i="15"/>
  <c r="M60" i="15"/>
  <c r="L60" i="15"/>
  <c r="K60" i="15"/>
  <c r="J60" i="15"/>
  <c r="I60" i="15"/>
  <c r="H60" i="15"/>
  <c r="G60" i="15"/>
  <c r="F60" i="15"/>
  <c r="E60" i="15"/>
  <c r="C60" i="15"/>
  <c r="E51" i="15"/>
  <c r="F51" i="15" s="1"/>
  <c r="G51" i="15" s="1"/>
  <c r="H51" i="15" s="1"/>
  <c r="I51" i="15" s="1"/>
  <c r="J51" i="15" s="1"/>
  <c r="K51" i="15" s="1"/>
  <c r="L51" i="15" s="1"/>
  <c r="M51" i="15" s="1"/>
  <c r="N51" i="15" s="1"/>
  <c r="N5" i="15"/>
  <c r="M5" i="15"/>
  <c r="L5" i="15"/>
  <c r="K5" i="15"/>
  <c r="J5" i="15"/>
  <c r="I5" i="15"/>
  <c r="H5" i="15"/>
  <c r="G5" i="15"/>
  <c r="F5" i="15"/>
  <c r="E5" i="15"/>
  <c r="C5" i="15"/>
  <c r="N4" i="15"/>
  <c r="M4" i="15"/>
  <c r="L4" i="15"/>
  <c r="K4" i="15"/>
  <c r="J4" i="15"/>
  <c r="I4" i="15"/>
  <c r="H4" i="15"/>
  <c r="G4" i="15"/>
  <c r="F4" i="15"/>
  <c r="E4" i="15"/>
  <c r="C4" i="15"/>
  <c r="A4" i="15"/>
  <c r="A3" i="15"/>
  <c r="A2" i="15"/>
  <c r="A1" i="15"/>
  <c r="B325" i="14"/>
  <c r="O321" i="14"/>
  <c r="N321" i="14"/>
  <c r="M321" i="14"/>
  <c r="L321" i="14"/>
  <c r="K321" i="14"/>
  <c r="J321" i="14"/>
  <c r="I321" i="14"/>
  <c r="H321" i="14"/>
  <c r="G321" i="14"/>
  <c r="F321" i="14"/>
  <c r="D321" i="14"/>
  <c r="O320" i="14"/>
  <c r="N320" i="14"/>
  <c r="M320" i="14"/>
  <c r="L320" i="14"/>
  <c r="K320" i="14"/>
  <c r="J320" i="14"/>
  <c r="I320" i="14"/>
  <c r="H320" i="14"/>
  <c r="G320" i="14"/>
  <c r="F320" i="14"/>
  <c r="D320" i="14"/>
  <c r="O319" i="14"/>
  <c r="N319" i="14"/>
  <c r="M319" i="14"/>
  <c r="L319" i="14"/>
  <c r="K319" i="14"/>
  <c r="J319" i="14"/>
  <c r="I319" i="14"/>
  <c r="H319" i="14"/>
  <c r="G319" i="14"/>
  <c r="F319" i="14"/>
  <c r="D319" i="14"/>
  <c r="O318" i="14"/>
  <c r="N318" i="14"/>
  <c r="M318" i="14"/>
  <c r="L318" i="14"/>
  <c r="K318" i="14"/>
  <c r="J318" i="14"/>
  <c r="I318" i="14"/>
  <c r="H318" i="14"/>
  <c r="G318" i="14"/>
  <c r="F318" i="14"/>
  <c r="D318" i="14"/>
  <c r="O317" i="14"/>
  <c r="N317" i="14"/>
  <c r="M317" i="14"/>
  <c r="L317" i="14"/>
  <c r="K317" i="14"/>
  <c r="J317" i="14"/>
  <c r="I317" i="14"/>
  <c r="H317" i="14"/>
  <c r="G317" i="14"/>
  <c r="F317" i="14"/>
  <c r="D317" i="14"/>
  <c r="B313" i="14"/>
  <c r="B308" i="14"/>
  <c r="O305" i="14"/>
  <c r="N305" i="14"/>
  <c r="M305" i="14"/>
  <c r="L305" i="14"/>
  <c r="K305" i="14"/>
  <c r="J305" i="14"/>
  <c r="I305" i="14"/>
  <c r="H305" i="14"/>
  <c r="G305" i="14"/>
  <c r="F305" i="14"/>
  <c r="D305" i="14"/>
  <c r="O304" i="14"/>
  <c r="N304" i="14"/>
  <c r="M304" i="14"/>
  <c r="L304" i="14"/>
  <c r="K304" i="14"/>
  <c r="J304" i="14"/>
  <c r="I304" i="14"/>
  <c r="H304" i="14"/>
  <c r="G304" i="14"/>
  <c r="F304" i="14"/>
  <c r="D304" i="14"/>
  <c r="O303" i="14"/>
  <c r="N303" i="14"/>
  <c r="M303" i="14"/>
  <c r="L303" i="14"/>
  <c r="K303" i="14"/>
  <c r="J303" i="14"/>
  <c r="I303" i="14"/>
  <c r="H303" i="14"/>
  <c r="G303" i="14"/>
  <c r="F303" i="14"/>
  <c r="D303" i="14"/>
  <c r="O302" i="14"/>
  <c r="N302" i="14"/>
  <c r="M302" i="14"/>
  <c r="L302" i="14"/>
  <c r="K302" i="14"/>
  <c r="J302" i="14"/>
  <c r="I302" i="14"/>
  <c r="H302" i="14"/>
  <c r="G302" i="14"/>
  <c r="F302" i="14"/>
  <c r="D302" i="14"/>
  <c r="O301" i="14"/>
  <c r="N301" i="14"/>
  <c r="M301" i="14"/>
  <c r="L301" i="14"/>
  <c r="K301" i="14"/>
  <c r="J301" i="14"/>
  <c r="I301" i="14"/>
  <c r="H301" i="14"/>
  <c r="G301" i="14"/>
  <c r="F301" i="14"/>
  <c r="D301" i="14"/>
  <c r="O300" i="14"/>
  <c r="N300" i="14"/>
  <c r="M300" i="14"/>
  <c r="L300" i="14"/>
  <c r="K300" i="14"/>
  <c r="J300" i="14"/>
  <c r="I300" i="14"/>
  <c r="H300" i="14"/>
  <c r="G300" i="14"/>
  <c r="F300" i="14"/>
  <c r="D300" i="14"/>
  <c r="B296" i="14"/>
  <c r="B291" i="14"/>
  <c r="D288" i="14"/>
  <c r="O287" i="14"/>
  <c r="N287" i="14"/>
  <c r="M287" i="14"/>
  <c r="L287" i="14"/>
  <c r="K287" i="14"/>
  <c r="J287" i="14"/>
  <c r="I287" i="14"/>
  <c r="H287" i="14"/>
  <c r="G287" i="14"/>
  <c r="F287" i="14"/>
  <c r="D287" i="14"/>
  <c r="O286" i="14"/>
  <c r="N286" i="14"/>
  <c r="M286" i="14"/>
  <c r="L286" i="14"/>
  <c r="K286" i="14"/>
  <c r="J286" i="14"/>
  <c r="I286" i="14"/>
  <c r="H286" i="14"/>
  <c r="G286" i="14"/>
  <c r="F286" i="14"/>
  <c r="D286" i="14"/>
  <c r="O285" i="14"/>
  <c r="N285" i="14"/>
  <c r="M285" i="14"/>
  <c r="L285" i="14"/>
  <c r="K285" i="14"/>
  <c r="J285" i="14"/>
  <c r="I285" i="14"/>
  <c r="H285" i="14"/>
  <c r="G285" i="14"/>
  <c r="F285" i="14"/>
  <c r="D285" i="14"/>
  <c r="O284" i="14"/>
  <c r="N284" i="14"/>
  <c r="M284" i="14"/>
  <c r="L284" i="14"/>
  <c r="K284" i="14"/>
  <c r="J284" i="14"/>
  <c r="I284" i="14"/>
  <c r="H284" i="14"/>
  <c r="G284" i="14"/>
  <c r="F284" i="14"/>
  <c r="D284" i="14"/>
  <c r="B280" i="14"/>
  <c r="O277" i="14"/>
  <c r="N277" i="14"/>
  <c r="M277" i="14"/>
  <c r="L277" i="14"/>
  <c r="K277" i="14"/>
  <c r="J277" i="14"/>
  <c r="I277" i="14"/>
  <c r="H277" i="14"/>
  <c r="G277" i="14"/>
  <c r="F277" i="14"/>
  <c r="D277" i="14"/>
  <c r="O276" i="14"/>
  <c r="N276" i="14"/>
  <c r="M276" i="14"/>
  <c r="L276" i="14"/>
  <c r="K276" i="14"/>
  <c r="J276" i="14"/>
  <c r="I276" i="14"/>
  <c r="H276" i="14"/>
  <c r="G276" i="14"/>
  <c r="F276" i="14"/>
  <c r="D276" i="14"/>
  <c r="O275" i="14"/>
  <c r="N275" i="14"/>
  <c r="M275" i="14"/>
  <c r="L275" i="14"/>
  <c r="K275" i="14"/>
  <c r="J275" i="14"/>
  <c r="I275" i="14"/>
  <c r="H275" i="14"/>
  <c r="G275" i="14"/>
  <c r="F275" i="14"/>
  <c r="D275" i="14"/>
  <c r="O274" i="14"/>
  <c r="N274" i="14"/>
  <c r="M274" i="14"/>
  <c r="L274" i="14"/>
  <c r="K274" i="14"/>
  <c r="J274" i="14"/>
  <c r="I274" i="14"/>
  <c r="H274" i="14"/>
  <c r="G274" i="14"/>
  <c r="F274" i="14"/>
  <c r="D274" i="14"/>
  <c r="O273" i="14"/>
  <c r="N273" i="14"/>
  <c r="M273" i="14"/>
  <c r="L273" i="14"/>
  <c r="K273" i="14"/>
  <c r="J273" i="14"/>
  <c r="I273" i="14"/>
  <c r="H273" i="14"/>
  <c r="G273" i="14"/>
  <c r="F273" i="14"/>
  <c r="D273" i="14"/>
  <c r="O272" i="14"/>
  <c r="N272" i="14"/>
  <c r="M272" i="14"/>
  <c r="L272" i="14"/>
  <c r="K272" i="14"/>
  <c r="J272" i="14"/>
  <c r="I272" i="14"/>
  <c r="H272" i="14"/>
  <c r="G272" i="14"/>
  <c r="F272" i="14"/>
  <c r="D272" i="14"/>
  <c r="O271" i="14"/>
  <c r="N271" i="14"/>
  <c r="M271" i="14"/>
  <c r="L271" i="14"/>
  <c r="K271" i="14"/>
  <c r="J271" i="14"/>
  <c r="I271" i="14"/>
  <c r="H271" i="14"/>
  <c r="G271" i="14"/>
  <c r="F271" i="14"/>
  <c r="D271" i="14"/>
  <c r="O270" i="14"/>
  <c r="N270" i="14"/>
  <c r="M270" i="14"/>
  <c r="L270" i="14"/>
  <c r="K270" i="14"/>
  <c r="J270" i="14"/>
  <c r="I270" i="14"/>
  <c r="H270" i="14"/>
  <c r="G270" i="14"/>
  <c r="F270" i="14"/>
  <c r="D270" i="14"/>
  <c r="O269" i="14"/>
  <c r="N269" i="14"/>
  <c r="M269" i="14"/>
  <c r="L269" i="14"/>
  <c r="K269" i="14"/>
  <c r="J269" i="14"/>
  <c r="I269" i="14"/>
  <c r="H269" i="14"/>
  <c r="G269" i="14"/>
  <c r="F269" i="14"/>
  <c r="D269" i="14"/>
  <c r="O268" i="14"/>
  <c r="N268" i="14"/>
  <c r="M268" i="14"/>
  <c r="L268" i="14"/>
  <c r="K268" i="14"/>
  <c r="J268" i="14"/>
  <c r="I268" i="14"/>
  <c r="H268" i="14"/>
  <c r="G268" i="14"/>
  <c r="F268" i="14"/>
  <c r="D268" i="14"/>
  <c r="O267" i="14"/>
  <c r="N267" i="14"/>
  <c r="M267" i="14"/>
  <c r="L267" i="14"/>
  <c r="K267" i="14"/>
  <c r="J267" i="14"/>
  <c r="I267" i="14"/>
  <c r="H267" i="14"/>
  <c r="G267" i="14"/>
  <c r="F267" i="14"/>
  <c r="D267" i="14"/>
  <c r="O266" i="14"/>
  <c r="N266" i="14"/>
  <c r="M266" i="14"/>
  <c r="L266" i="14"/>
  <c r="K266" i="14"/>
  <c r="J266" i="14"/>
  <c r="I266" i="14"/>
  <c r="H266" i="14"/>
  <c r="G266" i="14"/>
  <c r="F266" i="14"/>
  <c r="D266" i="14"/>
  <c r="B262" i="14"/>
  <c r="A257" i="14"/>
  <c r="O257" i="14" s="1"/>
  <c r="O256" i="14"/>
  <c r="N256" i="14"/>
  <c r="M256" i="14"/>
  <c r="L256" i="14"/>
  <c r="K256" i="14"/>
  <c r="J256" i="14"/>
  <c r="I256" i="14"/>
  <c r="H256" i="14"/>
  <c r="G256" i="14"/>
  <c r="F256" i="14"/>
  <c r="D256" i="14"/>
  <c r="C254" i="14"/>
  <c r="C253" i="14"/>
  <c r="O252" i="14"/>
  <c r="N252" i="14"/>
  <c r="M252" i="14"/>
  <c r="L252" i="14"/>
  <c r="K252" i="14"/>
  <c r="J252" i="14"/>
  <c r="I252" i="14"/>
  <c r="H252" i="14"/>
  <c r="G252" i="14"/>
  <c r="F252" i="14"/>
  <c r="D252" i="14"/>
  <c r="C251" i="14"/>
  <c r="C250" i="14"/>
  <c r="C249" i="14"/>
  <c r="B245" i="14"/>
  <c r="O242" i="14"/>
  <c r="N242" i="14"/>
  <c r="M242" i="14"/>
  <c r="L242" i="14"/>
  <c r="K242" i="14"/>
  <c r="J242" i="14"/>
  <c r="I242" i="14"/>
  <c r="H242" i="14"/>
  <c r="G242" i="14"/>
  <c r="F242" i="14"/>
  <c r="D242" i="14"/>
  <c r="O241" i="14"/>
  <c r="N241" i="14"/>
  <c r="M241" i="14"/>
  <c r="L241" i="14"/>
  <c r="K241" i="14"/>
  <c r="J241" i="14"/>
  <c r="I241" i="14"/>
  <c r="H241" i="14"/>
  <c r="G241" i="14"/>
  <c r="F241" i="14"/>
  <c r="D241" i="14"/>
  <c r="O240" i="14"/>
  <c r="N240" i="14"/>
  <c r="M240" i="14"/>
  <c r="L240" i="14"/>
  <c r="K240" i="14"/>
  <c r="J240" i="14"/>
  <c r="I240" i="14"/>
  <c r="H240" i="14"/>
  <c r="G240" i="14"/>
  <c r="F240" i="14"/>
  <c r="D240" i="14"/>
  <c r="O239" i="14"/>
  <c r="N239" i="14"/>
  <c r="M239" i="14"/>
  <c r="L239" i="14"/>
  <c r="K239" i="14"/>
  <c r="J239" i="14"/>
  <c r="I239" i="14"/>
  <c r="H239" i="14"/>
  <c r="G239" i="14"/>
  <c r="F239" i="14"/>
  <c r="D239" i="14"/>
  <c r="O238" i="14"/>
  <c r="N238" i="14"/>
  <c r="M238" i="14"/>
  <c r="L238" i="14"/>
  <c r="K238" i="14"/>
  <c r="J238" i="14"/>
  <c r="I238" i="14"/>
  <c r="H238" i="14"/>
  <c r="G238" i="14"/>
  <c r="F238" i="14"/>
  <c r="D238" i="14"/>
  <c r="O237" i="14"/>
  <c r="N237" i="14"/>
  <c r="M237" i="14"/>
  <c r="L237" i="14"/>
  <c r="K237" i="14"/>
  <c r="J237" i="14"/>
  <c r="I237" i="14"/>
  <c r="H237" i="14"/>
  <c r="G237" i="14"/>
  <c r="F237" i="14"/>
  <c r="D237" i="14"/>
  <c r="B233" i="14"/>
  <c r="B227" i="14"/>
  <c r="O222" i="14"/>
  <c r="N222" i="14"/>
  <c r="M222" i="14"/>
  <c r="L222" i="14"/>
  <c r="K222" i="14"/>
  <c r="J222" i="14"/>
  <c r="I222" i="14"/>
  <c r="H222" i="14"/>
  <c r="G222" i="14"/>
  <c r="F222" i="14"/>
  <c r="D222" i="14"/>
  <c r="O221" i="14"/>
  <c r="N221" i="14"/>
  <c r="M221" i="14"/>
  <c r="L221" i="14"/>
  <c r="K221" i="14"/>
  <c r="J221" i="14"/>
  <c r="I221" i="14"/>
  <c r="H221" i="14"/>
  <c r="G221" i="14"/>
  <c r="F221" i="14"/>
  <c r="D221" i="14"/>
  <c r="O220" i="14"/>
  <c r="N220" i="14"/>
  <c r="M220" i="14"/>
  <c r="L220" i="14"/>
  <c r="K220" i="14"/>
  <c r="J220" i="14"/>
  <c r="I220" i="14"/>
  <c r="H220" i="14"/>
  <c r="G220" i="14"/>
  <c r="F220" i="14"/>
  <c r="D220" i="14"/>
  <c r="O219" i="14"/>
  <c r="N219" i="14"/>
  <c r="M219" i="14"/>
  <c r="L219" i="14"/>
  <c r="K219" i="14"/>
  <c r="J219" i="14"/>
  <c r="I219" i="14"/>
  <c r="H219" i="14"/>
  <c r="G219" i="14"/>
  <c r="F219" i="14"/>
  <c r="D219" i="14"/>
  <c r="O218" i="14"/>
  <c r="N218" i="14"/>
  <c r="M218" i="14"/>
  <c r="L218" i="14"/>
  <c r="K218" i="14"/>
  <c r="J218" i="14"/>
  <c r="I218" i="14"/>
  <c r="H218" i="14"/>
  <c r="G218" i="14"/>
  <c r="F218" i="14"/>
  <c r="D218" i="14"/>
  <c r="B214" i="14"/>
  <c r="O211" i="14"/>
  <c r="N211" i="14"/>
  <c r="M211" i="14"/>
  <c r="L211" i="14"/>
  <c r="K211" i="14"/>
  <c r="J211" i="14"/>
  <c r="I211" i="14"/>
  <c r="H211" i="14"/>
  <c r="G211" i="14"/>
  <c r="F211" i="14"/>
  <c r="D211" i="14"/>
  <c r="O210" i="14"/>
  <c r="N210" i="14"/>
  <c r="M210" i="14"/>
  <c r="L210" i="14"/>
  <c r="K210" i="14"/>
  <c r="J210" i="14"/>
  <c r="I210" i="14"/>
  <c r="H210" i="14"/>
  <c r="G210" i="14"/>
  <c r="F210" i="14"/>
  <c r="D210" i="14"/>
  <c r="O209" i="14"/>
  <c r="N209" i="14"/>
  <c r="M209" i="14"/>
  <c r="L209" i="14"/>
  <c r="K209" i="14"/>
  <c r="J209" i="14"/>
  <c r="I209" i="14"/>
  <c r="H209" i="14"/>
  <c r="G209" i="14"/>
  <c r="F209" i="14"/>
  <c r="D209" i="14"/>
  <c r="O208" i="14"/>
  <c r="N208" i="14"/>
  <c r="M208" i="14"/>
  <c r="L208" i="14"/>
  <c r="K208" i="14"/>
  <c r="J208" i="14"/>
  <c r="I208" i="14"/>
  <c r="H208" i="14"/>
  <c r="G208" i="14"/>
  <c r="F208" i="14"/>
  <c r="D208" i="14"/>
  <c r="B203" i="14"/>
  <c r="O200" i="14"/>
  <c r="N200" i="14"/>
  <c r="M200" i="14"/>
  <c r="L200" i="14"/>
  <c r="K200" i="14"/>
  <c r="J200" i="14"/>
  <c r="I200" i="14"/>
  <c r="H200" i="14"/>
  <c r="G200" i="14"/>
  <c r="F200" i="14"/>
  <c r="D200" i="14"/>
  <c r="B196" i="14"/>
  <c r="O193" i="14"/>
  <c r="N193" i="14"/>
  <c r="M193" i="14"/>
  <c r="L193" i="14"/>
  <c r="K193" i="14"/>
  <c r="J193" i="14"/>
  <c r="I193" i="14"/>
  <c r="H193" i="14"/>
  <c r="G193" i="14"/>
  <c r="F193" i="14"/>
  <c r="D193" i="14"/>
  <c r="O192" i="14"/>
  <c r="N192" i="14"/>
  <c r="M192" i="14"/>
  <c r="L192" i="14"/>
  <c r="K192" i="14"/>
  <c r="J192" i="14"/>
  <c r="I192" i="14"/>
  <c r="H192" i="14"/>
  <c r="G192" i="14"/>
  <c r="F192" i="14"/>
  <c r="D192" i="14"/>
  <c r="O191" i="14"/>
  <c r="N191" i="14"/>
  <c r="M191" i="14"/>
  <c r="L191" i="14"/>
  <c r="K191" i="14"/>
  <c r="J191" i="14"/>
  <c r="I191" i="14"/>
  <c r="H191" i="14"/>
  <c r="G191" i="14"/>
  <c r="F191" i="14"/>
  <c r="D191" i="14"/>
  <c r="O190" i="14"/>
  <c r="N190" i="14"/>
  <c r="M190" i="14"/>
  <c r="L190" i="14"/>
  <c r="K190" i="14"/>
  <c r="J190" i="14"/>
  <c r="I190" i="14"/>
  <c r="H190" i="14"/>
  <c r="G190" i="14"/>
  <c r="F190" i="14"/>
  <c r="D190" i="14"/>
  <c r="B186" i="14"/>
  <c r="O183" i="14"/>
  <c r="N183" i="14"/>
  <c r="M183" i="14"/>
  <c r="L183" i="14"/>
  <c r="K183" i="14"/>
  <c r="J183" i="14"/>
  <c r="I183" i="14"/>
  <c r="H183" i="14"/>
  <c r="G183" i="14"/>
  <c r="F183" i="14"/>
  <c r="D183" i="14"/>
  <c r="A183" i="14"/>
  <c r="O182" i="14"/>
  <c r="N182" i="14"/>
  <c r="M182" i="14"/>
  <c r="L182" i="14"/>
  <c r="K182" i="14"/>
  <c r="J182" i="14"/>
  <c r="I182" i="14"/>
  <c r="H182" i="14"/>
  <c r="G182" i="14"/>
  <c r="F182" i="14"/>
  <c r="D182" i="14"/>
  <c r="O181" i="14"/>
  <c r="N181" i="14"/>
  <c r="M181" i="14"/>
  <c r="L181" i="14"/>
  <c r="K181" i="14"/>
  <c r="J181" i="14"/>
  <c r="I181" i="14"/>
  <c r="H181" i="14"/>
  <c r="G181" i="14"/>
  <c r="F181" i="14"/>
  <c r="D181" i="14"/>
  <c r="A179" i="14"/>
  <c r="L179" i="14" s="1"/>
  <c r="B177" i="14"/>
  <c r="O174" i="14"/>
  <c r="N174" i="14"/>
  <c r="M174" i="14"/>
  <c r="L174" i="14"/>
  <c r="K174" i="14"/>
  <c r="J174" i="14"/>
  <c r="I174" i="14"/>
  <c r="H174" i="14"/>
  <c r="G174" i="14"/>
  <c r="F174" i="14"/>
  <c r="D174" i="14"/>
  <c r="O173" i="14"/>
  <c r="N173" i="14"/>
  <c r="M173" i="14"/>
  <c r="L173" i="14"/>
  <c r="K173" i="14"/>
  <c r="J173" i="14"/>
  <c r="I173" i="14"/>
  <c r="H173" i="14"/>
  <c r="G173" i="14"/>
  <c r="F173" i="14"/>
  <c r="D173" i="14"/>
  <c r="O172" i="14"/>
  <c r="N172" i="14"/>
  <c r="M172" i="14"/>
  <c r="L172" i="14"/>
  <c r="K172" i="14"/>
  <c r="J172" i="14"/>
  <c r="I172" i="14"/>
  <c r="H172" i="14"/>
  <c r="G172" i="14"/>
  <c r="F172" i="14"/>
  <c r="D172" i="14"/>
  <c r="O171" i="14"/>
  <c r="N171" i="14"/>
  <c r="M171" i="14"/>
  <c r="L171" i="14"/>
  <c r="K171" i="14"/>
  <c r="J171" i="14"/>
  <c r="I171" i="14"/>
  <c r="H171" i="14"/>
  <c r="G171" i="14"/>
  <c r="F171" i="14"/>
  <c r="D171" i="14"/>
  <c r="B167" i="14"/>
  <c r="B162" i="14"/>
  <c r="D148" i="14"/>
  <c r="O129" i="14"/>
  <c r="N129" i="14"/>
  <c r="M129" i="14"/>
  <c r="L129" i="14"/>
  <c r="K129" i="14"/>
  <c r="J129" i="14"/>
  <c r="I129" i="14"/>
  <c r="H129" i="14"/>
  <c r="G129" i="14"/>
  <c r="F129" i="14"/>
  <c r="D129" i="14"/>
  <c r="O128" i="14"/>
  <c r="N128" i="14"/>
  <c r="M128" i="14"/>
  <c r="L128" i="14"/>
  <c r="K128" i="14"/>
  <c r="J128" i="14"/>
  <c r="I128" i="14"/>
  <c r="H128" i="14"/>
  <c r="G128" i="14"/>
  <c r="F128" i="14"/>
  <c r="D128" i="14"/>
  <c r="O124" i="14"/>
  <c r="N124" i="14"/>
  <c r="M124" i="14"/>
  <c r="L124" i="14"/>
  <c r="K124" i="14"/>
  <c r="J124" i="14"/>
  <c r="I124" i="14"/>
  <c r="H124" i="14"/>
  <c r="G124" i="14"/>
  <c r="F124" i="14"/>
  <c r="D124" i="14"/>
  <c r="O123" i="14"/>
  <c r="N123" i="14"/>
  <c r="M123" i="14"/>
  <c r="L123" i="14"/>
  <c r="K123" i="14"/>
  <c r="J123" i="14"/>
  <c r="I123" i="14"/>
  <c r="H123" i="14"/>
  <c r="G123" i="14"/>
  <c r="F123" i="14"/>
  <c r="D123" i="14"/>
  <c r="O120" i="14"/>
  <c r="N120" i="14"/>
  <c r="M120" i="14"/>
  <c r="L120" i="14"/>
  <c r="K120" i="14"/>
  <c r="J120" i="14"/>
  <c r="I120" i="14"/>
  <c r="H120" i="14"/>
  <c r="G120" i="14"/>
  <c r="F120" i="14"/>
  <c r="D120" i="14"/>
  <c r="O112" i="14"/>
  <c r="N112" i="14"/>
  <c r="M112" i="14"/>
  <c r="L112" i="14"/>
  <c r="K112" i="14"/>
  <c r="J112" i="14"/>
  <c r="I112" i="14"/>
  <c r="H112" i="14"/>
  <c r="G112" i="14"/>
  <c r="F112" i="14"/>
  <c r="O111" i="14"/>
  <c r="N111" i="14"/>
  <c r="M111" i="14"/>
  <c r="L111" i="14"/>
  <c r="K111" i="14"/>
  <c r="J111" i="14"/>
  <c r="I111" i="14"/>
  <c r="H111" i="14"/>
  <c r="G111" i="14"/>
  <c r="F111" i="14"/>
  <c r="D111" i="14"/>
  <c r="O105" i="14"/>
  <c r="N105" i="14"/>
  <c r="M105" i="14"/>
  <c r="L105" i="14"/>
  <c r="K105" i="14"/>
  <c r="J105" i="14"/>
  <c r="I105" i="14"/>
  <c r="H105" i="14"/>
  <c r="G105" i="14"/>
  <c r="F105" i="14"/>
  <c r="D105" i="14"/>
  <c r="O92" i="14"/>
  <c r="N92" i="14"/>
  <c r="M92" i="14"/>
  <c r="L92" i="14"/>
  <c r="K92" i="14"/>
  <c r="J92" i="14"/>
  <c r="I92" i="14"/>
  <c r="H92" i="14"/>
  <c r="G92" i="14"/>
  <c r="F92" i="14"/>
  <c r="D92" i="14"/>
  <c r="D95" i="14" s="1"/>
  <c r="O91" i="14"/>
  <c r="N91" i="14"/>
  <c r="M91" i="14"/>
  <c r="L91" i="14"/>
  <c r="K91" i="14"/>
  <c r="J91" i="14"/>
  <c r="I91" i="14"/>
  <c r="H91" i="14"/>
  <c r="G91" i="14"/>
  <c r="F91" i="14"/>
  <c r="D91" i="14"/>
  <c r="D96" i="14" s="1"/>
  <c r="O81" i="14"/>
  <c r="O149" i="14" s="1"/>
  <c r="N81" i="14"/>
  <c r="N149" i="14" s="1"/>
  <c r="M81" i="14"/>
  <c r="M149" i="14" s="1"/>
  <c r="L81" i="14"/>
  <c r="L149" i="14" s="1"/>
  <c r="K81" i="14"/>
  <c r="K149" i="14" s="1"/>
  <c r="J81" i="14"/>
  <c r="J149" i="14" s="1"/>
  <c r="I81" i="14"/>
  <c r="I149" i="14" s="1"/>
  <c r="H81" i="14"/>
  <c r="H149" i="14" s="1"/>
  <c r="G81" i="14"/>
  <c r="G149" i="14" s="1"/>
  <c r="F81" i="14"/>
  <c r="F149" i="14" s="1"/>
  <c r="D81" i="14"/>
  <c r="D149" i="14" s="1"/>
  <c r="O68" i="14"/>
  <c r="N68" i="14"/>
  <c r="M68" i="14"/>
  <c r="L68" i="14"/>
  <c r="K68" i="14"/>
  <c r="J68" i="14"/>
  <c r="I68" i="14"/>
  <c r="H68" i="14"/>
  <c r="G68" i="14"/>
  <c r="F68" i="14"/>
  <c r="D68" i="14"/>
  <c r="O66" i="14"/>
  <c r="O125" i="14" s="1"/>
  <c r="O131" i="14" s="1"/>
  <c r="N66" i="14"/>
  <c r="N125" i="14" s="1"/>
  <c r="N131" i="14" s="1"/>
  <c r="M66" i="14"/>
  <c r="M125" i="14" s="1"/>
  <c r="M131" i="14" s="1"/>
  <c r="L66" i="14"/>
  <c r="L125" i="14" s="1"/>
  <c r="L131" i="14" s="1"/>
  <c r="K66" i="14"/>
  <c r="K125" i="14" s="1"/>
  <c r="K131" i="14" s="1"/>
  <c r="J66" i="14"/>
  <c r="J125" i="14" s="1"/>
  <c r="J131" i="14" s="1"/>
  <c r="I66" i="14"/>
  <c r="I125" i="14" s="1"/>
  <c r="I131" i="14" s="1"/>
  <c r="H66" i="14"/>
  <c r="H125" i="14" s="1"/>
  <c r="H131" i="14" s="1"/>
  <c r="G66" i="14"/>
  <c r="G125" i="14" s="1"/>
  <c r="G131" i="14" s="1"/>
  <c r="F66" i="14"/>
  <c r="F125" i="14" s="1"/>
  <c r="F131" i="14" s="1"/>
  <c r="D66" i="14"/>
  <c r="D125" i="14" s="1"/>
  <c r="D131" i="14" s="1"/>
  <c r="G61" i="14"/>
  <c r="G119" i="14" s="1"/>
  <c r="D61" i="14"/>
  <c r="D119" i="14" s="1"/>
  <c r="O60" i="14"/>
  <c r="O121" i="14" s="1"/>
  <c r="N60" i="14"/>
  <c r="N121" i="14" s="1"/>
  <c r="M60" i="14"/>
  <c r="M121" i="14" s="1"/>
  <c r="L60" i="14"/>
  <c r="L121" i="14" s="1"/>
  <c r="K60" i="14"/>
  <c r="K121" i="14" s="1"/>
  <c r="J60" i="14"/>
  <c r="J121" i="14" s="1"/>
  <c r="I60" i="14"/>
  <c r="I121" i="14" s="1"/>
  <c r="H60" i="14"/>
  <c r="H121" i="14" s="1"/>
  <c r="G60" i="14"/>
  <c r="G121" i="14" s="1"/>
  <c r="F60" i="14"/>
  <c r="F121" i="14" s="1"/>
  <c r="D60" i="14"/>
  <c r="D121" i="14" s="1"/>
  <c r="O58" i="14"/>
  <c r="O77" i="14" s="1"/>
  <c r="N58" i="14"/>
  <c r="M58" i="14"/>
  <c r="M140" i="14" s="1"/>
  <c r="L58" i="14"/>
  <c r="K58" i="14"/>
  <c r="J58" i="14"/>
  <c r="I58" i="14"/>
  <c r="I140" i="14" s="1"/>
  <c r="H58" i="14"/>
  <c r="G58" i="14"/>
  <c r="G77" i="14" s="1"/>
  <c r="F58" i="14"/>
  <c r="D58" i="14"/>
  <c r="D140" i="14" s="1"/>
  <c r="O57" i="14"/>
  <c r="N57" i="14"/>
  <c r="N76" i="14" s="1"/>
  <c r="M57" i="14"/>
  <c r="L57" i="14"/>
  <c r="L139" i="14" s="1"/>
  <c r="K57" i="14"/>
  <c r="K76" i="14" s="1"/>
  <c r="J57" i="14"/>
  <c r="J76" i="14" s="1"/>
  <c r="I57" i="14"/>
  <c r="H57" i="14"/>
  <c r="H139" i="14" s="1"/>
  <c r="G57" i="14"/>
  <c r="F57" i="14"/>
  <c r="D57" i="14"/>
  <c r="O56" i="14"/>
  <c r="O138" i="14" s="1"/>
  <c r="N56" i="14"/>
  <c r="M56" i="14"/>
  <c r="M75" i="14" s="1"/>
  <c r="L56" i="14"/>
  <c r="K56" i="14"/>
  <c r="K138" i="14" s="1"/>
  <c r="J56" i="14"/>
  <c r="I56" i="14"/>
  <c r="I75" i="14" s="1"/>
  <c r="H56" i="14"/>
  <c r="G56" i="14"/>
  <c r="G138" i="14" s="1"/>
  <c r="F56" i="14"/>
  <c r="F75" i="14" s="1"/>
  <c r="D56" i="14"/>
  <c r="D75" i="14" s="1"/>
  <c r="O53" i="14"/>
  <c r="N53" i="14"/>
  <c r="M53" i="14"/>
  <c r="M109" i="14" s="1"/>
  <c r="L53" i="14"/>
  <c r="K53" i="14"/>
  <c r="J53" i="14"/>
  <c r="I53" i="14"/>
  <c r="H53" i="14"/>
  <c r="G53" i="14"/>
  <c r="F53" i="14"/>
  <c r="D5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O44" i="14"/>
  <c r="N44" i="14"/>
  <c r="M44" i="14"/>
  <c r="L44" i="14"/>
  <c r="K44" i="14"/>
  <c r="J44" i="14"/>
  <c r="I44" i="14"/>
  <c r="H44" i="14"/>
  <c r="G44" i="14"/>
  <c r="F44" i="14"/>
  <c r="D44" i="14"/>
  <c r="O43" i="14"/>
  <c r="N43" i="14"/>
  <c r="M43" i="14"/>
  <c r="L43" i="14"/>
  <c r="K43" i="14"/>
  <c r="J43" i="14"/>
  <c r="I43" i="14"/>
  <c r="H43" i="14"/>
  <c r="G43" i="14"/>
  <c r="F43" i="14"/>
  <c r="D43" i="14"/>
  <c r="O41" i="14"/>
  <c r="N41" i="14"/>
  <c r="M41" i="14"/>
  <c r="L41" i="14"/>
  <c r="K41" i="14"/>
  <c r="J41" i="14"/>
  <c r="I41" i="14"/>
  <c r="H41" i="14"/>
  <c r="G41" i="14"/>
  <c r="F41" i="14"/>
  <c r="D41" i="14"/>
  <c r="O40" i="14"/>
  <c r="N40" i="14"/>
  <c r="M40" i="14"/>
  <c r="L40" i="14"/>
  <c r="K40" i="14"/>
  <c r="J40" i="14"/>
  <c r="I40" i="14"/>
  <c r="H40" i="14"/>
  <c r="G40" i="14"/>
  <c r="F40" i="14"/>
  <c r="D40" i="14"/>
  <c r="CJ30" i="14"/>
  <c r="CB30" i="14"/>
  <c r="BL30" i="14"/>
  <c r="BK30" i="14"/>
  <c r="BJ30" i="14"/>
  <c r="BI30" i="14"/>
  <c r="BH30" i="14"/>
  <c r="BG30" i="14"/>
  <c r="BF30" i="14"/>
  <c r="BE30" i="14"/>
  <c r="BD30" i="14"/>
  <c r="BC30" i="14"/>
  <c r="BB30" i="14"/>
  <c r="CL30" i="14"/>
  <c r="CK30" i="14"/>
  <c r="CI30" i="14"/>
  <c r="CH30" i="14"/>
  <c r="CG30" i="14"/>
  <c r="CF30" i="14"/>
  <c r="CE30" i="14"/>
  <c r="CD30" i="14"/>
  <c r="CC30" i="14"/>
  <c r="N314" i="14"/>
  <c r="L314" i="14"/>
  <c r="J314" i="14"/>
  <c r="F314" i="14"/>
  <c r="O309" i="14"/>
  <c r="K309" i="14"/>
  <c r="I309" i="14"/>
  <c r="D309" i="14"/>
  <c r="O297" i="14"/>
  <c r="K297" i="14"/>
  <c r="I297" i="14"/>
  <c r="D297" i="14"/>
  <c r="A25" i="14"/>
  <c r="BI25" i="14" s="1"/>
  <c r="A24" i="14"/>
  <c r="BH24" i="14" s="1"/>
  <c r="A23" i="14"/>
  <c r="BC23" i="14" s="1"/>
  <c r="A22" i="14"/>
  <c r="BD22" i="14" s="1"/>
  <c r="A21" i="14"/>
  <c r="BL21" i="14" s="1"/>
  <c r="A20" i="14"/>
  <c r="BH20" i="14" s="1"/>
  <c r="A16" i="14"/>
  <c r="BL15" i="14"/>
  <c r="CL15" i="14" s="1"/>
  <c r="DL15" i="14" s="1"/>
  <c r="BK15" i="14"/>
  <c r="CK15" i="14" s="1"/>
  <c r="DK15" i="14" s="1"/>
  <c r="BH15" i="14"/>
  <c r="CH15" i="14" s="1"/>
  <c r="DH15" i="14" s="1"/>
  <c r="BG15" i="14"/>
  <c r="CG15" i="14" s="1"/>
  <c r="DG15" i="14" s="1"/>
  <c r="BD15" i="14"/>
  <c r="CD15" i="14" s="1"/>
  <c r="DD15" i="14" s="1"/>
  <c r="BC15" i="14"/>
  <c r="CC15" i="14" s="1"/>
  <c r="DC15" i="14" s="1"/>
  <c r="AC15" i="14"/>
  <c r="A15" i="14"/>
  <c r="O204" i="14"/>
  <c r="L204" i="14"/>
  <c r="K204" i="14"/>
  <c r="H204" i="14"/>
  <c r="G204" i="14"/>
  <c r="A13" i="14"/>
  <c r="BI13" i="14" s="1"/>
  <c r="CI13" i="14" s="1"/>
  <c r="DI13" i="14" s="1"/>
  <c r="A12" i="14"/>
  <c r="BJ12" i="14" s="1"/>
  <c r="A11" i="14"/>
  <c r="BG11" i="14" s="1"/>
  <c r="A10" i="14"/>
  <c r="BL10" i="14" s="1"/>
  <c r="M168" i="14"/>
  <c r="I168" i="14"/>
  <c r="D168" i="14"/>
  <c r="A9" i="14"/>
  <c r="BH9" i="14" s="1"/>
  <c r="A8" i="14"/>
  <c r="BL8" i="14" s="1"/>
  <c r="O5" i="14"/>
  <c r="N5" i="14"/>
  <c r="M5" i="14"/>
  <c r="L5" i="14"/>
  <c r="K5" i="14"/>
  <c r="J5" i="14"/>
  <c r="I5" i="14"/>
  <c r="H5" i="14"/>
  <c r="G5" i="14"/>
  <c r="F5" i="14"/>
  <c r="D5" i="14"/>
  <c r="O4" i="14"/>
  <c r="AE4" i="14" s="1"/>
  <c r="N4" i="14"/>
  <c r="AB4" i="14" s="1"/>
  <c r="M4" i="14"/>
  <c r="BJ5" i="14" s="1"/>
  <c r="CJ5" i="14" s="1"/>
  <c r="DJ5" i="14" s="1"/>
  <c r="L4" i="14"/>
  <c r="BI5" i="14" s="1"/>
  <c r="CI5" i="14" s="1"/>
  <c r="DI5" i="14" s="1"/>
  <c r="K4" i="14"/>
  <c r="BH5" i="14" s="1"/>
  <c r="CH5" i="14" s="1"/>
  <c r="DH5" i="14" s="1"/>
  <c r="J4" i="14"/>
  <c r="X4" i="14" s="1"/>
  <c r="I4" i="14"/>
  <c r="BF5" i="14" s="1"/>
  <c r="CF5" i="14" s="1"/>
  <c r="DF5" i="14" s="1"/>
  <c r="H4" i="14"/>
  <c r="V4" i="14" s="1"/>
  <c r="G4" i="14"/>
  <c r="BD5" i="14" s="1"/>
  <c r="CD5" i="14" s="1"/>
  <c r="DD5" i="14" s="1"/>
  <c r="F4" i="14"/>
  <c r="T4" i="14" s="1"/>
  <c r="D4" i="14"/>
  <c r="BB5" i="14" s="1"/>
  <c r="CB5" i="14" s="1"/>
  <c r="DB5" i="14" s="1"/>
  <c r="B4" i="14"/>
  <c r="B3" i="14"/>
  <c r="B2" i="14"/>
  <c r="B1" i="14"/>
  <c r="N5" i="13"/>
  <c r="M5" i="13"/>
  <c r="L5" i="13"/>
  <c r="K5" i="13"/>
  <c r="J5" i="13"/>
  <c r="I5" i="13"/>
  <c r="H5" i="13"/>
  <c r="G5" i="13"/>
  <c r="F5" i="13"/>
  <c r="E5" i="13"/>
  <c r="C5" i="13"/>
  <c r="N4" i="13"/>
  <c r="M4" i="13"/>
  <c r="L4" i="13"/>
  <c r="K4" i="13"/>
  <c r="J4" i="13"/>
  <c r="I4" i="13"/>
  <c r="H4" i="13"/>
  <c r="G4" i="13"/>
  <c r="F4" i="13"/>
  <c r="E4" i="13"/>
  <c r="C4" i="13"/>
  <c r="A4" i="13"/>
  <c r="A3" i="13"/>
  <c r="A2" i="13"/>
  <c r="A1" i="13"/>
  <c r="S4" i="14" l="1"/>
  <c r="BF21" i="14"/>
  <c r="W4" i="14"/>
  <c r="AA4" i="14"/>
  <c r="BE13" i="14"/>
  <c r="CE13" i="14" s="1"/>
  <c r="DE13" i="14" s="1"/>
  <c r="BI20" i="14"/>
  <c r="G179" i="14"/>
  <c r="BK13" i="14"/>
  <c r="AB13" i="14" s="1"/>
  <c r="G75" i="14"/>
  <c r="L78" i="14"/>
  <c r="L146" i="14" s="1"/>
  <c r="K179" i="14"/>
  <c r="O75" i="14"/>
  <c r="M77" i="14"/>
  <c r="F179" i="14"/>
  <c r="BD9" i="14"/>
  <c r="BI9" i="14"/>
  <c r="Z9" i="14" s="1"/>
  <c r="BK10" i="14"/>
  <c r="CK10" i="14" s="1"/>
  <c r="DK10" i="14" s="1"/>
  <c r="BB12" i="14"/>
  <c r="BE5" i="14"/>
  <c r="CE5" i="14" s="1"/>
  <c r="DE5" i="14" s="1"/>
  <c r="BB8" i="14"/>
  <c r="BE9" i="14"/>
  <c r="V9" i="14" s="1"/>
  <c r="BE12" i="14"/>
  <c r="BH13" i="14"/>
  <c r="CH13" i="14" s="1"/>
  <c r="DH13" i="14" s="1"/>
  <c r="BE20" i="14"/>
  <c r="BB21" i="14"/>
  <c r="BJ21" i="14"/>
  <c r="BH22" i="14"/>
  <c r="BI23" i="14"/>
  <c r="BF25" i="14"/>
  <c r="K75" i="14"/>
  <c r="F78" i="14"/>
  <c r="F146" i="14" s="1"/>
  <c r="D94" i="14"/>
  <c r="F94" i="14" s="1"/>
  <c r="I179" i="14"/>
  <c r="N179" i="14"/>
  <c r="CL10" i="14"/>
  <c r="DL10" i="14" s="1"/>
  <c r="BC10" i="14"/>
  <c r="BG13" i="14"/>
  <c r="BL13" i="14"/>
  <c r="BK9" i="14"/>
  <c r="BD10" i="14"/>
  <c r="CD10" i="14" s="1"/>
  <c r="DD10" i="14" s="1"/>
  <c r="BF11" i="14"/>
  <c r="BC13" i="14"/>
  <c r="T13" i="14" s="1"/>
  <c r="BH8" i="14"/>
  <c r="BG9" i="14"/>
  <c r="BL9" i="14"/>
  <c r="BG10" i="14"/>
  <c r="BF12" i="14"/>
  <c r="BD13" i="14"/>
  <c r="CD13" i="14" s="1"/>
  <c r="DD13" i="14" s="1"/>
  <c r="U15" i="14"/>
  <c r="BC21" i="14"/>
  <c r="BK21" i="14"/>
  <c r="BL22" i="14"/>
  <c r="BG25" i="14"/>
  <c r="L76" i="14"/>
  <c r="I77" i="14"/>
  <c r="H78" i="14"/>
  <c r="H146" i="14" s="1"/>
  <c r="D179" i="14"/>
  <c r="J179" i="14"/>
  <c r="O179" i="14"/>
  <c r="BC9" i="14"/>
  <c r="BH10" i="14"/>
  <c r="CH10" i="14" s="1"/>
  <c r="DH10" i="14" s="1"/>
  <c r="BK25" i="14"/>
  <c r="BG21" i="14"/>
  <c r="BB25" i="14"/>
  <c r="H76" i="14"/>
  <c r="D77" i="14"/>
  <c r="M179" i="14"/>
  <c r="AF4" i="14"/>
  <c r="BM5" i="14"/>
  <c r="CM5" i="14" s="1"/>
  <c r="DM5" i="14" s="1"/>
  <c r="K163" i="14"/>
  <c r="CH8" i="14"/>
  <c r="Y8" i="14"/>
  <c r="L168" i="14"/>
  <c r="AC4" i="14"/>
  <c r="BL5" i="14"/>
  <c r="CL5" i="14" s="1"/>
  <c r="DL5" i="14" s="1"/>
  <c r="H168" i="14"/>
  <c r="CI9" i="14"/>
  <c r="DI9" i="14" s="1"/>
  <c r="L178" i="14"/>
  <c r="L180" i="14" s="1"/>
  <c r="L184" i="14" s="1"/>
  <c r="L54" i="14"/>
  <c r="M188" i="14"/>
  <c r="I188" i="14"/>
  <c r="D188" i="14"/>
  <c r="K188" i="14"/>
  <c r="F188" i="14"/>
  <c r="O188" i="14"/>
  <c r="J188" i="14"/>
  <c r="N188" i="14"/>
  <c r="H188" i="14"/>
  <c r="L188" i="14"/>
  <c r="G188" i="14"/>
  <c r="BI11" i="14"/>
  <c r="BE11" i="14"/>
  <c r="V11" i="14" s="1"/>
  <c r="BL11" i="14"/>
  <c r="BH11" i="14"/>
  <c r="BD11" i="14"/>
  <c r="BB11" i="14"/>
  <c r="BJ11" i="14"/>
  <c r="O197" i="14"/>
  <c r="L229" i="14"/>
  <c r="H229" i="14"/>
  <c r="N229" i="14"/>
  <c r="J229" i="14"/>
  <c r="F229" i="14"/>
  <c r="M229" i="14"/>
  <c r="I229" i="14"/>
  <c r="D229" i="14"/>
  <c r="O229" i="14"/>
  <c r="K229" i="14"/>
  <c r="G229" i="14"/>
  <c r="G234" i="14"/>
  <c r="O234" i="14"/>
  <c r="H246" i="14"/>
  <c r="H63" i="14"/>
  <c r="N263" i="14"/>
  <c r="BK5" i="14"/>
  <c r="CK5" i="14" s="1"/>
  <c r="DK5" i="14" s="1"/>
  <c r="BG5" i="14"/>
  <c r="CG5" i="14" s="1"/>
  <c r="DG5" i="14" s="1"/>
  <c r="Y4" i="14"/>
  <c r="BC5" i="14"/>
  <c r="CC5" i="14" s="1"/>
  <c r="DC5" i="14" s="1"/>
  <c r="BE8" i="14"/>
  <c r="BJ8" i="14"/>
  <c r="N168" i="14"/>
  <c r="CK9" i="14"/>
  <c r="DK9" i="14" s="1"/>
  <c r="AB9" i="14"/>
  <c r="CE9" i="14"/>
  <c r="DE9" i="14" s="1"/>
  <c r="G197" i="14"/>
  <c r="U4" i="14"/>
  <c r="Z4" i="14"/>
  <c r="BF8" i="14"/>
  <c r="J168" i="14"/>
  <c r="CG9" i="14"/>
  <c r="DG9" i="14" s="1"/>
  <c r="X9" i="14"/>
  <c r="D178" i="14"/>
  <c r="D180" i="14" s="1"/>
  <c r="D184" i="14" s="1"/>
  <c r="D54" i="14"/>
  <c r="M178" i="14"/>
  <c r="M180" i="14" s="1"/>
  <c r="M184" i="14" s="1"/>
  <c r="M54" i="14"/>
  <c r="BC11" i="14"/>
  <c r="BK11" i="14"/>
  <c r="L198" i="14"/>
  <c r="H198" i="14"/>
  <c r="N198" i="14"/>
  <c r="I198" i="14"/>
  <c r="M198" i="14"/>
  <c r="G198" i="14"/>
  <c r="K198" i="14"/>
  <c r="F198" i="14"/>
  <c r="O198" i="14"/>
  <c r="J198" i="14"/>
  <c r="D198" i="14"/>
  <c r="BL12" i="14"/>
  <c r="CL12" i="14" s="1"/>
  <c r="DL12" i="14" s="1"/>
  <c r="BH12" i="14"/>
  <c r="BD12" i="14"/>
  <c r="CD12" i="14" s="1"/>
  <c r="DD12" i="14" s="1"/>
  <c r="BK12" i="14"/>
  <c r="CK12" i="14" s="1"/>
  <c r="DK12" i="14" s="1"/>
  <c r="BG12" i="14"/>
  <c r="BC12" i="14"/>
  <c r="CC12" i="14" s="1"/>
  <c r="DC12" i="14" s="1"/>
  <c r="U12" i="14"/>
  <c r="BI12" i="14"/>
  <c r="D204" i="14"/>
  <c r="I204" i="14"/>
  <c r="M204" i="14"/>
  <c r="U13" i="14"/>
  <c r="Y15" i="14"/>
  <c r="X15" i="14"/>
  <c r="N235" i="14"/>
  <c r="J235" i="14"/>
  <c r="F235" i="14"/>
  <c r="L235" i="14"/>
  <c r="H235" i="14"/>
  <c r="O235" i="14"/>
  <c r="K235" i="14"/>
  <c r="G235" i="14"/>
  <c r="M235" i="14"/>
  <c r="I235" i="14"/>
  <c r="D235" i="14"/>
  <c r="BK20" i="14"/>
  <c r="BG20" i="14"/>
  <c r="BC20" i="14"/>
  <c r="CC20" i="14" s="1"/>
  <c r="BJ20" i="14"/>
  <c r="BF20" i="14"/>
  <c r="BB20" i="14"/>
  <c r="BD20" i="14"/>
  <c r="BL20" i="14"/>
  <c r="CF21" i="14"/>
  <c r="DF21" i="14" s="1"/>
  <c r="H178" i="14"/>
  <c r="H54" i="14"/>
  <c r="G187" i="14"/>
  <c r="G189" i="14" s="1"/>
  <c r="G194" i="14" s="1"/>
  <c r="U11" i="14"/>
  <c r="O187" i="14"/>
  <c r="O189" i="14" s="1"/>
  <c r="O194" i="14" s="1"/>
  <c r="AC11" i="14"/>
  <c r="K197" i="14"/>
  <c r="K199" i="14" s="1"/>
  <c r="K201" i="14" s="1"/>
  <c r="CH12" i="14"/>
  <c r="DH12" i="14" s="1"/>
  <c r="F204" i="14"/>
  <c r="CC13" i="14"/>
  <c r="DC13" i="14" s="1"/>
  <c r="J204" i="14"/>
  <c r="CG13" i="14"/>
  <c r="DG13" i="14" s="1"/>
  <c r="N204" i="14"/>
  <c r="CK13" i="14"/>
  <c r="DK13" i="14" s="1"/>
  <c r="X13" i="14"/>
  <c r="H215" i="14"/>
  <c r="H59" i="14"/>
  <c r="H103" i="14" s="1"/>
  <c r="BE15" i="14"/>
  <c r="V15" i="14" s="1"/>
  <c r="L215" i="14"/>
  <c r="L59" i="14"/>
  <c r="L103" i="14" s="1"/>
  <c r="BI15" i="14"/>
  <c r="CI15" i="14" s="1"/>
  <c r="DI15" i="14" s="1"/>
  <c r="G228" i="14"/>
  <c r="G230" i="14" s="1"/>
  <c r="BD16" i="14"/>
  <c r="U16" i="14" s="1"/>
  <c r="O228" i="14"/>
  <c r="O230" i="14" s="1"/>
  <c r="BL16" i="14"/>
  <c r="AC16" i="14" s="1"/>
  <c r="K234" i="14"/>
  <c r="CH20" i="14"/>
  <c r="L246" i="14"/>
  <c r="L63" i="14"/>
  <c r="F263" i="14"/>
  <c r="F163" i="14"/>
  <c r="F168" i="14"/>
  <c r="CC9" i="14"/>
  <c r="DC9" i="14" s="1"/>
  <c r="T9" i="14"/>
  <c r="O164" i="14"/>
  <c r="K164" i="14"/>
  <c r="G164" i="14"/>
  <c r="N164" i="14"/>
  <c r="J164" i="14"/>
  <c r="F164" i="14"/>
  <c r="L164" i="14"/>
  <c r="H164" i="14"/>
  <c r="D164" i="14"/>
  <c r="M164" i="14"/>
  <c r="I164" i="14"/>
  <c r="BK8" i="14"/>
  <c r="BG8" i="14"/>
  <c r="BC8" i="14"/>
  <c r="T8" i="14" s="1"/>
  <c r="BD8" i="14"/>
  <c r="BD17" i="14" s="1"/>
  <c r="BI8" i="14"/>
  <c r="I178" i="14"/>
  <c r="I180" i="14" s="1"/>
  <c r="I184" i="14" s="1"/>
  <c r="I54" i="14"/>
  <c r="H187" i="14"/>
  <c r="H189" i="14" s="1"/>
  <c r="H194" i="14" s="1"/>
  <c r="CE11" i="14"/>
  <c r="DE11" i="14" s="1"/>
  <c r="CD11" i="14"/>
  <c r="DD11" i="14" s="1"/>
  <c r="CL11" i="14"/>
  <c r="DL11" i="14" s="1"/>
  <c r="F197" i="14"/>
  <c r="F199" i="14" s="1"/>
  <c r="F201" i="14" s="1"/>
  <c r="N197" i="14"/>
  <c r="N199" i="14" s="1"/>
  <c r="N201" i="14" s="1"/>
  <c r="AB12" i="14"/>
  <c r="Y12" i="14"/>
  <c r="Y13" i="14"/>
  <c r="D215" i="14"/>
  <c r="D59" i="14"/>
  <c r="D103" i="14" s="1"/>
  <c r="BB15" i="14"/>
  <c r="S15" i="14" s="1"/>
  <c r="I215" i="14"/>
  <c r="I59" i="14"/>
  <c r="I103" i="14" s="1"/>
  <c r="BF15" i="14"/>
  <c r="W15" i="14" s="1"/>
  <c r="M215" i="14"/>
  <c r="M59" i="14"/>
  <c r="M103" i="14" s="1"/>
  <c r="BJ15" i="14"/>
  <c r="AA15" i="14" s="1"/>
  <c r="T15" i="14"/>
  <c r="AB15" i="14"/>
  <c r="CD16" i="14"/>
  <c r="DD16" i="14" s="1"/>
  <c r="F234" i="14"/>
  <c r="F236" i="14" s="1"/>
  <c r="F243" i="14" s="1"/>
  <c r="N234" i="14"/>
  <c r="N236" i="14" s="1"/>
  <c r="N243" i="14" s="1"/>
  <c r="CK20" i="14"/>
  <c r="D246" i="14"/>
  <c r="D63" i="14"/>
  <c r="CB21" i="14"/>
  <c r="DB21" i="14" s="1"/>
  <c r="J263" i="14"/>
  <c r="M246" i="14"/>
  <c r="M63" i="14"/>
  <c r="M264" i="14"/>
  <c r="I264" i="14"/>
  <c r="D264" i="14"/>
  <c r="L264" i="14"/>
  <c r="H264" i="14"/>
  <c r="O264" i="14"/>
  <c r="K264" i="14"/>
  <c r="G264" i="14"/>
  <c r="N264" i="14"/>
  <c r="J264" i="14"/>
  <c r="F264" i="14"/>
  <c r="BI22" i="14"/>
  <c r="L282" i="14"/>
  <c r="H282" i="14"/>
  <c r="O282" i="14"/>
  <c r="K282" i="14"/>
  <c r="G282" i="14"/>
  <c r="N282" i="14"/>
  <c r="J282" i="14"/>
  <c r="F282" i="14"/>
  <c r="M282" i="14"/>
  <c r="I282" i="14"/>
  <c r="D282" i="14"/>
  <c r="BL23" i="14"/>
  <c r="BH23" i="14"/>
  <c r="BD23" i="14"/>
  <c r="BJ23" i="14"/>
  <c r="CB25" i="14"/>
  <c r="DB25" i="14" s="1"/>
  <c r="M169" i="14"/>
  <c r="M170" i="14" s="1"/>
  <c r="M175" i="14" s="1"/>
  <c r="I169" i="14"/>
  <c r="I170" i="14" s="1"/>
  <c r="I175" i="14" s="1"/>
  <c r="D169" i="14"/>
  <c r="D170" i="14" s="1"/>
  <c r="D175" i="14" s="1"/>
  <c r="L169" i="14"/>
  <c r="H169" i="14"/>
  <c r="N169" i="14"/>
  <c r="J169" i="14"/>
  <c r="F169" i="14"/>
  <c r="O169" i="14"/>
  <c r="K169" i="14"/>
  <c r="G169" i="14"/>
  <c r="BB9" i="14"/>
  <c r="CB9" i="14" s="1"/>
  <c r="DB9" i="14" s="1"/>
  <c r="BF9" i="14"/>
  <c r="W9" i="14" s="1"/>
  <c r="BJ9" i="14"/>
  <c r="AA9" i="14" s="1"/>
  <c r="BE10" i="14"/>
  <c r="CE10" i="14" s="1"/>
  <c r="DE10" i="14" s="1"/>
  <c r="BI10" i="14"/>
  <c r="CI10" i="14" s="1"/>
  <c r="DI10" i="14" s="1"/>
  <c r="L205" i="14"/>
  <c r="H205" i="14"/>
  <c r="H206" i="14" s="1"/>
  <c r="M205" i="14"/>
  <c r="G205" i="14"/>
  <c r="K205" i="14"/>
  <c r="F205" i="14"/>
  <c r="O205" i="14"/>
  <c r="O206" i="14" s="1"/>
  <c r="J205" i="14"/>
  <c r="D205" i="14"/>
  <c r="N205" i="14"/>
  <c r="I205" i="14"/>
  <c r="G206" i="14"/>
  <c r="K206" i="14"/>
  <c r="V13" i="14"/>
  <c r="Z13" i="14"/>
  <c r="BB13" i="14"/>
  <c r="CB13" i="14" s="1"/>
  <c r="DB13" i="14" s="1"/>
  <c r="BF13" i="14"/>
  <c r="CF13" i="14" s="1"/>
  <c r="DF13" i="14" s="1"/>
  <c r="BJ13" i="14"/>
  <c r="CJ13" i="14" s="1"/>
  <c r="DJ13" i="14" s="1"/>
  <c r="F215" i="14"/>
  <c r="F59" i="14"/>
  <c r="F103" i="14" s="1"/>
  <c r="J215" i="14"/>
  <c r="J59" i="14"/>
  <c r="J103" i="14" s="1"/>
  <c r="N215" i="14"/>
  <c r="N59" i="14"/>
  <c r="N103" i="14" s="1"/>
  <c r="BD21" i="14"/>
  <c r="BH21" i="14"/>
  <c r="BB22" i="14"/>
  <c r="BF22" i="14"/>
  <c r="BJ22" i="14"/>
  <c r="BF23" i="14"/>
  <c r="BK23" i="14"/>
  <c r="BG24" i="14"/>
  <c r="BL24" i="14"/>
  <c r="BC25" i="14"/>
  <c r="O310" i="14"/>
  <c r="K310" i="14"/>
  <c r="G310" i="14"/>
  <c r="N310" i="14"/>
  <c r="J310" i="14"/>
  <c r="F310" i="14"/>
  <c r="M310" i="14"/>
  <c r="I310" i="14"/>
  <c r="I311" i="14" s="1"/>
  <c r="D310" i="14"/>
  <c r="L310" i="14"/>
  <c r="H310" i="14"/>
  <c r="H314" i="14"/>
  <c r="L322" i="14"/>
  <c r="L315" i="14"/>
  <c r="L316" i="14" s="1"/>
  <c r="N326" i="14"/>
  <c r="M326" i="14"/>
  <c r="BB10" i="14"/>
  <c r="S10" i="14" s="1"/>
  <c r="BF10" i="14"/>
  <c r="W10" i="14" s="1"/>
  <c r="BJ10" i="14"/>
  <c r="AA10" i="14" s="1"/>
  <c r="CC10" i="14"/>
  <c r="DC10" i="14" s="1"/>
  <c r="CG10" i="14"/>
  <c r="DG10" i="14" s="1"/>
  <c r="L206" i="14"/>
  <c r="G215" i="14"/>
  <c r="G59" i="14"/>
  <c r="G103" i="14" s="1"/>
  <c r="K215" i="14"/>
  <c r="K59" i="14"/>
  <c r="K103" i="14" s="1"/>
  <c r="O215" i="14"/>
  <c r="O59" i="14"/>
  <c r="O103" i="14" s="1"/>
  <c r="O247" i="14"/>
  <c r="K247" i="14"/>
  <c r="G247" i="14"/>
  <c r="M247" i="14"/>
  <c r="I247" i="14"/>
  <c r="D247" i="14"/>
  <c r="L247" i="14"/>
  <c r="H247" i="14"/>
  <c r="F247" i="14"/>
  <c r="N247" i="14"/>
  <c r="J247" i="14"/>
  <c r="BE21" i="14"/>
  <c r="CE21" i="14" s="1"/>
  <c r="DE21" i="14" s="1"/>
  <c r="BI21" i="14"/>
  <c r="CI21" i="14" s="1"/>
  <c r="DI21" i="14" s="1"/>
  <c r="CJ21" i="14"/>
  <c r="DJ21" i="14" s="1"/>
  <c r="BC22" i="14"/>
  <c r="CC22" i="14" s="1"/>
  <c r="DC22" i="14" s="1"/>
  <c r="BG22" i="14"/>
  <c r="CG22" i="14" s="1"/>
  <c r="DG22" i="14" s="1"/>
  <c r="BK22" i="14"/>
  <c r="CK22" i="14" s="1"/>
  <c r="DK22" i="14" s="1"/>
  <c r="BB23" i="14"/>
  <c r="BG23" i="14"/>
  <c r="BC24" i="14"/>
  <c r="N298" i="14"/>
  <c r="J298" i="14"/>
  <c r="F298" i="14"/>
  <c r="M298" i="14"/>
  <c r="I298" i="14"/>
  <c r="D298" i="14"/>
  <c r="D299" i="14" s="1"/>
  <c r="D306" i="14" s="1"/>
  <c r="L298" i="14"/>
  <c r="H298" i="14"/>
  <c r="O298" i="14"/>
  <c r="K298" i="14"/>
  <c r="G298" i="14"/>
  <c r="BL25" i="14"/>
  <c r="CL25" i="14" s="1"/>
  <c r="DL25" i="14" s="1"/>
  <c r="BH25" i="14"/>
  <c r="CH25" i="14" s="1"/>
  <c r="DH25" i="14" s="1"/>
  <c r="BD25" i="14"/>
  <c r="BE25" i="14"/>
  <c r="BJ25" i="14"/>
  <c r="N309" i="14"/>
  <c r="D314" i="14"/>
  <c r="I314" i="14"/>
  <c r="M314" i="14"/>
  <c r="AE47" i="14"/>
  <c r="AF47" i="14" s="1"/>
  <c r="AG47" i="14" s="1"/>
  <c r="AH47" i="14" s="1"/>
  <c r="AI47" i="14" s="1"/>
  <c r="AJ47" i="14" s="1"/>
  <c r="AK47" i="14" s="1"/>
  <c r="AL47" i="14" s="1"/>
  <c r="AM47" i="14" s="1"/>
  <c r="AN47" i="14" s="1"/>
  <c r="BM47" i="14"/>
  <c r="BN47" i="14" s="1"/>
  <c r="BO47" i="14" s="1"/>
  <c r="BP47" i="14" s="1"/>
  <c r="BQ47" i="14" s="1"/>
  <c r="BR47" i="14" s="1"/>
  <c r="BS47" i="14" s="1"/>
  <c r="BT47" i="14" s="1"/>
  <c r="BU47" i="14" s="1"/>
  <c r="BV47" i="14" s="1"/>
  <c r="L293" i="14"/>
  <c r="H293" i="14"/>
  <c r="O293" i="14"/>
  <c r="K293" i="14"/>
  <c r="G293" i="14"/>
  <c r="N293" i="14"/>
  <c r="J293" i="14"/>
  <c r="F293" i="14"/>
  <c r="M293" i="14"/>
  <c r="I293" i="14"/>
  <c r="D293" i="14"/>
  <c r="BJ24" i="14"/>
  <c r="BF24" i="14"/>
  <c r="BB24" i="14"/>
  <c r="BD24" i="14"/>
  <c r="BI24" i="14"/>
  <c r="I299" i="14"/>
  <c r="I306" i="14" s="1"/>
  <c r="O299" i="14"/>
  <c r="O306" i="14" s="1"/>
  <c r="CF25" i="14"/>
  <c r="DF25" i="14" s="1"/>
  <c r="D311" i="14"/>
  <c r="J309" i="14"/>
  <c r="J311" i="14" s="1"/>
  <c r="O311" i="14"/>
  <c r="D326" i="14"/>
  <c r="I246" i="14"/>
  <c r="I248" i="14" s="1"/>
  <c r="I255" i="14" s="1"/>
  <c r="I63" i="14"/>
  <c r="BE22" i="14"/>
  <c r="BE23" i="14"/>
  <c r="BE24" i="14"/>
  <c r="BK24" i="14"/>
  <c r="K299" i="14"/>
  <c r="K306" i="14" s="1"/>
  <c r="F309" i="14"/>
  <c r="K311" i="14"/>
  <c r="G314" i="14"/>
  <c r="K314" i="14"/>
  <c r="O314" i="14"/>
  <c r="I326" i="14"/>
  <c r="F322" i="14"/>
  <c r="F315" i="14"/>
  <c r="F316" i="14" s="1"/>
  <c r="J322" i="14"/>
  <c r="J315" i="14"/>
  <c r="J316" i="14" s="1"/>
  <c r="N322" i="14"/>
  <c r="N315" i="14"/>
  <c r="N316" i="14" s="1"/>
  <c r="H126" i="14"/>
  <c r="H130" i="14" s="1"/>
  <c r="H109" i="14"/>
  <c r="L126" i="14"/>
  <c r="L130" i="14" s="1"/>
  <c r="L109" i="14"/>
  <c r="D138" i="14"/>
  <c r="D106" i="14"/>
  <c r="I138" i="14"/>
  <c r="I106" i="14"/>
  <c r="M138" i="14"/>
  <c r="M106" i="14"/>
  <c r="F139" i="14"/>
  <c r="F107" i="14"/>
  <c r="J139" i="14"/>
  <c r="J107" i="14"/>
  <c r="N139" i="14"/>
  <c r="N107" i="14"/>
  <c r="G140" i="14"/>
  <c r="G108" i="14"/>
  <c r="K140" i="14"/>
  <c r="K108" i="14"/>
  <c r="O140" i="14"/>
  <c r="O108" i="14"/>
  <c r="F76" i="14"/>
  <c r="K77" i="14"/>
  <c r="D78" i="14"/>
  <c r="D146" i="14" s="1"/>
  <c r="J78" i="14"/>
  <c r="J146" i="14" s="1"/>
  <c r="D79" i="14"/>
  <c r="D147" i="14" s="1"/>
  <c r="AE92" i="14"/>
  <c r="AF92" i="14" s="1"/>
  <c r="AG92" i="14" s="1"/>
  <c r="AH92" i="14" s="1"/>
  <c r="AI92" i="14" s="1"/>
  <c r="AJ92" i="14" s="1"/>
  <c r="AK92" i="14" s="1"/>
  <c r="AL92" i="14" s="1"/>
  <c r="AM92" i="14" s="1"/>
  <c r="AN92" i="14" s="1"/>
  <c r="F96" i="14"/>
  <c r="G96" i="14" s="1"/>
  <c r="H96" i="14" s="1"/>
  <c r="I96" i="14" s="1"/>
  <c r="J96" i="14" s="1"/>
  <c r="K96" i="14" s="1"/>
  <c r="L96" i="14" s="1"/>
  <c r="M96" i="14" s="1"/>
  <c r="N96" i="14" s="1"/>
  <c r="O96" i="14" s="1"/>
  <c r="F95" i="14"/>
  <c r="G95" i="14" s="1"/>
  <c r="H95" i="14" s="1"/>
  <c r="I95" i="14" s="1"/>
  <c r="J95" i="14" s="1"/>
  <c r="K95" i="14" s="1"/>
  <c r="L95" i="14" s="1"/>
  <c r="M95" i="14" s="1"/>
  <c r="N95" i="14" s="1"/>
  <c r="O95" i="14" s="1"/>
  <c r="D109" i="14"/>
  <c r="D126" i="14"/>
  <c r="D130" i="14" s="1"/>
  <c r="I109" i="14"/>
  <c r="I126" i="14"/>
  <c r="I130" i="14" s="1"/>
  <c r="F106" i="14"/>
  <c r="F138" i="14"/>
  <c r="J106" i="14"/>
  <c r="J138" i="14"/>
  <c r="N106" i="14"/>
  <c r="N138" i="14"/>
  <c r="G107" i="14"/>
  <c r="G139" i="14"/>
  <c r="K107" i="14"/>
  <c r="K139" i="14"/>
  <c r="O107" i="14"/>
  <c r="O139" i="14"/>
  <c r="H108" i="14"/>
  <c r="H140" i="14"/>
  <c r="L108" i="14"/>
  <c r="L140" i="14"/>
  <c r="G76" i="14"/>
  <c r="L77" i="14"/>
  <c r="F126" i="14"/>
  <c r="F130" i="14" s="1"/>
  <c r="F109" i="14"/>
  <c r="J126" i="14"/>
  <c r="J130" i="14" s="1"/>
  <c r="J109" i="14"/>
  <c r="N126" i="14"/>
  <c r="N130" i="14" s="1"/>
  <c r="N109" i="14"/>
  <c r="N75" i="14"/>
  <c r="H77" i="14"/>
  <c r="M78" i="14"/>
  <c r="M146" i="14" s="1"/>
  <c r="G79" i="14"/>
  <c r="G147" i="14" s="1"/>
  <c r="G94" i="14"/>
  <c r="H94" i="14" s="1"/>
  <c r="I94" i="14" s="1"/>
  <c r="J94" i="14" s="1"/>
  <c r="K94" i="14" s="1"/>
  <c r="L94" i="14" s="1"/>
  <c r="M94" i="14" s="1"/>
  <c r="N94" i="14" s="1"/>
  <c r="O94" i="14" s="1"/>
  <c r="N327" i="14"/>
  <c r="J327" i="14"/>
  <c r="F327" i="14"/>
  <c r="M327" i="14"/>
  <c r="I327" i="14"/>
  <c r="D327" i="14"/>
  <c r="L327" i="14"/>
  <c r="H327" i="14"/>
  <c r="O327" i="14"/>
  <c r="K327" i="14"/>
  <c r="G327" i="14"/>
  <c r="G126" i="14"/>
  <c r="G130" i="14" s="1"/>
  <c r="G109" i="14"/>
  <c r="K126" i="14"/>
  <c r="K130" i="14" s="1"/>
  <c r="K109" i="14"/>
  <c r="O126" i="14"/>
  <c r="O130" i="14" s="1"/>
  <c r="O109" i="14"/>
  <c r="H138" i="14"/>
  <c r="H106" i="14"/>
  <c r="H75" i="14"/>
  <c r="L138" i="14"/>
  <c r="L106" i="14"/>
  <c r="L75" i="14"/>
  <c r="D139" i="14"/>
  <c r="D107" i="14"/>
  <c r="D76" i="14"/>
  <c r="I139" i="14"/>
  <c r="I107" i="14"/>
  <c r="I76" i="14"/>
  <c r="M139" i="14"/>
  <c r="M107" i="14"/>
  <c r="M76" i="14"/>
  <c r="F140" i="14"/>
  <c r="F108" i="14"/>
  <c r="F77" i="14"/>
  <c r="J140" i="14"/>
  <c r="J108" i="14"/>
  <c r="J77" i="14"/>
  <c r="N140" i="14"/>
  <c r="N108" i="14"/>
  <c r="N77" i="14"/>
  <c r="J75" i="14"/>
  <c r="O76" i="14"/>
  <c r="I78" i="14"/>
  <c r="I146" i="14" s="1"/>
  <c r="N78" i="14"/>
  <c r="N146" i="14" s="1"/>
  <c r="AE91" i="14"/>
  <c r="AF91" i="14" s="1"/>
  <c r="AG91" i="14" s="1"/>
  <c r="AH91" i="14" s="1"/>
  <c r="AI91" i="14" s="1"/>
  <c r="AJ91" i="14" s="1"/>
  <c r="AK91" i="14" s="1"/>
  <c r="AL91" i="14" s="1"/>
  <c r="AM91" i="14" s="1"/>
  <c r="AN91" i="14" s="1"/>
  <c r="G78" i="14"/>
  <c r="G146" i="14" s="1"/>
  <c r="K78" i="14"/>
  <c r="K146" i="14" s="1"/>
  <c r="O78" i="14"/>
  <c r="O146" i="14" s="1"/>
  <c r="G106" i="14"/>
  <c r="K106" i="14"/>
  <c r="O106" i="14"/>
  <c r="H107" i="14"/>
  <c r="L107" i="14"/>
  <c r="D108" i="14"/>
  <c r="I108" i="14"/>
  <c r="M108" i="14"/>
  <c r="M126" i="14"/>
  <c r="M130" i="14" s="1"/>
  <c r="H179" i="14"/>
  <c r="H257" i="14"/>
  <c r="L257" i="14"/>
  <c r="D257" i="14"/>
  <c r="I257" i="14"/>
  <c r="M257" i="14"/>
  <c r="F257" i="14"/>
  <c r="J257" i="14"/>
  <c r="N257" i="14"/>
  <c r="G257" i="14"/>
  <c r="K257" i="14"/>
  <c r="F311" i="14" l="1"/>
  <c r="T12" i="14"/>
  <c r="J323" i="14"/>
  <c r="CJ15" i="14"/>
  <c r="DJ15" i="14" s="1"/>
  <c r="CF15" i="14"/>
  <c r="DF15" i="14" s="1"/>
  <c r="CB15" i="14"/>
  <c r="DB15" i="14" s="1"/>
  <c r="CC8" i="14"/>
  <c r="F165" i="14"/>
  <c r="CL13" i="14"/>
  <c r="DL13" i="14" s="1"/>
  <c r="AC13" i="14"/>
  <c r="N311" i="14"/>
  <c r="AC12" i="14"/>
  <c r="F323" i="14"/>
  <c r="BL17" i="14"/>
  <c r="N323" i="14"/>
  <c r="CL16" i="14"/>
  <c r="DL16" i="14" s="1"/>
  <c r="CE15" i="14"/>
  <c r="DE15" i="14" s="1"/>
  <c r="O207" i="14"/>
  <c r="O212" i="14" s="1"/>
  <c r="K326" i="14"/>
  <c r="K328" i="14" s="1"/>
  <c r="BH26" i="14"/>
  <c r="L326" i="14"/>
  <c r="L328" i="14" s="1"/>
  <c r="I122" i="14"/>
  <c r="I82" i="14"/>
  <c r="I150" i="14" s="1"/>
  <c r="H292" i="14"/>
  <c r="H294" i="14" s="1"/>
  <c r="CE24" i="14"/>
  <c r="DE24" i="14" s="1"/>
  <c r="H297" i="14"/>
  <c r="H299" i="14" s="1"/>
  <c r="H306" i="14" s="1"/>
  <c r="CE25" i="14"/>
  <c r="DE25" i="14" s="1"/>
  <c r="F292" i="14"/>
  <c r="F294" i="14" s="1"/>
  <c r="CC24" i="14"/>
  <c r="DC24" i="14" s="1"/>
  <c r="D281" i="14"/>
  <c r="D283" i="14" s="1"/>
  <c r="D289" i="14" s="1"/>
  <c r="D52" i="14"/>
  <c r="D118" i="14" s="1"/>
  <c r="CB23" i="14"/>
  <c r="DB23" i="14" s="1"/>
  <c r="M263" i="14"/>
  <c r="M265" i="14" s="1"/>
  <c r="M278" i="14" s="1"/>
  <c r="CJ22" i="14"/>
  <c r="DJ22" i="14" s="1"/>
  <c r="G246" i="14"/>
  <c r="G248" i="14" s="1"/>
  <c r="G255" i="14" s="1"/>
  <c r="G258" i="14" s="1"/>
  <c r="G63" i="14"/>
  <c r="CD21" i="14"/>
  <c r="DD21" i="14" s="1"/>
  <c r="M328" i="14"/>
  <c r="H309" i="14"/>
  <c r="H311" i="14" s="1"/>
  <c r="D292" i="14"/>
  <c r="D294" i="14" s="1"/>
  <c r="CB24" i="14"/>
  <c r="DB24" i="14" s="1"/>
  <c r="L263" i="14"/>
  <c r="L265" i="14" s="1"/>
  <c r="L278" i="14" s="1"/>
  <c r="CI22" i="14"/>
  <c r="DI22" i="14" s="1"/>
  <c r="N246" i="14"/>
  <c r="N248" i="14" s="1"/>
  <c r="N255" i="14" s="1"/>
  <c r="N258" i="14" s="1"/>
  <c r="N63" i="14"/>
  <c r="CK21" i="14"/>
  <c r="DK21" i="14" s="1"/>
  <c r="N223" i="14"/>
  <c r="N216" i="14"/>
  <c r="N217" i="14" s="1"/>
  <c r="F223" i="14"/>
  <c r="F216" i="14"/>
  <c r="F217" i="14" s="1"/>
  <c r="G207" i="14"/>
  <c r="G212" i="14" s="1"/>
  <c r="CJ10" i="14"/>
  <c r="DJ10" i="14" s="1"/>
  <c r="K168" i="14"/>
  <c r="K170" i="14" s="1"/>
  <c r="K175" i="14" s="1"/>
  <c r="CH9" i="14"/>
  <c r="DH9" i="14" s="1"/>
  <c r="Y9" i="14"/>
  <c r="N292" i="14"/>
  <c r="N294" i="14" s="1"/>
  <c r="CK24" i="14"/>
  <c r="DK24" i="14" s="1"/>
  <c r="J265" i="14"/>
  <c r="J278" i="14" s="1"/>
  <c r="H163" i="14"/>
  <c r="H165" i="14" s="1"/>
  <c r="CE8" i="14"/>
  <c r="V8" i="14"/>
  <c r="L122" i="14"/>
  <c r="L82" i="14"/>
  <c r="L150" i="14" s="1"/>
  <c r="L223" i="14"/>
  <c r="L216" i="14"/>
  <c r="L217" i="14" s="1"/>
  <c r="H223" i="14"/>
  <c r="H216" i="14"/>
  <c r="H217" i="14" s="1"/>
  <c r="H180" i="14"/>
  <c r="H184" i="14" s="1"/>
  <c r="H234" i="14"/>
  <c r="H236" i="14" s="1"/>
  <c r="H243" i="14" s="1"/>
  <c r="CE20" i="14"/>
  <c r="BJ26" i="14"/>
  <c r="W13" i="14"/>
  <c r="H197" i="14"/>
  <c r="H199" i="14" s="1"/>
  <c r="H201" i="14" s="1"/>
  <c r="CE12" i="14"/>
  <c r="DE12" i="14" s="1"/>
  <c r="V12" i="14"/>
  <c r="L187" i="14"/>
  <c r="L189" i="14" s="1"/>
  <c r="L194" i="14" s="1"/>
  <c r="CI11" i="14"/>
  <c r="DI11" i="14" s="1"/>
  <c r="Z11" i="14"/>
  <c r="O163" i="14"/>
  <c r="O165" i="14" s="1"/>
  <c r="CL8" i="14"/>
  <c r="AC8" i="14"/>
  <c r="N170" i="14"/>
  <c r="N175" i="14" s="1"/>
  <c r="I163" i="14"/>
  <c r="I165" i="14" s="1"/>
  <c r="W8" i="14"/>
  <c r="CF8" i="14"/>
  <c r="H248" i="14"/>
  <c r="H255" i="14" s="1"/>
  <c r="H258" i="14" s="1"/>
  <c r="D228" i="14"/>
  <c r="D230" i="14" s="1"/>
  <c r="BB16" i="14"/>
  <c r="S16" i="14" s="1"/>
  <c r="J228" i="14"/>
  <c r="J230" i="14" s="1"/>
  <c r="BG16" i="14"/>
  <c r="X16" i="14" s="1"/>
  <c r="M187" i="14"/>
  <c r="M189" i="14" s="1"/>
  <c r="M194" i="14" s="1"/>
  <c r="CJ11" i="14"/>
  <c r="DJ11" i="14" s="1"/>
  <c r="AA11" i="14"/>
  <c r="F187" i="14"/>
  <c r="F189" i="14" s="1"/>
  <c r="F194" i="14" s="1"/>
  <c r="T11" i="14"/>
  <c r="CC11" i="14"/>
  <c r="DC11" i="14" s="1"/>
  <c r="Z10" i="14"/>
  <c r="DH8" i="14"/>
  <c r="G326" i="14"/>
  <c r="G328" i="14" s="1"/>
  <c r="H326" i="14"/>
  <c r="H328" i="14" s="1"/>
  <c r="O322" i="14"/>
  <c r="O315" i="14"/>
  <c r="O316" i="14" s="1"/>
  <c r="G322" i="14"/>
  <c r="G315" i="14"/>
  <c r="G316" i="14" s="1"/>
  <c r="I258" i="14"/>
  <c r="L292" i="14"/>
  <c r="L294" i="14" s="1"/>
  <c r="CI24" i="14"/>
  <c r="DI24" i="14" s="1"/>
  <c r="M315" i="14"/>
  <c r="M316" i="14" s="1"/>
  <c r="M322" i="14"/>
  <c r="D315" i="14"/>
  <c r="D316" i="14" s="1"/>
  <c r="D322" i="14"/>
  <c r="F297" i="14"/>
  <c r="F299" i="14" s="1"/>
  <c r="F306" i="14" s="1"/>
  <c r="CC25" i="14"/>
  <c r="DC25" i="14" s="1"/>
  <c r="I263" i="14"/>
  <c r="I265" i="14" s="1"/>
  <c r="I278" i="14" s="1"/>
  <c r="CF22" i="14"/>
  <c r="DF22" i="14" s="1"/>
  <c r="O216" i="14"/>
  <c r="O217" i="14" s="1"/>
  <c r="O223" i="14"/>
  <c r="G216" i="14"/>
  <c r="G217" i="14" s="1"/>
  <c r="G223" i="14"/>
  <c r="O178" i="14"/>
  <c r="O180" i="14" s="1"/>
  <c r="O184" i="14" s="1"/>
  <c r="O54" i="14"/>
  <c r="AC10" i="14"/>
  <c r="L309" i="14"/>
  <c r="L311" i="14" s="1"/>
  <c r="H263" i="14"/>
  <c r="H265" i="14" s="1"/>
  <c r="H278" i="14" s="1"/>
  <c r="CE22" i="14"/>
  <c r="DE22" i="14" s="1"/>
  <c r="J246" i="14"/>
  <c r="J248" i="14" s="1"/>
  <c r="J255" i="14" s="1"/>
  <c r="J258" i="14" s="1"/>
  <c r="J63" i="14"/>
  <c r="CG21" i="14"/>
  <c r="DG21" i="14" s="1"/>
  <c r="CF10" i="14"/>
  <c r="DF10" i="14" s="1"/>
  <c r="N178" i="14"/>
  <c r="N180" i="14" s="1"/>
  <c r="N184" i="14" s="1"/>
  <c r="N54" i="14"/>
  <c r="AB10" i="14"/>
  <c r="G168" i="14"/>
  <c r="G170" i="14" s="1"/>
  <c r="G175" i="14" s="1"/>
  <c r="U9" i="14"/>
  <c r="CD9" i="14"/>
  <c r="DD9" i="14" s="1"/>
  <c r="K263" i="14"/>
  <c r="K265" i="14" s="1"/>
  <c r="K278" i="14" s="1"/>
  <c r="CH22" i="14"/>
  <c r="DH22" i="14" s="1"/>
  <c r="M122" i="14"/>
  <c r="M82" i="14"/>
  <c r="M150" i="14" s="1"/>
  <c r="DK20" i="14"/>
  <c r="DC20" i="14"/>
  <c r="I104" i="14"/>
  <c r="I137" i="14" s="1"/>
  <c r="I74" i="14"/>
  <c r="L163" i="14"/>
  <c r="L165" i="14" s="1"/>
  <c r="CI8" i="14"/>
  <c r="Z8" i="14"/>
  <c r="L248" i="14"/>
  <c r="L255" i="14" s="1"/>
  <c r="L258" i="14" s="1"/>
  <c r="J206" i="14"/>
  <c r="L234" i="14"/>
  <c r="L236" i="14" s="1"/>
  <c r="L243" i="14" s="1"/>
  <c r="CI20" i="14"/>
  <c r="D234" i="14"/>
  <c r="D236" i="14" s="1"/>
  <c r="D243" i="14" s="1"/>
  <c r="D117" i="14"/>
  <c r="S26" i="14"/>
  <c r="CB20" i="14"/>
  <c r="I206" i="14"/>
  <c r="L197" i="14"/>
  <c r="L199" i="14" s="1"/>
  <c r="L201" i="14" s="1"/>
  <c r="CI12" i="14"/>
  <c r="DI12" i="14" s="1"/>
  <c r="Z12" i="14"/>
  <c r="D197" i="14"/>
  <c r="D199" i="14" s="1"/>
  <c r="D201" i="14" s="1"/>
  <c r="S12" i="14"/>
  <c r="CB12" i="14"/>
  <c r="DB12" i="14" s="1"/>
  <c r="M104" i="14"/>
  <c r="M137" i="14" s="1"/>
  <c r="M74" i="14"/>
  <c r="CF9" i="14"/>
  <c r="DF9" i="14" s="1"/>
  <c r="J170" i="14"/>
  <c r="J175" i="14" s="1"/>
  <c r="J163" i="14"/>
  <c r="J165" i="14" s="1"/>
  <c r="X8" i="14"/>
  <c r="CG8" i="14"/>
  <c r="N265" i="14"/>
  <c r="N278" i="14" s="1"/>
  <c r="BI26" i="14"/>
  <c r="O236" i="14"/>
  <c r="O243" i="14" s="1"/>
  <c r="G236" i="14"/>
  <c r="G243" i="14" s="1"/>
  <c r="I228" i="14"/>
  <c r="I230" i="14" s="1"/>
  <c r="BF16" i="14"/>
  <c r="CF16" i="14" s="1"/>
  <c r="DF16" i="14" s="1"/>
  <c r="N228" i="14"/>
  <c r="N230" i="14" s="1"/>
  <c r="BK16" i="14"/>
  <c r="BK17" i="14" s="1"/>
  <c r="K187" i="14"/>
  <c r="K189" i="14" s="1"/>
  <c r="K194" i="14" s="1"/>
  <c r="Y11" i="14"/>
  <c r="CH11" i="14"/>
  <c r="DH11" i="14" s="1"/>
  <c r="J187" i="14"/>
  <c r="J189" i="14" s="1"/>
  <c r="J194" i="14" s="1"/>
  <c r="X11" i="14"/>
  <c r="CG11" i="14"/>
  <c r="DG11" i="14" s="1"/>
  <c r="L104" i="14"/>
  <c r="L137" i="14" s="1"/>
  <c r="L74" i="14"/>
  <c r="K165" i="14"/>
  <c r="BN5" i="14"/>
  <c r="CN5" i="14" s="1"/>
  <c r="DN5" i="14" s="1"/>
  <c r="AG4" i="14"/>
  <c r="J326" i="14"/>
  <c r="J328" i="14" s="1"/>
  <c r="BG26" i="14"/>
  <c r="I292" i="14"/>
  <c r="I294" i="14" s="1"/>
  <c r="CF24" i="14"/>
  <c r="DF24" i="14" s="1"/>
  <c r="O263" i="14"/>
  <c r="O265" i="14" s="1"/>
  <c r="O278" i="14" s="1"/>
  <c r="CL22" i="14"/>
  <c r="DL22" i="14" s="1"/>
  <c r="D328" i="14"/>
  <c r="M292" i="14"/>
  <c r="M294" i="14" s="1"/>
  <c r="CJ24" i="14"/>
  <c r="DJ24" i="14" s="1"/>
  <c r="J297" i="14"/>
  <c r="J299" i="14" s="1"/>
  <c r="J306" i="14" s="1"/>
  <c r="CG25" i="14"/>
  <c r="DG25" i="14" s="1"/>
  <c r="D263" i="14"/>
  <c r="D265" i="14" s="1"/>
  <c r="D278" i="14" s="1"/>
  <c r="CB22" i="14"/>
  <c r="DB22" i="14" s="1"/>
  <c r="O246" i="14"/>
  <c r="O248" i="14" s="1"/>
  <c r="O255" i="14" s="1"/>
  <c r="O258" i="14" s="1"/>
  <c r="O63" i="14"/>
  <c r="CL21" i="14"/>
  <c r="DL21" i="14" s="1"/>
  <c r="L207" i="14"/>
  <c r="L212" i="14" s="1"/>
  <c r="K178" i="14"/>
  <c r="K180" i="14" s="1"/>
  <c r="K184" i="14" s="1"/>
  <c r="K54" i="14"/>
  <c r="Y10" i="14"/>
  <c r="N328" i="14"/>
  <c r="M309" i="14"/>
  <c r="M311" i="14" s="1"/>
  <c r="L297" i="14"/>
  <c r="L299" i="14" s="1"/>
  <c r="L306" i="14" s="1"/>
  <c r="CI25" i="14"/>
  <c r="DI25" i="14" s="1"/>
  <c r="O292" i="14"/>
  <c r="O294" i="14" s="1"/>
  <c r="CL24" i="14"/>
  <c r="DL24" i="14" s="1"/>
  <c r="F246" i="14"/>
  <c r="F248" i="14" s="1"/>
  <c r="F255" i="14" s="1"/>
  <c r="F258" i="14" s="1"/>
  <c r="F63" i="14"/>
  <c r="CC21" i="14"/>
  <c r="DC21" i="14" s="1"/>
  <c r="J223" i="14"/>
  <c r="J216" i="14"/>
  <c r="J217" i="14" s="1"/>
  <c r="CB10" i="14"/>
  <c r="DB10" i="14" s="1"/>
  <c r="J178" i="14"/>
  <c r="J180" i="14" s="1"/>
  <c r="J184" i="14" s="1"/>
  <c r="J54" i="14"/>
  <c r="X10" i="14"/>
  <c r="M248" i="14"/>
  <c r="M255" i="14" s="1"/>
  <c r="M258" i="14" s="1"/>
  <c r="D122" i="14"/>
  <c r="D82" i="14"/>
  <c r="D150" i="14" s="1"/>
  <c r="M216" i="14"/>
  <c r="M217" i="14" s="1"/>
  <c r="M223" i="14"/>
  <c r="I216" i="14"/>
  <c r="I217" i="14" s="1"/>
  <c r="I223" i="14"/>
  <c r="D216" i="14"/>
  <c r="D217" i="14" s="1"/>
  <c r="D223" i="14"/>
  <c r="M163" i="14"/>
  <c r="M165" i="14" s="1"/>
  <c r="AA8" i="14"/>
  <c r="CJ8" i="14"/>
  <c r="F170" i="14"/>
  <c r="F175" i="14" s="1"/>
  <c r="F265" i="14"/>
  <c r="F278" i="14" s="1"/>
  <c r="K236" i="14"/>
  <c r="K243" i="14" s="1"/>
  <c r="Z15" i="14"/>
  <c r="V10" i="14"/>
  <c r="BD26" i="14"/>
  <c r="BD28" i="14" s="1"/>
  <c r="BD32" i="14" s="1"/>
  <c r="BD35" i="14" s="1"/>
  <c r="BB26" i="14"/>
  <c r="I234" i="14"/>
  <c r="I236" i="14" s="1"/>
  <c r="I243" i="14" s="1"/>
  <c r="CF20" i="14"/>
  <c r="BK26" i="14"/>
  <c r="L228" i="14"/>
  <c r="L230" i="14" s="1"/>
  <c r="BI16" i="14"/>
  <c r="BI17" i="14" s="1"/>
  <c r="BI28" i="14" s="1"/>
  <c r="BI32" i="14" s="1"/>
  <c r="BI35" i="14" s="1"/>
  <c r="AA13" i="14"/>
  <c r="S13" i="14"/>
  <c r="I197" i="14"/>
  <c r="I199" i="14" s="1"/>
  <c r="I201" i="14" s="1"/>
  <c r="W12" i="14"/>
  <c r="CF12" i="14"/>
  <c r="DF12" i="14" s="1"/>
  <c r="D163" i="14"/>
  <c r="D165" i="14" s="1"/>
  <c r="S8" i="14"/>
  <c r="CB8" i="14"/>
  <c r="G199" i="14"/>
  <c r="G201" i="14" s="1"/>
  <c r="CL20" i="14"/>
  <c r="CD20" i="14"/>
  <c r="M228" i="14"/>
  <c r="M230" i="14" s="1"/>
  <c r="BJ16" i="14"/>
  <c r="BJ17" i="14" s="1"/>
  <c r="BJ28" i="14" s="1"/>
  <c r="BJ32" i="14" s="1"/>
  <c r="BJ35" i="14" s="1"/>
  <c r="O199" i="14"/>
  <c r="O201" i="14" s="1"/>
  <c r="D187" i="14"/>
  <c r="D189" i="14" s="1"/>
  <c r="D194" i="14" s="1"/>
  <c r="CB11" i="14"/>
  <c r="DB11" i="14" s="1"/>
  <c r="S11" i="14"/>
  <c r="N187" i="14"/>
  <c r="N189" i="14" s="1"/>
  <c r="N194" i="14" s="1"/>
  <c r="AB11" i="14"/>
  <c r="CK11" i="14"/>
  <c r="DK11" i="14" s="1"/>
  <c r="H170" i="14"/>
  <c r="H175" i="14" s="1"/>
  <c r="L170" i="14"/>
  <c r="L175" i="14" s="1"/>
  <c r="O326" i="14"/>
  <c r="O328" i="14" s="1"/>
  <c r="BL26" i="14"/>
  <c r="BL28" i="14" s="1"/>
  <c r="BL32" i="14" s="1"/>
  <c r="BL35" i="14" s="1"/>
  <c r="F326" i="14"/>
  <c r="F328" i="14" s="1"/>
  <c r="BC26" i="14"/>
  <c r="I328" i="14"/>
  <c r="K322" i="14"/>
  <c r="K315" i="14"/>
  <c r="K316" i="14" s="1"/>
  <c r="G263" i="14"/>
  <c r="G265" i="14" s="1"/>
  <c r="G278" i="14" s="1"/>
  <c r="CD22" i="14"/>
  <c r="DD22" i="14" s="1"/>
  <c r="G292" i="14"/>
  <c r="G294" i="14" s="1"/>
  <c r="CD24" i="14"/>
  <c r="DD24" i="14" s="1"/>
  <c r="I315" i="14"/>
  <c r="I316" i="14" s="1"/>
  <c r="I322" i="14"/>
  <c r="M297" i="14"/>
  <c r="M299" i="14" s="1"/>
  <c r="M306" i="14" s="1"/>
  <c r="CJ25" i="14"/>
  <c r="DJ25" i="14" s="1"/>
  <c r="N297" i="14"/>
  <c r="N299" i="14" s="1"/>
  <c r="N306" i="14" s="1"/>
  <c r="CK25" i="14"/>
  <c r="DK25" i="14" s="1"/>
  <c r="K292" i="14"/>
  <c r="K294" i="14" s="1"/>
  <c r="CH24" i="14"/>
  <c r="DH24" i="14" s="1"/>
  <c r="K246" i="14"/>
  <c r="K248" i="14" s="1"/>
  <c r="K255" i="14" s="1"/>
  <c r="K258" i="14" s="1"/>
  <c r="K63" i="14"/>
  <c r="CH21" i="14"/>
  <c r="DH21" i="14" s="1"/>
  <c r="K216" i="14"/>
  <c r="K223" i="14"/>
  <c r="K217" i="14"/>
  <c r="K224" i="14" s="1"/>
  <c r="H207" i="14"/>
  <c r="H212" i="14" s="1"/>
  <c r="G178" i="14"/>
  <c r="G180" i="14" s="1"/>
  <c r="G184" i="14" s="1"/>
  <c r="G54" i="14"/>
  <c r="U10" i="14"/>
  <c r="L323" i="14"/>
  <c r="H322" i="14"/>
  <c r="H315" i="14"/>
  <c r="H316" i="14" s="1"/>
  <c r="G309" i="14"/>
  <c r="G311" i="14" s="1"/>
  <c r="G297" i="14"/>
  <c r="G299" i="14" s="1"/>
  <c r="G306" i="14" s="1"/>
  <c r="CD25" i="14"/>
  <c r="DD25" i="14" s="1"/>
  <c r="J292" i="14"/>
  <c r="J294" i="14" s="1"/>
  <c r="CG24" i="14"/>
  <c r="DG24" i="14" s="1"/>
  <c r="K207" i="14"/>
  <c r="K212" i="14" s="1"/>
  <c r="F178" i="14"/>
  <c r="F180" i="14" s="1"/>
  <c r="F184" i="14" s="1"/>
  <c r="F54" i="14"/>
  <c r="T10" i="14"/>
  <c r="O168" i="14"/>
  <c r="O170" i="14" s="1"/>
  <c r="O175" i="14" s="1"/>
  <c r="CL9" i="14"/>
  <c r="DL9" i="14" s="1"/>
  <c r="AC9" i="14"/>
  <c r="D248" i="14"/>
  <c r="D255" i="14" s="1"/>
  <c r="D258" i="14" s="1"/>
  <c r="H228" i="14"/>
  <c r="H230" i="14" s="1"/>
  <c r="BE16" i="14"/>
  <c r="CE16" i="14" s="1"/>
  <c r="DE16" i="14" s="1"/>
  <c r="DC8" i="14"/>
  <c r="G163" i="14"/>
  <c r="G165" i="14" s="1"/>
  <c r="CD8" i="14"/>
  <c r="U8" i="14"/>
  <c r="DH20" i="14"/>
  <c r="N206" i="14"/>
  <c r="F206" i="14"/>
  <c r="H104" i="14"/>
  <c r="H137" i="14" s="1"/>
  <c r="H74" i="14"/>
  <c r="J234" i="14"/>
  <c r="J236" i="14" s="1"/>
  <c r="J243" i="14" s="1"/>
  <c r="CG20" i="14"/>
  <c r="BF26" i="14"/>
  <c r="M234" i="14"/>
  <c r="M236" i="14" s="1"/>
  <c r="M243" i="14" s="1"/>
  <c r="CJ20" i="14"/>
  <c r="M206" i="14"/>
  <c r="D206" i="14"/>
  <c r="J197" i="14"/>
  <c r="J199" i="14" s="1"/>
  <c r="J201" i="14" s="1"/>
  <c r="X12" i="14"/>
  <c r="CG12" i="14"/>
  <c r="DG12" i="14" s="1"/>
  <c r="M197" i="14"/>
  <c r="M199" i="14" s="1"/>
  <c r="M201" i="14" s="1"/>
  <c r="AA12" i="14"/>
  <c r="CJ12" i="14"/>
  <c r="DJ12" i="14" s="1"/>
  <c r="D104" i="14"/>
  <c r="D137" i="14" s="1"/>
  <c r="D74" i="14"/>
  <c r="S9" i="14"/>
  <c r="CJ9" i="14"/>
  <c r="DJ9" i="14" s="1"/>
  <c r="N163" i="14"/>
  <c r="N165" i="14" s="1"/>
  <c r="CK8" i="14"/>
  <c r="AB8" i="14"/>
  <c r="H122" i="14"/>
  <c r="H82" i="14"/>
  <c r="H150" i="14" s="1"/>
  <c r="K228" i="14"/>
  <c r="K230" i="14" s="1"/>
  <c r="BH16" i="14"/>
  <c r="BH17" i="14" s="1"/>
  <c r="BH28" i="14" s="1"/>
  <c r="BH32" i="14" s="1"/>
  <c r="BH35" i="14" s="1"/>
  <c r="F228" i="14"/>
  <c r="F230" i="14" s="1"/>
  <c r="BC16" i="14"/>
  <c r="CC16" i="14" s="1"/>
  <c r="I187" i="14"/>
  <c r="I189" i="14" s="1"/>
  <c r="I194" i="14" s="1"/>
  <c r="CF11" i="14"/>
  <c r="DF11" i="14" s="1"/>
  <c r="W11" i="14"/>
  <c r="D224" i="14" l="1"/>
  <c r="BB17" i="14"/>
  <c r="BB28" i="14" s="1"/>
  <c r="BB32" i="14" s="1"/>
  <c r="BB35" i="14" s="1"/>
  <c r="M323" i="14"/>
  <c r="O323" i="14"/>
  <c r="CB16" i="14"/>
  <c r="DB16" i="14" s="1"/>
  <c r="U17" i="14"/>
  <c r="I323" i="14"/>
  <c r="Z16" i="14"/>
  <c r="Z17" i="14" s="1"/>
  <c r="I224" i="14"/>
  <c r="CI16" i="14"/>
  <c r="DI16" i="14" s="1"/>
  <c r="G224" i="14"/>
  <c r="D323" i="14"/>
  <c r="BK28" i="14"/>
  <c r="BK32" i="14" s="1"/>
  <c r="BK35" i="14" s="1"/>
  <c r="CJ16" i="14"/>
  <c r="DJ16" i="14" s="1"/>
  <c r="O224" i="14"/>
  <c r="F224" i="14"/>
  <c r="CH16" i="14"/>
  <c r="DH16" i="14" s="1"/>
  <c r="DH17" i="14" s="1"/>
  <c r="BG17" i="14"/>
  <c r="BG28" i="14" s="1"/>
  <c r="BG32" i="14" s="1"/>
  <c r="BG35" i="14" s="1"/>
  <c r="K323" i="14"/>
  <c r="AA16" i="14"/>
  <c r="W16" i="14"/>
  <c r="W17" i="14" s="1"/>
  <c r="CG16" i="14"/>
  <c r="DG16" i="14" s="1"/>
  <c r="N224" i="14"/>
  <c r="T16" i="14"/>
  <c r="T17" i="14" s="1"/>
  <c r="Y16" i="14"/>
  <c r="Y17" i="14" s="1"/>
  <c r="BF17" i="14"/>
  <c r="BF28" i="14" s="1"/>
  <c r="BF32" i="14" s="1"/>
  <c r="BF35" i="14" s="1"/>
  <c r="H323" i="14"/>
  <c r="BE26" i="14"/>
  <c r="J224" i="14"/>
  <c r="AB16" i="14"/>
  <c r="AB17" i="14" s="1"/>
  <c r="G323" i="14"/>
  <c r="H224" i="14"/>
  <c r="L224" i="14"/>
  <c r="DC16" i="14"/>
  <c r="DC17" i="14" s="1"/>
  <c r="CC17" i="14"/>
  <c r="G104" i="14"/>
  <c r="G137" i="14" s="1"/>
  <c r="G74" i="14"/>
  <c r="D207" i="14"/>
  <c r="D212" i="14" s="1"/>
  <c r="S17" i="14"/>
  <c r="M207" i="14"/>
  <c r="M212" i="14" s="1"/>
  <c r="F207" i="14"/>
  <c r="F212" i="14" s="1"/>
  <c r="F101" i="14"/>
  <c r="CD17" i="14"/>
  <c r="DD8" i="14"/>
  <c r="DD17" i="14" s="1"/>
  <c r="V16" i="14"/>
  <c r="V17" i="14" s="1"/>
  <c r="BE17" i="14"/>
  <c r="D101" i="14"/>
  <c r="D110" i="14" s="1"/>
  <c r="DF20" i="14"/>
  <c r="BC17" i="14"/>
  <c r="BC28" i="14" s="1"/>
  <c r="BC32" i="14" s="1"/>
  <c r="BC35" i="14" s="1"/>
  <c r="M224" i="14"/>
  <c r="J74" i="14"/>
  <c r="J104" i="14"/>
  <c r="J137" i="14" s="1"/>
  <c r="J101" i="14"/>
  <c r="I207" i="14"/>
  <c r="I212" i="14" s="1"/>
  <c r="D127" i="14"/>
  <c r="N104" i="14"/>
  <c r="N137" i="14" s="1"/>
  <c r="N74" i="14"/>
  <c r="J122" i="14"/>
  <c r="J82" i="14"/>
  <c r="J150" i="14" s="1"/>
  <c r="AC17" i="14"/>
  <c r="N101" i="14"/>
  <c r="DG20" i="14"/>
  <c r="G101" i="14"/>
  <c r="F104" i="14"/>
  <c r="F137" i="14" s="1"/>
  <c r="F74" i="14"/>
  <c r="DL20" i="14"/>
  <c r="M101" i="14"/>
  <c r="M110" i="14" s="1"/>
  <c r="DK8" i="14"/>
  <c r="DJ20" i="14"/>
  <c r="N207" i="14"/>
  <c r="N212" i="14" s="1"/>
  <c r="K101" i="14"/>
  <c r="DJ8" i="14"/>
  <c r="K104" i="14"/>
  <c r="K137" i="14" s="1"/>
  <c r="K74" i="14"/>
  <c r="L101" i="14"/>
  <c r="L110" i="14" s="1"/>
  <c r="I101" i="14"/>
  <c r="I110" i="14" s="1"/>
  <c r="O101" i="14"/>
  <c r="DE20" i="14"/>
  <c r="CE17" i="14"/>
  <c r="DE8" i="14"/>
  <c r="DE17" i="14" s="1"/>
  <c r="N122" i="14"/>
  <c r="N82" i="14"/>
  <c r="N150" i="14" s="1"/>
  <c r="K122" i="14"/>
  <c r="K82" i="14"/>
  <c r="K150" i="14" s="1"/>
  <c r="DD20" i="14"/>
  <c r="CB17" i="14"/>
  <c r="DB8" i="14"/>
  <c r="AA17" i="14"/>
  <c r="O122" i="14"/>
  <c r="O82" i="14"/>
  <c r="O150" i="14" s="1"/>
  <c r="BO5" i="14"/>
  <c r="CO5" i="14" s="1"/>
  <c r="DO5" i="14" s="1"/>
  <c r="AH4" i="14"/>
  <c r="CK16" i="14"/>
  <c r="DK16" i="14" s="1"/>
  <c r="DG8" i="14"/>
  <c r="CB26" i="14"/>
  <c r="DB20" i="14"/>
  <c r="DB26" i="14" s="1"/>
  <c r="DI20" i="14"/>
  <c r="CL17" i="14"/>
  <c r="DL8" i="14"/>
  <c r="DL17" i="14" s="1"/>
  <c r="H101" i="14"/>
  <c r="H110" i="14" s="1"/>
  <c r="F122" i="14"/>
  <c r="F82" i="14"/>
  <c r="F150" i="14" s="1"/>
  <c r="X17" i="14"/>
  <c r="J207" i="14"/>
  <c r="J212" i="14" s="1"/>
  <c r="DI8" i="14"/>
  <c r="O104" i="14"/>
  <c r="O137" i="14" s="1"/>
  <c r="O74" i="14"/>
  <c r="CF17" i="14"/>
  <c r="DF8" i="14"/>
  <c r="DF17" i="14" s="1"/>
  <c r="G122" i="14"/>
  <c r="G82" i="14"/>
  <c r="G150" i="14" s="1"/>
  <c r="DI17" i="14" l="1"/>
  <c r="DJ17" i="14"/>
  <c r="CI17" i="14"/>
  <c r="CG17" i="14"/>
  <c r="DB17" i="14"/>
  <c r="DG17" i="14"/>
  <c r="CJ17" i="14"/>
  <c r="N110" i="14"/>
  <c r="N113" i="14" s="1"/>
  <c r="CH17" i="14"/>
  <c r="BE28" i="14"/>
  <c r="BE32" i="14" s="1"/>
  <c r="BE35" i="14" s="1"/>
  <c r="CB28" i="14"/>
  <c r="CB32" i="14" s="1"/>
  <c r="CB35" i="14" s="1"/>
  <c r="CK17" i="14"/>
  <c r="G110" i="14"/>
  <c r="D113" i="14"/>
  <c r="D136" i="14"/>
  <c r="D141" i="14" s="1"/>
  <c r="D154" i="14" s="1"/>
  <c r="O110" i="14"/>
  <c r="K110" i="14"/>
  <c r="H113" i="14"/>
  <c r="H136" i="14"/>
  <c r="H141" i="14" s="1"/>
  <c r="H154" i="14" s="1"/>
  <c r="AI4" i="14"/>
  <c r="BP5" i="14"/>
  <c r="CP5" i="14" s="1"/>
  <c r="DP5" i="14" s="1"/>
  <c r="M113" i="14"/>
  <c r="M136" i="14"/>
  <c r="M141" i="14" s="1"/>
  <c r="M154" i="14" s="1"/>
  <c r="F110" i="14"/>
  <c r="I113" i="14"/>
  <c r="I136" i="14"/>
  <c r="I141" i="14" s="1"/>
  <c r="I154" i="14" s="1"/>
  <c r="L113" i="14"/>
  <c r="L136" i="14"/>
  <c r="L141" i="14" s="1"/>
  <c r="L154" i="14" s="1"/>
  <c r="DK17" i="14"/>
  <c r="D145" i="14"/>
  <c r="D151" i="14" s="1"/>
  <c r="D155" i="14" s="1"/>
  <c r="D132" i="14"/>
  <c r="J110" i="14"/>
  <c r="D50" i="14"/>
  <c r="D67" i="14" s="1"/>
  <c r="N136" i="14" l="1"/>
  <c r="N141" i="14" s="1"/>
  <c r="N154" i="14" s="1"/>
  <c r="O136" i="14"/>
  <c r="O141" i="14" s="1"/>
  <c r="O154" i="14" s="1"/>
  <c r="O113" i="14"/>
  <c r="J113" i="14"/>
  <c r="J136" i="14"/>
  <c r="J141" i="14" s="1"/>
  <c r="J154" i="14" s="1"/>
  <c r="G136" i="14"/>
  <c r="G141" i="14" s="1"/>
  <c r="G154" i="14" s="1"/>
  <c r="G113" i="14"/>
  <c r="AJ4" i="14"/>
  <c r="BQ5" i="14"/>
  <c r="CQ5" i="14" s="1"/>
  <c r="DQ5" i="14" s="1"/>
  <c r="K136" i="14"/>
  <c r="K141" i="14" s="1"/>
  <c r="K154" i="14" s="1"/>
  <c r="K113" i="14"/>
  <c r="D156" i="14"/>
  <c r="D69" i="14"/>
  <c r="D73" i="14"/>
  <c r="D83" i="14" s="1"/>
  <c r="D157" i="14" s="1"/>
  <c r="F113" i="14"/>
  <c r="F136" i="14"/>
  <c r="F141" i="14" s="1"/>
  <c r="F154" i="14" s="1"/>
  <c r="BR5" i="14" l="1"/>
  <c r="CR5" i="14" s="1"/>
  <c r="DR5" i="14" s="1"/>
  <c r="AK4" i="14"/>
  <c r="D158" i="14"/>
  <c r="AL4" i="14" l="1"/>
  <c r="BS5" i="14"/>
  <c r="CS5" i="14" s="1"/>
  <c r="DS5" i="14" s="1"/>
  <c r="BT5" i="14" l="1"/>
  <c r="CT5" i="14" s="1"/>
  <c r="DT5" i="14" s="1"/>
  <c r="AM4" i="14"/>
  <c r="BU5" i="14" l="1"/>
  <c r="CU5" i="14" s="1"/>
  <c r="DU5" i="14" s="1"/>
  <c r="AN4" i="14"/>
  <c r="BV5" i="14" s="1"/>
  <c r="CV5" i="14" s="1"/>
  <c r="DV5" i="14" s="1"/>
  <c r="M61" i="14" l="1"/>
  <c r="N61" i="14"/>
  <c r="M119" i="14" l="1"/>
  <c r="M79" i="14"/>
  <c r="M147" i="14" s="1"/>
  <c r="N119" i="14"/>
  <c r="N79" i="14"/>
  <c r="N147" i="14" s="1"/>
  <c r="L61" i="14"/>
  <c r="H61" i="14" l="1"/>
  <c r="J61" i="14"/>
  <c r="F61" i="14"/>
  <c r="L119" i="14"/>
  <c r="L79" i="14"/>
  <c r="L147" i="14" s="1"/>
  <c r="K61" i="14"/>
  <c r="O61" i="14"/>
  <c r="I61" i="14"/>
  <c r="O119" i="14" l="1"/>
  <c r="O79" i="14"/>
  <c r="O147" i="14" s="1"/>
  <c r="J119" i="14"/>
  <c r="J79" i="14"/>
  <c r="J147" i="14" s="1"/>
  <c r="I119" i="14"/>
  <c r="I79" i="14"/>
  <c r="I147" i="14" s="1"/>
  <c r="K119" i="14"/>
  <c r="K79" i="14"/>
  <c r="K147" i="14" s="1"/>
  <c r="F119" i="14"/>
  <c r="F79" i="14"/>
  <c r="F147" i="14" s="1"/>
  <c r="H119" i="14"/>
  <c r="H79" i="14"/>
  <c r="H147" i="14" s="1"/>
  <c r="C66" i="15" l="1"/>
  <c r="C67" i="15" l="1"/>
  <c r="C53" i="15" l="1"/>
  <c r="C54" i="15" s="1"/>
  <c r="C48" i="15" s="1"/>
  <c r="C49" i="15" s="1"/>
  <c r="F288" i="14" l="1"/>
  <c r="F281" i="14" l="1"/>
  <c r="F283" i="14" s="1"/>
  <c r="F289" i="14" s="1"/>
  <c r="F80" i="14"/>
  <c r="F148" i="14" s="1"/>
  <c r="F52" i="14"/>
  <c r="F118" i="14" s="1"/>
  <c r="CC23" i="14"/>
  <c r="T26" i="14"/>
  <c r="DC23" i="14" l="1"/>
  <c r="DC26" i="14" s="1"/>
  <c r="CC26" i="14"/>
  <c r="CC28" i="14" s="1"/>
  <c r="CC32" i="14" s="1"/>
  <c r="CC35" i="14" s="1"/>
  <c r="F117" i="14"/>
  <c r="F127" i="14" s="1"/>
  <c r="F50" i="14" l="1"/>
  <c r="F67" i="14" s="1"/>
  <c r="F132" i="14"/>
  <c r="F145" i="14"/>
  <c r="F151" i="14" s="1"/>
  <c r="F155" i="14" s="1"/>
  <c r="F156" i="14" s="1"/>
  <c r="F73" i="14" l="1"/>
  <c r="F83" i="14" s="1"/>
  <c r="F157" i="14" s="1"/>
  <c r="F158" i="14" s="1"/>
  <c r="F69" i="14"/>
  <c r="G288" i="14"/>
  <c r="G281" i="14" l="1"/>
  <c r="G283" i="14" s="1"/>
  <c r="G289" i="14" s="1"/>
  <c r="G80" i="14"/>
  <c r="G148" i="14" s="1"/>
  <c r="G52" i="14"/>
  <c r="G118" i="14" s="1"/>
  <c r="CD23" i="14"/>
  <c r="U26" i="14"/>
  <c r="DD23" i="14" l="1"/>
  <c r="DD26" i="14" s="1"/>
  <c r="CD26" i="14"/>
  <c r="CD28" i="14" s="1"/>
  <c r="CD32" i="14" s="1"/>
  <c r="CD35" i="14" s="1"/>
  <c r="G117" i="14"/>
  <c r="G127" i="14" s="1"/>
  <c r="G50" i="14" l="1"/>
  <c r="G67" i="14" s="1"/>
  <c r="G145" i="14"/>
  <c r="G151" i="14" s="1"/>
  <c r="G155" i="14" s="1"/>
  <c r="G156" i="14" s="1"/>
  <c r="G132" i="14"/>
  <c r="G73" i="14" l="1"/>
  <c r="G83" i="14" s="1"/>
  <c r="G157" i="14" s="1"/>
  <c r="G158" i="14" s="1"/>
  <c r="G69" i="14"/>
  <c r="H288" i="14"/>
  <c r="H281" i="14" l="1"/>
  <c r="H283" i="14" s="1"/>
  <c r="H289" i="14" s="1"/>
  <c r="H80" i="14"/>
  <c r="H148" i="14" s="1"/>
  <c r="H52" i="14"/>
  <c r="H118" i="14" s="1"/>
  <c r="CE23" i="14"/>
  <c r="V26" i="14"/>
  <c r="E66" i="15" l="1"/>
  <c r="DE23" i="14"/>
  <c r="DE26" i="14" s="1"/>
  <c r="CE26" i="14"/>
  <c r="CE28" i="14" s="1"/>
  <c r="CE32" i="14" s="1"/>
  <c r="CE35" i="14" s="1"/>
  <c r="H117" i="14"/>
  <c r="H127" i="14" s="1"/>
  <c r="E67" i="15" l="1"/>
  <c r="H50" i="14"/>
  <c r="H67" i="14" s="1"/>
  <c r="H145" i="14"/>
  <c r="H151" i="14" s="1"/>
  <c r="H155" i="14" s="1"/>
  <c r="H156" i="14" s="1"/>
  <c r="H132" i="14"/>
  <c r="E53" i="15" l="1"/>
  <c r="E54" i="15" s="1"/>
  <c r="E48" i="15" s="1"/>
  <c r="E49" i="15" s="1"/>
  <c r="I288" i="14"/>
  <c r="H73" i="14"/>
  <c r="H83" i="14" s="1"/>
  <c r="H157" i="14" s="1"/>
  <c r="H158" i="14" s="1"/>
  <c r="H69" i="14"/>
  <c r="I281" i="14" l="1"/>
  <c r="I283" i="14" s="1"/>
  <c r="I289" i="14" s="1"/>
  <c r="I80" i="14"/>
  <c r="I148" i="14" s="1"/>
  <c r="I52" i="14"/>
  <c r="I118" i="14" s="1"/>
  <c r="CF23" i="14"/>
  <c r="W26" i="14"/>
  <c r="DF23" i="14" l="1"/>
  <c r="DF26" i="14" s="1"/>
  <c r="CF26" i="14"/>
  <c r="CF28" i="14" s="1"/>
  <c r="CF32" i="14" s="1"/>
  <c r="CF35" i="14" s="1"/>
  <c r="I117" i="14"/>
  <c r="I127" i="14" s="1"/>
  <c r="F66" i="15" l="1"/>
  <c r="I50" i="14"/>
  <c r="I67" i="14" s="1"/>
  <c r="I145" i="14"/>
  <c r="I151" i="14" s="1"/>
  <c r="I155" i="14" s="1"/>
  <c r="I156" i="14" s="1"/>
  <c r="I132" i="14"/>
  <c r="F67" i="15" l="1"/>
  <c r="J288" i="14"/>
  <c r="I69" i="14"/>
  <c r="I73" i="14"/>
  <c r="I83" i="14" s="1"/>
  <c r="I157" i="14" s="1"/>
  <c r="I158" i="14" s="1"/>
  <c r="J281" i="14" l="1"/>
  <c r="J283" i="14" s="1"/>
  <c r="J289" i="14" s="1"/>
  <c r="J80" i="14"/>
  <c r="J148" i="14" s="1"/>
  <c r="J52" i="14"/>
  <c r="J118" i="14" s="1"/>
  <c r="CG23" i="14"/>
  <c r="X26" i="14"/>
  <c r="DG23" i="14" l="1"/>
  <c r="DG26" i="14" s="1"/>
  <c r="CG26" i="14"/>
  <c r="CG28" i="14" s="1"/>
  <c r="CG32" i="14" s="1"/>
  <c r="CG35" i="14" s="1"/>
  <c r="J117" i="14"/>
  <c r="J127" i="14" s="1"/>
  <c r="F53" i="15" l="1"/>
  <c r="F54" i="15" s="1"/>
  <c r="F48" i="15" s="1"/>
  <c r="F49" i="15" s="1"/>
  <c r="J50" i="14"/>
  <c r="J67" i="14" s="1"/>
  <c r="J132" i="14"/>
  <c r="J145" i="14"/>
  <c r="J151" i="14" s="1"/>
  <c r="J155" i="14" s="1"/>
  <c r="J156" i="14" s="1"/>
  <c r="K288" i="14" l="1"/>
  <c r="J73" i="14"/>
  <c r="J83" i="14" s="1"/>
  <c r="J157" i="14" s="1"/>
  <c r="J158" i="14" s="1"/>
  <c r="J69" i="14"/>
  <c r="K281" i="14" l="1"/>
  <c r="K283" i="14" s="1"/>
  <c r="K289" i="14" s="1"/>
  <c r="K80" i="14"/>
  <c r="K148" i="14" s="1"/>
  <c r="K52" i="14"/>
  <c r="K118" i="14" s="1"/>
  <c r="CH23" i="14"/>
  <c r="Y26" i="14"/>
  <c r="DH23" i="14" l="1"/>
  <c r="DH26" i="14" s="1"/>
  <c r="CH26" i="14"/>
  <c r="CH28" i="14" s="1"/>
  <c r="CH32" i="14" s="1"/>
  <c r="CH35" i="14" s="1"/>
  <c r="K117" i="14"/>
  <c r="K127" i="14" s="1"/>
  <c r="K50" i="14" l="1"/>
  <c r="K67" i="14" s="1"/>
  <c r="K145" i="14"/>
  <c r="K151" i="14" s="1"/>
  <c r="K155" i="14" s="1"/>
  <c r="K156" i="14" s="1"/>
  <c r="K132" i="14"/>
  <c r="L288" i="14" l="1"/>
  <c r="K73" i="14"/>
  <c r="K83" i="14" s="1"/>
  <c r="K157" i="14" s="1"/>
  <c r="K158" i="14" s="1"/>
  <c r="K69" i="14"/>
  <c r="G67" i="15" l="1"/>
  <c r="G66" i="15"/>
  <c r="L281" i="14"/>
  <c r="L283" i="14" s="1"/>
  <c r="L289" i="14" s="1"/>
  <c r="L80" i="14"/>
  <c r="L148" i="14" s="1"/>
  <c r="L52" i="14"/>
  <c r="L118" i="14" s="1"/>
  <c r="CI23" i="14"/>
  <c r="Z26" i="14"/>
  <c r="DI23" i="14" l="1"/>
  <c r="DI26" i="14" s="1"/>
  <c r="CI26" i="14"/>
  <c r="CI28" i="14" s="1"/>
  <c r="CI32" i="14" s="1"/>
  <c r="CI35" i="14" s="1"/>
  <c r="L117" i="14"/>
  <c r="L127" i="14" s="1"/>
  <c r="G53" i="15" l="1"/>
  <c r="G54" i="15" s="1"/>
  <c r="G48" i="15" s="1"/>
  <c r="G49" i="15" s="1"/>
  <c r="L50" i="14"/>
  <c r="L67" i="14" s="1"/>
  <c r="L145" i="14"/>
  <c r="L151" i="14" s="1"/>
  <c r="L155" i="14" s="1"/>
  <c r="L156" i="14" s="1"/>
  <c r="L132" i="14"/>
  <c r="M288" i="14" l="1"/>
  <c r="L73" i="14"/>
  <c r="L83" i="14" s="1"/>
  <c r="L157" i="14" s="1"/>
  <c r="L158" i="14" s="1"/>
  <c r="L69" i="14"/>
  <c r="M281" i="14" l="1"/>
  <c r="M283" i="14" s="1"/>
  <c r="M289" i="14" s="1"/>
  <c r="M80" i="14"/>
  <c r="M148" i="14" s="1"/>
  <c r="M52" i="14"/>
  <c r="M118" i="14" s="1"/>
  <c r="CJ23" i="14"/>
  <c r="AA26" i="14"/>
  <c r="DJ23" i="14" l="1"/>
  <c r="DJ26" i="14" s="1"/>
  <c r="CJ26" i="14"/>
  <c r="CJ28" i="14" s="1"/>
  <c r="CJ32" i="14" s="1"/>
  <c r="CJ35" i="14" s="1"/>
  <c r="M117" i="14"/>
  <c r="M127" i="14" s="1"/>
  <c r="M50" i="14" l="1"/>
  <c r="M67" i="14" s="1"/>
  <c r="M145" i="14"/>
  <c r="M151" i="14" s="1"/>
  <c r="M155" i="14" s="1"/>
  <c r="M156" i="14" s="1"/>
  <c r="M132" i="14"/>
  <c r="N288" i="14" l="1"/>
  <c r="M69" i="14"/>
  <c r="M73" i="14"/>
  <c r="M83" i="14" s="1"/>
  <c r="M157" i="14" s="1"/>
  <c r="M158" i="14" s="1"/>
  <c r="N281" i="14" l="1"/>
  <c r="N283" i="14" s="1"/>
  <c r="N289" i="14" s="1"/>
  <c r="N80" i="14"/>
  <c r="N148" i="14" s="1"/>
  <c r="N52" i="14"/>
  <c r="N118" i="14" s="1"/>
  <c r="CK23" i="14"/>
  <c r="AB26" i="14"/>
  <c r="H66" i="15" l="1"/>
  <c r="H67" i="15"/>
  <c r="DK23" i="14"/>
  <c r="DK26" i="14" s="1"/>
  <c r="CK26" i="14"/>
  <c r="CK28" i="14" s="1"/>
  <c r="CK32" i="14" s="1"/>
  <c r="CK35" i="14" s="1"/>
  <c r="N117" i="14"/>
  <c r="N127" i="14" s="1"/>
  <c r="N50" i="14" l="1"/>
  <c r="N67" i="14" s="1"/>
  <c r="N132" i="14"/>
  <c r="N145" i="14"/>
  <c r="N151" i="14" s="1"/>
  <c r="N155" i="14" s="1"/>
  <c r="N156" i="14" s="1"/>
  <c r="H53" i="15" l="1"/>
  <c r="H54" i="15" s="1"/>
  <c r="O288" i="14"/>
  <c r="N73" i="14"/>
  <c r="N83" i="14" s="1"/>
  <c r="N157" i="14" s="1"/>
  <c r="N158" i="14" s="1"/>
  <c r="N69" i="14"/>
  <c r="H48" i="15" l="1"/>
  <c r="H49" i="15" s="1"/>
  <c r="O281" i="14"/>
  <c r="O283" i="14" s="1"/>
  <c r="O289" i="14" s="1"/>
  <c r="O80" i="14"/>
  <c r="O148" i="14" s="1"/>
  <c r="O52" i="14"/>
  <c r="O118" i="14" s="1"/>
  <c r="CL23" i="14"/>
  <c r="AC26" i="14"/>
  <c r="DL23" i="14" l="1"/>
  <c r="DL26" i="14" s="1"/>
  <c r="CL26" i="14"/>
  <c r="CL28" i="14" s="1"/>
  <c r="CL32" i="14" s="1"/>
  <c r="CL35" i="14" s="1"/>
  <c r="O117" i="14"/>
  <c r="O127" i="14" s="1"/>
  <c r="O50" i="14" l="1"/>
  <c r="O67" i="14" s="1"/>
  <c r="O145" i="14"/>
  <c r="O151" i="14" s="1"/>
  <c r="O155" i="14" s="1"/>
  <c r="O156" i="14" s="1"/>
  <c r="O132" i="14"/>
  <c r="O73" i="14" l="1"/>
  <c r="O83" i="14" s="1"/>
  <c r="O157" i="14" s="1"/>
  <c r="O158" i="14" s="1"/>
  <c r="O69" i="14"/>
  <c r="I66" i="15" l="1"/>
  <c r="I67" i="15"/>
  <c r="I53" i="15" l="1"/>
  <c r="I54" i="15" s="1"/>
  <c r="I48" i="15" s="1"/>
  <c r="I49" i="15" s="1"/>
  <c r="J67" i="15" l="1"/>
  <c r="J66" i="15"/>
  <c r="J53" i="15" l="1"/>
  <c r="J54" i="15" s="1"/>
  <c r="J48" i="15" s="1"/>
  <c r="J49" i="15" s="1"/>
  <c r="K67" i="15" l="1"/>
  <c r="K66" i="15" l="1"/>
  <c r="K53" i="15" l="1"/>
  <c r="K54" i="15" s="1"/>
  <c r="K48" i="15" s="1"/>
  <c r="K49" i="15" s="1"/>
  <c r="L66" i="15" l="1"/>
  <c r="L67" i="15"/>
  <c r="L53" i="15" l="1"/>
  <c r="L54" i="15" s="1"/>
  <c r="L48" i="15" s="1"/>
  <c r="L49" i="15" s="1"/>
  <c r="M66" i="15" l="1"/>
  <c r="M67" i="15" l="1"/>
  <c r="M53" i="15" l="1"/>
  <c r="M54" i="15" s="1"/>
  <c r="M48" i="15" s="1"/>
  <c r="M49" i="15" s="1"/>
  <c r="N67" i="15" l="1"/>
  <c r="N66" i="15" l="1"/>
  <c r="N53" i="15" l="1"/>
  <c r="N54" i="15" s="1"/>
  <c r="N48" i="15" s="1"/>
  <c r="N49" i="15" s="1"/>
  <c r="P17" i="4" l="1"/>
  <c r="N5" i="4"/>
  <c r="M5" i="4"/>
  <c r="L5" i="4"/>
  <c r="K5" i="4"/>
  <c r="J5" i="4"/>
  <c r="I5" i="4"/>
  <c r="H5" i="4"/>
  <c r="G5" i="4"/>
  <c r="F5" i="4"/>
  <c r="E5" i="4"/>
  <c r="C5" i="4"/>
  <c r="N4" i="4"/>
  <c r="AD4" i="4" s="1"/>
  <c r="M4" i="4"/>
  <c r="AC4" i="4" s="1"/>
  <c r="L4" i="4"/>
  <c r="AB4" i="4" s="1"/>
  <c r="K4" i="4"/>
  <c r="AA4" i="4" s="1"/>
  <c r="J4" i="4"/>
  <c r="Z4" i="4" s="1"/>
  <c r="I4" i="4"/>
  <c r="Y4" i="4" s="1"/>
  <c r="H4" i="4"/>
  <c r="X4" i="4" s="1"/>
  <c r="G4" i="4"/>
  <c r="W4" i="4" s="1"/>
  <c r="F4" i="4"/>
  <c r="V4" i="4" s="1"/>
  <c r="E4" i="4"/>
  <c r="U4" i="4" s="1"/>
  <c r="C4" i="4"/>
  <c r="T4" i="4" s="1"/>
  <c r="A4" i="4"/>
  <c r="A3" i="4"/>
  <c r="A2" i="4"/>
  <c r="A1" i="4"/>
  <c r="N64" i="3"/>
  <c r="M64" i="3"/>
  <c r="L64" i="3"/>
  <c r="K64" i="3"/>
  <c r="J64" i="3"/>
  <c r="I64" i="3"/>
  <c r="H64" i="3"/>
  <c r="G64" i="3"/>
  <c r="F64" i="3"/>
  <c r="E64" i="3"/>
  <c r="C64" i="3"/>
  <c r="N63" i="3"/>
  <c r="M63" i="3"/>
  <c r="L63" i="3"/>
  <c r="K63" i="3"/>
  <c r="J63" i="3"/>
  <c r="I63" i="3"/>
  <c r="H63" i="3"/>
  <c r="G63" i="3"/>
  <c r="F63" i="3"/>
  <c r="E63" i="3"/>
  <c r="C63" i="3"/>
  <c r="N61" i="3"/>
  <c r="M61" i="3"/>
  <c r="L61" i="3"/>
  <c r="K61" i="3"/>
  <c r="J61" i="3"/>
  <c r="I61" i="3"/>
  <c r="H61" i="3"/>
  <c r="G61" i="3"/>
  <c r="F61" i="3"/>
  <c r="E61" i="3"/>
  <c r="C61" i="3"/>
  <c r="N60" i="3"/>
  <c r="M60" i="3"/>
  <c r="L60" i="3"/>
  <c r="K60" i="3"/>
  <c r="J60" i="3"/>
  <c r="I60" i="3"/>
  <c r="H60" i="3"/>
  <c r="G60" i="3"/>
  <c r="F60" i="3"/>
  <c r="E60" i="3"/>
  <c r="C60" i="3"/>
  <c r="E51" i="3"/>
  <c r="F51" i="3" s="1"/>
  <c r="G51" i="3" s="1"/>
  <c r="H51" i="3" s="1"/>
  <c r="I51" i="3" s="1"/>
  <c r="J51" i="3" s="1"/>
  <c r="K51" i="3" s="1"/>
  <c r="L51" i="3" s="1"/>
  <c r="M51" i="3" s="1"/>
  <c r="N51" i="3" s="1"/>
  <c r="N5" i="3"/>
  <c r="M5" i="3"/>
  <c r="L5" i="3"/>
  <c r="K5" i="3"/>
  <c r="J5" i="3"/>
  <c r="I5" i="3"/>
  <c r="H5" i="3"/>
  <c r="G5" i="3"/>
  <c r="F5" i="3"/>
  <c r="E5" i="3"/>
  <c r="C5" i="3"/>
  <c r="N4" i="3"/>
  <c r="M4" i="3"/>
  <c r="L4" i="3"/>
  <c r="K4" i="3"/>
  <c r="J4" i="3"/>
  <c r="I4" i="3"/>
  <c r="H4" i="3"/>
  <c r="G4" i="3"/>
  <c r="F4" i="3"/>
  <c r="E4" i="3"/>
  <c r="C4" i="3"/>
  <c r="A4" i="3"/>
  <c r="A3" i="3"/>
  <c r="A2" i="3"/>
  <c r="A1" i="3"/>
  <c r="B325" i="2"/>
  <c r="O321" i="2"/>
  <c r="N321" i="2"/>
  <c r="M321" i="2"/>
  <c r="L321" i="2"/>
  <c r="K321" i="2"/>
  <c r="J321" i="2"/>
  <c r="I321" i="2"/>
  <c r="H321" i="2"/>
  <c r="G321" i="2"/>
  <c r="F321" i="2"/>
  <c r="D321" i="2"/>
  <c r="O320" i="2"/>
  <c r="N320" i="2"/>
  <c r="M320" i="2"/>
  <c r="L320" i="2"/>
  <c r="K320" i="2"/>
  <c r="J320" i="2"/>
  <c r="I320" i="2"/>
  <c r="H320" i="2"/>
  <c r="G320" i="2"/>
  <c r="F320" i="2"/>
  <c r="D320" i="2"/>
  <c r="O319" i="2"/>
  <c r="N319" i="2"/>
  <c r="M319" i="2"/>
  <c r="L319" i="2"/>
  <c r="K319" i="2"/>
  <c r="J319" i="2"/>
  <c r="I319" i="2"/>
  <c r="H319" i="2"/>
  <c r="G319" i="2"/>
  <c r="F319" i="2"/>
  <c r="D319" i="2"/>
  <c r="O318" i="2"/>
  <c r="N318" i="2"/>
  <c r="M318" i="2"/>
  <c r="L318" i="2"/>
  <c r="K318" i="2"/>
  <c r="J318" i="2"/>
  <c r="I318" i="2"/>
  <c r="H318" i="2"/>
  <c r="G318" i="2"/>
  <c r="F318" i="2"/>
  <c r="D318" i="2"/>
  <c r="O317" i="2"/>
  <c r="N317" i="2"/>
  <c r="M317" i="2"/>
  <c r="L317" i="2"/>
  <c r="K317" i="2"/>
  <c r="J317" i="2"/>
  <c r="I317" i="2"/>
  <c r="H317" i="2"/>
  <c r="G317" i="2"/>
  <c r="F317" i="2"/>
  <c r="D317" i="2"/>
  <c r="B313" i="2"/>
  <c r="B308" i="2"/>
  <c r="O305" i="2"/>
  <c r="N305" i="2"/>
  <c r="M305" i="2"/>
  <c r="L305" i="2"/>
  <c r="K305" i="2"/>
  <c r="J305" i="2"/>
  <c r="I305" i="2"/>
  <c r="H305" i="2"/>
  <c r="G305" i="2"/>
  <c r="F305" i="2"/>
  <c r="D305" i="2"/>
  <c r="O304" i="2"/>
  <c r="N304" i="2"/>
  <c r="M304" i="2"/>
  <c r="L304" i="2"/>
  <c r="K304" i="2"/>
  <c r="J304" i="2"/>
  <c r="I304" i="2"/>
  <c r="H304" i="2"/>
  <c r="G304" i="2"/>
  <c r="F304" i="2"/>
  <c r="D304" i="2"/>
  <c r="O303" i="2"/>
  <c r="N303" i="2"/>
  <c r="M303" i="2"/>
  <c r="L303" i="2"/>
  <c r="K303" i="2"/>
  <c r="J303" i="2"/>
  <c r="I303" i="2"/>
  <c r="H303" i="2"/>
  <c r="G303" i="2"/>
  <c r="F303" i="2"/>
  <c r="D303" i="2"/>
  <c r="O302" i="2"/>
  <c r="N302" i="2"/>
  <c r="M302" i="2"/>
  <c r="L302" i="2"/>
  <c r="K302" i="2"/>
  <c r="J302" i="2"/>
  <c r="I302" i="2"/>
  <c r="H302" i="2"/>
  <c r="G302" i="2"/>
  <c r="F302" i="2"/>
  <c r="D302" i="2"/>
  <c r="O301" i="2"/>
  <c r="N301" i="2"/>
  <c r="M301" i="2"/>
  <c r="L301" i="2"/>
  <c r="K301" i="2"/>
  <c r="J301" i="2"/>
  <c r="I301" i="2"/>
  <c r="H301" i="2"/>
  <c r="G301" i="2"/>
  <c r="F301" i="2"/>
  <c r="D301" i="2"/>
  <c r="O300" i="2"/>
  <c r="N300" i="2"/>
  <c r="M300" i="2"/>
  <c r="L300" i="2"/>
  <c r="K300" i="2"/>
  <c r="J300" i="2"/>
  <c r="I300" i="2"/>
  <c r="H300" i="2"/>
  <c r="G300" i="2"/>
  <c r="F300" i="2"/>
  <c r="D300" i="2"/>
  <c r="B296" i="2"/>
  <c r="B291" i="2"/>
  <c r="D288" i="2"/>
  <c r="O287" i="2"/>
  <c r="N287" i="2"/>
  <c r="M287" i="2"/>
  <c r="L287" i="2"/>
  <c r="K287" i="2"/>
  <c r="J287" i="2"/>
  <c r="I287" i="2"/>
  <c r="H287" i="2"/>
  <c r="G287" i="2"/>
  <c r="F287" i="2"/>
  <c r="D287" i="2"/>
  <c r="O286" i="2"/>
  <c r="N286" i="2"/>
  <c r="M286" i="2"/>
  <c r="L286" i="2"/>
  <c r="K286" i="2"/>
  <c r="J286" i="2"/>
  <c r="I286" i="2"/>
  <c r="H286" i="2"/>
  <c r="G286" i="2"/>
  <c r="F286" i="2"/>
  <c r="D286" i="2"/>
  <c r="O285" i="2"/>
  <c r="N285" i="2"/>
  <c r="M285" i="2"/>
  <c r="L285" i="2"/>
  <c r="K285" i="2"/>
  <c r="J285" i="2"/>
  <c r="I285" i="2"/>
  <c r="H285" i="2"/>
  <c r="G285" i="2"/>
  <c r="F285" i="2"/>
  <c r="D285" i="2"/>
  <c r="O284" i="2"/>
  <c r="N284" i="2"/>
  <c r="M284" i="2"/>
  <c r="L284" i="2"/>
  <c r="K284" i="2"/>
  <c r="J284" i="2"/>
  <c r="I284" i="2"/>
  <c r="H284" i="2"/>
  <c r="G284" i="2"/>
  <c r="F284" i="2"/>
  <c r="D284" i="2"/>
  <c r="B280" i="2"/>
  <c r="O277" i="2"/>
  <c r="N277" i="2"/>
  <c r="M277" i="2"/>
  <c r="L277" i="2"/>
  <c r="K277" i="2"/>
  <c r="J277" i="2"/>
  <c r="I277" i="2"/>
  <c r="H277" i="2"/>
  <c r="G277" i="2"/>
  <c r="F277" i="2"/>
  <c r="D277" i="2"/>
  <c r="O276" i="2"/>
  <c r="N276" i="2"/>
  <c r="M276" i="2"/>
  <c r="L276" i="2"/>
  <c r="K276" i="2"/>
  <c r="J276" i="2"/>
  <c r="I276" i="2"/>
  <c r="H276" i="2"/>
  <c r="G276" i="2"/>
  <c r="F276" i="2"/>
  <c r="D276" i="2"/>
  <c r="O275" i="2"/>
  <c r="N275" i="2"/>
  <c r="M275" i="2"/>
  <c r="L275" i="2"/>
  <c r="K275" i="2"/>
  <c r="J275" i="2"/>
  <c r="I275" i="2"/>
  <c r="H275" i="2"/>
  <c r="G275" i="2"/>
  <c r="F275" i="2"/>
  <c r="D275" i="2"/>
  <c r="O274" i="2"/>
  <c r="N274" i="2"/>
  <c r="M274" i="2"/>
  <c r="L274" i="2"/>
  <c r="K274" i="2"/>
  <c r="J274" i="2"/>
  <c r="I274" i="2"/>
  <c r="H274" i="2"/>
  <c r="G274" i="2"/>
  <c r="F274" i="2"/>
  <c r="D274" i="2"/>
  <c r="O273" i="2"/>
  <c r="N273" i="2"/>
  <c r="M273" i="2"/>
  <c r="L273" i="2"/>
  <c r="K273" i="2"/>
  <c r="J273" i="2"/>
  <c r="I273" i="2"/>
  <c r="H273" i="2"/>
  <c r="G273" i="2"/>
  <c r="F273" i="2"/>
  <c r="D273" i="2"/>
  <c r="O272" i="2"/>
  <c r="N272" i="2"/>
  <c r="M272" i="2"/>
  <c r="L272" i="2"/>
  <c r="K272" i="2"/>
  <c r="J272" i="2"/>
  <c r="I272" i="2"/>
  <c r="H272" i="2"/>
  <c r="G272" i="2"/>
  <c r="F272" i="2"/>
  <c r="D272" i="2"/>
  <c r="O271" i="2"/>
  <c r="N271" i="2"/>
  <c r="M271" i="2"/>
  <c r="L271" i="2"/>
  <c r="K271" i="2"/>
  <c r="J271" i="2"/>
  <c r="I271" i="2"/>
  <c r="H271" i="2"/>
  <c r="G271" i="2"/>
  <c r="F271" i="2"/>
  <c r="D271" i="2"/>
  <c r="O270" i="2"/>
  <c r="N270" i="2"/>
  <c r="M270" i="2"/>
  <c r="L270" i="2"/>
  <c r="K270" i="2"/>
  <c r="J270" i="2"/>
  <c r="I270" i="2"/>
  <c r="H270" i="2"/>
  <c r="G270" i="2"/>
  <c r="F270" i="2"/>
  <c r="D270" i="2"/>
  <c r="O269" i="2"/>
  <c r="N269" i="2"/>
  <c r="M269" i="2"/>
  <c r="L269" i="2"/>
  <c r="K269" i="2"/>
  <c r="J269" i="2"/>
  <c r="I269" i="2"/>
  <c r="H269" i="2"/>
  <c r="G269" i="2"/>
  <c r="F269" i="2"/>
  <c r="D269" i="2"/>
  <c r="O268" i="2"/>
  <c r="N268" i="2"/>
  <c r="M268" i="2"/>
  <c r="L268" i="2"/>
  <c r="K268" i="2"/>
  <c r="J268" i="2"/>
  <c r="I268" i="2"/>
  <c r="H268" i="2"/>
  <c r="G268" i="2"/>
  <c r="F268" i="2"/>
  <c r="D268" i="2"/>
  <c r="O267" i="2"/>
  <c r="N267" i="2"/>
  <c r="M267" i="2"/>
  <c r="L267" i="2"/>
  <c r="K267" i="2"/>
  <c r="J267" i="2"/>
  <c r="I267" i="2"/>
  <c r="H267" i="2"/>
  <c r="G267" i="2"/>
  <c r="F267" i="2"/>
  <c r="D267" i="2"/>
  <c r="O266" i="2"/>
  <c r="N266" i="2"/>
  <c r="M266" i="2"/>
  <c r="L266" i="2"/>
  <c r="K266" i="2"/>
  <c r="J266" i="2"/>
  <c r="I266" i="2"/>
  <c r="H266" i="2"/>
  <c r="G266" i="2"/>
  <c r="F266" i="2"/>
  <c r="D266" i="2"/>
  <c r="B262" i="2"/>
  <c r="A257" i="2"/>
  <c r="O257" i="2" s="1"/>
  <c r="O256" i="2"/>
  <c r="N256" i="2"/>
  <c r="M256" i="2"/>
  <c r="L256" i="2"/>
  <c r="K256" i="2"/>
  <c r="J256" i="2"/>
  <c r="I256" i="2"/>
  <c r="H256" i="2"/>
  <c r="G256" i="2"/>
  <c r="F256" i="2"/>
  <c r="D256" i="2"/>
  <c r="C254" i="2"/>
  <c r="C253" i="2"/>
  <c r="O252" i="2"/>
  <c r="N252" i="2"/>
  <c r="M252" i="2"/>
  <c r="L252" i="2"/>
  <c r="K252" i="2"/>
  <c r="J252" i="2"/>
  <c r="I252" i="2"/>
  <c r="H252" i="2"/>
  <c r="G252" i="2"/>
  <c r="F252" i="2"/>
  <c r="D252" i="2"/>
  <c r="C251" i="2"/>
  <c r="C250" i="2"/>
  <c r="C249" i="2"/>
  <c r="B245" i="2"/>
  <c r="O242" i="2"/>
  <c r="N242" i="2"/>
  <c r="M242" i="2"/>
  <c r="L242" i="2"/>
  <c r="K242" i="2"/>
  <c r="J242" i="2"/>
  <c r="I242" i="2"/>
  <c r="H242" i="2"/>
  <c r="G242" i="2"/>
  <c r="F242" i="2"/>
  <c r="D242" i="2"/>
  <c r="O241" i="2"/>
  <c r="N241" i="2"/>
  <c r="M241" i="2"/>
  <c r="L241" i="2"/>
  <c r="K241" i="2"/>
  <c r="J241" i="2"/>
  <c r="I241" i="2"/>
  <c r="H241" i="2"/>
  <c r="G241" i="2"/>
  <c r="F241" i="2"/>
  <c r="D241" i="2"/>
  <c r="O240" i="2"/>
  <c r="N240" i="2"/>
  <c r="M240" i="2"/>
  <c r="L240" i="2"/>
  <c r="K240" i="2"/>
  <c r="J240" i="2"/>
  <c r="I240" i="2"/>
  <c r="H240" i="2"/>
  <c r="G240" i="2"/>
  <c r="F240" i="2"/>
  <c r="D240" i="2"/>
  <c r="O239" i="2"/>
  <c r="N239" i="2"/>
  <c r="M239" i="2"/>
  <c r="L239" i="2"/>
  <c r="K239" i="2"/>
  <c r="J239" i="2"/>
  <c r="I239" i="2"/>
  <c r="H239" i="2"/>
  <c r="G239" i="2"/>
  <c r="F239" i="2"/>
  <c r="D239" i="2"/>
  <c r="O238" i="2"/>
  <c r="N238" i="2"/>
  <c r="M238" i="2"/>
  <c r="L238" i="2"/>
  <c r="K238" i="2"/>
  <c r="J238" i="2"/>
  <c r="I238" i="2"/>
  <c r="H238" i="2"/>
  <c r="G238" i="2"/>
  <c r="F238" i="2"/>
  <c r="D238" i="2"/>
  <c r="O237" i="2"/>
  <c r="N237" i="2"/>
  <c r="M237" i="2"/>
  <c r="L237" i="2"/>
  <c r="K237" i="2"/>
  <c r="J237" i="2"/>
  <c r="I237" i="2"/>
  <c r="H237" i="2"/>
  <c r="G237" i="2"/>
  <c r="F237" i="2"/>
  <c r="D237" i="2"/>
  <c r="B233" i="2"/>
  <c r="B227" i="2"/>
  <c r="O222" i="2"/>
  <c r="N222" i="2"/>
  <c r="M222" i="2"/>
  <c r="L222" i="2"/>
  <c r="K222" i="2"/>
  <c r="J222" i="2"/>
  <c r="I222" i="2"/>
  <c r="H222" i="2"/>
  <c r="G222" i="2"/>
  <c r="F222" i="2"/>
  <c r="D222" i="2"/>
  <c r="O221" i="2"/>
  <c r="N221" i="2"/>
  <c r="M221" i="2"/>
  <c r="L221" i="2"/>
  <c r="K221" i="2"/>
  <c r="J221" i="2"/>
  <c r="I221" i="2"/>
  <c r="H221" i="2"/>
  <c r="G221" i="2"/>
  <c r="F221" i="2"/>
  <c r="D221" i="2"/>
  <c r="O220" i="2"/>
  <c r="N220" i="2"/>
  <c r="M220" i="2"/>
  <c r="L220" i="2"/>
  <c r="K220" i="2"/>
  <c r="J220" i="2"/>
  <c r="I220" i="2"/>
  <c r="H220" i="2"/>
  <c r="G220" i="2"/>
  <c r="F220" i="2"/>
  <c r="D220" i="2"/>
  <c r="O219" i="2"/>
  <c r="N219" i="2"/>
  <c r="M219" i="2"/>
  <c r="L219" i="2"/>
  <c r="K219" i="2"/>
  <c r="J219" i="2"/>
  <c r="I219" i="2"/>
  <c r="H219" i="2"/>
  <c r="G219" i="2"/>
  <c r="F219" i="2"/>
  <c r="D219" i="2"/>
  <c r="O218" i="2"/>
  <c r="N218" i="2"/>
  <c r="M218" i="2"/>
  <c r="L218" i="2"/>
  <c r="K218" i="2"/>
  <c r="J218" i="2"/>
  <c r="I218" i="2"/>
  <c r="H218" i="2"/>
  <c r="G218" i="2"/>
  <c r="F218" i="2"/>
  <c r="D218" i="2"/>
  <c r="B214" i="2"/>
  <c r="O211" i="2"/>
  <c r="N211" i="2"/>
  <c r="M211" i="2"/>
  <c r="L211" i="2"/>
  <c r="K211" i="2"/>
  <c r="J211" i="2"/>
  <c r="I211" i="2"/>
  <c r="H211" i="2"/>
  <c r="G211" i="2"/>
  <c r="F211" i="2"/>
  <c r="D211" i="2"/>
  <c r="O210" i="2"/>
  <c r="N210" i="2"/>
  <c r="M210" i="2"/>
  <c r="L210" i="2"/>
  <c r="K210" i="2"/>
  <c r="J210" i="2"/>
  <c r="I210" i="2"/>
  <c r="H210" i="2"/>
  <c r="G210" i="2"/>
  <c r="F210" i="2"/>
  <c r="D210" i="2"/>
  <c r="O209" i="2"/>
  <c r="N209" i="2"/>
  <c r="M209" i="2"/>
  <c r="L209" i="2"/>
  <c r="K209" i="2"/>
  <c r="J209" i="2"/>
  <c r="I209" i="2"/>
  <c r="H209" i="2"/>
  <c r="G209" i="2"/>
  <c r="F209" i="2"/>
  <c r="D209" i="2"/>
  <c r="O208" i="2"/>
  <c r="N208" i="2"/>
  <c r="M208" i="2"/>
  <c r="L208" i="2"/>
  <c r="K208" i="2"/>
  <c r="J208" i="2"/>
  <c r="I208" i="2"/>
  <c r="H208" i="2"/>
  <c r="G208" i="2"/>
  <c r="F208" i="2"/>
  <c r="D208" i="2"/>
  <c r="B203" i="2"/>
  <c r="O200" i="2"/>
  <c r="N200" i="2"/>
  <c r="M200" i="2"/>
  <c r="L200" i="2"/>
  <c r="K200" i="2"/>
  <c r="J200" i="2"/>
  <c r="I200" i="2"/>
  <c r="H200" i="2"/>
  <c r="G200" i="2"/>
  <c r="F200" i="2"/>
  <c r="D200" i="2"/>
  <c r="B196" i="2"/>
  <c r="O193" i="2"/>
  <c r="N193" i="2"/>
  <c r="M193" i="2"/>
  <c r="L193" i="2"/>
  <c r="K193" i="2"/>
  <c r="J193" i="2"/>
  <c r="I193" i="2"/>
  <c r="H193" i="2"/>
  <c r="G193" i="2"/>
  <c r="F193" i="2"/>
  <c r="D193" i="2"/>
  <c r="O192" i="2"/>
  <c r="N192" i="2"/>
  <c r="M192" i="2"/>
  <c r="L192" i="2"/>
  <c r="K192" i="2"/>
  <c r="J192" i="2"/>
  <c r="I192" i="2"/>
  <c r="H192" i="2"/>
  <c r="G192" i="2"/>
  <c r="F192" i="2"/>
  <c r="D192" i="2"/>
  <c r="O191" i="2"/>
  <c r="N191" i="2"/>
  <c r="M191" i="2"/>
  <c r="L191" i="2"/>
  <c r="K191" i="2"/>
  <c r="J191" i="2"/>
  <c r="I191" i="2"/>
  <c r="H191" i="2"/>
  <c r="G191" i="2"/>
  <c r="F191" i="2"/>
  <c r="D191" i="2"/>
  <c r="O190" i="2"/>
  <c r="N190" i="2"/>
  <c r="M190" i="2"/>
  <c r="L190" i="2"/>
  <c r="K190" i="2"/>
  <c r="J190" i="2"/>
  <c r="I190" i="2"/>
  <c r="H190" i="2"/>
  <c r="G190" i="2"/>
  <c r="F190" i="2"/>
  <c r="D190" i="2"/>
  <c r="B186" i="2"/>
  <c r="O183" i="2"/>
  <c r="N183" i="2"/>
  <c r="M183" i="2"/>
  <c r="L183" i="2"/>
  <c r="K183" i="2"/>
  <c r="J183" i="2"/>
  <c r="I183" i="2"/>
  <c r="H183" i="2"/>
  <c r="G183" i="2"/>
  <c r="F183" i="2"/>
  <c r="D183" i="2"/>
  <c r="A183" i="2"/>
  <c r="O182" i="2"/>
  <c r="N182" i="2"/>
  <c r="M182" i="2"/>
  <c r="L182" i="2"/>
  <c r="K182" i="2"/>
  <c r="J182" i="2"/>
  <c r="I182" i="2"/>
  <c r="H182" i="2"/>
  <c r="G182" i="2"/>
  <c r="F182" i="2"/>
  <c r="D182" i="2"/>
  <c r="O181" i="2"/>
  <c r="N181" i="2"/>
  <c r="M181" i="2"/>
  <c r="L181" i="2"/>
  <c r="K181" i="2"/>
  <c r="J181" i="2"/>
  <c r="I181" i="2"/>
  <c r="H181" i="2"/>
  <c r="G181" i="2"/>
  <c r="F181" i="2"/>
  <c r="D181" i="2"/>
  <c r="A179" i="2"/>
  <c r="N179" i="2" s="1"/>
  <c r="B177" i="2"/>
  <c r="O174" i="2"/>
  <c r="N174" i="2"/>
  <c r="M174" i="2"/>
  <c r="L174" i="2"/>
  <c r="K174" i="2"/>
  <c r="J174" i="2"/>
  <c r="I174" i="2"/>
  <c r="H174" i="2"/>
  <c r="G174" i="2"/>
  <c r="F174" i="2"/>
  <c r="D174" i="2"/>
  <c r="O173" i="2"/>
  <c r="N173" i="2"/>
  <c r="M173" i="2"/>
  <c r="L173" i="2"/>
  <c r="K173" i="2"/>
  <c r="J173" i="2"/>
  <c r="I173" i="2"/>
  <c r="H173" i="2"/>
  <c r="G173" i="2"/>
  <c r="F173" i="2"/>
  <c r="D173" i="2"/>
  <c r="O172" i="2"/>
  <c r="N172" i="2"/>
  <c r="M172" i="2"/>
  <c r="L172" i="2"/>
  <c r="K172" i="2"/>
  <c r="J172" i="2"/>
  <c r="I172" i="2"/>
  <c r="H172" i="2"/>
  <c r="G172" i="2"/>
  <c r="F172" i="2"/>
  <c r="D172" i="2"/>
  <c r="O171" i="2"/>
  <c r="N171" i="2"/>
  <c r="M171" i="2"/>
  <c r="L171" i="2"/>
  <c r="K171" i="2"/>
  <c r="J171" i="2"/>
  <c r="I171" i="2"/>
  <c r="H171" i="2"/>
  <c r="G171" i="2"/>
  <c r="F171" i="2"/>
  <c r="D171" i="2"/>
  <c r="B167" i="2"/>
  <c r="B162" i="2"/>
  <c r="D148" i="2"/>
  <c r="O129" i="2"/>
  <c r="N129" i="2"/>
  <c r="M129" i="2"/>
  <c r="L129" i="2"/>
  <c r="K129" i="2"/>
  <c r="J129" i="2"/>
  <c r="I129" i="2"/>
  <c r="H129" i="2"/>
  <c r="G129" i="2"/>
  <c r="F129" i="2"/>
  <c r="D129" i="2"/>
  <c r="O128" i="2"/>
  <c r="N128" i="2"/>
  <c r="M128" i="2"/>
  <c r="L128" i="2"/>
  <c r="K128" i="2"/>
  <c r="J128" i="2"/>
  <c r="I128" i="2"/>
  <c r="H128" i="2"/>
  <c r="G128" i="2"/>
  <c r="F128" i="2"/>
  <c r="D128" i="2"/>
  <c r="O124" i="2"/>
  <c r="N124" i="2"/>
  <c r="M124" i="2"/>
  <c r="L124" i="2"/>
  <c r="K124" i="2"/>
  <c r="J124" i="2"/>
  <c r="I124" i="2"/>
  <c r="H124" i="2"/>
  <c r="G124" i="2"/>
  <c r="F124" i="2"/>
  <c r="D124" i="2"/>
  <c r="O123" i="2"/>
  <c r="N123" i="2"/>
  <c r="M123" i="2"/>
  <c r="L123" i="2"/>
  <c r="K123" i="2"/>
  <c r="J123" i="2"/>
  <c r="I123" i="2"/>
  <c r="H123" i="2"/>
  <c r="G123" i="2"/>
  <c r="F123" i="2"/>
  <c r="D123" i="2"/>
  <c r="O120" i="2"/>
  <c r="N120" i="2"/>
  <c r="M120" i="2"/>
  <c r="L120" i="2"/>
  <c r="K120" i="2"/>
  <c r="J120" i="2"/>
  <c r="I120" i="2"/>
  <c r="H120" i="2"/>
  <c r="G120" i="2"/>
  <c r="F120" i="2"/>
  <c r="D120" i="2"/>
  <c r="O112" i="2"/>
  <c r="N112" i="2"/>
  <c r="M112" i="2"/>
  <c r="L112" i="2"/>
  <c r="K112" i="2"/>
  <c r="J112" i="2"/>
  <c r="I112" i="2"/>
  <c r="H112" i="2"/>
  <c r="G112" i="2"/>
  <c r="F112" i="2"/>
  <c r="O111" i="2"/>
  <c r="N111" i="2"/>
  <c r="M111" i="2"/>
  <c r="L111" i="2"/>
  <c r="K111" i="2"/>
  <c r="J111" i="2"/>
  <c r="I111" i="2"/>
  <c r="H111" i="2"/>
  <c r="G111" i="2"/>
  <c r="F111" i="2"/>
  <c r="D111" i="2"/>
  <c r="O105" i="2"/>
  <c r="N105" i="2"/>
  <c r="M105" i="2"/>
  <c r="L105" i="2"/>
  <c r="K105" i="2"/>
  <c r="J105" i="2"/>
  <c r="I105" i="2"/>
  <c r="H105" i="2"/>
  <c r="G105" i="2"/>
  <c r="F105" i="2"/>
  <c r="D105" i="2"/>
  <c r="O92" i="2"/>
  <c r="N92" i="2"/>
  <c r="M92" i="2"/>
  <c r="L92" i="2"/>
  <c r="K92" i="2"/>
  <c r="J92" i="2"/>
  <c r="I92" i="2"/>
  <c r="H92" i="2"/>
  <c r="G92" i="2"/>
  <c r="F92" i="2"/>
  <c r="D92" i="2"/>
  <c r="O91" i="2"/>
  <c r="N91" i="2"/>
  <c r="M91" i="2"/>
  <c r="L91" i="2"/>
  <c r="K91" i="2"/>
  <c r="J91" i="2"/>
  <c r="I91" i="2"/>
  <c r="H91" i="2"/>
  <c r="G91" i="2"/>
  <c r="F91" i="2"/>
  <c r="D91" i="2"/>
  <c r="D94" i="2" s="1"/>
  <c r="O81" i="2"/>
  <c r="O149" i="2" s="1"/>
  <c r="N81" i="2"/>
  <c r="N149" i="2" s="1"/>
  <c r="M81" i="2"/>
  <c r="M149" i="2" s="1"/>
  <c r="L81" i="2"/>
  <c r="L149" i="2" s="1"/>
  <c r="K81" i="2"/>
  <c r="K149" i="2" s="1"/>
  <c r="J81" i="2"/>
  <c r="J149" i="2" s="1"/>
  <c r="I81" i="2"/>
  <c r="I149" i="2" s="1"/>
  <c r="H81" i="2"/>
  <c r="H149" i="2" s="1"/>
  <c r="G81" i="2"/>
  <c r="G149" i="2" s="1"/>
  <c r="F81" i="2"/>
  <c r="F149" i="2" s="1"/>
  <c r="D81" i="2"/>
  <c r="D149" i="2" s="1"/>
  <c r="O68" i="2"/>
  <c r="N68" i="2"/>
  <c r="M68" i="2"/>
  <c r="L68" i="2"/>
  <c r="K68" i="2"/>
  <c r="J68" i="2"/>
  <c r="I68" i="2"/>
  <c r="H68" i="2"/>
  <c r="G68" i="2"/>
  <c r="F68" i="2"/>
  <c r="D68" i="2"/>
  <c r="O66" i="2"/>
  <c r="O125" i="2" s="1"/>
  <c r="O131" i="2" s="1"/>
  <c r="N66" i="2"/>
  <c r="N125" i="2" s="1"/>
  <c r="N131" i="2" s="1"/>
  <c r="M66" i="2"/>
  <c r="M125" i="2" s="1"/>
  <c r="M131" i="2" s="1"/>
  <c r="L66" i="2"/>
  <c r="L125" i="2" s="1"/>
  <c r="L131" i="2" s="1"/>
  <c r="K66" i="2"/>
  <c r="K125" i="2" s="1"/>
  <c r="K131" i="2" s="1"/>
  <c r="J66" i="2"/>
  <c r="J125" i="2" s="1"/>
  <c r="J131" i="2" s="1"/>
  <c r="I66" i="2"/>
  <c r="I125" i="2" s="1"/>
  <c r="I131" i="2" s="1"/>
  <c r="H66" i="2"/>
  <c r="H125" i="2" s="1"/>
  <c r="H131" i="2" s="1"/>
  <c r="G66" i="2"/>
  <c r="G125" i="2" s="1"/>
  <c r="G131" i="2" s="1"/>
  <c r="F66" i="2"/>
  <c r="F125" i="2" s="1"/>
  <c r="F131" i="2" s="1"/>
  <c r="D66" i="2"/>
  <c r="D125" i="2" s="1"/>
  <c r="D131" i="2" s="1"/>
  <c r="G61" i="2"/>
  <c r="G119" i="2" s="1"/>
  <c r="D61" i="2"/>
  <c r="D119" i="2" s="1"/>
  <c r="O60" i="2"/>
  <c r="O78" i="2" s="1"/>
  <c r="O146" i="2" s="1"/>
  <c r="N60" i="2"/>
  <c r="N121" i="2" s="1"/>
  <c r="M60" i="2"/>
  <c r="M121" i="2" s="1"/>
  <c r="L60" i="2"/>
  <c r="L121" i="2" s="1"/>
  <c r="K60" i="2"/>
  <c r="K121" i="2" s="1"/>
  <c r="J60" i="2"/>
  <c r="J78" i="2" s="1"/>
  <c r="J146" i="2" s="1"/>
  <c r="I60" i="2"/>
  <c r="I78" i="2" s="1"/>
  <c r="I146" i="2" s="1"/>
  <c r="H60" i="2"/>
  <c r="H121" i="2" s="1"/>
  <c r="G60" i="2"/>
  <c r="G121" i="2" s="1"/>
  <c r="F60" i="2"/>
  <c r="F121" i="2" s="1"/>
  <c r="D60" i="2"/>
  <c r="D78" i="2" s="1"/>
  <c r="D146" i="2" s="1"/>
  <c r="O58" i="2"/>
  <c r="O108" i="2" s="1"/>
  <c r="N58" i="2"/>
  <c r="N140" i="2" s="1"/>
  <c r="M58" i="2"/>
  <c r="L58" i="2"/>
  <c r="L108" i="2" s="1"/>
  <c r="K58" i="2"/>
  <c r="K140" i="2" s="1"/>
  <c r="J58" i="2"/>
  <c r="I58" i="2"/>
  <c r="H58" i="2"/>
  <c r="H108" i="2" s="1"/>
  <c r="G58" i="2"/>
  <c r="G108" i="2" s="1"/>
  <c r="F58" i="2"/>
  <c r="F108" i="2" s="1"/>
  <c r="D58" i="2"/>
  <c r="O57" i="2"/>
  <c r="N57" i="2"/>
  <c r="N139" i="2" s="1"/>
  <c r="M57" i="2"/>
  <c r="M107" i="2" s="1"/>
  <c r="L57" i="2"/>
  <c r="K57" i="2"/>
  <c r="J57" i="2"/>
  <c r="J107" i="2" s="1"/>
  <c r="I57" i="2"/>
  <c r="I139" i="2" s="1"/>
  <c r="H57" i="2"/>
  <c r="G57" i="2"/>
  <c r="F57" i="2"/>
  <c r="F76" i="2" s="1"/>
  <c r="D57" i="2"/>
  <c r="O56" i="2"/>
  <c r="N56" i="2"/>
  <c r="N106" i="2" s="1"/>
  <c r="M56" i="2"/>
  <c r="M138" i="2" s="1"/>
  <c r="L56" i="2"/>
  <c r="L106" i="2" s="1"/>
  <c r="K56" i="2"/>
  <c r="J56" i="2"/>
  <c r="I56" i="2"/>
  <c r="I138" i="2" s="1"/>
  <c r="H56" i="2"/>
  <c r="H106" i="2" s="1"/>
  <c r="G56" i="2"/>
  <c r="F56" i="2"/>
  <c r="D56" i="2"/>
  <c r="D106" i="2" s="1"/>
  <c r="O53" i="2"/>
  <c r="O109" i="2" s="1"/>
  <c r="N53" i="2"/>
  <c r="M53" i="2"/>
  <c r="M126" i="2" s="1"/>
  <c r="M130" i="2" s="1"/>
  <c r="L53" i="2"/>
  <c r="L126" i="2" s="1"/>
  <c r="L130" i="2" s="1"/>
  <c r="K53" i="2"/>
  <c r="K126" i="2" s="1"/>
  <c r="K130" i="2" s="1"/>
  <c r="J53" i="2"/>
  <c r="I53" i="2"/>
  <c r="H53" i="2"/>
  <c r="H126" i="2" s="1"/>
  <c r="H130" i="2" s="1"/>
  <c r="G53" i="2"/>
  <c r="G126" i="2" s="1"/>
  <c r="G130" i="2" s="1"/>
  <c r="F53" i="2"/>
  <c r="F109" i="2" s="1"/>
  <c r="D53" i="2"/>
  <c r="F47" i="2"/>
  <c r="G47" i="2" s="1"/>
  <c r="H47" i="2" s="1"/>
  <c r="I47" i="2" s="1"/>
  <c r="J47" i="2" s="1"/>
  <c r="K47" i="2" s="1"/>
  <c r="L47" i="2" s="1"/>
  <c r="M47" i="2" s="1"/>
  <c r="N47" i="2" s="1"/>
  <c r="O47" i="2" s="1"/>
  <c r="O44" i="2"/>
  <c r="N44" i="2"/>
  <c r="M44" i="2"/>
  <c r="L44" i="2"/>
  <c r="K44" i="2"/>
  <c r="J44" i="2"/>
  <c r="I44" i="2"/>
  <c r="H44" i="2"/>
  <c r="G44" i="2"/>
  <c r="F44" i="2"/>
  <c r="D44" i="2"/>
  <c r="O43" i="2"/>
  <c r="N43" i="2"/>
  <c r="M43" i="2"/>
  <c r="L43" i="2"/>
  <c r="K43" i="2"/>
  <c r="J43" i="2"/>
  <c r="I43" i="2"/>
  <c r="H43" i="2"/>
  <c r="G43" i="2"/>
  <c r="F43" i="2"/>
  <c r="D43" i="2"/>
  <c r="O41" i="2"/>
  <c r="N41" i="2"/>
  <c r="M41" i="2"/>
  <c r="L41" i="2"/>
  <c r="K41" i="2"/>
  <c r="J41" i="2"/>
  <c r="I41" i="2"/>
  <c r="H41" i="2"/>
  <c r="G41" i="2"/>
  <c r="F41" i="2"/>
  <c r="D41" i="2"/>
  <c r="O40" i="2"/>
  <c r="N40" i="2"/>
  <c r="M40" i="2"/>
  <c r="L40" i="2"/>
  <c r="K40" i="2"/>
  <c r="J40" i="2"/>
  <c r="I40" i="2"/>
  <c r="H40" i="2"/>
  <c r="G40" i="2"/>
  <c r="F40" i="2"/>
  <c r="D40" i="2"/>
  <c r="CI30" i="2"/>
  <c r="BL30" i="2"/>
  <c r="BK30" i="2"/>
  <c r="BJ30" i="2"/>
  <c r="BI30" i="2"/>
  <c r="BH30" i="2"/>
  <c r="BG30" i="2"/>
  <c r="BF30" i="2"/>
  <c r="BE30" i="2"/>
  <c r="BD30" i="2"/>
  <c r="BC30" i="2"/>
  <c r="BB30" i="2"/>
  <c r="CL30" i="2"/>
  <c r="CK30" i="2"/>
  <c r="CJ30" i="2"/>
  <c r="CH30" i="2"/>
  <c r="CG30" i="2"/>
  <c r="CF30" i="2"/>
  <c r="CE30" i="2"/>
  <c r="CD30" i="2"/>
  <c r="CC30" i="2"/>
  <c r="CB30" i="2"/>
  <c r="N326" i="2"/>
  <c r="J326" i="2"/>
  <c r="F326" i="2"/>
  <c r="M314" i="2"/>
  <c r="L314" i="2"/>
  <c r="I314" i="2"/>
  <c r="H314" i="2"/>
  <c r="D314" i="2"/>
  <c r="N309" i="2"/>
  <c r="M309" i="2"/>
  <c r="L309" i="2"/>
  <c r="J309" i="2"/>
  <c r="I309" i="2"/>
  <c r="H309" i="2"/>
  <c r="F309" i="2"/>
  <c r="D309" i="2"/>
  <c r="A25" i="2"/>
  <c r="BL25" i="2" s="1"/>
  <c r="N292" i="2"/>
  <c r="M292" i="2"/>
  <c r="L292" i="2"/>
  <c r="J292" i="2"/>
  <c r="I292" i="2"/>
  <c r="H292" i="2"/>
  <c r="F292" i="2"/>
  <c r="D292" i="2"/>
  <c r="A24" i="2"/>
  <c r="BJ24" i="2" s="1"/>
  <c r="A23" i="2"/>
  <c r="BL23" i="2" s="1"/>
  <c r="N263" i="2"/>
  <c r="L263" i="2"/>
  <c r="J263" i="2"/>
  <c r="F263" i="2"/>
  <c r="A22" i="2"/>
  <c r="BK22" i="2" s="1"/>
  <c r="CK22" i="2" s="1"/>
  <c r="DK22" i="2" s="1"/>
  <c r="A21" i="2"/>
  <c r="BI21" i="2" s="1"/>
  <c r="A20" i="2"/>
  <c r="BK20" i="2" s="1"/>
  <c r="CK20" i="2" s="1"/>
  <c r="A16" i="2"/>
  <c r="BJ15" i="2"/>
  <c r="CJ15" i="2" s="1"/>
  <c r="DJ15" i="2" s="1"/>
  <c r="BF15" i="2"/>
  <c r="CF15" i="2" s="1"/>
  <c r="DF15" i="2" s="1"/>
  <c r="BE15" i="2"/>
  <c r="BB15" i="2"/>
  <c r="CB15" i="2" s="1"/>
  <c r="DB15" i="2" s="1"/>
  <c r="AA15" i="2"/>
  <c r="W15" i="2"/>
  <c r="V15" i="2"/>
  <c r="S15" i="2"/>
  <c r="BI15" i="2"/>
  <c r="A15" i="2"/>
  <c r="N204" i="2"/>
  <c r="L204" i="2"/>
  <c r="J204" i="2"/>
  <c r="H204" i="2"/>
  <c r="F204" i="2"/>
  <c r="A13" i="2"/>
  <c r="BG13" i="2" s="1"/>
  <c r="M197" i="2"/>
  <c r="I197" i="2"/>
  <c r="D197" i="2"/>
  <c r="A12" i="2"/>
  <c r="BL12" i="2" s="1"/>
  <c r="A11" i="2"/>
  <c r="BH11" i="2" s="1"/>
  <c r="A10" i="2"/>
  <c r="BI10" i="2" s="1"/>
  <c r="L168" i="2"/>
  <c r="A9" i="2"/>
  <c r="BL9" i="2" s="1"/>
  <c r="BH8" i="2"/>
  <c r="M163" i="2"/>
  <c r="I163" i="2"/>
  <c r="D163" i="2"/>
  <c r="A8" i="2"/>
  <c r="BL8" i="2" s="1"/>
  <c r="BH5" i="2"/>
  <c r="CH5" i="2" s="1"/>
  <c r="DH5" i="2" s="1"/>
  <c r="BD5" i="2"/>
  <c r="CD5" i="2" s="1"/>
  <c r="DD5" i="2" s="1"/>
  <c r="BC5" i="2"/>
  <c r="CC5" i="2" s="1"/>
  <c r="DC5" i="2" s="1"/>
  <c r="AE4" i="2"/>
  <c r="Z4" i="2"/>
  <c r="Y4" i="2"/>
  <c r="V4" i="2"/>
  <c r="U4" i="2"/>
  <c r="T4" i="2"/>
  <c r="BL5" i="2"/>
  <c r="CL5" i="2" s="1"/>
  <c r="DL5" i="2" s="1"/>
  <c r="BK5" i="2"/>
  <c r="CK5" i="2" s="1"/>
  <c r="DK5" i="2" s="1"/>
  <c r="AA4" i="2"/>
  <c r="BI5" i="2"/>
  <c r="CI5" i="2" s="1"/>
  <c r="DI5" i="2" s="1"/>
  <c r="BG5" i="2"/>
  <c r="CG5" i="2" s="1"/>
  <c r="DG5" i="2" s="1"/>
  <c r="W4" i="2"/>
  <c r="BE5" i="2"/>
  <c r="CE5" i="2" s="1"/>
  <c r="DE5" i="2" s="1"/>
  <c r="S4" i="2"/>
  <c r="B4" i="2"/>
  <c r="B3" i="2"/>
  <c r="B2" i="2"/>
  <c r="B1" i="2"/>
  <c r="N5" i="1"/>
  <c r="M5" i="1"/>
  <c r="L5" i="1"/>
  <c r="K5" i="1"/>
  <c r="J5" i="1"/>
  <c r="I5" i="1"/>
  <c r="H5" i="1"/>
  <c r="G5" i="1"/>
  <c r="F5" i="1"/>
  <c r="E5" i="1"/>
  <c r="C5" i="1"/>
  <c r="N4" i="1"/>
  <c r="M4" i="1"/>
  <c r="L4" i="1"/>
  <c r="K4" i="1"/>
  <c r="J4" i="1"/>
  <c r="I4" i="1"/>
  <c r="H4" i="1"/>
  <c r="G4" i="1"/>
  <c r="F4" i="1"/>
  <c r="E4" i="1"/>
  <c r="C4" i="1"/>
  <c r="A4" i="1"/>
  <c r="A3" i="1"/>
  <c r="A2" i="1"/>
  <c r="A1" i="1"/>
  <c r="BC22" i="2" l="1"/>
  <c r="BG22" i="2"/>
  <c r="G179" i="2"/>
  <c r="BE8" i="2"/>
  <c r="CE8" i="2" s="1"/>
  <c r="K179" i="2"/>
  <c r="L78" i="2"/>
  <c r="L146" i="2" s="1"/>
  <c r="BG20" i="2"/>
  <c r="CG20" i="2" s="1"/>
  <c r="BB20" i="2"/>
  <c r="BH20" i="2"/>
  <c r="BH22" i="2"/>
  <c r="BC24" i="2"/>
  <c r="M75" i="2"/>
  <c r="K108" i="2"/>
  <c r="O126" i="2"/>
  <c r="O130" i="2" s="1"/>
  <c r="D138" i="2"/>
  <c r="BC8" i="2"/>
  <c r="CC8" i="2" s="1"/>
  <c r="BI8" i="2"/>
  <c r="CI8" i="2" s="1"/>
  <c r="BD8" i="2"/>
  <c r="BK8" i="2"/>
  <c r="BC20" i="2"/>
  <c r="BJ20" i="2"/>
  <c r="BB22" i="2"/>
  <c r="BL22" i="2"/>
  <c r="BH24" i="2"/>
  <c r="G77" i="2"/>
  <c r="D121" i="2"/>
  <c r="G140" i="2"/>
  <c r="BD20" i="2"/>
  <c r="BL20" i="2"/>
  <c r="F107" i="2"/>
  <c r="CG13" i="2"/>
  <c r="DG13" i="2" s="1"/>
  <c r="X13" i="2"/>
  <c r="BD12" i="2"/>
  <c r="BD22" i="2"/>
  <c r="BJ22" i="2"/>
  <c r="BF24" i="2"/>
  <c r="BK24" i="2"/>
  <c r="D75" i="2"/>
  <c r="J76" i="2"/>
  <c r="O77" i="2"/>
  <c r="M106" i="2"/>
  <c r="G109" i="2"/>
  <c r="F139" i="2"/>
  <c r="O140" i="2"/>
  <c r="BC9" i="2"/>
  <c r="BC12" i="2"/>
  <c r="BH12" i="2"/>
  <c r="BG9" i="2"/>
  <c r="BC10" i="2"/>
  <c r="CC10" i="2" s="1"/>
  <c r="DC10" i="2" s="1"/>
  <c r="BI12" i="2"/>
  <c r="CI12" i="2" s="1"/>
  <c r="DI12" i="2" s="1"/>
  <c r="BB13" i="2"/>
  <c r="S13" i="2" s="1"/>
  <c r="BH13" i="2"/>
  <c r="CH13" i="2" s="1"/>
  <c r="DH13" i="2" s="1"/>
  <c r="BH9" i="2"/>
  <c r="CH9" i="2" s="1"/>
  <c r="DH9" i="2" s="1"/>
  <c r="BE12" i="2"/>
  <c r="BK12" i="2"/>
  <c r="BC13" i="2"/>
  <c r="BJ13" i="2"/>
  <c r="BG8" i="2"/>
  <c r="BB9" i="2"/>
  <c r="BG12" i="2"/>
  <c r="BD13" i="2"/>
  <c r="CD13" i="2" s="1"/>
  <c r="DD13" i="2" s="1"/>
  <c r="BL13" i="2"/>
  <c r="CL13" i="2" s="1"/>
  <c r="DL13" i="2" s="1"/>
  <c r="BF20" i="2"/>
  <c r="BF22" i="2"/>
  <c r="BB24" i="2"/>
  <c r="BG24" i="2"/>
  <c r="BL24" i="2"/>
  <c r="I75" i="2"/>
  <c r="N76" i="2"/>
  <c r="H78" i="2"/>
  <c r="H146" i="2" s="1"/>
  <c r="D96" i="2"/>
  <c r="F96" i="2" s="1"/>
  <c r="K109" i="2"/>
  <c r="J139" i="2"/>
  <c r="BD24" i="2"/>
  <c r="K77" i="2"/>
  <c r="I106" i="2"/>
  <c r="N107" i="2"/>
  <c r="I121" i="2"/>
  <c r="F126" i="2"/>
  <c r="F130" i="2" s="1"/>
  <c r="DI8" i="2"/>
  <c r="DE8" i="2"/>
  <c r="DG20" i="2"/>
  <c r="D168" i="2"/>
  <c r="CB9" i="2"/>
  <c r="DB9" i="2" s="1"/>
  <c r="AB4" i="2"/>
  <c r="F163" i="2"/>
  <c r="O169" i="2"/>
  <c r="L169" i="2"/>
  <c r="L170" i="2" s="1"/>
  <c r="L175" i="2" s="1"/>
  <c r="H169" i="2"/>
  <c r="K169" i="2"/>
  <c r="F169" i="2"/>
  <c r="J169" i="2"/>
  <c r="D169" i="2"/>
  <c r="I169" i="2"/>
  <c r="G169" i="2"/>
  <c r="N169" i="2"/>
  <c r="M169" i="2"/>
  <c r="BI9" i="2"/>
  <c r="BE9" i="2"/>
  <c r="BD9" i="2"/>
  <c r="CD9" i="2" s="1"/>
  <c r="DD9" i="2" s="1"/>
  <c r="BJ9" i="2"/>
  <c r="CI9" i="2"/>
  <c r="DI9" i="2" s="1"/>
  <c r="BF10" i="2"/>
  <c r="CF10" i="2" s="1"/>
  <c r="DF10" i="2" s="1"/>
  <c r="BK10" i="2"/>
  <c r="CK10" i="2" s="1"/>
  <c r="DK10" i="2" s="1"/>
  <c r="BF11" i="2"/>
  <c r="BL11" i="2"/>
  <c r="X4" i="2"/>
  <c r="AC4" i="2"/>
  <c r="BB5" i="2"/>
  <c r="CB5" i="2" s="1"/>
  <c r="DB5" i="2" s="1"/>
  <c r="H163" i="2"/>
  <c r="V8" i="2"/>
  <c r="BF9" i="2"/>
  <c r="BK9" i="2"/>
  <c r="BB10" i="2"/>
  <c r="BG10" i="2"/>
  <c r="CB10" i="2"/>
  <c r="DB10" i="2" s="1"/>
  <c r="BB11" i="2"/>
  <c r="F197" i="2"/>
  <c r="CC12" i="2"/>
  <c r="DC12" i="2" s="1"/>
  <c r="L197" i="2"/>
  <c r="Z12" i="2"/>
  <c r="T12" i="2"/>
  <c r="N205" i="2"/>
  <c r="J205" i="2"/>
  <c r="F205" i="2"/>
  <c r="L205" i="2"/>
  <c r="G205" i="2"/>
  <c r="K205" i="2"/>
  <c r="D205" i="2"/>
  <c r="O205" i="2"/>
  <c r="I205" i="2"/>
  <c r="M205" i="2"/>
  <c r="H205" i="2"/>
  <c r="BI13" i="2"/>
  <c r="BE13" i="2"/>
  <c r="CE13" i="2" s="1"/>
  <c r="DE13" i="2" s="1"/>
  <c r="G204" i="2"/>
  <c r="U13" i="2"/>
  <c r="K204" i="2"/>
  <c r="Y13" i="2"/>
  <c r="O204" i="2"/>
  <c r="O206" i="2" s="1"/>
  <c r="AC13" i="2"/>
  <c r="BF13" i="2"/>
  <c r="W13" i="2" s="1"/>
  <c r="BK13" i="2"/>
  <c r="Z15" i="2"/>
  <c r="BC15" i="2"/>
  <c r="CC15" i="2" s="1"/>
  <c r="DC15" i="2" s="1"/>
  <c r="N229" i="2"/>
  <c r="J229" i="2"/>
  <c r="F229" i="2"/>
  <c r="L229" i="2"/>
  <c r="H229" i="2"/>
  <c r="O229" i="2"/>
  <c r="K229" i="2"/>
  <c r="G229" i="2"/>
  <c r="D229" i="2"/>
  <c r="M229" i="2"/>
  <c r="I229" i="2"/>
  <c r="I234" i="2"/>
  <c r="CF20" i="2"/>
  <c r="AE47" i="2"/>
  <c r="AF47" i="2" s="1"/>
  <c r="AG47" i="2" s="1"/>
  <c r="AH47" i="2" s="1"/>
  <c r="AI47" i="2" s="1"/>
  <c r="AJ47" i="2" s="1"/>
  <c r="AK47" i="2" s="1"/>
  <c r="AL47" i="2" s="1"/>
  <c r="AM47" i="2" s="1"/>
  <c r="AN47" i="2" s="1"/>
  <c r="BM47" i="2"/>
  <c r="BN47" i="2" s="1"/>
  <c r="BO47" i="2" s="1"/>
  <c r="BP47" i="2" s="1"/>
  <c r="BQ47" i="2" s="1"/>
  <c r="BR47" i="2" s="1"/>
  <c r="BS47" i="2" s="1"/>
  <c r="BT47" i="2" s="1"/>
  <c r="BU47" i="2" s="1"/>
  <c r="BV47" i="2" s="1"/>
  <c r="L54" i="2"/>
  <c r="L178" i="2"/>
  <c r="Z10" i="2"/>
  <c r="O188" i="2"/>
  <c r="K188" i="2"/>
  <c r="G188" i="2"/>
  <c r="N188" i="2"/>
  <c r="I188" i="2"/>
  <c r="M188" i="2"/>
  <c r="H188" i="2"/>
  <c r="L188" i="2"/>
  <c r="F188" i="2"/>
  <c r="J188" i="2"/>
  <c r="D188" i="2"/>
  <c r="BK11" i="2"/>
  <c r="BG11" i="2"/>
  <c r="BC11" i="2"/>
  <c r="BD11" i="2"/>
  <c r="BI11" i="2"/>
  <c r="H197" i="2"/>
  <c r="V12" i="2"/>
  <c r="H206" i="2"/>
  <c r="L206" i="2"/>
  <c r="F215" i="2"/>
  <c r="F59" i="2"/>
  <c r="F103" i="2" s="1"/>
  <c r="T15" i="2"/>
  <c r="J215" i="2"/>
  <c r="J59" i="2"/>
  <c r="J103" i="2" s="1"/>
  <c r="N215" i="2"/>
  <c r="N59" i="2"/>
  <c r="N103" i="2" s="1"/>
  <c r="I228" i="2"/>
  <c r="I230" i="2" s="1"/>
  <c r="N228" i="2"/>
  <c r="N230" i="2" s="1"/>
  <c r="BK16" i="2"/>
  <c r="AB16" i="2" s="1"/>
  <c r="D234" i="2"/>
  <c r="CB20" i="2"/>
  <c r="M247" i="2"/>
  <c r="I247" i="2"/>
  <c r="D247" i="2"/>
  <c r="O247" i="2"/>
  <c r="K247" i="2"/>
  <c r="G247" i="2"/>
  <c r="N247" i="2"/>
  <c r="J247" i="2"/>
  <c r="F247" i="2"/>
  <c r="H247" i="2"/>
  <c r="L247" i="2"/>
  <c r="BK21" i="2"/>
  <c r="BG21" i="2"/>
  <c r="BC21" i="2"/>
  <c r="BJ21" i="2"/>
  <c r="BF21" i="2"/>
  <c r="BB21" i="2"/>
  <c r="BD21" i="2"/>
  <c r="BL21" i="2"/>
  <c r="H263" i="2"/>
  <c r="M263" i="2"/>
  <c r="CJ22" i="2"/>
  <c r="DJ22" i="2" s="1"/>
  <c r="BM5" i="2"/>
  <c r="CM5" i="2" s="1"/>
  <c r="DM5" i="2" s="1"/>
  <c r="AF4" i="2"/>
  <c r="CI10" i="2"/>
  <c r="DI10" i="2" s="1"/>
  <c r="BL10" i="2"/>
  <c r="CL10" i="2" s="1"/>
  <c r="DL10" i="2" s="1"/>
  <c r="BH10" i="2"/>
  <c r="CH10" i="2" s="1"/>
  <c r="DH10" i="2" s="1"/>
  <c r="BD10" i="2"/>
  <c r="U10" i="2" s="1"/>
  <c r="BE10" i="2"/>
  <c r="CE10" i="2" s="1"/>
  <c r="DE10" i="2" s="1"/>
  <c r="BJ10" i="2"/>
  <c r="CJ10" i="2" s="1"/>
  <c r="DJ10" i="2" s="1"/>
  <c r="BE11" i="2"/>
  <c r="BJ11" i="2"/>
  <c r="N197" i="2"/>
  <c r="CK12" i="2"/>
  <c r="DK12" i="2" s="1"/>
  <c r="AB12" i="2"/>
  <c r="CE12" i="2"/>
  <c r="DE12" i="2" s="1"/>
  <c r="D204" i="2"/>
  <c r="D206" i="2" s="1"/>
  <c r="CB13" i="2"/>
  <c r="DB13" i="2" s="1"/>
  <c r="I204" i="2"/>
  <c r="I206" i="2" s="1"/>
  <c r="CF13" i="2"/>
  <c r="DF13" i="2" s="1"/>
  <c r="M204" i="2"/>
  <c r="M206" i="2" s="1"/>
  <c r="CJ13" i="2"/>
  <c r="DJ13" i="2" s="1"/>
  <c r="Z13" i="2"/>
  <c r="G215" i="2"/>
  <c r="G59" i="2"/>
  <c r="G103" i="2" s="1"/>
  <c r="BD15" i="2"/>
  <c r="CD15" i="2" s="1"/>
  <c r="DD15" i="2" s="1"/>
  <c r="K215" i="2"/>
  <c r="K59" i="2"/>
  <c r="K103" i="2" s="1"/>
  <c r="BH15" i="2"/>
  <c r="CH15" i="2" s="1"/>
  <c r="DH15" i="2" s="1"/>
  <c r="O215" i="2"/>
  <c r="O59" i="2"/>
  <c r="O103" i="2" s="1"/>
  <c r="BL15" i="2"/>
  <c r="AC15" i="2" s="1"/>
  <c r="BK15" i="2"/>
  <c r="AB15" i="2" s="1"/>
  <c r="D228" i="2"/>
  <c r="D230" i="2" s="1"/>
  <c r="J228" i="2"/>
  <c r="BG16" i="2"/>
  <c r="X16" i="2" s="1"/>
  <c r="O228" i="2"/>
  <c r="O230" i="2" s="1"/>
  <c r="BF16" i="2"/>
  <c r="CF16" i="2" s="1"/>
  <c r="DF16" i="2" s="1"/>
  <c r="BL16" i="2"/>
  <c r="CL16" i="2" s="1"/>
  <c r="DL16" i="2" s="1"/>
  <c r="CK16" i="2"/>
  <c r="DK16" i="2" s="1"/>
  <c r="L234" i="2"/>
  <c r="CC20" i="2"/>
  <c r="DK20" i="2"/>
  <c r="BE21" i="2"/>
  <c r="I263" i="2"/>
  <c r="CF22" i="2"/>
  <c r="DF22" i="2" s="1"/>
  <c r="N163" i="2"/>
  <c r="CK8" i="2"/>
  <c r="AB8" i="2"/>
  <c r="K168" i="2"/>
  <c r="K170" i="2" s="1"/>
  <c r="K175" i="2" s="1"/>
  <c r="Y9" i="2"/>
  <c r="S9" i="2"/>
  <c r="G178" i="2"/>
  <c r="G180" i="2" s="1"/>
  <c r="G184" i="2" s="1"/>
  <c r="G54" i="2"/>
  <c r="BJ5" i="2"/>
  <c r="CJ5" i="2" s="1"/>
  <c r="DJ5" i="2" s="1"/>
  <c r="J163" i="2"/>
  <c r="CG8" i="2"/>
  <c r="X8" i="2"/>
  <c r="G168" i="2"/>
  <c r="G170" i="2" s="1"/>
  <c r="G175" i="2" s="1"/>
  <c r="U9" i="2"/>
  <c r="BF5" i="2"/>
  <c r="CF5" i="2" s="1"/>
  <c r="DF5" i="2" s="1"/>
  <c r="L163" i="2"/>
  <c r="Z8" i="2"/>
  <c r="T8" i="2"/>
  <c r="J197" i="2"/>
  <c r="CG12" i="2"/>
  <c r="DG12" i="2" s="1"/>
  <c r="X12" i="2"/>
  <c r="V13" i="2"/>
  <c r="AA13" i="2"/>
  <c r="CI13" i="2"/>
  <c r="DI13" i="2" s="1"/>
  <c r="H215" i="2"/>
  <c r="H59" i="2"/>
  <c r="H103" i="2" s="1"/>
  <c r="CE15" i="2"/>
  <c r="DE15" i="2" s="1"/>
  <c r="L215" i="2"/>
  <c r="L59" i="2"/>
  <c r="L103" i="2" s="1"/>
  <c r="CI15" i="2"/>
  <c r="DI15" i="2" s="1"/>
  <c r="BG15" i="2"/>
  <c r="X15" i="2" s="1"/>
  <c r="F228" i="2"/>
  <c r="F230" i="2" s="1"/>
  <c r="BC16" i="2"/>
  <c r="CC16" i="2" s="1"/>
  <c r="DC16" i="2" s="1"/>
  <c r="K228" i="2"/>
  <c r="K230" i="2" s="1"/>
  <c r="BB16" i="2"/>
  <c r="CB16" i="2" s="1"/>
  <c r="DB16" i="2" s="1"/>
  <c r="BH16" i="2"/>
  <c r="CH16" i="2" s="1"/>
  <c r="DH16" i="2" s="1"/>
  <c r="H234" i="2"/>
  <c r="M234" i="2"/>
  <c r="CJ20" i="2"/>
  <c r="BH21" i="2"/>
  <c r="D263" i="2"/>
  <c r="CB22" i="2"/>
  <c r="DB22" i="2" s="1"/>
  <c r="J234" i="2"/>
  <c r="BB23" i="2"/>
  <c r="BF23" i="2"/>
  <c r="BJ23" i="2"/>
  <c r="BB25" i="2"/>
  <c r="BF25" i="2"/>
  <c r="BJ25" i="2"/>
  <c r="N164" i="2"/>
  <c r="J164" i="2"/>
  <c r="F164" i="2"/>
  <c r="M164" i="2"/>
  <c r="M165" i="2" s="1"/>
  <c r="H164" i="2"/>
  <c r="L164" i="2"/>
  <c r="G164" i="2"/>
  <c r="K164" i="2"/>
  <c r="I164" i="2"/>
  <c r="I165" i="2" s="1"/>
  <c r="D164" i="2"/>
  <c r="D165" i="2" s="1"/>
  <c r="O164" i="2"/>
  <c r="BB8" i="2"/>
  <c r="BF8" i="2"/>
  <c r="BJ8" i="2"/>
  <c r="N198" i="2"/>
  <c r="J198" i="2"/>
  <c r="F198" i="2"/>
  <c r="L198" i="2"/>
  <c r="G198" i="2"/>
  <c r="K198" i="2"/>
  <c r="D198" i="2"/>
  <c r="D199" i="2" s="1"/>
  <c r="D201" i="2" s="1"/>
  <c r="O198" i="2"/>
  <c r="I198" i="2"/>
  <c r="I199" i="2" s="1"/>
  <c r="I201" i="2" s="1"/>
  <c r="M198" i="2"/>
  <c r="M199" i="2" s="1"/>
  <c r="M201" i="2" s="1"/>
  <c r="H198" i="2"/>
  <c r="BB12" i="2"/>
  <c r="CB12" i="2" s="1"/>
  <c r="DB12" i="2" s="1"/>
  <c r="BF12" i="2"/>
  <c r="W12" i="2" s="1"/>
  <c r="BJ12" i="2"/>
  <c r="AA12" i="2" s="1"/>
  <c r="F206" i="2"/>
  <c r="J206" i="2"/>
  <c r="N206" i="2"/>
  <c r="D215" i="2"/>
  <c r="D59" i="2"/>
  <c r="D103" i="2" s="1"/>
  <c r="I215" i="2"/>
  <c r="I59" i="2"/>
  <c r="I103" i="2" s="1"/>
  <c r="M215" i="2"/>
  <c r="M59" i="2"/>
  <c r="M103" i="2" s="1"/>
  <c r="L235" i="2"/>
  <c r="H235" i="2"/>
  <c r="N235" i="2"/>
  <c r="J235" i="2"/>
  <c r="F235" i="2"/>
  <c r="M235" i="2"/>
  <c r="I235" i="2"/>
  <c r="D235" i="2"/>
  <c r="O235" i="2"/>
  <c r="K235" i="2"/>
  <c r="G235" i="2"/>
  <c r="BE20" i="2"/>
  <c r="CE20" i="2" s="1"/>
  <c r="BI20" i="2"/>
  <c r="CI20" i="2" s="1"/>
  <c r="M264" i="2"/>
  <c r="I264" i="2"/>
  <c r="D264" i="2"/>
  <c r="L264" i="2"/>
  <c r="L265" i="2" s="1"/>
  <c r="L278" i="2" s="1"/>
  <c r="H264" i="2"/>
  <c r="O264" i="2"/>
  <c r="K264" i="2"/>
  <c r="G264" i="2"/>
  <c r="N264" i="2"/>
  <c r="J264" i="2"/>
  <c r="J265" i="2" s="1"/>
  <c r="J278" i="2" s="1"/>
  <c r="F264" i="2"/>
  <c r="BE22" i="2"/>
  <c r="CE22" i="2" s="1"/>
  <c r="DE22" i="2" s="1"/>
  <c r="BI22" i="2"/>
  <c r="CI22" i="2" s="1"/>
  <c r="DI22" i="2" s="1"/>
  <c r="BC23" i="2"/>
  <c r="BG23" i="2"/>
  <c r="BK23" i="2"/>
  <c r="L293" i="2"/>
  <c r="H293" i="2"/>
  <c r="O293" i="2"/>
  <c r="K293" i="2"/>
  <c r="G293" i="2"/>
  <c r="N293" i="2"/>
  <c r="J293" i="2"/>
  <c r="J294" i="2" s="1"/>
  <c r="F293" i="2"/>
  <c r="M293" i="2"/>
  <c r="I293" i="2"/>
  <c r="D293" i="2"/>
  <c r="D294" i="2" s="1"/>
  <c r="BE24" i="2"/>
  <c r="CE24" i="2" s="1"/>
  <c r="DE24" i="2" s="1"/>
  <c r="BI24" i="2"/>
  <c r="CI24" i="2" s="1"/>
  <c r="DI24" i="2" s="1"/>
  <c r="CB24" i="2"/>
  <c r="DB24" i="2" s="1"/>
  <c r="CF24" i="2"/>
  <c r="DF24" i="2" s="1"/>
  <c r="CJ24" i="2"/>
  <c r="DJ24" i="2" s="1"/>
  <c r="BC25" i="2"/>
  <c r="BG25" i="2"/>
  <c r="BK25" i="2"/>
  <c r="O310" i="2"/>
  <c r="K310" i="2"/>
  <c r="G310" i="2"/>
  <c r="N310" i="2"/>
  <c r="N311" i="2" s="1"/>
  <c r="J310" i="2"/>
  <c r="F310" i="2"/>
  <c r="F311" i="2" s="1"/>
  <c r="M310" i="2"/>
  <c r="I310" i="2"/>
  <c r="I311" i="2" s="1"/>
  <c r="D310" i="2"/>
  <c r="L310" i="2"/>
  <c r="L311" i="2" s="1"/>
  <c r="H310" i="2"/>
  <c r="D315" i="2"/>
  <c r="D316" i="2" s="1"/>
  <c r="D322" i="2"/>
  <c r="I315" i="2"/>
  <c r="I316" i="2" s="1"/>
  <c r="I322" i="2"/>
  <c r="H326" i="2"/>
  <c r="M326" i="2"/>
  <c r="BJ26" i="2"/>
  <c r="G106" i="2"/>
  <c r="G138" i="2"/>
  <c r="G75" i="2"/>
  <c r="K106" i="2"/>
  <c r="K138" i="2"/>
  <c r="K75" i="2"/>
  <c r="O106" i="2"/>
  <c r="O138" i="2"/>
  <c r="O75" i="2"/>
  <c r="H107" i="2"/>
  <c r="H139" i="2"/>
  <c r="H76" i="2"/>
  <c r="L107" i="2"/>
  <c r="L139" i="2"/>
  <c r="L76" i="2"/>
  <c r="D108" i="2"/>
  <c r="D140" i="2"/>
  <c r="D77" i="2"/>
  <c r="I108" i="2"/>
  <c r="I140" i="2"/>
  <c r="I77" i="2"/>
  <c r="M108" i="2"/>
  <c r="M77" i="2"/>
  <c r="M140" i="2"/>
  <c r="G96" i="2"/>
  <c r="CC22" i="2"/>
  <c r="DC22" i="2" s="1"/>
  <c r="CG22" i="2"/>
  <c r="DG22" i="2" s="1"/>
  <c r="BD23" i="2"/>
  <c r="BH23" i="2"/>
  <c r="H294" i="2"/>
  <c r="L294" i="2"/>
  <c r="CC24" i="2"/>
  <c r="DC24" i="2" s="1"/>
  <c r="CG24" i="2"/>
  <c r="DG24" i="2" s="1"/>
  <c r="CK24" i="2"/>
  <c r="DK24" i="2" s="1"/>
  <c r="BD25" i="2"/>
  <c r="BH25" i="2"/>
  <c r="H311" i="2"/>
  <c r="F314" i="2"/>
  <c r="J314" i="2"/>
  <c r="N314" i="2"/>
  <c r="I326" i="2"/>
  <c r="L282" i="2"/>
  <c r="H282" i="2"/>
  <c r="O282" i="2"/>
  <c r="K282" i="2"/>
  <c r="G282" i="2"/>
  <c r="N282" i="2"/>
  <c r="J282" i="2"/>
  <c r="F282" i="2"/>
  <c r="M282" i="2"/>
  <c r="I282" i="2"/>
  <c r="D282" i="2"/>
  <c r="BE23" i="2"/>
  <c r="BI23" i="2"/>
  <c r="I294" i="2"/>
  <c r="M294" i="2"/>
  <c r="N298" i="2"/>
  <c r="J298" i="2"/>
  <c r="F298" i="2"/>
  <c r="M298" i="2"/>
  <c r="I298" i="2"/>
  <c r="D298" i="2"/>
  <c r="L298" i="2"/>
  <c r="H298" i="2"/>
  <c r="O298" i="2"/>
  <c r="K298" i="2"/>
  <c r="G298" i="2"/>
  <c r="BE25" i="2"/>
  <c r="BI25" i="2"/>
  <c r="D311" i="2"/>
  <c r="M311" i="2"/>
  <c r="G314" i="2"/>
  <c r="K314" i="2"/>
  <c r="O314" i="2"/>
  <c r="D326" i="2"/>
  <c r="F234" i="2"/>
  <c r="F236" i="2" s="1"/>
  <c r="F243" i="2" s="1"/>
  <c r="N234" i="2"/>
  <c r="N236" i="2" s="1"/>
  <c r="N243" i="2" s="1"/>
  <c r="F265" i="2"/>
  <c r="F278" i="2" s="1"/>
  <c r="N265" i="2"/>
  <c r="N278" i="2" s="1"/>
  <c r="F294" i="2"/>
  <c r="N294" i="2"/>
  <c r="J311" i="2"/>
  <c r="H322" i="2"/>
  <c r="H315" i="2"/>
  <c r="H316" i="2" s="1"/>
  <c r="H323" i="2" s="1"/>
  <c r="L322" i="2"/>
  <c r="L315" i="2"/>
  <c r="L316" i="2" s="1"/>
  <c r="L326" i="2"/>
  <c r="M315" i="2"/>
  <c r="M316" i="2" s="1"/>
  <c r="M322" i="2"/>
  <c r="N327" i="2"/>
  <c r="N328" i="2" s="1"/>
  <c r="J327" i="2"/>
  <c r="J328" i="2" s="1"/>
  <c r="F327" i="2"/>
  <c r="F328" i="2" s="1"/>
  <c r="M327" i="2"/>
  <c r="I327" i="2"/>
  <c r="D327" i="2"/>
  <c r="L327" i="2"/>
  <c r="H327" i="2"/>
  <c r="O327" i="2"/>
  <c r="K327" i="2"/>
  <c r="G327" i="2"/>
  <c r="J109" i="2"/>
  <c r="J126" i="2"/>
  <c r="J130" i="2" s="1"/>
  <c r="N109" i="2"/>
  <c r="N126" i="2"/>
  <c r="N130" i="2" s="1"/>
  <c r="F138" i="2"/>
  <c r="F106" i="2"/>
  <c r="F75" i="2"/>
  <c r="J138" i="2"/>
  <c r="J106" i="2"/>
  <c r="J75" i="2"/>
  <c r="N138" i="2"/>
  <c r="N75" i="2"/>
  <c r="G139" i="2"/>
  <c r="G76" i="2"/>
  <c r="K139" i="2"/>
  <c r="K107" i="2"/>
  <c r="K76" i="2"/>
  <c r="O139" i="2"/>
  <c r="O107" i="2"/>
  <c r="O76" i="2"/>
  <c r="H140" i="2"/>
  <c r="H77" i="2"/>
  <c r="L140" i="2"/>
  <c r="L77" i="2"/>
  <c r="L75" i="2"/>
  <c r="F77" i="2"/>
  <c r="F78" i="2"/>
  <c r="F146" i="2" s="1"/>
  <c r="K78" i="2"/>
  <c r="K146" i="2" s="1"/>
  <c r="D79" i="2"/>
  <c r="D147" i="2" s="1"/>
  <c r="F94" i="2"/>
  <c r="G94" i="2" s="1"/>
  <c r="H94" i="2" s="1"/>
  <c r="I94" i="2" s="1"/>
  <c r="J94" i="2" s="1"/>
  <c r="K94" i="2" s="1"/>
  <c r="L94" i="2" s="1"/>
  <c r="M94" i="2" s="1"/>
  <c r="N94" i="2" s="1"/>
  <c r="O94" i="2" s="1"/>
  <c r="H96" i="2"/>
  <c r="I96" i="2" s="1"/>
  <c r="J96" i="2" s="1"/>
  <c r="K96" i="2" s="1"/>
  <c r="L96" i="2" s="1"/>
  <c r="M96" i="2" s="1"/>
  <c r="N96" i="2" s="1"/>
  <c r="O96" i="2" s="1"/>
  <c r="AE92" i="2"/>
  <c r="AF92" i="2" s="1"/>
  <c r="AG92" i="2" s="1"/>
  <c r="AH92" i="2" s="1"/>
  <c r="AI92" i="2" s="1"/>
  <c r="AJ92" i="2" s="1"/>
  <c r="AK92" i="2" s="1"/>
  <c r="AL92" i="2" s="1"/>
  <c r="AM92" i="2" s="1"/>
  <c r="AN92" i="2" s="1"/>
  <c r="D95" i="2"/>
  <c r="F95" i="2" s="1"/>
  <c r="G107" i="2"/>
  <c r="N108" i="2"/>
  <c r="L109" i="2"/>
  <c r="O121" i="2"/>
  <c r="M139" i="2"/>
  <c r="H75" i="2"/>
  <c r="M76" i="2"/>
  <c r="G78" i="2"/>
  <c r="G146" i="2" s="1"/>
  <c r="G79" i="2"/>
  <c r="G147" i="2" s="1"/>
  <c r="I107" i="2"/>
  <c r="M109" i="2"/>
  <c r="H138" i="2"/>
  <c r="F140" i="2"/>
  <c r="D139" i="2"/>
  <c r="D107" i="2"/>
  <c r="J140" i="2"/>
  <c r="J108" i="2"/>
  <c r="I76" i="2"/>
  <c r="N77" i="2"/>
  <c r="N78" i="2"/>
  <c r="N146" i="2" s="1"/>
  <c r="H109" i="2"/>
  <c r="J121" i="2"/>
  <c r="L138" i="2"/>
  <c r="D126" i="2"/>
  <c r="D130" i="2" s="1"/>
  <c r="D109" i="2"/>
  <c r="I126" i="2"/>
  <c r="I130" i="2" s="1"/>
  <c r="I109" i="2"/>
  <c r="D76" i="2"/>
  <c r="J77" i="2"/>
  <c r="AE91" i="2"/>
  <c r="AF91" i="2" s="1"/>
  <c r="AG91" i="2" s="1"/>
  <c r="AH91" i="2" s="1"/>
  <c r="AI91" i="2" s="1"/>
  <c r="AJ91" i="2" s="1"/>
  <c r="AK91" i="2" s="1"/>
  <c r="AL91" i="2" s="1"/>
  <c r="AM91" i="2" s="1"/>
  <c r="AN91" i="2" s="1"/>
  <c r="G95" i="2"/>
  <c r="H95" i="2" s="1"/>
  <c r="I95" i="2" s="1"/>
  <c r="J95" i="2" s="1"/>
  <c r="K95" i="2" s="1"/>
  <c r="L95" i="2" s="1"/>
  <c r="M95" i="2" s="1"/>
  <c r="N95" i="2" s="1"/>
  <c r="O95" i="2" s="1"/>
  <c r="M78" i="2"/>
  <c r="M146" i="2" s="1"/>
  <c r="F179" i="2"/>
  <c r="J179" i="2"/>
  <c r="O179" i="2"/>
  <c r="H179" i="2"/>
  <c r="L179" i="2"/>
  <c r="D179" i="2"/>
  <c r="I179" i="2"/>
  <c r="M179" i="2"/>
  <c r="H257" i="2"/>
  <c r="L257" i="2"/>
  <c r="D257" i="2"/>
  <c r="I257" i="2"/>
  <c r="M257" i="2"/>
  <c r="F257" i="2"/>
  <c r="J257" i="2"/>
  <c r="N257" i="2"/>
  <c r="G257" i="2"/>
  <c r="K257" i="2"/>
  <c r="J230" i="2" l="1"/>
  <c r="G206" i="2"/>
  <c r="J165" i="2"/>
  <c r="Y16" i="2"/>
  <c r="CK15" i="2"/>
  <c r="DK15" i="2" s="1"/>
  <c r="D328" i="2"/>
  <c r="CD10" i="2"/>
  <c r="DD10" i="2" s="1"/>
  <c r="CC13" i="2"/>
  <c r="DC13" i="2" s="1"/>
  <c r="T13" i="2"/>
  <c r="BC26" i="2"/>
  <c r="CG16" i="2"/>
  <c r="DG16" i="2" s="1"/>
  <c r="BK17" i="2"/>
  <c r="BB26" i="2"/>
  <c r="S16" i="2"/>
  <c r="BF26" i="2"/>
  <c r="BK26" i="2"/>
  <c r="BG17" i="2"/>
  <c r="T16" i="2"/>
  <c r="I323" i="2"/>
  <c r="BG26" i="2"/>
  <c r="BF17" i="2"/>
  <c r="Y15" i="2"/>
  <c r="J101" i="2"/>
  <c r="DI20" i="2"/>
  <c r="I101" i="2"/>
  <c r="DE20" i="2"/>
  <c r="G326" i="2"/>
  <c r="G328" i="2" s="1"/>
  <c r="BD26" i="2"/>
  <c r="K297" i="2"/>
  <c r="K299" i="2" s="1"/>
  <c r="K306" i="2" s="1"/>
  <c r="CH25" i="2"/>
  <c r="DH25" i="2" s="1"/>
  <c r="J297" i="2"/>
  <c r="J299" i="2" s="1"/>
  <c r="J306" i="2" s="1"/>
  <c r="CG25" i="2"/>
  <c r="DG25" i="2" s="1"/>
  <c r="M328" i="2"/>
  <c r="O309" i="2"/>
  <c r="O311" i="2" s="1"/>
  <c r="D281" i="2"/>
  <c r="D283" i="2" s="1"/>
  <c r="D289" i="2" s="1"/>
  <c r="D52" i="2"/>
  <c r="D118" i="2" s="1"/>
  <c r="CB23" i="2"/>
  <c r="DB23" i="2" s="1"/>
  <c r="K263" i="2"/>
  <c r="K265" i="2" s="1"/>
  <c r="K278" i="2" s="1"/>
  <c r="CH22" i="2"/>
  <c r="DH22" i="2" s="1"/>
  <c r="K234" i="2"/>
  <c r="K236" i="2" s="1"/>
  <c r="K243" i="2" s="1"/>
  <c r="CH20" i="2"/>
  <c r="I223" i="2"/>
  <c r="I216" i="2"/>
  <c r="I217" i="2" s="1"/>
  <c r="J207" i="2"/>
  <c r="J212" i="2" s="1"/>
  <c r="G163" i="2"/>
  <c r="G165" i="2" s="1"/>
  <c r="CD8" i="2"/>
  <c r="U8" i="2"/>
  <c r="L297" i="2"/>
  <c r="L299" i="2" s="1"/>
  <c r="L306" i="2" s="1"/>
  <c r="CI25" i="2"/>
  <c r="DI25" i="2" s="1"/>
  <c r="M236" i="2"/>
  <c r="M243" i="2" s="1"/>
  <c r="H236" i="2"/>
  <c r="H243" i="2" s="1"/>
  <c r="S12" i="2"/>
  <c r="M168" i="2"/>
  <c r="M170" i="2" s="1"/>
  <c r="M175" i="2" s="1"/>
  <c r="CJ9" i="2"/>
  <c r="DJ9" i="2" s="1"/>
  <c r="AA9" i="2"/>
  <c r="DK8" i="2"/>
  <c r="I265" i="2"/>
  <c r="I278" i="2" s="1"/>
  <c r="G223" i="2"/>
  <c r="G216" i="2"/>
  <c r="G217" i="2" s="1"/>
  <c r="CJ12" i="2"/>
  <c r="DJ12" i="2" s="1"/>
  <c r="H178" i="2"/>
  <c r="H180" i="2" s="1"/>
  <c r="H184" i="2" s="1"/>
  <c r="H54" i="2"/>
  <c r="V10" i="2"/>
  <c r="BK28" i="2"/>
  <c r="BK32" i="2" s="1"/>
  <c r="BK35" i="2" s="1"/>
  <c r="H265" i="2"/>
  <c r="H278" i="2" s="1"/>
  <c r="H246" i="2"/>
  <c r="H248" i="2" s="1"/>
  <c r="H255" i="2" s="1"/>
  <c r="H258" i="2" s="1"/>
  <c r="H63" i="2"/>
  <c r="CE21" i="2"/>
  <c r="DE21" i="2" s="1"/>
  <c r="D236" i="2"/>
  <c r="D243" i="2" s="1"/>
  <c r="J223" i="2"/>
  <c r="J216" i="2"/>
  <c r="J217" i="2" s="1"/>
  <c r="J224" i="2" s="1"/>
  <c r="L207" i="2"/>
  <c r="L212" i="2" s="1"/>
  <c r="M187" i="2"/>
  <c r="M189" i="2" s="1"/>
  <c r="M194" i="2" s="1"/>
  <c r="AA11" i="2"/>
  <c r="CJ11" i="2"/>
  <c r="DJ11" i="2" s="1"/>
  <c r="L104" i="2"/>
  <c r="L137" i="2" s="1"/>
  <c r="L74" i="2"/>
  <c r="G246" i="2"/>
  <c r="G248" i="2" s="1"/>
  <c r="G255" i="2" s="1"/>
  <c r="G258" i="2" s="1"/>
  <c r="G63" i="2"/>
  <c r="CD21" i="2"/>
  <c r="DD21" i="2" s="1"/>
  <c r="F101" i="2"/>
  <c r="L228" i="2"/>
  <c r="L230" i="2" s="1"/>
  <c r="CI16" i="2"/>
  <c r="DI16" i="2" s="1"/>
  <c r="BI16" i="2"/>
  <c r="BI17" i="2" s="1"/>
  <c r="K206" i="2"/>
  <c r="F187" i="2"/>
  <c r="F189" i="2" s="1"/>
  <c r="F194" i="2" s="1"/>
  <c r="CC11" i="2"/>
  <c r="DC11" i="2" s="1"/>
  <c r="T11" i="2"/>
  <c r="O178" i="2"/>
  <c r="O180" i="2" s="1"/>
  <c r="O184" i="2" s="1"/>
  <c r="O54" i="2"/>
  <c r="AC10" i="2"/>
  <c r="N168" i="2"/>
  <c r="N170" i="2" s="1"/>
  <c r="N175" i="2" s="1"/>
  <c r="CK9" i="2"/>
  <c r="DK9" i="2" s="1"/>
  <c r="AB9" i="2"/>
  <c r="U15" i="2"/>
  <c r="BL17" i="2"/>
  <c r="M323" i="2"/>
  <c r="L328" i="2"/>
  <c r="L323" i="2"/>
  <c r="O322" i="2"/>
  <c r="O315" i="2"/>
  <c r="O316" i="2" s="1"/>
  <c r="G322" i="2"/>
  <c r="G315" i="2"/>
  <c r="G316" i="2" s="1"/>
  <c r="G297" i="2"/>
  <c r="G299" i="2" s="1"/>
  <c r="G306" i="2" s="1"/>
  <c r="CD25" i="2"/>
  <c r="DD25" i="2" s="1"/>
  <c r="I328" i="2"/>
  <c r="J322" i="2"/>
  <c r="J315" i="2"/>
  <c r="J316" i="2" s="1"/>
  <c r="F297" i="2"/>
  <c r="F299" i="2" s="1"/>
  <c r="F306" i="2" s="1"/>
  <c r="CC25" i="2"/>
  <c r="DC25" i="2" s="1"/>
  <c r="D323" i="2"/>
  <c r="K309" i="2"/>
  <c r="K311" i="2" s="1"/>
  <c r="M297" i="2"/>
  <c r="M299" i="2" s="1"/>
  <c r="M306" i="2" s="1"/>
  <c r="CJ25" i="2"/>
  <c r="DJ25" i="2" s="1"/>
  <c r="O292" i="2"/>
  <c r="O294" i="2" s="1"/>
  <c r="CL24" i="2"/>
  <c r="DL24" i="2" s="1"/>
  <c r="G263" i="2"/>
  <c r="G265" i="2" s="1"/>
  <c r="G278" i="2" s="1"/>
  <c r="CD22" i="2"/>
  <c r="DD22" i="2" s="1"/>
  <c r="BI26" i="2"/>
  <c r="G234" i="2"/>
  <c r="G236" i="2" s="1"/>
  <c r="G243" i="2" s="1"/>
  <c r="CD20" i="2"/>
  <c r="F207" i="2"/>
  <c r="F212" i="2" s="1"/>
  <c r="O197" i="2"/>
  <c r="O199" i="2" s="1"/>
  <c r="O201" i="2" s="1"/>
  <c r="CL12" i="2"/>
  <c r="DL12" i="2" s="1"/>
  <c r="AC12" i="2"/>
  <c r="BB17" i="2"/>
  <c r="BB28" i="2" s="1"/>
  <c r="BB32" i="2" s="1"/>
  <c r="BB35" i="2" s="1"/>
  <c r="H297" i="2"/>
  <c r="H299" i="2" s="1"/>
  <c r="H306" i="2" s="1"/>
  <c r="CE25" i="2"/>
  <c r="DE25" i="2" s="1"/>
  <c r="J236" i="2"/>
  <c r="J243" i="2" s="1"/>
  <c r="N246" i="2"/>
  <c r="N248" i="2" s="1"/>
  <c r="N255" i="2" s="1"/>
  <c r="N258" i="2" s="1"/>
  <c r="N63" i="2"/>
  <c r="CK21" i="2"/>
  <c r="DJ20" i="2"/>
  <c r="CL15" i="2"/>
  <c r="DL15" i="2" s="1"/>
  <c r="CB8" i="2"/>
  <c r="L101" i="2"/>
  <c r="L110" i="2" s="1"/>
  <c r="N165" i="2"/>
  <c r="DC20" i="2"/>
  <c r="AC16" i="2"/>
  <c r="K223" i="2"/>
  <c r="K216" i="2"/>
  <c r="K217" i="2" s="1"/>
  <c r="I207" i="2"/>
  <c r="I212" i="2" s="1"/>
  <c r="N199" i="2"/>
  <c r="N201" i="2" s="1"/>
  <c r="N187" i="2"/>
  <c r="N189" i="2" s="1"/>
  <c r="N194" i="2" s="1"/>
  <c r="AB11" i="2"/>
  <c r="CK11" i="2"/>
  <c r="DK11" i="2" s="1"/>
  <c r="D178" i="2"/>
  <c r="D180" i="2" s="1"/>
  <c r="D184" i="2" s="1"/>
  <c r="D54" i="2"/>
  <c r="S10" i="2"/>
  <c r="CF8" i="2"/>
  <c r="AG4" i="2"/>
  <c r="BN5" i="2"/>
  <c r="CN5" i="2" s="1"/>
  <c r="DN5" i="2" s="1"/>
  <c r="L246" i="2"/>
  <c r="L248" i="2" s="1"/>
  <c r="L255" i="2" s="1"/>
  <c r="L258" i="2" s="1"/>
  <c r="L63" i="2"/>
  <c r="CI21" i="2"/>
  <c r="DI21" i="2" s="1"/>
  <c r="D246" i="2"/>
  <c r="D248" i="2" s="1"/>
  <c r="D255" i="2" s="1"/>
  <c r="D258" i="2" s="1"/>
  <c r="D63" i="2"/>
  <c r="CB21" i="2"/>
  <c r="DB21" i="2" s="1"/>
  <c r="DB20" i="2"/>
  <c r="W16" i="2"/>
  <c r="N223" i="2"/>
  <c r="N216" i="2"/>
  <c r="N217" i="2" s="1"/>
  <c r="H207" i="2"/>
  <c r="H212" i="2" s="1"/>
  <c r="H199" i="2"/>
  <c r="H201" i="2" s="1"/>
  <c r="G187" i="2"/>
  <c r="G189" i="2" s="1"/>
  <c r="G194" i="2" s="1"/>
  <c r="CD11" i="2"/>
  <c r="DD11" i="2" s="1"/>
  <c r="U11" i="2"/>
  <c r="M228" i="2"/>
  <c r="M230" i="2" s="1"/>
  <c r="BJ16" i="2"/>
  <c r="AA16" i="2" s="1"/>
  <c r="F199" i="2"/>
  <c r="F201" i="2" s="1"/>
  <c r="CG10" i="2"/>
  <c r="DG10" i="2" s="1"/>
  <c r="K178" i="2"/>
  <c r="K180" i="2" s="1"/>
  <c r="K184" i="2" s="1"/>
  <c r="K54" i="2"/>
  <c r="Y10" i="2"/>
  <c r="O168" i="2"/>
  <c r="O170" i="2" s="1"/>
  <c r="O175" i="2" s="1"/>
  <c r="AC9" i="2"/>
  <c r="CL9" i="2"/>
  <c r="DL9" i="2" s="1"/>
  <c r="O187" i="2"/>
  <c r="O189" i="2" s="1"/>
  <c r="O194" i="2" s="1"/>
  <c r="CL11" i="2"/>
  <c r="DL11" i="2" s="1"/>
  <c r="AC11" i="2"/>
  <c r="J178" i="2"/>
  <c r="J180" i="2" s="1"/>
  <c r="J184" i="2" s="1"/>
  <c r="J54" i="2"/>
  <c r="X10" i="2"/>
  <c r="H168" i="2"/>
  <c r="H170" i="2" s="1"/>
  <c r="H175" i="2" s="1"/>
  <c r="CE9" i="2"/>
  <c r="V9" i="2"/>
  <c r="Z9" i="2"/>
  <c r="D170" i="2"/>
  <c r="D175" i="2" s="1"/>
  <c r="BH17" i="2"/>
  <c r="O326" i="2"/>
  <c r="O328" i="2" s="1"/>
  <c r="BL26" i="2"/>
  <c r="H328" i="2"/>
  <c r="G309" i="2"/>
  <c r="G311" i="2" s="1"/>
  <c r="I297" i="2"/>
  <c r="I299" i="2" s="1"/>
  <c r="I306" i="2" s="1"/>
  <c r="CF25" i="2"/>
  <c r="DF25" i="2" s="1"/>
  <c r="K292" i="2"/>
  <c r="K294" i="2" s="1"/>
  <c r="CH24" i="2"/>
  <c r="DH24" i="2" s="1"/>
  <c r="BE26" i="2"/>
  <c r="M223" i="2"/>
  <c r="M216" i="2"/>
  <c r="M217" i="2" s="1"/>
  <c r="D223" i="2"/>
  <c r="D216" i="2"/>
  <c r="D217" i="2" s="1"/>
  <c r="K197" i="2"/>
  <c r="K199" i="2" s="1"/>
  <c r="K201" i="2" s="1"/>
  <c r="CH12" i="2"/>
  <c r="DH12" i="2" s="1"/>
  <c r="Y12" i="2"/>
  <c r="O163" i="2"/>
  <c r="O165" i="2" s="1"/>
  <c r="CL8" i="2"/>
  <c r="AC8" i="2"/>
  <c r="F246" i="2"/>
  <c r="F248" i="2" s="1"/>
  <c r="F255" i="2" s="1"/>
  <c r="F258" i="2" s="1"/>
  <c r="F63" i="2"/>
  <c r="CC21" i="2"/>
  <c r="DC21" i="2" s="1"/>
  <c r="D101" i="2"/>
  <c r="CG15" i="2"/>
  <c r="DG15" i="2" s="1"/>
  <c r="H223" i="2"/>
  <c r="H216" i="2"/>
  <c r="H217" i="2" s="1"/>
  <c r="CF12" i="2"/>
  <c r="DF12" i="2" s="1"/>
  <c r="J199" i="2"/>
  <c r="J201" i="2" s="1"/>
  <c r="BC17" i="2"/>
  <c r="BC28" i="2" s="1"/>
  <c r="BC32" i="2" s="1"/>
  <c r="BC35" i="2" s="1"/>
  <c r="L165" i="2"/>
  <c r="G104" i="2"/>
  <c r="G137" i="2" s="1"/>
  <c r="G74" i="2"/>
  <c r="K246" i="2"/>
  <c r="K248" i="2" s="1"/>
  <c r="K255" i="2" s="1"/>
  <c r="K258" i="2" s="1"/>
  <c r="K63" i="2"/>
  <c r="CH21" i="2"/>
  <c r="DH21" i="2" s="1"/>
  <c r="O216" i="2"/>
  <c r="O217" i="2" s="1"/>
  <c r="O223" i="2"/>
  <c r="I187" i="2"/>
  <c r="I189" i="2" s="1"/>
  <c r="I194" i="2" s="1"/>
  <c r="W11" i="2"/>
  <c r="CF11" i="2"/>
  <c r="DF11" i="2" s="1"/>
  <c r="I178" i="2"/>
  <c r="I180" i="2" s="1"/>
  <c r="I184" i="2" s="1"/>
  <c r="I54" i="2"/>
  <c r="W10" i="2"/>
  <c r="S8" i="2"/>
  <c r="M265" i="2"/>
  <c r="M278" i="2" s="1"/>
  <c r="I246" i="2"/>
  <c r="I248" i="2" s="1"/>
  <c r="I255" i="2" s="1"/>
  <c r="I258" i="2" s="1"/>
  <c r="I63" i="2"/>
  <c r="CF21" i="2"/>
  <c r="DF21" i="2" s="1"/>
  <c r="D117" i="2"/>
  <c r="H187" i="2"/>
  <c r="H189" i="2" s="1"/>
  <c r="H194" i="2" s="1"/>
  <c r="CE11" i="2"/>
  <c r="DE11" i="2" s="1"/>
  <c r="V11" i="2"/>
  <c r="I236" i="2"/>
  <c r="I243" i="2" s="1"/>
  <c r="G228" i="2"/>
  <c r="G230" i="2" s="1"/>
  <c r="BD16" i="2"/>
  <c r="U16" i="2" s="1"/>
  <c r="O207" i="2"/>
  <c r="O212" i="2" s="1"/>
  <c r="G207" i="2"/>
  <c r="G212" i="2" s="1"/>
  <c r="F178" i="2"/>
  <c r="F180" i="2" s="1"/>
  <c r="F184" i="2" s="1"/>
  <c r="F54" i="2"/>
  <c r="T10" i="2"/>
  <c r="I168" i="2"/>
  <c r="I170" i="2" s="1"/>
  <c r="I175" i="2" s="1"/>
  <c r="CF9" i="2"/>
  <c r="DF9" i="2" s="1"/>
  <c r="W9" i="2"/>
  <c r="J187" i="2"/>
  <c r="J189" i="2" s="1"/>
  <c r="J194" i="2" s="1"/>
  <c r="CG11" i="2"/>
  <c r="DG11" i="2" s="1"/>
  <c r="X11" i="2"/>
  <c r="F168" i="2"/>
  <c r="F170" i="2" s="1"/>
  <c r="F175" i="2" s="1"/>
  <c r="T9" i="2"/>
  <c r="CC9" i="2"/>
  <c r="DC9" i="2" s="1"/>
  <c r="CC17" i="2"/>
  <c r="DC8" i="2"/>
  <c r="W8" i="2"/>
  <c r="K326" i="2"/>
  <c r="K328" i="2" s="1"/>
  <c r="BH26" i="2"/>
  <c r="K322" i="2"/>
  <c r="K315" i="2"/>
  <c r="K316" i="2" s="1"/>
  <c r="O297" i="2"/>
  <c r="O299" i="2" s="1"/>
  <c r="O306" i="2" s="1"/>
  <c r="CL25" i="2"/>
  <c r="DL25" i="2" s="1"/>
  <c r="N322" i="2"/>
  <c r="N315" i="2"/>
  <c r="N316" i="2" s="1"/>
  <c r="F322" i="2"/>
  <c r="F315" i="2"/>
  <c r="F316" i="2" s="1"/>
  <c r="N297" i="2"/>
  <c r="N299" i="2" s="1"/>
  <c r="N306" i="2" s="1"/>
  <c r="CK25" i="2"/>
  <c r="DK25" i="2" s="1"/>
  <c r="D297" i="2"/>
  <c r="D299" i="2" s="1"/>
  <c r="D306" i="2" s="1"/>
  <c r="CB25" i="2"/>
  <c r="DB25" i="2" s="1"/>
  <c r="G292" i="2"/>
  <c r="G294" i="2" s="1"/>
  <c r="CD24" i="2"/>
  <c r="DD24" i="2" s="1"/>
  <c r="O263" i="2"/>
  <c r="O265" i="2" s="1"/>
  <c r="O278" i="2" s="1"/>
  <c r="CL22" i="2"/>
  <c r="DL22" i="2" s="1"/>
  <c r="O234" i="2"/>
  <c r="O236" i="2" s="1"/>
  <c r="O243" i="2" s="1"/>
  <c r="CL20" i="2"/>
  <c r="N207" i="2"/>
  <c r="N212" i="2" s="1"/>
  <c r="G197" i="2"/>
  <c r="G199" i="2" s="1"/>
  <c r="G201" i="2" s="1"/>
  <c r="CD12" i="2"/>
  <c r="DD12" i="2" s="1"/>
  <c r="U12" i="2"/>
  <c r="BJ17" i="2"/>
  <c r="BJ28" i="2" s="1"/>
  <c r="BJ32" i="2" s="1"/>
  <c r="BJ35" i="2" s="1"/>
  <c r="CJ8" i="2"/>
  <c r="K163" i="2"/>
  <c r="K165" i="2" s="1"/>
  <c r="Y8" i="2"/>
  <c r="CH8" i="2"/>
  <c r="D265" i="2"/>
  <c r="D278" i="2" s="1"/>
  <c r="L223" i="2"/>
  <c r="L216" i="2"/>
  <c r="L217" i="2" s="1"/>
  <c r="T17" i="2"/>
  <c r="DG8" i="2"/>
  <c r="L236" i="2"/>
  <c r="L243" i="2" s="1"/>
  <c r="M207" i="2"/>
  <c r="M212" i="2" s="1"/>
  <c r="D207" i="2"/>
  <c r="D212" i="2" s="1"/>
  <c r="N178" i="2"/>
  <c r="N180" i="2" s="1"/>
  <c r="N184" i="2" s="1"/>
  <c r="N54" i="2"/>
  <c r="AB10" i="2"/>
  <c r="M178" i="2"/>
  <c r="M180" i="2" s="1"/>
  <c r="M184" i="2" s="1"/>
  <c r="M54" i="2"/>
  <c r="AA10" i="2"/>
  <c r="J246" i="2"/>
  <c r="J248" i="2" s="1"/>
  <c r="J255" i="2" s="1"/>
  <c r="J258" i="2" s="1"/>
  <c r="J63" i="2"/>
  <c r="CG21" i="2"/>
  <c r="M246" i="2"/>
  <c r="M248" i="2" s="1"/>
  <c r="M255" i="2" s="1"/>
  <c r="M258" i="2" s="1"/>
  <c r="M63" i="2"/>
  <c r="CJ21" i="2"/>
  <c r="DJ21" i="2" s="1"/>
  <c r="S26" i="2"/>
  <c r="F223" i="2"/>
  <c r="F216" i="2"/>
  <c r="F217" i="2" s="1"/>
  <c r="L187" i="2"/>
  <c r="L189" i="2" s="1"/>
  <c r="L194" i="2" s="1"/>
  <c r="CI11" i="2"/>
  <c r="DI11" i="2" s="1"/>
  <c r="DI17" i="2" s="1"/>
  <c r="Z11" i="2"/>
  <c r="L180" i="2"/>
  <c r="L184" i="2" s="1"/>
  <c r="O246" i="2"/>
  <c r="O248" i="2" s="1"/>
  <c r="O255" i="2" s="1"/>
  <c r="O258" i="2" s="1"/>
  <c r="O63" i="2"/>
  <c r="CL21" i="2"/>
  <c r="DL21" i="2" s="1"/>
  <c r="DF20" i="2"/>
  <c r="H228" i="2"/>
  <c r="H230" i="2" s="1"/>
  <c r="BE16" i="2"/>
  <c r="BE17" i="2" s="1"/>
  <c r="BE28" i="2" s="1"/>
  <c r="BE32" i="2" s="1"/>
  <c r="BE35" i="2" s="1"/>
  <c r="CK13" i="2"/>
  <c r="DK13" i="2" s="1"/>
  <c r="AB13" i="2"/>
  <c r="L199" i="2"/>
  <c r="L201" i="2" s="1"/>
  <c r="K187" i="2"/>
  <c r="K189" i="2" s="1"/>
  <c r="K194" i="2" s="1"/>
  <c r="CH11" i="2"/>
  <c r="DH11" i="2" s="1"/>
  <c r="Y11" i="2"/>
  <c r="AA8" i="2"/>
  <c r="H165" i="2"/>
  <c r="D187" i="2"/>
  <c r="D189" i="2" s="1"/>
  <c r="D194" i="2" s="1"/>
  <c r="S11" i="2"/>
  <c r="CB11" i="2"/>
  <c r="DB11" i="2" s="1"/>
  <c r="J168" i="2"/>
  <c r="J170" i="2" s="1"/>
  <c r="J175" i="2" s="1"/>
  <c r="X9" i="2"/>
  <c r="CG9" i="2"/>
  <c r="DG9" i="2" s="1"/>
  <c r="F165" i="2"/>
  <c r="F323" i="2" l="1"/>
  <c r="J323" i="2"/>
  <c r="BG28" i="2"/>
  <c r="BG32" i="2" s="1"/>
  <c r="BG35" i="2" s="1"/>
  <c r="O323" i="2"/>
  <c r="BF28" i="2"/>
  <c r="BF32" i="2" s="1"/>
  <c r="BF35" i="2" s="1"/>
  <c r="K323" i="2"/>
  <c r="O224" i="2"/>
  <c r="DC17" i="2"/>
  <c r="Z16" i="2"/>
  <c r="M224" i="2"/>
  <c r="L224" i="2"/>
  <c r="CJ16" i="2"/>
  <c r="DJ16" i="2" s="1"/>
  <c r="K224" i="2"/>
  <c r="D224" i="2"/>
  <c r="AC17" i="2"/>
  <c r="Z17" i="2"/>
  <c r="G224" i="2"/>
  <c r="H224" i="2"/>
  <c r="G323" i="2"/>
  <c r="CE16" i="2"/>
  <c r="DE16" i="2" s="1"/>
  <c r="X17" i="2"/>
  <c r="CI17" i="2"/>
  <c r="V16" i="2"/>
  <c r="V17" i="2" s="1"/>
  <c r="F224" i="2"/>
  <c r="AB17" i="2"/>
  <c r="BI28" i="2"/>
  <c r="BI32" i="2" s="1"/>
  <c r="BI35" i="2" s="1"/>
  <c r="F104" i="2"/>
  <c r="F137" i="2" s="1"/>
  <c r="F74" i="2"/>
  <c r="CD16" i="2"/>
  <c r="DD16" i="2" s="1"/>
  <c r="I122" i="2"/>
  <c r="I82" i="2"/>
  <c r="I150" i="2" s="1"/>
  <c r="D122" i="2"/>
  <c r="D127" i="2" s="1"/>
  <c r="D82" i="2"/>
  <c r="D150" i="2" s="1"/>
  <c r="M101" i="2"/>
  <c r="N122" i="2"/>
  <c r="N82" i="2"/>
  <c r="N150" i="2" s="1"/>
  <c r="U17" i="2"/>
  <c r="I224" i="2"/>
  <c r="N104" i="2"/>
  <c r="N137" i="2" s="1"/>
  <c r="N74" i="2"/>
  <c r="CH17" i="2"/>
  <c r="DH8" i="2"/>
  <c r="DH17" i="2" s="1"/>
  <c r="DJ8" i="2"/>
  <c r="DJ17" i="2" s="1"/>
  <c r="CJ17" i="2"/>
  <c r="N323" i="2"/>
  <c r="BD17" i="2"/>
  <c r="BD28" i="2" s="1"/>
  <c r="BD32" i="2" s="1"/>
  <c r="BD35" i="2" s="1"/>
  <c r="DG21" i="2"/>
  <c r="DG17" i="2"/>
  <c r="Y17" i="2"/>
  <c r="I104" i="2"/>
  <c r="I137" i="2" s="1"/>
  <c r="I74" i="2"/>
  <c r="N101" i="2"/>
  <c r="J104" i="2"/>
  <c r="J137" i="2" s="1"/>
  <c r="J74" i="2"/>
  <c r="N224" i="2"/>
  <c r="DB26" i="2"/>
  <c r="D104" i="2"/>
  <c r="D137" i="2" s="1"/>
  <c r="D74" i="2"/>
  <c r="L136" i="2"/>
  <c r="L141" i="2" s="1"/>
  <c r="L154" i="2" s="1"/>
  <c r="L113" i="2"/>
  <c r="O104" i="2"/>
  <c r="O137" i="2" s="1"/>
  <c r="O74" i="2"/>
  <c r="H122" i="2"/>
  <c r="H82" i="2"/>
  <c r="H150" i="2" s="1"/>
  <c r="DK17" i="2"/>
  <c r="DD8" i="2"/>
  <c r="DD17" i="2" s="1"/>
  <c r="O82" i="2"/>
  <c r="O150" i="2" s="1"/>
  <c r="O122" i="2"/>
  <c r="M104" i="2"/>
  <c r="M137" i="2" s="1"/>
  <c r="M74" i="2"/>
  <c r="AA17" i="2"/>
  <c r="J82" i="2"/>
  <c r="J150" i="2" s="1"/>
  <c r="J122" i="2"/>
  <c r="CG17" i="2"/>
  <c r="K101" i="2"/>
  <c r="W17" i="2"/>
  <c r="K122" i="2"/>
  <c r="K82" i="2"/>
  <c r="K150" i="2" s="1"/>
  <c r="CL17" i="2"/>
  <c r="DL8" i="2"/>
  <c r="DL17" i="2" s="1"/>
  <c r="BH28" i="2"/>
  <c r="BH32" i="2" s="1"/>
  <c r="BH35" i="2" s="1"/>
  <c r="DE9" i="2"/>
  <c r="DE17" i="2" s="1"/>
  <c r="CE17" i="2"/>
  <c r="CB26" i="2"/>
  <c r="AH4" i="2"/>
  <c r="BO5" i="2"/>
  <c r="CO5" i="2" s="1"/>
  <c r="DO5" i="2" s="1"/>
  <c r="DB8" i="2"/>
  <c r="DB17" i="2" s="1"/>
  <c r="CB17" i="2"/>
  <c r="CB28" i="2" s="1"/>
  <c r="CB32" i="2" s="1"/>
  <c r="CB35" i="2" s="1"/>
  <c r="BL28" i="2"/>
  <c r="BL32" i="2" s="1"/>
  <c r="BL35" i="2" s="1"/>
  <c r="K207" i="2"/>
  <c r="K212" i="2" s="1"/>
  <c r="H104" i="2"/>
  <c r="H137" i="2" s="1"/>
  <c r="H74" i="2"/>
  <c r="CK17" i="2"/>
  <c r="G101" i="2"/>
  <c r="G110" i="2" s="1"/>
  <c r="DH20" i="2"/>
  <c r="M122" i="2"/>
  <c r="M82" i="2"/>
  <c r="M150" i="2" s="1"/>
  <c r="DL20" i="2"/>
  <c r="H101" i="2"/>
  <c r="S17" i="2"/>
  <c r="D50" i="2"/>
  <c r="D67" i="2" s="1"/>
  <c r="F82" i="2"/>
  <c r="F150" i="2" s="1"/>
  <c r="F122" i="2"/>
  <c r="O101" i="2"/>
  <c r="K104" i="2"/>
  <c r="K137" i="2" s="1"/>
  <c r="K74" i="2"/>
  <c r="L122" i="2"/>
  <c r="L82" i="2"/>
  <c r="L150" i="2" s="1"/>
  <c r="CF17" i="2"/>
  <c r="DF8" i="2"/>
  <c r="DF17" i="2" s="1"/>
  <c r="DK21" i="2"/>
  <c r="DD20" i="2"/>
  <c r="G122" i="2"/>
  <c r="G82" i="2"/>
  <c r="G150" i="2" s="1"/>
  <c r="O110" i="2" l="1"/>
  <c r="O113" i="2" s="1"/>
  <c r="H110" i="2"/>
  <c r="H113" i="2" s="1"/>
  <c r="J110" i="2"/>
  <c r="J136" i="2" s="1"/>
  <c r="J141" i="2" s="1"/>
  <c r="J154" i="2" s="1"/>
  <c r="CD17" i="2"/>
  <c r="N110" i="2"/>
  <c r="F110" i="2"/>
  <c r="F136" i="2" s="1"/>
  <c r="F141" i="2" s="1"/>
  <c r="F154" i="2" s="1"/>
  <c r="D110" i="2"/>
  <c r="D136" i="2" s="1"/>
  <c r="D141" i="2" s="1"/>
  <c r="D154" i="2" s="1"/>
  <c r="D132" i="2"/>
  <c r="D145" i="2"/>
  <c r="D151" i="2" s="1"/>
  <c r="D155" i="2" s="1"/>
  <c r="N113" i="2"/>
  <c r="N136" i="2"/>
  <c r="N141" i="2" s="1"/>
  <c r="N154" i="2" s="1"/>
  <c r="I110" i="2"/>
  <c r="M110" i="2"/>
  <c r="O136" i="2"/>
  <c r="O141" i="2" s="1"/>
  <c r="O154" i="2" s="1"/>
  <c r="D73" i="2"/>
  <c r="D83" i="2" s="1"/>
  <c r="D157" i="2" s="1"/>
  <c r="D69" i="2"/>
  <c r="G113" i="2"/>
  <c r="G136" i="2"/>
  <c r="G141" i="2" s="1"/>
  <c r="G154" i="2" s="1"/>
  <c r="AI4" i="2"/>
  <c r="BP5" i="2"/>
  <c r="CP5" i="2" s="1"/>
  <c r="DP5" i="2" s="1"/>
  <c r="K110" i="2"/>
  <c r="F113" i="2" l="1"/>
  <c r="H136" i="2"/>
  <c r="H141" i="2" s="1"/>
  <c r="H154" i="2" s="1"/>
  <c r="J113" i="2"/>
  <c r="D113" i="2"/>
  <c r="BQ5" i="2"/>
  <c r="CQ5" i="2" s="1"/>
  <c r="DQ5" i="2" s="1"/>
  <c r="AJ4" i="2"/>
  <c r="D156" i="2"/>
  <c r="D158" i="2" s="1"/>
  <c r="K113" i="2"/>
  <c r="K136" i="2"/>
  <c r="K141" i="2" s="1"/>
  <c r="K154" i="2" s="1"/>
  <c r="I113" i="2"/>
  <c r="I136" i="2"/>
  <c r="I141" i="2" s="1"/>
  <c r="I154" i="2" s="1"/>
  <c r="M113" i="2"/>
  <c r="M136" i="2"/>
  <c r="M141" i="2" s="1"/>
  <c r="M154" i="2" s="1"/>
  <c r="AK4" i="2" l="1"/>
  <c r="BR5" i="2"/>
  <c r="CR5" i="2" s="1"/>
  <c r="DR5" i="2" s="1"/>
  <c r="AL4" i="2" l="1"/>
  <c r="BS5" i="2"/>
  <c r="CS5" i="2" s="1"/>
  <c r="DS5" i="2" s="1"/>
  <c r="BT5" i="2" l="1"/>
  <c r="CT5" i="2" s="1"/>
  <c r="DT5" i="2" s="1"/>
  <c r="AM4" i="2"/>
  <c r="BU5" i="2" l="1"/>
  <c r="CU5" i="2" s="1"/>
  <c r="DU5" i="2" s="1"/>
  <c r="AN4" i="2"/>
  <c r="BV5" i="2" s="1"/>
  <c r="CV5" i="2" s="1"/>
  <c r="DV5" i="2" s="1"/>
  <c r="M61" i="2" l="1"/>
  <c r="N61" i="2"/>
  <c r="M119" i="2" l="1"/>
  <c r="M79" i="2"/>
  <c r="M147" i="2" s="1"/>
  <c r="N119" i="2"/>
  <c r="N79" i="2"/>
  <c r="N147" i="2" s="1"/>
  <c r="L61" i="2"/>
  <c r="H61" i="2" l="1"/>
  <c r="J61" i="2"/>
  <c r="F61" i="2"/>
  <c r="L119" i="2"/>
  <c r="L79" i="2"/>
  <c r="L147" i="2" s="1"/>
  <c r="K61" i="2"/>
  <c r="O61" i="2"/>
  <c r="I61" i="2"/>
  <c r="O119" i="2" l="1"/>
  <c r="O79" i="2"/>
  <c r="O147" i="2" s="1"/>
  <c r="J119" i="2"/>
  <c r="J79" i="2"/>
  <c r="J147" i="2" s="1"/>
  <c r="I79" i="2"/>
  <c r="I147" i="2" s="1"/>
  <c r="I119" i="2"/>
  <c r="K119" i="2"/>
  <c r="K79" i="2"/>
  <c r="K147" i="2" s="1"/>
  <c r="F119" i="2"/>
  <c r="F79" i="2"/>
  <c r="F147" i="2" s="1"/>
  <c r="H119" i="2"/>
  <c r="H79" i="2"/>
  <c r="H147" i="2" s="1"/>
  <c r="C66" i="3" l="1"/>
  <c r="C67" i="3" l="1"/>
  <c r="C53" i="3" l="1"/>
  <c r="C54" i="3" s="1"/>
  <c r="C48" i="3" s="1"/>
  <c r="C49" i="3" s="1"/>
  <c r="F288" i="2" l="1"/>
  <c r="F281" i="2" l="1"/>
  <c r="F283" i="2" s="1"/>
  <c r="F289" i="2" s="1"/>
  <c r="F52" i="2"/>
  <c r="F118" i="2" s="1"/>
  <c r="F80" i="2"/>
  <c r="F148" i="2" s="1"/>
  <c r="CC23" i="2"/>
  <c r="T26" i="2"/>
  <c r="DC23" i="2" l="1"/>
  <c r="DC26" i="2" s="1"/>
  <c r="CC26" i="2"/>
  <c r="CC28" i="2" s="1"/>
  <c r="CC32" i="2" s="1"/>
  <c r="CC35" i="2" s="1"/>
  <c r="F117" i="2"/>
  <c r="F127" i="2" s="1"/>
  <c r="F50" i="2" l="1"/>
  <c r="F67" i="2" s="1"/>
  <c r="F145" i="2"/>
  <c r="F151" i="2" s="1"/>
  <c r="F155" i="2" s="1"/>
  <c r="F156" i="2" s="1"/>
  <c r="F132" i="2"/>
  <c r="G288" i="2" l="1"/>
  <c r="F73" i="2"/>
  <c r="F83" i="2" s="1"/>
  <c r="F157" i="2" s="1"/>
  <c r="F158" i="2" s="1"/>
  <c r="F69" i="2"/>
  <c r="G281" i="2" l="1"/>
  <c r="G283" i="2" s="1"/>
  <c r="G289" i="2" s="1"/>
  <c r="G80" i="2"/>
  <c r="G148" i="2" s="1"/>
  <c r="G52" i="2"/>
  <c r="G118" i="2" s="1"/>
  <c r="CD23" i="2"/>
  <c r="U26" i="2"/>
  <c r="DD23" i="2" l="1"/>
  <c r="DD26" i="2" s="1"/>
  <c r="CD26" i="2"/>
  <c r="CD28" i="2" s="1"/>
  <c r="CD32" i="2" s="1"/>
  <c r="CD35" i="2" s="1"/>
  <c r="G117" i="2"/>
  <c r="G127" i="2" s="1"/>
  <c r="G50" i="2" l="1"/>
  <c r="G67" i="2" s="1"/>
  <c r="G132" i="2"/>
  <c r="G145" i="2"/>
  <c r="G151" i="2" s="1"/>
  <c r="G155" i="2" s="1"/>
  <c r="G156" i="2" s="1"/>
  <c r="H288" i="2" l="1"/>
  <c r="G69" i="2"/>
  <c r="G73" i="2"/>
  <c r="G83" i="2" s="1"/>
  <c r="G157" i="2" s="1"/>
  <c r="G158" i="2" s="1"/>
  <c r="H281" i="2" l="1"/>
  <c r="H283" i="2" s="1"/>
  <c r="H289" i="2" s="1"/>
  <c r="H80" i="2"/>
  <c r="H148" i="2" s="1"/>
  <c r="H52" i="2"/>
  <c r="H118" i="2" s="1"/>
  <c r="CE23" i="2"/>
  <c r="V26" i="2"/>
  <c r="E66" i="3" l="1"/>
  <c r="DE23" i="2"/>
  <c r="DE26" i="2" s="1"/>
  <c r="CE26" i="2"/>
  <c r="CE28" i="2" s="1"/>
  <c r="CE32" i="2" s="1"/>
  <c r="CE35" i="2" s="1"/>
  <c r="H117" i="2"/>
  <c r="H127" i="2" s="1"/>
  <c r="E67" i="3" l="1"/>
  <c r="H50" i="2"/>
  <c r="H67" i="2" s="1"/>
  <c r="H145" i="2"/>
  <c r="H151" i="2" s="1"/>
  <c r="H155" i="2" s="1"/>
  <c r="H156" i="2" s="1"/>
  <c r="H132" i="2"/>
  <c r="E53" i="3" l="1"/>
  <c r="E54" i="3" s="1"/>
  <c r="E48" i="3" s="1"/>
  <c r="E49" i="3" s="1"/>
  <c r="I288" i="2"/>
  <c r="H73" i="2"/>
  <c r="H83" i="2" s="1"/>
  <c r="H157" i="2" s="1"/>
  <c r="H158" i="2" s="1"/>
  <c r="H69" i="2"/>
  <c r="I281" i="2" l="1"/>
  <c r="I283" i="2" s="1"/>
  <c r="I289" i="2" s="1"/>
  <c r="I80" i="2"/>
  <c r="I148" i="2" s="1"/>
  <c r="I52" i="2"/>
  <c r="I118" i="2" s="1"/>
  <c r="CF23" i="2"/>
  <c r="W26" i="2"/>
  <c r="DF23" i="2" l="1"/>
  <c r="DF26" i="2" s="1"/>
  <c r="CF26" i="2"/>
  <c r="CF28" i="2" s="1"/>
  <c r="CF32" i="2" s="1"/>
  <c r="CF35" i="2" s="1"/>
  <c r="I117" i="2"/>
  <c r="I127" i="2" s="1"/>
  <c r="F66" i="3" l="1"/>
  <c r="I50" i="2"/>
  <c r="I67" i="2" s="1"/>
  <c r="I145" i="2"/>
  <c r="I151" i="2" s="1"/>
  <c r="I155" i="2" s="1"/>
  <c r="I156" i="2" s="1"/>
  <c r="I132" i="2"/>
  <c r="F67" i="3" l="1"/>
  <c r="J288" i="2"/>
  <c r="I73" i="2"/>
  <c r="I83" i="2" s="1"/>
  <c r="I157" i="2" s="1"/>
  <c r="I158" i="2" s="1"/>
  <c r="I69" i="2"/>
  <c r="J281" i="2" l="1"/>
  <c r="J283" i="2" s="1"/>
  <c r="J289" i="2" s="1"/>
  <c r="J52" i="2"/>
  <c r="J118" i="2" s="1"/>
  <c r="J80" i="2"/>
  <c r="J148" i="2" s="1"/>
  <c r="CG23" i="2"/>
  <c r="X26" i="2"/>
  <c r="DG23" i="2" l="1"/>
  <c r="DG26" i="2" s="1"/>
  <c r="CG26" i="2"/>
  <c r="CG28" i="2" s="1"/>
  <c r="CG32" i="2" s="1"/>
  <c r="CG35" i="2" s="1"/>
  <c r="J117" i="2"/>
  <c r="J127" i="2" s="1"/>
  <c r="F53" i="3" l="1"/>
  <c r="F54" i="3" s="1"/>
  <c r="F48" i="3" s="1"/>
  <c r="F49" i="3" s="1"/>
  <c r="J50" i="2"/>
  <c r="J67" i="2" s="1"/>
  <c r="J145" i="2"/>
  <c r="J151" i="2" s="1"/>
  <c r="J155" i="2" s="1"/>
  <c r="J156" i="2" s="1"/>
  <c r="J132" i="2"/>
  <c r="K288" i="2" l="1"/>
  <c r="J73" i="2"/>
  <c r="J83" i="2" s="1"/>
  <c r="J157" i="2" s="1"/>
  <c r="J158" i="2" s="1"/>
  <c r="J69" i="2"/>
  <c r="K281" i="2" l="1"/>
  <c r="K283" i="2" s="1"/>
  <c r="K289" i="2" s="1"/>
  <c r="K52" i="2"/>
  <c r="K118" i="2" s="1"/>
  <c r="K80" i="2"/>
  <c r="K148" i="2" s="1"/>
  <c r="CH23" i="2"/>
  <c r="Y26" i="2"/>
  <c r="DH23" i="2" l="1"/>
  <c r="DH26" i="2" s="1"/>
  <c r="CH26" i="2"/>
  <c r="CH28" i="2" s="1"/>
  <c r="CH32" i="2" s="1"/>
  <c r="CH35" i="2" s="1"/>
  <c r="K117" i="2"/>
  <c r="K127" i="2" s="1"/>
  <c r="K50" i="2" l="1"/>
  <c r="K67" i="2" s="1"/>
  <c r="K132" i="2"/>
  <c r="K145" i="2"/>
  <c r="K151" i="2" s="1"/>
  <c r="K155" i="2" s="1"/>
  <c r="K156" i="2" s="1"/>
  <c r="L288" i="2" l="1"/>
  <c r="K69" i="2"/>
  <c r="K73" i="2"/>
  <c r="K83" i="2" s="1"/>
  <c r="K157" i="2" s="1"/>
  <c r="K158" i="2" s="1"/>
  <c r="G67" i="3" l="1"/>
  <c r="G66" i="3"/>
  <c r="L281" i="2"/>
  <c r="L283" i="2" s="1"/>
  <c r="L289" i="2" s="1"/>
  <c r="L80" i="2"/>
  <c r="L148" i="2" s="1"/>
  <c r="L52" i="2"/>
  <c r="L118" i="2" s="1"/>
  <c r="CI23" i="2"/>
  <c r="Z26" i="2"/>
  <c r="DI23" i="2" l="1"/>
  <c r="DI26" i="2" s="1"/>
  <c r="CI26" i="2"/>
  <c r="CI28" i="2" s="1"/>
  <c r="CI32" i="2" s="1"/>
  <c r="CI35" i="2" s="1"/>
  <c r="L117" i="2"/>
  <c r="L127" i="2" s="1"/>
  <c r="G53" i="3" l="1"/>
  <c r="G54" i="3" s="1"/>
  <c r="G48" i="3" s="1"/>
  <c r="G49" i="3" s="1"/>
  <c r="L50" i="2"/>
  <c r="L67" i="2" s="1"/>
  <c r="L132" i="2"/>
  <c r="L145" i="2"/>
  <c r="L151" i="2" s="1"/>
  <c r="L155" i="2" s="1"/>
  <c r="L156" i="2" s="1"/>
  <c r="M288" i="2" l="1"/>
  <c r="L73" i="2"/>
  <c r="L83" i="2" s="1"/>
  <c r="L157" i="2" s="1"/>
  <c r="L158" i="2" s="1"/>
  <c r="L69" i="2"/>
  <c r="M281" i="2" l="1"/>
  <c r="M283" i="2" s="1"/>
  <c r="M289" i="2" s="1"/>
  <c r="M80" i="2"/>
  <c r="M148" i="2" s="1"/>
  <c r="CJ23" i="2"/>
  <c r="M52" i="2"/>
  <c r="M118" i="2" s="1"/>
  <c r="AA26" i="2"/>
  <c r="DJ23" i="2" l="1"/>
  <c r="DJ26" i="2" s="1"/>
  <c r="CJ26" i="2"/>
  <c r="CJ28" i="2" s="1"/>
  <c r="CJ32" i="2" s="1"/>
  <c r="CJ35" i="2" s="1"/>
  <c r="M117" i="2"/>
  <c r="M127" i="2" s="1"/>
  <c r="M50" i="2" l="1"/>
  <c r="M67" i="2" s="1"/>
  <c r="M145" i="2"/>
  <c r="M151" i="2" s="1"/>
  <c r="M155" i="2" s="1"/>
  <c r="M156" i="2" s="1"/>
  <c r="M132" i="2"/>
  <c r="N288" i="2" l="1"/>
  <c r="M73" i="2"/>
  <c r="M83" i="2" s="1"/>
  <c r="M157" i="2" s="1"/>
  <c r="M158" i="2" s="1"/>
  <c r="M69" i="2"/>
  <c r="N281" i="2" l="1"/>
  <c r="N283" i="2" s="1"/>
  <c r="N289" i="2" s="1"/>
  <c r="N52" i="2"/>
  <c r="N118" i="2" s="1"/>
  <c r="N80" i="2"/>
  <c r="N148" i="2" s="1"/>
  <c r="CK23" i="2"/>
  <c r="AB26" i="2"/>
  <c r="H66" i="3" l="1"/>
  <c r="H67" i="3"/>
  <c r="DK23" i="2"/>
  <c r="DK26" i="2" s="1"/>
  <c r="CK26" i="2"/>
  <c r="CK28" i="2" s="1"/>
  <c r="CK32" i="2" s="1"/>
  <c r="CK35" i="2" s="1"/>
  <c r="N117" i="2"/>
  <c r="N127" i="2" s="1"/>
  <c r="N50" i="2" l="1"/>
  <c r="N67" i="2" s="1"/>
  <c r="N145" i="2"/>
  <c r="N151" i="2" s="1"/>
  <c r="N155" i="2" s="1"/>
  <c r="N156" i="2" s="1"/>
  <c r="N132" i="2"/>
  <c r="H53" i="3" l="1"/>
  <c r="H54" i="3" s="1"/>
  <c r="O288" i="2"/>
  <c r="N73" i="2"/>
  <c r="N83" i="2" s="1"/>
  <c r="N157" i="2" s="1"/>
  <c r="N158" i="2" s="1"/>
  <c r="N69" i="2"/>
  <c r="H48" i="3" l="1"/>
  <c r="H49" i="3" s="1"/>
  <c r="O281" i="2"/>
  <c r="O283" i="2" s="1"/>
  <c r="O289" i="2" s="1"/>
  <c r="O80" i="2"/>
  <c r="O148" i="2" s="1"/>
  <c r="O52" i="2"/>
  <c r="O118" i="2" s="1"/>
  <c r="CL23" i="2"/>
  <c r="AC26" i="2"/>
  <c r="DL23" i="2" l="1"/>
  <c r="DL26" i="2" s="1"/>
  <c r="CL26" i="2"/>
  <c r="CL28" i="2" s="1"/>
  <c r="CL32" i="2" s="1"/>
  <c r="CL35" i="2" s="1"/>
  <c r="O117" i="2"/>
  <c r="O127" i="2" s="1"/>
  <c r="O50" i="2" l="1"/>
  <c r="O67" i="2" s="1"/>
  <c r="O132" i="2"/>
  <c r="O145" i="2"/>
  <c r="O151" i="2" s="1"/>
  <c r="O155" i="2" s="1"/>
  <c r="O156" i="2" s="1"/>
  <c r="O69" i="2" l="1"/>
  <c r="O73" i="2"/>
  <c r="O83" i="2" s="1"/>
  <c r="O157" i="2" s="1"/>
  <c r="O158" i="2" s="1"/>
  <c r="I66" i="3" l="1"/>
  <c r="I67" i="3"/>
  <c r="I53" i="3" l="1"/>
  <c r="I54" i="3" s="1"/>
  <c r="I48" i="3" s="1"/>
  <c r="I49" i="3" s="1"/>
  <c r="J67" i="3" l="1"/>
  <c r="J66" i="3"/>
  <c r="J53" i="3" l="1"/>
  <c r="J54" i="3" s="1"/>
  <c r="J48" i="3" s="1"/>
  <c r="J49" i="3" s="1"/>
  <c r="K67" i="3" l="1"/>
  <c r="K66" i="3" l="1"/>
  <c r="K53" i="3" l="1"/>
  <c r="K54" i="3" s="1"/>
  <c r="K48" i="3" s="1"/>
  <c r="K49" i="3" s="1"/>
  <c r="L67" i="3" l="1"/>
  <c r="L66" i="3"/>
  <c r="L53" i="3" l="1"/>
  <c r="L54" i="3" s="1"/>
  <c r="L48" i="3" s="1"/>
  <c r="L49" i="3" s="1"/>
  <c r="M66" i="3" l="1"/>
  <c r="M67" i="3" l="1"/>
  <c r="M53" i="3" l="1"/>
  <c r="M54" i="3" s="1"/>
  <c r="M48" i="3" s="1"/>
  <c r="M49" i="3" s="1"/>
  <c r="N67" i="3" l="1"/>
  <c r="N66" i="3" l="1"/>
  <c r="N53" i="3" l="1"/>
  <c r="N54" i="3" s="1"/>
  <c r="N48" i="3" s="1"/>
  <c r="N49" i="3" s="1"/>
</calcChain>
</file>

<file path=xl/sharedStrings.xml><?xml version="1.0" encoding="utf-8"?>
<sst xmlns="http://schemas.openxmlformats.org/spreadsheetml/2006/main" count="8231" uniqueCount="207">
  <si>
    <t xml:space="preserve"> </t>
  </si>
  <si>
    <t>Current Year</t>
  </si>
  <si>
    <t>Projected Years</t>
  </si>
  <si>
    <t>Income from Continuing Operations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</si>
  <si>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</si>
  <si>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</si>
  <si>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</si>
  <si>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</si>
  <si>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</si>
  <si>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</si>
  <si>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Net gains from the disposal of assets</t>
  </si>
  <si>
    <t>Joint Ventures &amp; Associated Entities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</si>
  <si>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</si>
  <si>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</si>
  <si>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</si>
  <si>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</si>
  <si>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</si>
  <si>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</si>
  <si>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</si>
  <si>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</si>
  <si>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Total Expenses from Continuing Operations</t>
  </si>
  <si>
    <t>Net Operating Profit /(Loss) for the Year</t>
  </si>
  <si>
    <t>Capital (Balance Sheet) and Reserve Movements</t>
  </si>
  <si>
    <t>Capital Expenditure</t>
  </si>
  <si>
    <t>Loan Repayments (External)</t>
  </si>
  <si>
    <t>New Loan Borrowings (External)</t>
  </si>
  <si>
    <t>New Loan Borrowings (Internal)</t>
  </si>
  <si>
    <t>Proceeds from Sale of intangible &amp; tangible Assets</t>
  </si>
  <si>
    <t>Deferred Debtors and Advances received (External)</t>
  </si>
  <si>
    <t>Non-cash Expense Contra Income</t>
  </si>
  <si>
    <t>Net Transfers (to)/from Reserves</t>
  </si>
  <si>
    <t>Total Capital (Balance Sheet) and Reserve Movements</t>
  </si>
  <si>
    <t>Net Result (including Depreciation &amp; Other non-cash items)</t>
  </si>
  <si>
    <t>Add back Depreciation Expense (non-cash)</t>
  </si>
  <si>
    <t>Add back ELE Expense (non-cash)</t>
  </si>
  <si>
    <t>Add back Other Expenses (non-cash)</t>
  </si>
  <si>
    <t>Less Other Income (non-cash)</t>
  </si>
  <si>
    <t>Cash Budget Surplus/(Deficit)</t>
  </si>
  <si>
    <t>hide</t>
  </si>
  <si>
    <t>end</t>
  </si>
  <si>
    <t>Forecasted Income</t>
  </si>
  <si>
    <t>Non-cash Income</t>
  </si>
  <si>
    <t>Cash Income</t>
  </si>
  <si>
    <t>Cash Receivables</t>
  </si>
  <si>
    <t>Code</t>
  </si>
  <si>
    <t>Revenue:</t>
  </si>
  <si>
    <t>yes</t>
  </si>
  <si>
    <t>rc</t>
  </si>
  <si>
    <t>Other Income:</t>
  </si>
  <si>
    <t>different formula</t>
  </si>
  <si>
    <t>Forecasted Expenditure</t>
  </si>
  <si>
    <t>Non-cash Expenditure</t>
  </si>
  <si>
    <t>Cash Expenditure</t>
  </si>
  <si>
    <t>Cash Payables</t>
  </si>
  <si>
    <t>Operating Result from Continuing Operations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</si>
  <si>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</si>
  <si>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</si>
  <si>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</si>
  <si>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</si>
  <si>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Net Internal Surplus</t>
  </si>
  <si>
    <t>Net Internal Deficit</t>
  </si>
  <si>
    <t>Interest receivable on Internal Loans</t>
  </si>
  <si>
    <t>Interest payable on Internal Loans</t>
  </si>
  <si>
    <t>Reconciliation of Budget Result (from Recurrent Operations)</t>
  </si>
  <si>
    <t>Less: Grants &amp; Contributions provided for Capital Purposes</t>
  </si>
  <si>
    <t>Plus: Depreciation &amp; Amortisation</t>
  </si>
  <si>
    <t>Plus/(Less) Net Reserve Transfer</t>
  </si>
  <si>
    <t>Plus/(Less) Investment Revenue variance (Model vs BU's)</t>
  </si>
  <si>
    <t>Plus/(Less): Investment (Revenues)/Deficit applicable to Section 94</t>
  </si>
  <si>
    <t>Plus/(Less) User Charges &amp; Fees variance (Model vs BU's)</t>
  </si>
  <si>
    <t>Plus/(Less) Other Revenue variance (Model vs BU's)</t>
  </si>
  <si>
    <t>Plus/(Less) Capital Grants &amp; Contribution variance (Model vs BU's)</t>
  </si>
  <si>
    <t>Less: Net gains from the disposal of assets</t>
  </si>
  <si>
    <t>Plus/(Less) Employee Costs variance (Model vs BU's)</t>
  </si>
  <si>
    <t>Plus/(Less) Materials &amp; Contracts Expense variance (Model vs BU's)</t>
  </si>
  <si>
    <t>Plus/(Less) Net Internal Charges</t>
  </si>
  <si>
    <t>Plus/(Less) Borrowing Cost variance (Model vs BU's)</t>
  </si>
  <si>
    <t>Plus/(Less) Other Expenses variance (Property Development)</t>
  </si>
  <si>
    <t>Plus: Net Losses from the Disposal of Assets</t>
  </si>
  <si>
    <t>Plus/(Less) Capital Expenses (BU's)</t>
  </si>
  <si>
    <t>Revised Budget Result</t>
  </si>
  <si>
    <t>Budget Result per Recurrent Operations</t>
  </si>
  <si>
    <t>Variance</t>
  </si>
  <si>
    <t>Variance can be booked in Tech1 at any time</t>
  </si>
  <si>
    <r>
      <t xml:space="preserve">Variance can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be booked in Tech1 at end of Financial Year</t>
    </r>
  </si>
  <si>
    <t>Plus/(Less) Depreciation Expense variance (Model vs BU's)</t>
  </si>
  <si>
    <t>Revised Budget for Recurring Operations</t>
  </si>
  <si>
    <t>Investment Revenue / Interest Rate (applicable to calculate Investment Revenues)</t>
  </si>
  <si>
    <t>Average of last 11 years</t>
  </si>
  <si>
    <t>Investment Revenue / Interest Rate (applicable to Section 94)</t>
  </si>
  <si>
    <t>Check that Rate applicable to Investment Revenues is entered</t>
  </si>
  <si>
    <t>Check that Rate applicable to S94 is entered</t>
  </si>
  <si>
    <t>Check that S94 rate is not greater than Investment Revenue rate</t>
  </si>
  <si>
    <t>Plus Net Reserve Transfer</t>
  </si>
  <si>
    <t>Operational Income</t>
  </si>
  <si>
    <t>Operational Income per Budget</t>
  </si>
  <si>
    <t>Operational Expenses</t>
  </si>
  <si>
    <t>Operational Expenses per Budget</t>
  </si>
  <si>
    <t>Plus/(Less) Internal Net Result</t>
  </si>
  <si>
    <t>Revised Operational</t>
  </si>
  <si>
    <t>Operational Income from above</t>
  </si>
  <si>
    <t>Revised Operational Income</t>
  </si>
  <si>
    <t>Operational Expenses from above</t>
  </si>
  <si>
    <t>Revised Operational Expenses</t>
  </si>
  <si>
    <t>Revised Operational Income above</t>
  </si>
  <si>
    <t>Revised Operational Expenses above</t>
  </si>
  <si>
    <t>Revised Operational Result</t>
  </si>
  <si>
    <t>Revised Budget for Recurring Operations above</t>
  </si>
  <si>
    <t>variance</t>
  </si>
  <si>
    <t>Variances between Income Statement &amp; Centres/Units:</t>
  </si>
  <si>
    <t>Income Statement</t>
  </si>
  <si>
    <t>Centres/Units:</t>
  </si>
  <si>
    <t>Reconciliation item 1</t>
  </si>
  <si>
    <t>Reconciliation item 2</t>
  </si>
  <si>
    <t>Reconciliation item 3</t>
  </si>
  <si>
    <t>Reconciliation item 4</t>
  </si>
  <si>
    <t>Reconciled Variance</t>
  </si>
  <si>
    <t>Less: Interest per model calculation</t>
  </si>
  <si>
    <t>Less: manuel adjustment on Interest per model calculation</t>
  </si>
  <si>
    <t>Plus: Interest on Investments per Centres/Units</t>
  </si>
  <si>
    <t>Reconciliation item 5</t>
  </si>
  <si>
    <t>Reconciliation item 6</t>
  </si>
  <si>
    <t>Interest on Loans - Loan Schedule</t>
  </si>
  <si>
    <t>Interest on Loans - Centres/Units</t>
  </si>
  <si>
    <t>Reconciliation item 7</t>
  </si>
  <si>
    <t>Reconciliation item 8</t>
  </si>
  <si>
    <t>Reconciliation item 9</t>
  </si>
  <si>
    <t>Reconciliation item 10</t>
  </si>
  <si>
    <t>Reconciliation item 11</t>
  </si>
  <si>
    <t>Reconciliation item 12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</si>
  <si>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</si>
  <si>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</si>
  <si>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</si>
  <si>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</si>
  <si>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</si>
  <si>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</si>
  <si>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</si>
  <si>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</si>
  <si>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</si>
  <si>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</si>
  <si>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</si>
  <si>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$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</si>
  <si>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</si>
  <si>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</si>
  <si>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</si>
  <si>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</si>
  <si>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</si>
  <si>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</si>
  <si>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</si>
  <si>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</si>
  <si>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</si>
  <si>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</si>
  <si>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</si>
  <si>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</si>
  <si>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</si>
  <si>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</si>
  <si>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</si>
  <si>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</si>
  <si>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</si>
  <si>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</si>
  <si>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</si>
  <si>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</si>
  <si>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</si>
  <si>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</si>
  <si>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</si>
  <si>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</si>
  <si>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</si>
  <si>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</si>
  <si>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</si>
  <si>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</si>
  <si>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</si>
  <si>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</si>
  <si>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</si>
  <si>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</si>
  <si>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</si>
  <si>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</si>
  <si>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</si>
  <si>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</si>
  <si>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</si>
  <si>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</si>
  <si>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</si>
  <si>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</si>
  <si>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</si>
  <si>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Cash Flows from Operating Activities</t>
  </si>
  <si>
    <t>Receipts:</t>
  </si>
  <si>
    <t>Allocate Income Line items here</t>
  </si>
  <si>
    <t>Interest &amp; Investment Revenue Received</t>
  </si>
  <si>
    <t>Grants &amp; Contributions</t>
  </si>
  <si>
    <t>Payments:</t>
  </si>
  <si>
    <t>Net Cash provided (or used in) Operating Activities</t>
  </si>
  <si>
    <t>Cash Flows from Investing Activities</t>
  </si>
  <si>
    <t>Sale of Investment Securities</t>
  </si>
  <si>
    <t>Sale of Infrastructure, Property, Plant &amp; Equipment</t>
  </si>
  <si>
    <t>Deferred Debtors Receipts</t>
  </si>
  <si>
    <t>Purchase of Investment Securities</t>
  </si>
  <si>
    <t>Purchase of Investment Property</t>
  </si>
  <si>
    <t>Purchase of Infrastructure, Property, Plant &amp; Equipment</t>
  </si>
  <si>
    <t>Net Cash provided (or used in) Investing Activities</t>
  </si>
  <si>
    <t>Cash Flows from Financing Activities</t>
  </si>
  <si>
    <t>Proceeds from Borrowings &amp; Advances</t>
  </si>
  <si>
    <t>Repayment of Borrowings &amp; Advances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</si>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</sst>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13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b/>
      <sz val="10"/>
      <color rgb="FFFF000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6" borderId="0" applyNumberFormat="0" applyBorder="0" applyAlignment="0" applyProtection="0"/>
    <xf numFmtId="0" fontId="5" fillId="3" borderId="1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2" borderId="1" applyNumberFormat="0" applyAlignment="0" applyProtection="0"/>
    <xf numFmtId="0" fontId="2" fillId="0" borderId="0"/>
    <xf numFmtId="0" fontId="7" fillId="0" borderId="0"/>
    <xf numFmtId="9" fontId="2" fillId="0" borderId="0" applyFont="0" applyFill="0" applyBorder="0" applyAlignment="0" applyProtection="0"/>
  </cellStyleXfs>
  <cellXfs count="208">
    <xf numFmtId="0" fontId="0" fillId="0" borderId="0" xfId="0"/>
    <xf numFmtId="164" fontId="1" fillId="0" borderId="0" xfId="0" applyNumberFormat="1" applyFont="1" applyProtection="1">
      <protection hidden="1"/>
    </xf>
    <xf numFmtId="164" fontId="0" fillId="4" borderId="0" xfId="0" applyNumberFormat="1" applyFill="1" applyProtection="1">
      <protection hidden="1"/>
    </xf>
    <xf numFmtId="164" fontId="0" fillId="0" borderId="0" xfId="0" applyNumberFormat="1" applyProtection="1">
      <protection hidden="1"/>
    </xf>
    <xf numFmtId="0" fontId="2" fillId="5" borderId="0" xfId="0" applyFont="1" applyFill="1"/>
    <xf numFmtId="164" fontId="1" fillId="0" borderId="0" xfId="0" applyNumberFormat="1" applyFont="1" applyBorder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3" fillId="4" borderId="0" xfId="0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4" fontId="0" fillId="0" borderId="2" xfId="0" applyNumberFormat="1" applyBorder="1" applyProtection="1">
      <protection hidden="1"/>
    </xf>
    <xf numFmtId="165" fontId="3" fillId="4" borderId="2" xfId="0" quotePrefix="1" applyNumberFormat="1" applyFont="1" applyFill="1" applyBorder="1" applyAlignment="1" applyProtection="1">
      <alignment horizontal="right"/>
      <protection hidden="1"/>
    </xf>
    <xf numFmtId="0" fontId="0" fillId="4" borderId="0" xfId="0" applyFill="1"/>
    <xf numFmtId="0" fontId="3" fillId="0" borderId="0" xfId="0" applyFont="1"/>
    <xf numFmtId="165" fontId="2" fillId="0" borderId="0" xfId="0" applyNumberFormat="1" applyFont="1" applyProtection="1">
      <protection hidden="1"/>
    </xf>
    <xf numFmtId="165" fontId="2" fillId="4" borderId="0" xfId="0" quotePrefix="1" applyNumberFormat="1" applyFont="1" applyFill="1" applyBorder="1" applyProtection="1">
      <protection hidden="1"/>
    </xf>
    <xf numFmtId="165" fontId="2" fillId="0" borderId="0" xfId="0" quotePrefix="1" applyNumberFormat="1" applyFont="1" applyProtection="1">
      <protection hidden="1"/>
    </xf>
    <xf numFmtId="165" fontId="2" fillId="5" borderId="0" xfId="0" applyNumberFormat="1" applyFont="1" applyFill="1" applyProtection="1">
      <protection hidden="1"/>
    </xf>
    <xf numFmtId="165" fontId="0" fillId="0" borderId="0" xfId="0" applyNumberFormat="1" applyProtection="1">
      <protection hidden="1"/>
    </xf>
    <xf numFmtId="0" fontId="3" fillId="0" borderId="3" xfId="0" applyFont="1" applyBorder="1"/>
    <xf numFmtId="165" fontId="3" fillId="4" borderId="0" xfId="0" applyNumberFormat="1" applyFont="1" applyFill="1" applyBorder="1" applyProtection="1">
      <protection hidden="1"/>
    </xf>
    <xf numFmtId="165" fontId="3" fillId="0" borderId="3" xfId="0" applyNumberFormat="1" applyFont="1" applyBorder="1" applyProtection="1">
      <protection hidden="1"/>
    </xf>
    <xf numFmtId="165" fontId="3" fillId="0" borderId="0" xfId="0" applyNumberFormat="1" applyFont="1" applyProtection="1">
      <protection hidden="1"/>
    </xf>
    <xf numFmtId="165" fontId="3" fillId="0" borderId="4" xfId="0" applyNumberFormat="1" applyFont="1" applyBorder="1" applyProtection="1">
      <protection hidden="1"/>
    </xf>
    <xf numFmtId="165" fontId="3" fillId="0" borderId="4" xfId="0" quotePrefix="1" applyNumberFormat="1" applyFont="1" applyBorder="1" applyProtection="1">
      <protection hidden="1"/>
    </xf>
    <xf numFmtId="165" fontId="3" fillId="4" borderId="0" xfId="0" quotePrefix="1" applyNumberFormat="1" applyFont="1" applyFill="1" applyBorder="1" applyProtection="1">
      <protection hidden="1"/>
    </xf>
    <xf numFmtId="165" fontId="3" fillId="0" borderId="3" xfId="0" quotePrefix="1" applyNumberFormat="1" applyFont="1" applyBorder="1" applyProtection="1">
      <protection hidden="1"/>
    </xf>
    <xf numFmtId="0" fontId="3" fillId="0" borderId="5" xfId="0" applyFont="1" applyBorder="1"/>
    <xf numFmtId="165" fontId="3" fillId="0" borderId="5" xfId="0" applyNumberFormat="1" applyFont="1" applyBorder="1" applyProtection="1">
      <protection hidden="1"/>
    </xf>
    <xf numFmtId="0" fontId="2" fillId="0" borderId="0" xfId="0" applyFont="1" applyBorder="1"/>
    <xf numFmtId="165" fontId="0" fillId="4" borderId="0" xfId="0" applyNumberFormat="1" applyFill="1" applyBorder="1" applyProtection="1">
      <protection hidden="1"/>
    </xf>
    <xf numFmtId="165" fontId="0" fillId="0" borderId="0" xfId="0" applyNumberFormat="1" applyBorder="1" applyProtection="1">
      <protection hidden="1"/>
    </xf>
    <xf numFmtId="0" fontId="2" fillId="5" borderId="0" xfId="0" applyFont="1" applyFill="1" applyBorder="1"/>
    <xf numFmtId="164" fontId="1" fillId="8" borderId="0" xfId="0" applyNumberFormat="1" applyFont="1" applyFill="1" applyProtection="1">
      <protection hidden="1"/>
    </xf>
    <xf numFmtId="0" fontId="8" fillId="0" borderId="0" xfId="0" applyFont="1" applyProtection="1">
      <protection hidden="1"/>
    </xf>
    <xf numFmtId="164" fontId="1" fillId="4" borderId="0" xfId="0" applyNumberFormat="1" applyFont="1" applyFill="1" applyProtection="1">
      <protection hidden="1"/>
    </xf>
    <xf numFmtId="164" fontId="2" fillId="5" borderId="0" xfId="0" applyNumberFormat="1" applyFont="1" applyFill="1" applyProtection="1">
      <protection hidden="1"/>
    </xf>
    <xf numFmtId="164" fontId="0" fillId="0" borderId="0" xfId="0" applyNumberFormat="1" applyFill="1" applyProtection="1">
      <protection hidden="1"/>
    </xf>
    <xf numFmtId="164" fontId="3" fillId="4" borderId="0" xfId="0" applyNumberFormat="1" applyFont="1" applyFill="1" applyAlignment="1" applyProtection="1">
      <alignment horizontal="right"/>
      <protection hidden="1"/>
    </xf>
    <xf numFmtId="164" fontId="3" fillId="0" borderId="0" xfId="0" applyNumberFormat="1" applyFont="1" applyProtection="1">
      <protection hidden="1"/>
    </xf>
    <xf numFmtId="165" fontId="1" fillId="0" borderId="0" xfId="0" applyNumberFormat="1" applyFont="1" applyProtection="1">
      <protection hidden="1"/>
    </xf>
    <xf numFmtId="165" fontId="0" fillId="4" borderId="0" xfId="0" applyNumberFormat="1" applyFill="1" applyProtection="1">
      <protection hidden="1"/>
    </xf>
    <xf numFmtId="165" fontId="8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6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0" fillId="0" borderId="8" xfId="0" applyNumberFormat="1" applyBorder="1" applyProtection="1">
      <protection hidden="1"/>
    </xf>
    <xf numFmtId="165" fontId="9" fillId="0" borderId="0" xfId="0" applyNumberFormat="1" applyFont="1" applyProtection="1">
      <protection hidden="1"/>
    </xf>
    <xf numFmtId="165" fontId="0" fillId="0" borderId="9" xfId="0" applyNumberFormat="1" applyBorder="1" applyProtection="1">
      <protection hidden="1"/>
    </xf>
    <xf numFmtId="165" fontId="0" fillId="0" borderId="10" xfId="0" applyNumberFormat="1" applyBorder="1" applyProtection="1">
      <protection hidden="1"/>
    </xf>
    <xf numFmtId="165" fontId="0" fillId="0" borderId="11" xfId="0" applyNumberFormat="1" applyBorder="1" applyProtection="1">
      <protection hidden="1"/>
    </xf>
    <xf numFmtId="165" fontId="0" fillId="0" borderId="0" xfId="0" applyNumberFormat="1" applyFill="1" applyProtection="1">
      <protection hidden="1"/>
    </xf>
    <xf numFmtId="165" fontId="2" fillId="0" borderId="12" xfId="0" applyNumberFormat="1" applyFont="1" applyBorder="1" applyAlignment="1" applyProtection="1">
      <alignment horizontal="center"/>
      <protection hidden="1"/>
    </xf>
    <xf numFmtId="165" fontId="0" fillId="0" borderId="13" xfId="0" applyNumberFormat="1" applyBorder="1" applyProtection="1">
      <protection hidden="1"/>
    </xf>
    <xf numFmtId="165" fontId="0" fillId="0" borderId="14" xfId="0" applyNumberForma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15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5" fontId="0" fillId="0" borderId="16" xfId="0" applyNumberFormat="1" applyBorder="1" applyProtection="1">
      <protection hidden="1"/>
    </xf>
    <xf numFmtId="165" fontId="0" fillId="0" borderId="17" xfId="0" applyNumberFormat="1" applyBorder="1" applyProtection="1">
      <protection hidden="1"/>
    </xf>
    <xf numFmtId="165" fontId="0" fillId="0" borderId="18" xfId="0" applyNumberFormat="1" applyBorder="1" applyProtection="1">
      <protection hidden="1"/>
    </xf>
    <xf numFmtId="165" fontId="0" fillId="0" borderId="19" xfId="0" applyNumberFormat="1" applyBorder="1" applyProtection="1">
      <protection hidden="1"/>
    </xf>
    <xf numFmtId="165" fontId="3" fillId="0" borderId="0" xfId="0" applyNumberFormat="1" applyFont="1" applyBorder="1" applyProtection="1">
      <protection hidden="1"/>
    </xf>
    <xf numFmtId="165" fontId="0" fillId="7" borderId="0" xfId="0" applyNumberFormat="1" applyFill="1" applyProtection="1">
      <protection hidden="1"/>
    </xf>
    <xf numFmtId="165" fontId="0" fillId="0" borderId="4" xfId="0" applyNumberFormat="1" applyBorder="1" applyProtection="1">
      <protection hidden="1"/>
    </xf>
    <xf numFmtId="165" fontId="3" fillId="0" borderId="20" xfId="0" applyNumberFormat="1" applyFont="1" applyBorder="1" applyProtection="1">
      <protection hidden="1"/>
    </xf>
    <xf numFmtId="165" fontId="10" fillId="0" borderId="0" xfId="0" applyNumberFormat="1" applyFont="1" applyProtection="1">
      <protection hidden="1"/>
    </xf>
    <xf numFmtId="165" fontId="10" fillId="4" borderId="0" xfId="0" applyNumberFormat="1" applyFont="1" applyFill="1" applyBorder="1" applyProtection="1">
      <protection hidden="1"/>
    </xf>
    <xf numFmtId="165" fontId="0" fillId="9" borderId="0" xfId="0" applyNumberFormat="1" applyFill="1" applyProtection="1">
      <protection hidden="1"/>
    </xf>
    <xf numFmtId="165" fontId="0" fillId="0" borderId="12" xfId="0" applyNumberFormat="1" applyBorder="1" applyProtection="1">
      <protection hidden="1"/>
    </xf>
    <xf numFmtId="164" fontId="2" fillId="0" borderId="0" xfId="0" applyNumberFormat="1" applyFont="1" applyProtection="1">
      <protection hidden="1"/>
    </xf>
    <xf numFmtId="10" fontId="2" fillId="9" borderId="0" xfId="8" applyNumberFormat="1" applyFont="1" applyFill="1" applyBorder="1" applyProtection="1">
      <protection hidden="1"/>
    </xf>
    <xf numFmtId="164" fontId="11" fillId="0" borderId="0" xfId="0" applyNumberFormat="1" applyFont="1" applyProtection="1">
      <protection hidden="1"/>
    </xf>
    <xf numFmtId="165" fontId="0" fillId="0" borderId="21" xfId="0" applyNumberFormat="1" applyBorder="1" applyProtection="1"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2" fillId="0" borderId="0" xfId="0" applyNumberFormat="1" applyFont="1" applyAlignment="1" applyProtection="1">
      <alignment horizontal="left" indent="2"/>
      <protection hidden="1"/>
    </xf>
    <xf numFmtId="165" fontId="2" fillId="10" borderId="0" xfId="0" applyNumberFormat="1" applyFont="1" applyFill="1" applyAlignment="1" applyProtection="1">
      <alignment horizontal="left" indent="2"/>
      <protection hidden="1"/>
    </xf>
    <xf numFmtId="165" fontId="0" fillId="10" borderId="0" xfId="0" applyNumberForma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0" fillId="4" borderId="0" xfId="0" applyNumberFormat="1" applyFill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164" fontId="3" fillId="4" borderId="0" xfId="0" applyNumberFormat="1" applyFont="1" applyFill="1" applyBorder="1" applyAlignment="1" applyProtection="1">
      <alignment horizontal="center"/>
      <protection hidden="1"/>
    </xf>
    <xf numFmtId="165" fontId="3" fillId="0" borderId="2" xfId="0" quotePrefix="1" applyNumberFormat="1" applyFont="1" applyBorder="1" applyAlignment="1" applyProtection="1">
      <alignment horizontal="center"/>
      <protection hidden="1"/>
    </xf>
    <xf numFmtId="165" fontId="3" fillId="4" borderId="2" xfId="0" quotePrefix="1" applyNumberFormat="1" applyFont="1" applyFill="1" applyBorder="1" applyAlignment="1" applyProtection="1">
      <alignment horizontal="center"/>
      <protection hidden="1"/>
    </xf>
    <xf numFmtId="164" fontId="3" fillId="4" borderId="0" xfId="0" applyNumberFormat="1" applyFont="1" applyFill="1" applyAlignment="1" applyProtection="1">
      <alignment horizontal="center"/>
      <protection hidden="1"/>
    </xf>
    <xf numFmtId="165" fontId="3" fillId="0" borderId="22" xfId="0" applyNumberFormat="1" applyFont="1" applyBorder="1" applyProtection="1">
      <protection hidden="1"/>
    </xf>
    <xf numFmtId="165" fontId="2" fillId="0" borderId="0" xfId="0" applyNumberFormat="1" applyFont="1" applyBorder="1" applyProtection="1">
      <protection hidden="1"/>
    </xf>
    <xf numFmtId="165" fontId="11" fillId="0" borderId="0" xfId="0" applyNumberFormat="1" applyFont="1" applyProtection="1">
      <protection hidden="1"/>
    </xf>
    <xf numFmtId="165" fontId="11" fillId="0" borderId="0" xfId="0" applyNumberFormat="1" applyFont="1" applyBorder="1" applyProtection="1">
      <protection hidden="1"/>
    </xf>
    <xf numFmtId="165" fontId="0" fillId="0" borderId="23" xfId="0" applyNumberFormat="1" applyBorder="1" applyAlignment="1" applyProtection="1">
      <alignment horizontal="right"/>
      <protection hidden="1"/>
    </xf>
    <xf numFmtId="165" fontId="0" fillId="0" borderId="2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6" fontId="0" fillId="0" borderId="0" xfId="0" applyNumberFormat="1" applyProtection="1">
      <protection hidden="1"/>
    </xf>
    <xf numFmtId="164" fontId="0" fillId="4" borderId="0" xfId="0" applyNumberFormat="1" applyFill="1" applyAlignment="1" applyProtection="1">
      <alignment horizontal="right"/>
      <protection hidden="1"/>
    </xf>
    <xf numFmtId="164" fontId="12" fillId="0" borderId="0" xfId="0" applyNumberFormat="1" applyFont="1" applyProtection="1">
      <protection hidden="1"/>
    </xf>
    <xf numFmtId="164" fontId="0" fillId="0" borderId="24" xfId="0" applyNumberFormat="1" applyBorder="1" applyProtection="1">
      <protection hidden="1"/>
    </xf>
    <xf numFmtId="164" fontId="0" fillId="0" borderId="25" xfId="0" applyNumberFormat="1" applyBorder="1" applyProtection="1">
      <protection hidden="1"/>
    </xf>
    <xf numFmtId="10" fontId="0" fillId="0" borderId="0" xfId="8" applyNumberFormat="1" applyFont="1" applyProtection="1">
      <protection hidden="1"/>
    </xf>
    <xf numFmtId="164" fontId="0" fillId="0" borderId="26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64" fontId="0" fillId="0" borderId="28" xfId="0" applyNumberFormat="1" applyBorder="1" applyProtection="1">
      <protection hidden="1"/>
    </xf>
    <xf numFmtId="165" fontId="0" fillId="0" borderId="29" xfId="0" applyNumberFormat="1" applyBorder="1" applyProtection="1">
      <protection hidden="1"/>
    </xf>
    <xf numFmtId="165" fontId="2" fillId="5" borderId="0" xfId="0" applyNumberFormat="1" applyFont="1" applyFill="1" applyBorder="1" applyProtection="1"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4" fontId="1" fillId="0" borderId="0" xfId="6" applyNumberFormat="1" applyFont="1" applyProtection="1">
      <protection hidden="1"/>
    </xf>
    <xf numFmtId="164" fontId="2" fillId="4" borderId="0" xfId="6" applyNumberFormat="1" applyFill="1" applyProtection="1">
      <protection hidden="1"/>
    </xf>
    <xf numFmtId="164" fontId="2" fillId="0" borderId="0" xfId="6" applyNumberFormat="1" applyProtection="1">
      <protection hidden="1"/>
    </xf>
    <xf numFmtId="0" fontId="2" fillId="0" borderId="0" xfId="6"/>
    <xf numFmtId="164" fontId="1" fillId="0" borderId="0" xfId="6" applyNumberFormat="1" applyFont="1" applyBorder="1" applyProtection="1">
      <protection hidden="1"/>
    </xf>
    <xf numFmtId="164" fontId="3" fillId="0" borderId="0" xfId="6" applyNumberFormat="1" applyFont="1" applyAlignment="1" applyProtection="1">
      <alignment horizontal="right"/>
      <protection hidden="1"/>
    </xf>
    <xf numFmtId="164" fontId="3" fillId="4" borderId="0" xfId="6" applyNumberFormat="1" applyFont="1" applyFill="1" applyBorder="1" applyAlignment="1" applyProtection="1">
      <alignment horizontal="right"/>
      <protection hidden="1"/>
    </xf>
    <xf numFmtId="164" fontId="3" fillId="0" borderId="0" xfId="6" applyNumberFormat="1" applyFont="1" applyBorder="1" applyAlignment="1" applyProtection="1">
      <alignment horizontal="right"/>
      <protection hidden="1"/>
    </xf>
    <xf numFmtId="164" fontId="2" fillId="0" borderId="2" xfId="6" applyNumberFormat="1" applyBorder="1" applyProtection="1">
      <protection hidden="1"/>
    </xf>
    <xf numFmtId="165" fontId="3" fillId="4" borderId="2" xfId="6" quotePrefix="1" applyNumberFormat="1" applyFont="1" applyFill="1" applyBorder="1" applyAlignment="1" applyProtection="1">
      <alignment horizontal="right"/>
      <protection hidden="1"/>
    </xf>
    <xf numFmtId="0" fontId="2" fillId="4" borderId="0" xfId="6" applyFill="1"/>
    <xf numFmtId="0" fontId="3" fillId="0" borderId="0" xfId="6" applyFont="1"/>
    <xf numFmtId="165" fontId="2" fillId="0" borderId="0" xfId="6" applyNumberFormat="1" applyFont="1" applyProtection="1">
      <protection hidden="1"/>
    </xf>
    <xf numFmtId="165" fontId="2" fillId="4" borderId="0" xfId="6" quotePrefix="1" applyNumberFormat="1" applyFont="1" applyFill="1" applyBorder="1" applyProtection="1">
      <protection hidden="1"/>
    </xf>
    <xf numFmtId="165" fontId="2" fillId="0" borderId="0" xfId="6" quotePrefix="1" applyNumberFormat="1" applyFont="1" applyProtection="1">
      <protection hidden="1"/>
    </xf>
    <xf numFmtId="165" fontId="2" fillId="0" borderId="0" xfId="6" applyNumberFormat="1" applyProtection="1">
      <protection hidden="1"/>
    </xf>
    <xf numFmtId="0" fontId="3" fillId="0" borderId="3" xfId="6" applyFont="1" applyBorder="1"/>
    <xf numFmtId="165" fontId="3" fillId="4" borderId="0" xfId="6" applyNumberFormat="1" applyFont="1" applyFill="1" applyBorder="1" applyProtection="1">
      <protection hidden="1"/>
    </xf>
    <xf numFmtId="165" fontId="3" fillId="0" borderId="3" xfId="6" applyNumberFormat="1" applyFont="1" applyBorder="1" applyProtection="1">
      <protection hidden="1"/>
    </xf>
    <xf numFmtId="165" fontId="3" fillId="0" borderId="0" xfId="6" applyNumberFormat="1" applyFont="1" applyProtection="1">
      <protection hidden="1"/>
    </xf>
    <xf numFmtId="165" fontId="3" fillId="0" borderId="4" xfId="6" applyNumberFormat="1" applyFont="1" applyBorder="1" applyProtection="1">
      <protection hidden="1"/>
    </xf>
    <xf numFmtId="165" fontId="3" fillId="0" borderId="4" xfId="6" quotePrefix="1" applyNumberFormat="1" applyFont="1" applyBorder="1" applyProtection="1">
      <protection hidden="1"/>
    </xf>
    <xf numFmtId="165" fontId="3" fillId="4" borderId="0" xfId="6" quotePrefix="1" applyNumberFormat="1" applyFont="1" applyFill="1" applyBorder="1" applyProtection="1">
      <protection hidden="1"/>
    </xf>
    <xf numFmtId="165" fontId="3" fillId="0" borderId="3" xfId="6" quotePrefix="1" applyNumberFormat="1" applyFont="1" applyBorder="1" applyProtection="1">
      <protection hidden="1"/>
    </xf>
    <xf numFmtId="0" fontId="3" fillId="0" borderId="5" xfId="6" applyFont="1" applyBorder="1"/>
    <xf numFmtId="165" fontId="3" fillId="0" borderId="5" xfId="6" applyNumberFormat="1" applyFont="1" applyBorder="1" applyProtection="1">
      <protection hidden="1"/>
    </xf>
    <xf numFmtId="0" fontId="2" fillId="0" borderId="0" xfId="6" applyFont="1" applyBorder="1"/>
    <xf numFmtId="165" fontId="2" fillId="4" borderId="0" xfId="6" applyNumberFormat="1" applyFill="1" applyBorder="1" applyProtection="1">
      <protection hidden="1"/>
    </xf>
    <xf numFmtId="165" fontId="2" fillId="0" borderId="0" xfId="6" applyNumberFormat="1" applyBorder="1" applyProtection="1">
      <protection hidden="1"/>
    </xf>
    <xf numFmtId="164" fontId="3" fillId="0" borderId="0" xfId="6" applyNumberFormat="1" applyFont="1" applyAlignment="1" applyProtection="1">
      <alignment horizontal="center"/>
      <protection hidden="1"/>
    </xf>
    <xf numFmtId="164" fontId="2" fillId="4" borderId="0" xfId="6" applyNumberFormat="1" applyFill="1" applyAlignment="1" applyProtection="1">
      <alignment horizontal="center"/>
      <protection hidden="1"/>
    </xf>
    <xf numFmtId="164" fontId="3" fillId="0" borderId="0" xfId="6" applyNumberFormat="1" applyFont="1" applyBorder="1" applyAlignment="1" applyProtection="1">
      <alignment horizontal="center"/>
      <protection hidden="1"/>
    </xf>
    <xf numFmtId="164" fontId="3" fillId="4" borderId="0" xfId="6" applyNumberFormat="1" applyFont="1" applyFill="1" applyBorder="1" applyAlignment="1" applyProtection="1">
      <alignment horizontal="center"/>
      <protection hidden="1"/>
    </xf>
    <xf numFmtId="165" fontId="3" fillId="0" borderId="2" xfId="6" quotePrefix="1" applyNumberFormat="1" applyFont="1" applyBorder="1" applyAlignment="1" applyProtection="1">
      <alignment horizontal="center"/>
      <protection hidden="1"/>
    </xf>
    <xf numFmtId="165" fontId="3" fillId="4" borderId="2" xfId="6" quotePrefix="1" applyNumberFormat="1" applyFont="1" applyFill="1" applyBorder="1" applyAlignment="1" applyProtection="1">
      <alignment horizontal="center"/>
      <protection hidden="1"/>
    </xf>
    <xf numFmtId="0" fontId="8" fillId="0" borderId="0" xfId="6" applyFont="1" applyProtection="1">
      <protection hidden="1"/>
    </xf>
    <xf numFmtId="164" fontId="1" fillId="4" borderId="0" xfId="6" applyNumberFormat="1" applyFont="1" applyFill="1" applyProtection="1">
      <protection hidden="1"/>
    </xf>
    <xf numFmtId="164" fontId="2" fillId="5" borderId="0" xfId="6" applyNumberFormat="1" applyFont="1" applyFill="1" applyProtection="1">
      <protection hidden="1"/>
    </xf>
    <xf numFmtId="164" fontId="3" fillId="0" borderId="0" xfId="6" applyNumberFormat="1" applyFont="1" applyProtection="1">
      <protection hidden="1"/>
    </xf>
    <xf numFmtId="165" fontId="1" fillId="0" borderId="0" xfId="6" applyNumberFormat="1" applyFont="1" applyProtection="1">
      <protection hidden="1"/>
    </xf>
    <xf numFmtId="165" fontId="2" fillId="4" borderId="0" xfId="6" applyNumberFormat="1" applyFill="1" applyProtection="1">
      <protection hidden="1"/>
    </xf>
    <xf numFmtId="165" fontId="2" fillId="5" borderId="0" xfId="6" applyNumberFormat="1" applyFont="1" applyFill="1" applyProtection="1">
      <protection hidden="1"/>
    </xf>
    <xf numFmtId="165" fontId="2" fillId="0" borderId="0" xfId="6" applyNumberFormat="1" applyFont="1" applyAlignment="1" applyProtection="1">
      <alignment horizontal="center"/>
      <protection hidden="1"/>
    </xf>
    <xf numFmtId="165" fontId="2" fillId="0" borderId="6" xfId="6" applyNumberFormat="1" applyBorder="1" applyProtection="1">
      <protection hidden="1"/>
    </xf>
    <xf numFmtId="165" fontId="2" fillId="0" borderId="7" xfId="6" applyNumberFormat="1" applyBorder="1" applyProtection="1">
      <protection hidden="1"/>
    </xf>
    <xf numFmtId="165" fontId="2" fillId="0" borderId="8" xfId="6" applyNumberFormat="1" applyBorder="1" applyProtection="1">
      <protection hidden="1"/>
    </xf>
    <xf numFmtId="165" fontId="9" fillId="0" borderId="0" xfId="6" applyNumberFormat="1" applyFont="1" applyProtection="1">
      <protection hidden="1"/>
    </xf>
    <xf numFmtId="165" fontId="2" fillId="0" borderId="9" xfId="6" applyNumberFormat="1" applyBorder="1" applyProtection="1">
      <protection hidden="1"/>
    </xf>
    <xf numFmtId="165" fontId="2" fillId="0" borderId="10" xfId="6" applyNumberFormat="1" applyBorder="1" applyProtection="1">
      <protection hidden="1"/>
    </xf>
    <xf numFmtId="165" fontId="2" fillId="0" borderId="11" xfId="6" applyNumberFormat="1" applyBorder="1" applyProtection="1">
      <protection hidden="1"/>
    </xf>
    <xf numFmtId="165" fontId="2" fillId="0" borderId="0" xfId="6" applyNumberFormat="1" applyFill="1" applyProtection="1">
      <protection hidden="1"/>
    </xf>
    <xf numFmtId="165" fontId="2" fillId="0" borderId="12" xfId="6" applyNumberFormat="1" applyFont="1" applyBorder="1" applyAlignment="1" applyProtection="1">
      <alignment horizontal="center"/>
      <protection hidden="1"/>
    </xf>
    <xf numFmtId="165" fontId="2" fillId="0" borderId="13" xfId="6" applyNumberFormat="1" applyBorder="1" applyProtection="1">
      <protection hidden="1"/>
    </xf>
    <xf numFmtId="165" fontId="2" fillId="0" borderId="14" xfId="6" applyNumberFormat="1" applyBorder="1" applyProtection="1">
      <protection hidden="1"/>
    </xf>
    <xf numFmtId="165" fontId="2" fillId="0" borderId="0" xfId="6" applyNumberFormat="1" applyAlignment="1" applyProtection="1">
      <alignment horizontal="center"/>
      <protection hidden="1"/>
    </xf>
    <xf numFmtId="165" fontId="2" fillId="0" borderId="15" xfId="6" applyNumberFormat="1" applyBorder="1" applyProtection="1">
      <protection hidden="1"/>
    </xf>
    <xf numFmtId="165" fontId="2" fillId="0" borderId="3" xfId="6" applyNumberFormat="1" applyBorder="1" applyProtection="1">
      <protection hidden="1"/>
    </xf>
    <xf numFmtId="165" fontId="2" fillId="0" borderId="16" xfId="6" applyNumberFormat="1" applyBorder="1" applyProtection="1">
      <protection hidden="1"/>
    </xf>
    <xf numFmtId="165" fontId="2" fillId="0" borderId="17" xfId="6" applyNumberFormat="1" applyBorder="1" applyProtection="1">
      <protection hidden="1"/>
    </xf>
    <xf numFmtId="165" fontId="2" fillId="0" borderId="18" xfId="6" applyNumberFormat="1" applyBorder="1" applyProtection="1">
      <protection hidden="1"/>
    </xf>
    <xf numFmtId="165" fontId="2" fillId="0" borderId="19" xfId="6" applyNumberFormat="1" applyBorder="1" applyProtection="1">
      <protection hidden="1"/>
    </xf>
    <xf numFmtId="165" fontId="3" fillId="0" borderId="0" xfId="6" applyNumberFormat="1" applyFont="1" applyBorder="1" applyProtection="1">
      <protection hidden="1"/>
    </xf>
    <xf numFmtId="165" fontId="2" fillId="7" borderId="0" xfId="6" applyNumberFormat="1" applyFill="1" applyProtection="1">
      <protection hidden="1"/>
    </xf>
    <xf numFmtId="165" fontId="2" fillId="0" borderId="4" xfId="6" applyNumberFormat="1" applyBorder="1" applyProtection="1">
      <protection hidden="1"/>
    </xf>
    <xf numFmtId="165" fontId="3" fillId="0" borderId="20" xfId="6" applyNumberFormat="1" applyFont="1" applyBorder="1" applyProtection="1">
      <protection hidden="1"/>
    </xf>
    <xf numFmtId="165" fontId="10" fillId="0" borderId="0" xfId="6" applyNumberFormat="1" applyFont="1" applyProtection="1">
      <protection hidden="1"/>
    </xf>
    <xf numFmtId="165" fontId="10" fillId="4" borderId="0" xfId="6" applyNumberFormat="1" applyFont="1" applyFill="1" applyBorder="1" applyProtection="1">
      <protection hidden="1"/>
    </xf>
    <xf numFmtId="165" fontId="2" fillId="9" borderId="0" xfId="6" applyNumberFormat="1" applyFill="1" applyProtection="1">
      <protection hidden="1"/>
    </xf>
    <xf numFmtId="165" fontId="2" fillId="0" borderId="12" xfId="6" applyNumberFormat="1" applyBorder="1" applyProtection="1">
      <protection hidden="1"/>
    </xf>
    <xf numFmtId="164" fontId="2" fillId="0" borderId="0" xfId="6" applyNumberFormat="1" applyFont="1" applyProtection="1">
      <protection hidden="1"/>
    </xf>
    <xf numFmtId="164" fontId="11" fillId="0" borderId="0" xfId="6" applyNumberFormat="1" applyFont="1" applyProtection="1">
      <protection hidden="1"/>
    </xf>
    <xf numFmtId="165" fontId="2" fillId="0" borderId="21" xfId="6" applyNumberFormat="1" applyBorder="1" applyProtection="1">
      <protection hidden="1"/>
    </xf>
    <xf numFmtId="165" fontId="2" fillId="0" borderId="0" xfId="6" applyNumberFormat="1" applyAlignment="1" applyProtection="1">
      <alignment horizontal="left" indent="1"/>
      <protection hidden="1"/>
    </xf>
    <xf numFmtId="165" fontId="2" fillId="0" borderId="0" xfId="6" applyNumberFormat="1" applyFont="1" applyAlignment="1" applyProtection="1">
      <alignment horizontal="left" indent="2"/>
      <protection hidden="1"/>
    </xf>
    <xf numFmtId="165" fontId="2" fillId="10" borderId="0" xfId="6" applyNumberFormat="1" applyFont="1" applyFill="1" applyAlignment="1" applyProtection="1">
      <alignment horizontal="left" indent="2"/>
      <protection hidden="1"/>
    </xf>
    <xf numFmtId="165" fontId="2" fillId="10" borderId="0" xfId="6" applyNumberFormat="1" applyFill="1" applyBorder="1" applyProtection="1">
      <protection hidden="1"/>
    </xf>
    <xf numFmtId="165" fontId="2" fillId="0" borderId="0" xfId="6" applyNumberFormat="1" applyFill="1" applyBorder="1" applyProtection="1">
      <protection hidden="1"/>
    </xf>
    <xf numFmtId="164" fontId="3" fillId="4" borderId="0" xfId="6" applyNumberFormat="1" applyFont="1" applyFill="1" applyAlignment="1" applyProtection="1">
      <alignment horizontal="center"/>
      <protection hidden="1"/>
    </xf>
    <xf numFmtId="165" fontId="8" fillId="0" borderId="0" xfId="6" applyNumberFormat="1" applyFont="1" applyProtection="1">
      <protection hidden="1"/>
    </xf>
    <xf numFmtId="165" fontId="3" fillId="0" borderId="22" xfId="6" applyNumberFormat="1" applyFont="1" applyBorder="1" applyProtection="1">
      <protection hidden="1"/>
    </xf>
    <xf numFmtId="165" fontId="2" fillId="0" borderId="0" xfId="6" applyNumberFormat="1" applyFont="1" applyBorder="1" applyProtection="1">
      <protection hidden="1"/>
    </xf>
    <xf numFmtId="165" fontId="11" fillId="0" borderId="0" xfId="6" applyNumberFormat="1" applyFont="1" applyProtection="1">
      <protection hidden="1"/>
    </xf>
    <xf numFmtId="165" fontId="11" fillId="0" borderId="0" xfId="6" applyNumberFormat="1" applyFont="1" applyBorder="1" applyProtection="1">
      <protection hidden="1"/>
    </xf>
    <xf numFmtId="165" fontId="2" fillId="0" borderId="23" xfId="6" applyNumberFormat="1" applyBorder="1" applyAlignment="1" applyProtection="1">
      <alignment horizontal="right"/>
      <protection hidden="1"/>
    </xf>
    <xf numFmtId="165" fontId="2" fillId="0" borderId="2" xfId="6" applyNumberFormat="1" applyBorder="1" applyProtection="1">
      <protection hidden="1"/>
    </xf>
    <xf numFmtId="164" fontId="2" fillId="0" borderId="0" xfId="6" applyNumberFormat="1" applyBorder="1" applyProtection="1">
      <protection hidden="1"/>
    </xf>
    <xf numFmtId="166" fontId="2" fillId="0" borderId="0" xfId="6" applyNumberFormat="1" applyProtection="1">
      <protection hidden="1"/>
    </xf>
    <xf numFmtId="164" fontId="12" fillId="0" borderId="0" xfId="6" applyNumberFormat="1" applyFont="1" applyProtection="1">
      <protection hidden="1"/>
    </xf>
    <xf numFmtId="164" fontId="2" fillId="0" borderId="24" xfId="6" applyNumberFormat="1" applyBorder="1" applyProtection="1">
      <protection hidden="1"/>
    </xf>
    <xf numFmtId="164" fontId="2" fillId="0" borderId="25" xfId="6" applyNumberFormat="1" applyBorder="1" applyProtection="1">
      <protection hidden="1"/>
    </xf>
    <xf numFmtId="164" fontId="2" fillId="0" borderId="26" xfId="6" applyNumberFormat="1" applyBorder="1" applyProtection="1">
      <protection hidden="1"/>
    </xf>
    <xf numFmtId="164" fontId="2" fillId="0" borderId="27" xfId="6" applyNumberFormat="1" applyBorder="1" applyProtection="1">
      <protection hidden="1"/>
    </xf>
    <xf numFmtId="164" fontId="2" fillId="0" borderId="28" xfId="6" applyNumberFormat="1" applyBorder="1" applyProtection="1">
      <protection hidden="1"/>
    </xf>
    <xf numFmtId="165" fontId="2" fillId="0" borderId="29" xfId="6" applyNumberFormat="1" applyBorder="1" applyProtection="1">
      <protection hidden="1"/>
    </xf>
    <xf numFmtId="167" fontId="2" fillId="0" borderId="0" xfId="6" applyNumberFormat="1" applyProtection="1">
      <protection hidden="1"/>
    </xf>
    <xf numFmtId="168" fontId="2" fillId="0" borderId="0" xfId="6" applyNumberFormat="1" applyProtection="1">
      <protection hidden="1"/>
    </xf>
    <xf numFmtId="0" fontId="2" fillId="5" borderId="0" xfId="6" applyFont="1" applyFill="1"/>
    <xf numFmtId="0" fontId="2" fillId="5" borderId="0" xfId="6" applyFont="1" applyFill="1" applyBorder="1"/>
    <xf numFmtId="164" fontId="1" fillId="11" borderId="0" xfId="6" applyNumberFormat="1" applyFont="1" applyFill="1" applyProtection="1">
      <protection hidden="1"/>
    </xf>
    <xf numFmtId="164" fontId="2" fillId="0" borderId="0" xfId="6" applyNumberFormat="1" applyFill="1" applyProtection="1">
      <protection hidden="1"/>
    </xf>
    <xf numFmtId="165" fontId="2" fillId="5" borderId="0" xfId="6" applyNumberFormat="1" applyFont="1" applyFill="1" applyBorder="1" applyProtection="1">
      <protection hidden="1"/>
    </xf>
    <xf numFmtId="164" fontId="3" fillId="0" borderId="0" xfId="6" applyNumberFormat="1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</cellXfs>
  <cellStyles count="9">
    <cellStyle name="20% - Accent3 2" xfId="1"/>
    <cellStyle name="Calculation 2" xfId="2"/>
    <cellStyle name="Comma 2" xfId="3"/>
    <cellStyle name="Currency 2" xfId="4"/>
    <cellStyle name="Input 2" xfId="5"/>
    <cellStyle name="Normal" xfId="0" builtinId="0"/>
    <cellStyle name="Normal 2" xfId="6"/>
    <cellStyle name="Normal 3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V_6%20Sustainable%20Model/LTFP_General_Main_Work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V_6%20Base%20Model/LTFP_General_Main_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V_6%20Base%20Model/LTFP_Sewer_Main_Workfi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FP%20V_6%20Base%20Model/LTFP_Water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IPART  FFTF Ratios"/>
      <sheetName val="IPART FFTF Workings"/>
      <sheetName val="KPI calculation"/>
      <sheetName val="General Fund CAPEX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3">
          <cell r="A3" t="str">
            <v>Coffs Harbour City Council</v>
          </cell>
        </row>
        <row r="5">
          <cell r="A5" t="str">
            <v>10 Year Financial Plan for the Years ending 30 June 2025</v>
          </cell>
        </row>
        <row r="11">
          <cell r="E11" t="str">
            <v>Sustainable Model</v>
          </cell>
        </row>
        <row r="13">
          <cell r="E13" t="str">
            <v>General Fund</v>
          </cell>
        </row>
        <row r="19">
          <cell r="K19" t="b">
            <v>1</v>
          </cell>
        </row>
        <row r="27">
          <cell r="K27">
            <v>1</v>
          </cell>
        </row>
      </sheetData>
      <sheetData sheetId="3">
        <row r="5">
          <cell r="E5">
            <v>2015</v>
          </cell>
        </row>
      </sheetData>
      <sheetData sheetId="4"/>
      <sheetData sheetId="5">
        <row r="3">
          <cell r="B3" t="str">
            <v>INCOME STATEMENT - GENERAL FUND</v>
          </cell>
        </row>
      </sheetData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  <row r="47">
          <cell r="E47">
            <v>1971871.4187943451</v>
          </cell>
          <cell r="G47">
            <v>1956003.9102768665</v>
          </cell>
          <cell r="H47">
            <v>2251954.9882816412</v>
          </cell>
          <cell r="I47">
            <v>2637381.8203432821</v>
          </cell>
          <cell r="J47">
            <v>3103429.111281557</v>
          </cell>
          <cell r="K47">
            <v>3523154.2226779731</v>
          </cell>
          <cell r="L47">
            <v>3893849.5332515249</v>
          </cell>
          <cell r="M47">
            <v>4438302.8015520368</v>
          </cell>
          <cell r="N47">
            <v>5136927.0435128696</v>
          </cell>
          <cell r="O47">
            <v>5731160.2260344252</v>
          </cell>
          <cell r="P47">
            <v>6542916.9502323754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435">
          <cell r="E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548">
          <cell r="E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75">
          <cell r="E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96">
          <cell r="E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628">
          <cell r="E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826">
          <cell r="E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E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86">
          <cell r="E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8">
          <cell r="E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905">
          <cell r="R905" t="str">
            <v xml:space="preserve"> </v>
          </cell>
        </row>
        <row r="906">
          <cell r="R906" t="str">
            <v xml:space="preserve"> </v>
          </cell>
        </row>
      </sheetData>
      <sheetData sheetId="8">
        <row r="3">
          <cell r="A3" t="str">
            <v>Target % for Balance sheet amounts &amp; ratios - General Fund</v>
          </cell>
        </row>
        <row r="11">
          <cell r="G11">
            <v>0.05</v>
          </cell>
          <cell r="H11">
            <v>0.05</v>
          </cell>
          <cell r="I11">
            <v>0.05</v>
          </cell>
          <cell r="J11">
            <v>0.05</v>
          </cell>
          <cell r="K11">
            <v>0.05</v>
          </cell>
          <cell r="L11">
            <v>0.05</v>
          </cell>
          <cell r="M11">
            <v>0.05</v>
          </cell>
          <cell r="N11">
            <v>0.05</v>
          </cell>
          <cell r="O11">
            <v>0.05</v>
          </cell>
          <cell r="P11">
            <v>0.05</v>
          </cell>
          <cell r="Q11">
            <v>0.05</v>
          </cell>
        </row>
        <row r="12"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</row>
      </sheetData>
      <sheetData sheetId="9">
        <row r="3">
          <cell r="A3" t="str">
            <v>CASH FLOW STATEMENT - GENERAL FUND</v>
          </cell>
        </row>
      </sheetData>
      <sheetData sheetId="10">
        <row r="3">
          <cell r="A3" t="str">
            <v>CASH FLOW - GENERAL FUND - WORKINGS</v>
          </cell>
        </row>
        <row r="116">
          <cell r="R116" t="str">
            <v xml:space="preserve"> 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  <row r="72">
          <cell r="P72">
            <v>2757812.8872750937</v>
          </cell>
          <cell r="AE72">
            <v>2286519.3408875056</v>
          </cell>
          <cell r="AT72">
            <v>2467556.1459363271</v>
          </cell>
          <cell r="BI72">
            <v>2828878.3203729461</v>
          </cell>
          <cell r="BX72">
            <v>3273773.3655156009</v>
          </cell>
          <cell r="CM72">
            <v>3729678.7085698703</v>
          </cell>
          <cell r="DB72">
            <v>4130579.6997504532</v>
          </cell>
          <cell r="DQ72">
            <v>4611202.6247611521</v>
          </cell>
          <cell r="EF72">
            <v>5256882.9805628955</v>
          </cell>
          <cell r="EU72">
            <v>5912546.8746995749</v>
          </cell>
          <cell r="FJ72">
            <v>6643169.7269391445</v>
          </cell>
        </row>
        <row r="75">
          <cell r="P75">
            <v>0</v>
          </cell>
          <cell r="AE75">
            <v>0</v>
          </cell>
          <cell r="AT75">
            <v>0</v>
          </cell>
          <cell r="BI75">
            <v>0</v>
          </cell>
          <cell r="BX75">
            <v>0</v>
          </cell>
          <cell r="CM75">
            <v>0</v>
          </cell>
          <cell r="DB75">
            <v>0</v>
          </cell>
          <cell r="DQ75">
            <v>0</v>
          </cell>
          <cell r="EF75">
            <v>0</v>
          </cell>
          <cell r="EU75">
            <v>0</v>
          </cell>
          <cell r="FJ75">
            <v>0</v>
          </cell>
        </row>
      </sheetData>
      <sheetData sheetId="14">
        <row r="1">
          <cell r="A1" t="str">
            <v>hide</v>
          </cell>
          <cell r="C1" t="str">
            <v>hide</v>
          </cell>
          <cell r="D1" t="str">
            <v>Coffs Harbour City Council</v>
          </cell>
          <cell r="J1">
            <v>0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2">
          <cell r="D2" t="str">
            <v>10 Year Financial Plan for the Years ending 
30 June 2025</v>
          </cell>
          <cell r="J2">
            <v>0</v>
          </cell>
        </row>
        <row r="3">
          <cell r="D3">
            <v>0</v>
          </cell>
          <cell r="L3">
            <v>0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D5">
            <v>0</v>
          </cell>
          <cell r="J5" t="str">
            <v>Current Year</v>
          </cell>
          <cell r="L5" t="str">
            <v>Projected Years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BC5" t="str">
            <v>2014/15</v>
          </cell>
          <cell r="BD5" t="str">
            <v>2015/16</v>
          </cell>
          <cell r="BE5" t="str">
            <v>2016/17</v>
          </cell>
          <cell r="BF5" t="str">
            <v>2017/18</v>
          </cell>
          <cell r="BG5" t="str">
            <v>2018/19</v>
          </cell>
          <cell r="BH5" t="str">
            <v>2019/20</v>
          </cell>
          <cell r="BI5" t="str">
            <v>2020/21</v>
          </cell>
          <cell r="BJ5" t="str">
            <v>2021/22</v>
          </cell>
          <cell r="BK5" t="str">
            <v>2022/23</v>
          </cell>
          <cell r="BL5" t="str">
            <v>2023/24</v>
          </cell>
          <cell r="BM5" t="str">
            <v>2024/25</v>
          </cell>
        </row>
        <row r="6">
          <cell r="D6" t="str">
            <v>by Income &amp; Expenditure type</v>
          </cell>
          <cell r="J6" t="str">
            <v>2014/15</v>
          </cell>
          <cell r="L6" t="str">
            <v>2015/16</v>
          </cell>
          <cell r="M6" t="str">
            <v>2016/17</v>
          </cell>
          <cell r="N6" t="str">
            <v>2017/18</v>
          </cell>
          <cell r="O6" t="str">
            <v>2018/19</v>
          </cell>
          <cell r="P6" t="str">
            <v>2019/20</v>
          </cell>
          <cell r="Q6" t="str">
            <v>2020/21</v>
          </cell>
          <cell r="R6" t="str">
            <v>2021/22</v>
          </cell>
          <cell r="S6" t="str">
            <v>2022/23</v>
          </cell>
          <cell r="T6" t="str">
            <v>2023/24</v>
          </cell>
          <cell r="U6" t="str">
            <v>2024/25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D7" t="str">
            <v>Scenario: Sustainable Model</v>
          </cell>
          <cell r="J7" t="str">
            <v>$</v>
          </cell>
          <cell r="L7" t="str">
            <v>$</v>
          </cell>
          <cell r="M7" t="str">
            <v>$</v>
          </cell>
          <cell r="N7" t="str">
            <v>$</v>
          </cell>
          <cell r="O7" t="str">
            <v>$</v>
          </cell>
          <cell r="P7" t="str">
            <v>$</v>
          </cell>
          <cell r="Q7" t="str">
            <v>$</v>
          </cell>
          <cell r="R7" t="str">
            <v>$</v>
          </cell>
          <cell r="S7" t="str">
            <v>$</v>
          </cell>
          <cell r="T7" t="str">
            <v>$</v>
          </cell>
          <cell r="U7" t="str">
            <v>$</v>
          </cell>
          <cell r="BC7">
            <v>0</v>
          </cell>
        </row>
        <row r="8">
          <cell r="A8" t="str">
            <v>Code</v>
          </cell>
          <cell r="C8" t="str">
            <v>IS Line</v>
          </cell>
          <cell r="D8" t="str">
            <v>Operating Income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Rates - Ordinary</v>
          </cell>
          <cell r="C9" t="str">
            <v>Rates &amp; Annual Charges</v>
          </cell>
          <cell r="D9" t="str">
            <v>Rates - Ordinary</v>
          </cell>
          <cell r="J9">
            <v>28903901</v>
          </cell>
          <cell r="L9">
            <v>29696078</v>
          </cell>
          <cell r="M9">
            <v>30608630</v>
          </cell>
          <cell r="N9">
            <v>31558104</v>
          </cell>
          <cell r="O9">
            <v>32536374</v>
          </cell>
          <cell r="P9">
            <v>33512465.219999999</v>
          </cell>
          <cell r="Q9">
            <v>34517839.18</v>
          </cell>
          <cell r="R9">
            <v>35553374.359999999</v>
          </cell>
          <cell r="S9">
            <v>36619975.590000004</v>
          </cell>
          <cell r="T9">
            <v>37718574.859999999</v>
          </cell>
          <cell r="U9">
            <v>38850132.109999999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A10" t="str">
            <v>Rates - Special</v>
          </cell>
          <cell r="C10" t="str">
            <v>Rates &amp; Annual Charges</v>
          </cell>
          <cell r="D10" t="str">
            <v>Rates - Special</v>
          </cell>
          <cell r="J10">
            <v>1129134</v>
          </cell>
          <cell r="L10">
            <v>1194013</v>
          </cell>
          <cell r="M10">
            <v>1232067</v>
          </cell>
          <cell r="N10">
            <v>1271446</v>
          </cell>
          <cell r="O10">
            <v>1312031</v>
          </cell>
          <cell r="P10">
            <v>1351391.93</v>
          </cell>
          <cell r="Q10">
            <v>1391933.69</v>
          </cell>
          <cell r="R10">
            <v>1433691.7</v>
          </cell>
          <cell r="S10">
            <v>1476702.45</v>
          </cell>
          <cell r="T10">
            <v>1521003.52</v>
          </cell>
          <cell r="U10">
            <v>1566633.63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A11" t="str">
            <v>Rates - Special Variation</v>
          </cell>
          <cell r="C11" t="str">
            <v>Rates &amp; Annual Charges</v>
          </cell>
          <cell r="D11" t="str">
            <v>Rates - Special Variation</v>
          </cell>
          <cell r="J11">
            <v>7134331</v>
          </cell>
          <cell r="L11">
            <v>9549500</v>
          </cell>
          <cell r="M11">
            <v>11844763</v>
          </cell>
          <cell r="N11">
            <v>12200104</v>
          </cell>
          <cell r="O11">
            <v>12566108</v>
          </cell>
          <cell r="P11">
            <v>12943091.240000002</v>
          </cell>
          <cell r="Q11">
            <v>11494710.630000003</v>
          </cell>
          <cell r="R11">
            <v>11839551.960000003</v>
          </cell>
          <cell r="S11">
            <v>12194738.519999998</v>
          </cell>
          <cell r="T11">
            <v>11642768.300000003</v>
          </cell>
          <cell r="U11">
            <v>11992051.350000001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A12" t="str">
            <v>Annual Charges</v>
          </cell>
          <cell r="C12" t="str">
            <v>Rates &amp; Annual Charges</v>
          </cell>
          <cell r="D12" t="str">
            <v>Annual Charges</v>
          </cell>
          <cell r="J12">
            <v>18482809</v>
          </cell>
          <cell r="L12">
            <v>19702550</v>
          </cell>
          <cell r="M12">
            <v>20850632</v>
          </cell>
          <cell r="N12">
            <v>22067257</v>
          </cell>
          <cell r="O12">
            <v>23356536</v>
          </cell>
          <cell r="P12">
            <v>24619829</v>
          </cell>
          <cell r="Q12">
            <v>25952903.800000001</v>
          </cell>
          <cell r="R12">
            <v>27359632.25</v>
          </cell>
          <cell r="S12">
            <v>28844101.32</v>
          </cell>
          <cell r="T12">
            <v>30410625.079999998</v>
          </cell>
          <cell r="U12">
            <v>32063757.369999997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13" t="str">
            <v>User Charges - Specific</v>
          </cell>
          <cell r="C13" t="str">
            <v>User Charges &amp; Fees</v>
          </cell>
          <cell r="D13" t="str">
            <v>User Charges - Specific</v>
          </cell>
          <cell r="J13">
            <v>209195</v>
          </cell>
          <cell r="L13">
            <v>215300</v>
          </cell>
          <cell r="M13">
            <v>221600</v>
          </cell>
          <cell r="N13">
            <v>228100</v>
          </cell>
          <cell r="O13">
            <v>233678</v>
          </cell>
          <cell r="P13">
            <v>240688.34</v>
          </cell>
          <cell r="Q13">
            <v>247908.99</v>
          </cell>
          <cell r="R13">
            <v>255346.27000000002</v>
          </cell>
          <cell r="S13">
            <v>263006.65999999997</v>
          </cell>
          <cell r="T13">
            <v>270896.86</v>
          </cell>
          <cell r="U13">
            <v>279023.77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A14" t="str">
            <v>Fees &amp; Charges - Statutory &amp; Regulatory</v>
          </cell>
          <cell r="C14" t="str">
            <v>User Charges &amp; Fees</v>
          </cell>
          <cell r="D14" t="str">
            <v>Fees &amp; Charges - Statutory &amp; Regulatory</v>
          </cell>
          <cell r="J14">
            <v>1903420</v>
          </cell>
          <cell r="L14">
            <v>1984158</v>
          </cell>
          <cell r="M14">
            <v>2040168</v>
          </cell>
          <cell r="N14">
            <v>2096778</v>
          </cell>
          <cell r="O14">
            <v>2145072</v>
          </cell>
          <cell r="P14">
            <v>2194140.9200000004</v>
          </cell>
          <cell r="Q14">
            <v>2244511.0299999998</v>
          </cell>
          <cell r="R14">
            <v>2296219.2900000005</v>
          </cell>
          <cell r="S14">
            <v>2349303.73</v>
          </cell>
          <cell r="T14">
            <v>2403803.5399999996</v>
          </cell>
          <cell r="U14">
            <v>2459759.0199999996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A15" t="str">
            <v>Fees &amp; Charges - Other</v>
          </cell>
          <cell r="C15" t="str">
            <v>User Charges &amp; Fees</v>
          </cell>
          <cell r="D15" t="str">
            <v>Fees &amp; Charges - Other</v>
          </cell>
          <cell r="J15">
            <v>11667843.92</v>
          </cell>
          <cell r="L15">
            <v>12403352.789999999</v>
          </cell>
          <cell r="M15">
            <v>12926473.5</v>
          </cell>
          <cell r="N15">
            <v>13362641</v>
          </cell>
          <cell r="O15">
            <v>13718438</v>
          </cell>
          <cell r="P15">
            <v>14106874.779999999</v>
          </cell>
          <cell r="Q15">
            <v>14506840.340000004</v>
          </cell>
          <cell r="R15">
            <v>14918679.32</v>
          </cell>
          <cell r="S15">
            <v>15342746.690000003</v>
          </cell>
          <cell r="T15">
            <v>15779407.969999999</v>
          </cell>
          <cell r="U15">
            <v>16229039.76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A16" t="str">
            <v>Interest &amp; Investment Revenues - o/s Rates &amp; Annual Charges</v>
          </cell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301654</v>
          </cell>
          <cell r="L16">
            <v>325020</v>
          </cell>
          <cell r="M16">
            <v>328270</v>
          </cell>
          <cell r="N16">
            <v>331553</v>
          </cell>
          <cell r="O16">
            <v>334868</v>
          </cell>
          <cell r="P16">
            <v>338216.68</v>
          </cell>
          <cell r="Q16">
            <v>341598.85</v>
          </cell>
          <cell r="R16">
            <v>345014.84</v>
          </cell>
          <cell r="S16">
            <v>348464.99</v>
          </cell>
          <cell r="T16">
            <v>351949.64</v>
          </cell>
          <cell r="U16">
            <v>355469.14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A17" t="str">
            <v>Interest &amp; Investment Revenues - Investments</v>
          </cell>
          <cell r="C17" t="str">
            <v>Interest &amp; Investment Revenue</v>
          </cell>
          <cell r="D17" t="str">
            <v>Interest &amp; Investment Revenues - Investments</v>
          </cell>
          <cell r="J17">
            <v>2203200</v>
          </cell>
          <cell r="L17">
            <v>1807000</v>
          </cell>
          <cell r="M17">
            <v>1681000</v>
          </cell>
          <cell r="N17">
            <v>1920232</v>
          </cell>
          <cell r="O17">
            <v>1966363</v>
          </cell>
          <cell r="P17">
            <v>1885428.77</v>
          </cell>
          <cell r="Q17">
            <v>1941015.8599999999</v>
          </cell>
          <cell r="R17">
            <v>2036947.66</v>
          </cell>
          <cell r="S17">
            <v>2139274.4</v>
          </cell>
          <cell r="T17">
            <v>2221048.2000000002</v>
          </cell>
          <cell r="U17">
            <v>2376323.17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A18" t="str">
            <v>Interest &amp; Investment Revenues - Other</v>
          </cell>
          <cell r="C18" t="str">
            <v>Interest &amp; Investment Revenue</v>
          </cell>
          <cell r="D18" t="str">
            <v>Interest &amp; Investment Revenues - Other</v>
          </cell>
          <cell r="J18">
            <v>8862</v>
          </cell>
          <cell r="L18">
            <v>8889</v>
          </cell>
          <cell r="M18">
            <v>7845</v>
          </cell>
          <cell r="N18">
            <v>6727</v>
          </cell>
          <cell r="O18">
            <v>5527</v>
          </cell>
          <cell r="P18">
            <v>4240</v>
          </cell>
          <cell r="Q18">
            <v>2861</v>
          </cell>
          <cell r="R18">
            <v>1382</v>
          </cell>
          <cell r="S18">
            <v>114</v>
          </cell>
          <cell r="T18">
            <v>0</v>
          </cell>
          <cell r="U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19" t="str">
            <v>Other Revenues</v>
          </cell>
          <cell r="C19" t="str">
            <v>Other Revenues</v>
          </cell>
          <cell r="D19" t="str">
            <v>Other Revenues</v>
          </cell>
          <cell r="J19">
            <v>6176483</v>
          </cell>
          <cell r="L19">
            <v>8073433</v>
          </cell>
          <cell r="M19">
            <v>8900037</v>
          </cell>
          <cell r="N19">
            <v>9060619</v>
          </cell>
          <cell r="O19">
            <v>9208965</v>
          </cell>
          <cell r="P19">
            <v>9451677.5800000001</v>
          </cell>
          <cell r="Q19">
            <v>9700483.1200000029</v>
          </cell>
          <cell r="R19">
            <v>9956766.839999998</v>
          </cell>
          <cell r="S19">
            <v>10221274.050000001</v>
          </cell>
          <cell r="T19">
            <v>10514157.509999996</v>
          </cell>
          <cell r="U19">
            <v>10820977.459999997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20" t="str">
            <v>Operating Grants - General Purpose (Untied)</v>
          </cell>
          <cell r="C20" t="str">
            <v>Grants &amp; Contributions provided for Operating Purposes</v>
          </cell>
          <cell r="D20" t="str">
            <v>Operating Grants - General Purpose (Untied)</v>
          </cell>
          <cell r="J20">
            <v>7830345</v>
          </cell>
          <cell r="L20">
            <v>7798265</v>
          </cell>
          <cell r="M20">
            <v>7806714</v>
          </cell>
          <cell r="N20">
            <v>7988948</v>
          </cell>
          <cell r="O20">
            <v>8175568</v>
          </cell>
          <cell r="P20">
            <v>8330310.6799999997</v>
          </cell>
          <cell r="Q20">
            <v>8488060.6500000004</v>
          </cell>
          <cell r="R20">
            <v>8648877.1699999999</v>
          </cell>
          <cell r="S20">
            <v>8812820.6999999993</v>
          </cell>
          <cell r="T20">
            <v>8979952.8800000008</v>
          </cell>
          <cell r="U20">
            <v>9150336.5800000001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21" t="str">
            <v>Operating Grants - Specific Purpose</v>
          </cell>
          <cell r="C21" t="str">
            <v>Grants &amp; Contributions provided for Operating Purposes</v>
          </cell>
          <cell r="D21" t="str">
            <v>Operating Grants - Specific Purpose</v>
          </cell>
          <cell r="J21">
            <v>4319383</v>
          </cell>
          <cell r="L21">
            <v>1715975</v>
          </cell>
          <cell r="M21">
            <v>1753555</v>
          </cell>
          <cell r="N21">
            <v>1609793</v>
          </cell>
          <cell r="O21">
            <v>1656239</v>
          </cell>
          <cell r="P21">
            <v>1699273.9600000002</v>
          </cell>
          <cell r="Q21">
            <v>1743471.5999999999</v>
          </cell>
          <cell r="R21">
            <v>1788864.34</v>
          </cell>
          <cell r="S21">
            <v>1835485.52</v>
          </cell>
          <cell r="T21">
            <v>1883369.4900000002</v>
          </cell>
          <cell r="U21">
            <v>1933751.49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 t="str">
            <v>Operating Contributions - General Purpose (Untied)</v>
          </cell>
          <cell r="C22" t="str">
            <v>Grants &amp; Contributions provided for Operating Purposes</v>
          </cell>
          <cell r="D22" t="str">
            <v>Operating Contributions - General Purpose (Untied)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A23" t="str">
            <v>Operating Contributions - Specific - Developer Contributions</v>
          </cell>
          <cell r="C23" t="str">
            <v>Grants &amp; Contributions provided for Operating Purposes</v>
          </cell>
          <cell r="D23" t="str">
            <v>Operating Contributions - Specific - Developer Contributions</v>
          </cell>
          <cell r="J23">
            <v>114700</v>
          </cell>
          <cell r="L23">
            <v>122400</v>
          </cell>
          <cell r="M23">
            <v>128200</v>
          </cell>
          <cell r="N23">
            <v>134320</v>
          </cell>
          <cell r="O23">
            <v>137678</v>
          </cell>
          <cell r="P23">
            <v>144561.9</v>
          </cell>
          <cell r="Q23">
            <v>151790</v>
          </cell>
          <cell r="R23">
            <v>159379.5</v>
          </cell>
          <cell r="S23">
            <v>167348.48000000001</v>
          </cell>
          <cell r="T23">
            <v>175715.9</v>
          </cell>
          <cell r="U23">
            <v>184501.7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24" t="str">
            <v>Operating Contributions - Specific - Other Contributions</v>
          </cell>
          <cell r="C24" t="str">
            <v>Grants &amp; Contributions provided for Operating Purposes</v>
          </cell>
          <cell r="D24" t="str">
            <v>Operating Contributions - Specific - Other Contributions</v>
          </cell>
          <cell r="J24">
            <v>3124642</v>
          </cell>
          <cell r="L24">
            <v>2914955</v>
          </cell>
          <cell r="M24">
            <v>2980040</v>
          </cell>
          <cell r="N24">
            <v>3068045</v>
          </cell>
          <cell r="O24">
            <v>3133477</v>
          </cell>
          <cell r="P24">
            <v>3245156.16</v>
          </cell>
          <cell r="Q24">
            <v>3336394.45</v>
          </cell>
          <cell r="R24">
            <v>3430404.9</v>
          </cell>
          <cell r="S24">
            <v>3527272.1400000006</v>
          </cell>
          <cell r="T24">
            <v>3627083.3699999996</v>
          </cell>
          <cell r="U24">
            <v>3729928.5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 t="str">
            <v>Net Gains from Disposal of I,PP&amp;E</v>
          </cell>
          <cell r="C25" t="str">
            <v>Net gains from the disposal of assets</v>
          </cell>
          <cell r="D25" t="str">
            <v>Net Gains from Disposal of I,PP&amp;E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26" t="str">
            <v>Net Gains from Disposal of Investment Property</v>
          </cell>
          <cell r="C26" t="str">
            <v>Net gains from the disposal of assets</v>
          </cell>
          <cell r="D26" t="str">
            <v>Net Gains from Disposal of Investment Property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A27" t="str">
            <v>Net Gains from Disposal of Real Estate</v>
          </cell>
          <cell r="C27" t="str">
            <v>Net gains from the disposal of assets</v>
          </cell>
          <cell r="D27" t="str">
            <v>Net Gains from Disposal of Real Estate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A28" t="str">
            <v>Net Gains from Disposal of Assets "held for sale"</v>
          </cell>
          <cell r="C28" t="str">
            <v>Net gains from the disposal of assets</v>
          </cell>
          <cell r="D28" t="str">
            <v>Net Gains from Disposal of Assets "held for sale"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29" t="str">
            <v>Net Gains from Disposal of Intangible Assets</v>
          </cell>
          <cell r="C29" t="str">
            <v>Net gains from the disposal of assets</v>
          </cell>
          <cell r="D29" t="str">
            <v>Net Gains from Disposal of Intangible Assets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A30" t="str">
            <v>Net Gains from Disposal of Investments</v>
          </cell>
          <cell r="C30" t="str">
            <v>Net gains from the disposal of assets</v>
          </cell>
          <cell r="D30" t="str">
            <v>Net Gains from Disposal of Investments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 t="str">
            <v>Gain on Share of Interest in JV's &amp; Associated Entities</v>
          </cell>
          <cell r="C31" t="str">
            <v>Joint Ventures &amp; Associated Entities - Gain</v>
          </cell>
          <cell r="D31" t="str">
            <v>Gain on Share of Interest in JV's &amp; Associated Entities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32">
            <v>0</v>
          </cell>
          <cell r="C32">
            <v>0</v>
          </cell>
          <cell r="D32" t="str">
            <v>Total Operating Income</v>
          </cell>
          <cell r="J32">
            <v>93509902.920000002</v>
          </cell>
          <cell r="L32">
            <v>97510888.789999992</v>
          </cell>
          <cell r="M32">
            <v>103309994.5</v>
          </cell>
          <cell r="N32">
            <v>106904667</v>
          </cell>
          <cell r="O32">
            <v>110486922</v>
          </cell>
          <cell r="P32">
            <v>114067347.16000001</v>
          </cell>
          <cell r="Q32">
            <v>116062323.19</v>
          </cell>
          <cell r="R32">
            <v>120024132.40000002</v>
          </cell>
          <cell r="S32">
            <v>124142629.23999999</v>
          </cell>
          <cell r="T32">
            <v>127500357.12</v>
          </cell>
          <cell r="U32">
            <v>131991685.05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>
            <v>0</v>
          </cell>
          <cell r="C33">
            <v>0</v>
          </cell>
          <cell r="D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A34">
            <v>0</v>
          </cell>
          <cell r="C34">
            <v>0</v>
          </cell>
          <cell r="D34" t="str">
            <v>Operating Expenditure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 t="str">
            <v>Employee Costs - Salaries</v>
          </cell>
          <cell r="C35" t="str">
            <v>Employee Benefits &amp; On-Costs</v>
          </cell>
          <cell r="D35" t="str">
            <v>Employee Costs - Salaries</v>
          </cell>
          <cell r="J35">
            <v>32031303</v>
          </cell>
          <cell r="L35">
            <v>33090394</v>
          </cell>
          <cell r="M35">
            <v>34446270</v>
          </cell>
          <cell r="N35">
            <v>36167236</v>
          </cell>
          <cell r="O35">
            <v>37199296</v>
          </cell>
          <cell r="P35">
            <v>39003400.979999989</v>
          </cell>
          <cell r="Q35">
            <v>40891535.479999997</v>
          </cell>
          <cell r="R35">
            <v>42867715.579999998</v>
          </cell>
          <cell r="S35">
            <v>44936152.790000007</v>
          </cell>
          <cell r="T35">
            <v>47101263.390000001</v>
          </cell>
          <cell r="U35">
            <v>49367766.740000002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A36" t="str">
            <v>Employee Costs - Casual Wages</v>
          </cell>
          <cell r="C36" t="str">
            <v>Employee Benefits &amp; On-Costs</v>
          </cell>
          <cell r="D36" t="str">
            <v>Employee Costs - Casual Wages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37" t="str">
            <v>Employee Costs - Superannuation</v>
          </cell>
          <cell r="C37" t="str">
            <v>Employee Benefits &amp; On-Costs</v>
          </cell>
          <cell r="D37" t="str">
            <v>Employee Costs - Superannuation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A38" t="str">
            <v>Employee Costs - Workers Comp</v>
          </cell>
          <cell r="C38" t="str">
            <v>Employee Benefits &amp; On-Costs</v>
          </cell>
          <cell r="D38" t="str">
            <v>Employee Costs - Workers Comp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A39" t="str">
            <v>Employee Costs - Other</v>
          </cell>
          <cell r="C39" t="str">
            <v>Employee Benefits &amp; On-Costs</v>
          </cell>
          <cell r="D39" t="str">
            <v>Employee Costs - Other</v>
          </cell>
          <cell r="J39">
            <v>45920</v>
          </cell>
          <cell r="L39">
            <v>48159</v>
          </cell>
          <cell r="M39">
            <v>50399</v>
          </cell>
          <cell r="N39">
            <v>52840</v>
          </cell>
          <cell r="O39">
            <v>54227</v>
          </cell>
          <cell r="P39">
            <v>56927.15</v>
          </cell>
          <cell r="Q39">
            <v>59761.97</v>
          </cell>
          <cell r="R39">
            <v>62738.19</v>
          </cell>
          <cell r="S39">
            <v>65862.87</v>
          </cell>
          <cell r="T39">
            <v>69143.400000000009</v>
          </cell>
          <cell r="U39">
            <v>72587.59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A40" t="str">
            <v>Employee Costs - Capitalised</v>
          </cell>
          <cell r="C40" t="str">
            <v>Employee Benefits &amp; On-Costs</v>
          </cell>
          <cell r="D40" t="str">
            <v>Employee Costs - Capitalised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A41" t="str">
            <v>Borrowing Costs - Interest on Loans (External)</v>
          </cell>
          <cell r="C41" t="str">
            <v>Borrowing Costs</v>
          </cell>
          <cell r="D41" t="str">
            <v>Borrowing Costs - Interest on Loans (External)</v>
          </cell>
          <cell r="J41">
            <v>1863242.6400000001</v>
          </cell>
          <cell r="L41">
            <v>1607278.6400000001</v>
          </cell>
          <cell r="M41">
            <v>1323017.6400000001</v>
          </cell>
          <cell r="N41">
            <v>1120985.6400000001</v>
          </cell>
          <cell r="O41">
            <v>951712.64</v>
          </cell>
          <cell r="P41">
            <v>780582.64</v>
          </cell>
          <cell r="Q41">
            <v>616536.64</v>
          </cell>
          <cell r="R41">
            <v>501547.64</v>
          </cell>
          <cell r="S41">
            <v>396556.64</v>
          </cell>
          <cell r="T41">
            <v>323932.64</v>
          </cell>
          <cell r="U41">
            <v>275595.64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A42" t="str">
            <v>Borrowing Costs - Interest on Finance Leases</v>
          </cell>
          <cell r="C42" t="str">
            <v>Borrowing Costs</v>
          </cell>
          <cell r="D42" t="str">
            <v>Borrowing Costs - Interest on Finance Leases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A43" t="str">
            <v>Borrowing Costs - Other</v>
          </cell>
          <cell r="C43" t="str">
            <v>Borrowing Costs</v>
          </cell>
          <cell r="D43" t="str">
            <v>Borrowing Costs - Other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A44" t="str">
            <v>Borrowing Costs - Capitalised</v>
          </cell>
          <cell r="C44" t="str">
            <v>Borrowing Costs</v>
          </cell>
          <cell r="D44" t="str">
            <v>Borrowing Costs - Capitalised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A45" t="str">
            <v>Materials &amp; Contracts - Raw Materials &amp; Consumables</v>
          </cell>
          <cell r="C45" t="str">
            <v>Materials &amp; Contracts</v>
          </cell>
          <cell r="D45" t="str">
            <v>Materials &amp; Contracts - Raw Materials &amp; Consumables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A46" t="str">
            <v>Materials &amp; Contracts - Contracts</v>
          </cell>
          <cell r="C46" t="str">
            <v>Materials &amp; Contracts</v>
          </cell>
          <cell r="D46" t="str">
            <v>Materials &amp; Contracts - Contracts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A47" t="str">
            <v>Materials &amp; Contracts - Legal Expenses</v>
          </cell>
          <cell r="C47" t="str">
            <v>Materials &amp; Contracts</v>
          </cell>
          <cell r="D47" t="str">
            <v>Materials &amp; Contracts - Legal Expenses</v>
          </cell>
          <cell r="J47">
            <v>608101</v>
          </cell>
          <cell r="L47">
            <v>182000</v>
          </cell>
          <cell r="M47">
            <v>188000</v>
          </cell>
          <cell r="N47">
            <v>194000</v>
          </cell>
          <cell r="O47">
            <v>198850</v>
          </cell>
          <cell r="P47">
            <v>204815.5</v>
          </cell>
          <cell r="Q47">
            <v>210959.97</v>
          </cell>
          <cell r="R47">
            <v>217288.77</v>
          </cell>
          <cell r="S47">
            <v>223807.43</v>
          </cell>
          <cell r="T47">
            <v>230521.65</v>
          </cell>
          <cell r="U47">
            <v>237437.3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A48" t="str">
            <v>Materials &amp; Contracts - Other</v>
          </cell>
          <cell r="C48" t="str">
            <v>Materials &amp; Contracts</v>
          </cell>
          <cell r="D48" t="str">
            <v>Materials &amp; Contracts - Other</v>
          </cell>
          <cell r="J48">
            <v>52684880.039999999</v>
          </cell>
          <cell r="L48">
            <v>44656869.330000006</v>
          </cell>
          <cell r="M48">
            <v>45715776.810000002</v>
          </cell>
          <cell r="N48">
            <v>46765692.039999999</v>
          </cell>
          <cell r="O48">
            <v>47917315.039999999</v>
          </cell>
          <cell r="P48">
            <v>49314978.280000001</v>
          </cell>
          <cell r="Q48">
            <v>50775523.660000011</v>
          </cell>
          <cell r="R48">
            <v>52237213.580000006</v>
          </cell>
          <cell r="S48">
            <v>53786349.180000037</v>
          </cell>
          <cell r="T48">
            <v>55084329.670000002</v>
          </cell>
          <cell r="U48">
            <v>56697671.100000031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A49" t="str">
            <v>Materials &amp; Contracts - Capitalised</v>
          </cell>
          <cell r="C49" t="str">
            <v>Materials &amp; Contracts</v>
          </cell>
          <cell r="D49" t="str">
            <v>Materials &amp; Contracts - Capitalised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A50" t="str">
            <v>Depreciation - IPP&amp;E</v>
          </cell>
          <cell r="C50" t="str">
            <v>Depreciation &amp; Amortisation</v>
          </cell>
          <cell r="D50" t="str">
            <v>Depreciation - IPP&amp;E</v>
          </cell>
          <cell r="J50">
            <v>28570444</v>
          </cell>
          <cell r="L50">
            <v>29614899</v>
          </cell>
          <cell r="M50">
            <v>30503231</v>
          </cell>
          <cell r="N50">
            <v>31416243</v>
          </cell>
          <cell r="O50">
            <v>32354562</v>
          </cell>
          <cell r="P50">
            <v>33325198.859999992</v>
          </cell>
          <cell r="Q50">
            <v>34324954.829999998</v>
          </cell>
          <cell r="R50">
            <v>35354703.460000001</v>
          </cell>
          <cell r="S50">
            <v>36415344.550000004</v>
          </cell>
          <cell r="T50">
            <v>37507804.900000006</v>
          </cell>
          <cell r="U50">
            <v>38633039.060000002</v>
          </cell>
          <cell r="BC50">
            <v>28570444</v>
          </cell>
          <cell r="BD50">
            <v>29614899</v>
          </cell>
          <cell r="BE50">
            <v>30503231</v>
          </cell>
          <cell r="BF50">
            <v>31416243</v>
          </cell>
          <cell r="BG50">
            <v>32354562</v>
          </cell>
          <cell r="BH50">
            <v>33325198.859999992</v>
          </cell>
          <cell r="BI50">
            <v>34324954.829999998</v>
          </cell>
          <cell r="BJ50">
            <v>35354703.460000001</v>
          </cell>
          <cell r="BK50">
            <v>36415344.550000004</v>
          </cell>
          <cell r="BL50">
            <v>37507804.900000006</v>
          </cell>
          <cell r="BM50">
            <v>38633039.060000002</v>
          </cell>
        </row>
        <row r="51">
          <cell r="A51" t="str">
            <v>Amortisation - Intangible Assets</v>
          </cell>
          <cell r="C51" t="str">
            <v>Depreciation &amp; Amortisation</v>
          </cell>
          <cell r="D51" t="str">
            <v>Amortisation - Intangible Assets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A52" t="str">
            <v>Depreciation &amp; Amortisation - Capitalised</v>
          </cell>
          <cell r="C52" t="str">
            <v>Depreciation &amp; Amortisation</v>
          </cell>
          <cell r="D52" t="str">
            <v>Depreciation &amp; Amortisation - Capitalised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A53" t="str">
            <v>Other Expenses - Insurance</v>
          </cell>
          <cell r="C53" t="str">
            <v>Other Expenses</v>
          </cell>
          <cell r="D53" t="str">
            <v>Other Expenses - Insurance</v>
          </cell>
          <cell r="J53">
            <v>1114500</v>
          </cell>
          <cell r="L53">
            <v>1153500</v>
          </cell>
          <cell r="M53">
            <v>1194000</v>
          </cell>
          <cell r="N53">
            <v>1235700</v>
          </cell>
          <cell r="O53">
            <v>1266593</v>
          </cell>
          <cell r="P53">
            <v>1266593</v>
          </cell>
          <cell r="Q53">
            <v>1266593</v>
          </cell>
          <cell r="R53">
            <v>1266593</v>
          </cell>
          <cell r="S53">
            <v>1266593</v>
          </cell>
          <cell r="T53">
            <v>1266593</v>
          </cell>
          <cell r="U53">
            <v>1266593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A54" t="str">
            <v>Other Expenses - Utilities</v>
          </cell>
          <cell r="C54" t="str">
            <v>Other Expenses</v>
          </cell>
          <cell r="D54" t="str">
            <v>Other Expenses - Utilities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A55" t="str">
            <v>Other Expenses - Statutory &amp; Regulatory</v>
          </cell>
          <cell r="C55" t="str">
            <v>Other Expenses</v>
          </cell>
          <cell r="D55" t="str">
            <v>Other Expenses - Statutory &amp; Regulatory</v>
          </cell>
          <cell r="J55">
            <v>2955174</v>
          </cell>
          <cell r="L55">
            <v>4346100</v>
          </cell>
          <cell r="M55">
            <v>4483900</v>
          </cell>
          <cell r="N55">
            <v>4626250</v>
          </cell>
          <cell r="O55">
            <v>4741910</v>
          </cell>
          <cell r="P55">
            <v>4859525.8600000003</v>
          </cell>
          <cell r="Q55">
            <v>4980199.74</v>
          </cell>
          <cell r="R55">
            <v>5104011.1400000006</v>
          </cell>
          <cell r="S55">
            <v>5231041.63</v>
          </cell>
          <cell r="T55">
            <v>5361374.91</v>
          </cell>
          <cell r="U55">
            <v>5495096.8599999994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A56" t="str">
            <v>Other Expenses - Other</v>
          </cell>
          <cell r="C56" t="str">
            <v>Other Expenses</v>
          </cell>
          <cell r="D56" t="str">
            <v>Other Expenses - Other</v>
          </cell>
          <cell r="J56">
            <v>700792</v>
          </cell>
          <cell r="L56">
            <v>808213</v>
          </cell>
          <cell r="M56">
            <v>835624</v>
          </cell>
          <cell r="N56">
            <v>892800</v>
          </cell>
          <cell r="O56">
            <v>875924</v>
          </cell>
          <cell r="P56">
            <v>917085.3900000006</v>
          </cell>
          <cell r="Q56">
            <v>909133.67000000016</v>
          </cell>
          <cell r="R56">
            <v>951287.51000000024</v>
          </cell>
          <cell r="S56">
            <v>944092.01000000047</v>
          </cell>
          <cell r="T56">
            <v>987430.76</v>
          </cell>
          <cell r="U56">
            <v>798990.75999999978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A57" t="str">
            <v>Net Losses from Disposal of I,PP&amp;E</v>
          </cell>
          <cell r="C57" t="str">
            <v>Net Losses from the Disposal of Assets</v>
          </cell>
          <cell r="D57" t="str">
            <v>Net Losses from Disposal of I,PP&amp;E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A58" t="str">
            <v>Net Losses from Disposal of Investment Property</v>
          </cell>
          <cell r="C58" t="str">
            <v>Net Losses from the Disposal of Assets</v>
          </cell>
          <cell r="D58" t="str">
            <v>Net Losses from Disposal of Investment Property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A59" t="str">
            <v>Net Losses from Disposal of Real Estate</v>
          </cell>
          <cell r="C59" t="str">
            <v>Net Losses from the Disposal of Assets</v>
          </cell>
          <cell r="D59" t="str">
            <v>Net Losses from Disposal of Real Estate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A60" t="str">
            <v>Net Losses from Disposal of Assets "held for sale"</v>
          </cell>
          <cell r="C60" t="str">
            <v>Net Losses from the Disposal of Assets</v>
          </cell>
          <cell r="D60" t="str">
            <v>Net Losses from Disposal of Assets "held for sale"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A61" t="str">
            <v>Net Losses from Disposal of Intangible Assets</v>
          </cell>
          <cell r="C61" t="str">
            <v>Net Losses from the Disposal of Assets</v>
          </cell>
          <cell r="D61" t="str">
            <v>Net Losses from Disposal of Intangible Assets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A62" t="str">
            <v>Net Losses from Disposal of Investments</v>
          </cell>
          <cell r="C62" t="str">
            <v>Net Losses from the Disposal of Assets</v>
          </cell>
          <cell r="D62" t="str">
            <v>Net Losses from Disposal of Investments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A63" t="str">
            <v>Loss on Share of Interest in JV's &amp; Associated Entities</v>
          </cell>
          <cell r="C63" t="str">
            <v>Joint Ventures &amp; Associated Entities - Loss</v>
          </cell>
          <cell r="D63" t="str">
            <v>Loss on Share of Interest in JV's &amp; Associated Entities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A64">
            <v>0</v>
          </cell>
          <cell r="C64">
            <v>0</v>
          </cell>
          <cell r="D64" t="str">
            <v>Total Operating Expenditure</v>
          </cell>
          <cell r="J64">
            <v>120574356.68000001</v>
          </cell>
          <cell r="L64">
            <v>115507412.97</v>
          </cell>
          <cell r="M64">
            <v>118740218.45</v>
          </cell>
          <cell r="N64">
            <v>122471746.68000001</v>
          </cell>
          <cell r="O64">
            <v>125560389.68000001</v>
          </cell>
          <cell r="P64">
            <v>129729107.65999997</v>
          </cell>
          <cell r="Q64">
            <v>134035198.95999999</v>
          </cell>
          <cell r="R64">
            <v>138563098.87</v>
          </cell>
          <cell r="S64">
            <v>143265800.10000002</v>
          </cell>
          <cell r="T64">
            <v>147932394.31999999</v>
          </cell>
          <cell r="U64">
            <v>152844778.05000001</v>
          </cell>
          <cell r="BC64">
            <v>28570444</v>
          </cell>
          <cell r="BD64">
            <v>29614899</v>
          </cell>
          <cell r="BE64">
            <v>30503231</v>
          </cell>
          <cell r="BF64">
            <v>31416243</v>
          </cell>
          <cell r="BG64">
            <v>32354562</v>
          </cell>
          <cell r="BH64">
            <v>33325198.859999992</v>
          </cell>
          <cell r="BI64">
            <v>34324954.829999998</v>
          </cell>
          <cell r="BJ64">
            <v>35354703.460000001</v>
          </cell>
          <cell r="BK64">
            <v>36415344.550000004</v>
          </cell>
          <cell r="BL64">
            <v>37507804.900000006</v>
          </cell>
          <cell r="BM64">
            <v>38633039.060000002</v>
          </cell>
        </row>
        <row r="65">
          <cell r="A65">
            <v>0</v>
          </cell>
          <cell r="C65">
            <v>0</v>
          </cell>
          <cell r="D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A66">
            <v>0</v>
          </cell>
          <cell r="C66">
            <v>0</v>
          </cell>
          <cell r="D66" t="str">
            <v>Operating Surplus/(Deficit)</v>
          </cell>
          <cell r="J66">
            <v>-27064453.760000005</v>
          </cell>
          <cell r="L66">
            <v>-17996524.180000007</v>
          </cell>
          <cell r="M66">
            <v>-15430223.950000003</v>
          </cell>
          <cell r="N66">
            <v>-15567079.680000007</v>
          </cell>
          <cell r="O66">
            <v>-15073467.680000007</v>
          </cell>
          <cell r="P66">
            <v>-15661760.499999955</v>
          </cell>
          <cell r="Q66">
            <v>-17972875.769999996</v>
          </cell>
          <cell r="R66">
            <v>-18538966.469999984</v>
          </cell>
          <cell r="S66">
            <v>-19123170.860000029</v>
          </cell>
          <cell r="T66">
            <v>-20432037.199999988</v>
          </cell>
          <cell r="U66">
            <v>-20853093.000000015</v>
          </cell>
          <cell r="BC66">
            <v>-28570444</v>
          </cell>
          <cell r="BD66">
            <v>-29614899</v>
          </cell>
          <cell r="BE66">
            <v>-30503231</v>
          </cell>
          <cell r="BF66">
            <v>-31416243</v>
          </cell>
          <cell r="BG66">
            <v>-32354562</v>
          </cell>
          <cell r="BH66">
            <v>-33325198.859999992</v>
          </cell>
          <cell r="BI66">
            <v>-34324954.829999998</v>
          </cell>
          <cell r="BJ66">
            <v>-35354703.460000001</v>
          </cell>
          <cell r="BK66">
            <v>-36415344.550000004</v>
          </cell>
          <cell r="BL66">
            <v>-37507804.900000006</v>
          </cell>
          <cell r="BM66">
            <v>-38633039.060000002</v>
          </cell>
        </row>
        <row r="67">
          <cell r="A67">
            <v>0</v>
          </cell>
          <cell r="C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A68">
            <v>0</v>
          </cell>
          <cell r="C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A69">
            <v>0</v>
          </cell>
          <cell r="C69">
            <v>0</v>
          </cell>
          <cell r="D69" t="str">
            <v>Capital Income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A70" t="str">
            <v>Capital Grants - Recurrent</v>
          </cell>
          <cell r="C70" t="str">
            <v>Grants &amp; Contributions provided for Capital Purposes</v>
          </cell>
          <cell r="D70" t="str">
            <v>Capital Grants - Recurrent</v>
          </cell>
          <cell r="J70">
            <v>7762293</v>
          </cell>
          <cell r="L70">
            <v>3222097</v>
          </cell>
          <cell r="M70">
            <v>1945382</v>
          </cell>
          <cell r="N70">
            <v>1945382</v>
          </cell>
          <cell r="O70">
            <v>1945382</v>
          </cell>
          <cell r="P70">
            <v>1945382</v>
          </cell>
          <cell r="Q70">
            <v>1945382</v>
          </cell>
          <cell r="R70">
            <v>1945382</v>
          </cell>
          <cell r="S70">
            <v>1945382</v>
          </cell>
          <cell r="T70">
            <v>1945382</v>
          </cell>
          <cell r="U70">
            <v>1945382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A71" t="str">
            <v>Capital Grants - Non-recurrent</v>
          </cell>
          <cell r="C71" t="str">
            <v>Grants &amp; Contributions provided for Capital Purposes</v>
          </cell>
          <cell r="D71" t="str">
            <v>Capital Grants - Non-recurrent</v>
          </cell>
          <cell r="J71">
            <v>16841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A72" t="str">
            <v>Capital Contributions - Recurrent - Developer Contributions</v>
          </cell>
          <cell r="C72" t="str">
            <v>Grants &amp; Contributions provided for Capital Purposes</v>
          </cell>
          <cell r="D72" t="str">
            <v>Capital Contributions - Recurrent - Developer Contributions</v>
          </cell>
          <cell r="J72">
            <v>6309000</v>
          </cell>
          <cell r="L72">
            <v>6498270</v>
          </cell>
          <cell r="M72">
            <v>6693218.0999999996</v>
          </cell>
          <cell r="N72">
            <v>6894000</v>
          </cell>
          <cell r="O72">
            <v>7238700</v>
          </cell>
          <cell r="P72">
            <v>7455861</v>
          </cell>
          <cell r="Q72">
            <v>7679536.8300000001</v>
          </cell>
          <cell r="R72">
            <v>7909922.9299999997</v>
          </cell>
          <cell r="S72">
            <v>8147220.6100000003</v>
          </cell>
          <cell r="T72">
            <v>8391637.2300000004</v>
          </cell>
          <cell r="U72">
            <v>8643386.3499999996</v>
          </cell>
          <cell r="BC72">
            <v>4500000</v>
          </cell>
          <cell r="BD72">
            <v>4635000</v>
          </cell>
          <cell r="BE72">
            <v>4774050</v>
          </cell>
          <cell r="BF72">
            <v>4917300</v>
          </cell>
          <cell r="BG72">
            <v>5163165</v>
          </cell>
          <cell r="BH72">
            <v>5318059.95</v>
          </cell>
          <cell r="BI72">
            <v>5477601.75</v>
          </cell>
          <cell r="BJ72">
            <v>5641929.7999999998</v>
          </cell>
          <cell r="BK72">
            <v>5811187.6900000004</v>
          </cell>
          <cell r="BL72">
            <v>5985523.3200000003</v>
          </cell>
          <cell r="BM72">
            <v>6165089.0199999996</v>
          </cell>
        </row>
        <row r="73">
          <cell r="A73" t="str">
            <v>Capital Contributions - Non-recurrent - Developer Contributions</v>
          </cell>
          <cell r="C73" t="str">
            <v>Grants &amp; Contributions provided for Capital Purposes</v>
          </cell>
          <cell r="D73" t="str">
            <v>Capital Contributions - Non-recurrent - Developer Contributions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A74" t="str">
            <v>Capital Contributions - Recurrent - Other Contributions</v>
          </cell>
          <cell r="C74" t="str">
            <v>Grants &amp; Contributions provided for Capital Purposes</v>
          </cell>
          <cell r="D74" t="str">
            <v>Capital Contributions - Recurrent - Other Contributions</v>
          </cell>
          <cell r="J74">
            <v>2420207</v>
          </cell>
          <cell r="L74">
            <v>83740</v>
          </cell>
          <cell r="M74">
            <v>83912.2</v>
          </cell>
          <cell r="N74">
            <v>84090</v>
          </cell>
          <cell r="O74">
            <v>84395</v>
          </cell>
          <cell r="P74">
            <v>84586.85</v>
          </cell>
          <cell r="Q74">
            <v>84784.459999999992</v>
          </cell>
          <cell r="R74">
            <v>84987.989999999991</v>
          </cell>
          <cell r="S74">
            <v>85197.63</v>
          </cell>
          <cell r="T74">
            <v>85413.56</v>
          </cell>
          <cell r="U74">
            <v>85635.97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A75" t="str">
            <v>Capital Contributions - Non-recurrent - Other Contributions</v>
          </cell>
          <cell r="C75" t="str">
            <v>Grants &amp; Contributions provided for Capital Purposes</v>
          </cell>
          <cell r="D75" t="str">
            <v>Capital Contributions - Non-recurrent - Other Contributions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A76" t="str">
            <v>New Loans raised - External</v>
          </cell>
          <cell r="C76" t="str">
            <v/>
          </cell>
          <cell r="D76" t="str">
            <v>New Loans raised - External</v>
          </cell>
          <cell r="J76">
            <v>2200000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A77" t="str">
            <v>Proceeds from Sale of I,PP&amp;E</v>
          </cell>
          <cell r="C77" t="str">
            <v/>
          </cell>
          <cell r="D77" t="str">
            <v>Proceeds from Sale of I,PP&amp;E</v>
          </cell>
          <cell r="J77">
            <v>2923900</v>
          </cell>
          <cell r="L77">
            <v>1519129</v>
          </cell>
          <cell r="M77">
            <v>1262938</v>
          </cell>
          <cell r="N77">
            <v>1298000</v>
          </cell>
          <cell r="O77">
            <v>1362900</v>
          </cell>
          <cell r="P77">
            <v>1328836.7</v>
          </cell>
          <cell r="Q77">
            <v>1334102.8</v>
          </cell>
          <cell r="R77">
            <v>1178507.05</v>
          </cell>
          <cell r="S77">
            <v>925908.26</v>
          </cell>
          <cell r="T77">
            <v>1871225.29</v>
          </cell>
          <cell r="U77">
            <v>1873482.05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A78" t="str">
            <v>Proceeds from Sale of Investment Property</v>
          </cell>
          <cell r="C78" t="str">
            <v/>
          </cell>
          <cell r="D78" t="str">
            <v>Proceeds from Sale of Investment Property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A79" t="str">
            <v>Proceeds from Sale of Real Estate</v>
          </cell>
          <cell r="C79" t="str">
            <v/>
          </cell>
          <cell r="D79" t="str">
            <v>Proceeds from Sale of Real Estate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A80" t="str">
            <v>Proceeds from Sale of assets "held for sale"</v>
          </cell>
          <cell r="C80" t="str">
            <v/>
          </cell>
          <cell r="D80" t="str">
            <v>Proceeds from Sale of assets "held for sale"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A81" t="str">
            <v>Proceeds from Sale of intangible assets</v>
          </cell>
          <cell r="C81" t="str">
            <v/>
          </cell>
          <cell r="D81" t="str">
            <v>Proceeds from Sale of intangible assets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A82" t="str">
            <v>Proceeds from Sale of Investments</v>
          </cell>
          <cell r="C82" t="str">
            <v/>
          </cell>
          <cell r="D82" t="str">
            <v>Proceeds from Sale of Investments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A83" t="str">
            <v>Deferred Debtor Receipt</v>
          </cell>
          <cell r="C83" t="str">
            <v/>
          </cell>
          <cell r="D83" t="str">
            <v>Deferred Debtor Receipt</v>
          </cell>
          <cell r="J83">
            <v>41785</v>
          </cell>
          <cell r="L83">
            <v>39353</v>
          </cell>
          <cell r="M83">
            <v>40391</v>
          </cell>
          <cell r="N83">
            <v>41504</v>
          </cell>
          <cell r="O83">
            <v>32362</v>
          </cell>
          <cell r="P83">
            <v>18976</v>
          </cell>
          <cell r="Q83">
            <v>20348</v>
          </cell>
          <cell r="R83">
            <v>21819</v>
          </cell>
          <cell r="S83">
            <v>9550</v>
          </cell>
          <cell r="T83">
            <v>0</v>
          </cell>
          <cell r="U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A84" t="str">
            <v>Bonds &amp; Deposits Receipt</v>
          </cell>
          <cell r="C84" t="str">
            <v/>
          </cell>
          <cell r="D84" t="str">
            <v>Bonds &amp; Deposits Receipt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A85" t="str">
            <v>ELE Provision Receipt (from other Councils)</v>
          </cell>
          <cell r="C85" t="str">
            <v/>
          </cell>
          <cell r="D85" t="str">
            <v>ELE Provision Receipt (from other Councils)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A86" t="str">
            <v>Other Borrowings - New raised</v>
          </cell>
          <cell r="C86" t="str">
            <v/>
          </cell>
          <cell r="D86" t="str">
            <v>Other Borrowings - New raised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A87" t="str">
            <v>Other Provisions - Receipt</v>
          </cell>
          <cell r="C87" t="str">
            <v/>
          </cell>
          <cell r="D87" t="str">
            <v>Other Provisions - Receipt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A88" t="str">
            <v>Distributions from JV's &amp; Associated Entities</v>
          </cell>
          <cell r="C88" t="str">
            <v/>
          </cell>
          <cell r="D88" t="str">
            <v>Distributions from JV's &amp; Associated Entities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A89" t="str">
            <v>Depreciation (non-cash) contra Income</v>
          </cell>
          <cell r="C89" t="str">
            <v/>
          </cell>
          <cell r="D89" t="str">
            <v>Depreciation (non-cash) contra Income</v>
          </cell>
          <cell r="J89">
            <v>28570444</v>
          </cell>
          <cell r="L89">
            <v>29614899</v>
          </cell>
          <cell r="M89">
            <v>30503231</v>
          </cell>
          <cell r="N89">
            <v>31416243</v>
          </cell>
          <cell r="O89">
            <v>32354562</v>
          </cell>
          <cell r="P89">
            <v>33325198.859999992</v>
          </cell>
          <cell r="Q89">
            <v>34324954.829999998</v>
          </cell>
          <cell r="R89">
            <v>35354703.460000001</v>
          </cell>
          <cell r="S89">
            <v>36415344.550000004</v>
          </cell>
          <cell r="T89">
            <v>37507804.900000006</v>
          </cell>
          <cell r="U89">
            <v>38633039.060000002</v>
          </cell>
          <cell r="BC89">
            <v>28570444</v>
          </cell>
          <cell r="BD89">
            <v>29614899</v>
          </cell>
          <cell r="BE89">
            <v>30503231</v>
          </cell>
          <cell r="BF89">
            <v>31416243</v>
          </cell>
          <cell r="BG89">
            <v>32354562</v>
          </cell>
          <cell r="BH89">
            <v>33325198.859999992</v>
          </cell>
          <cell r="BI89">
            <v>34324954.829999998</v>
          </cell>
          <cell r="BJ89">
            <v>35354703.460000001</v>
          </cell>
          <cell r="BK89">
            <v>36415344.550000004</v>
          </cell>
          <cell r="BL89">
            <v>37507804.900000006</v>
          </cell>
          <cell r="BM89">
            <v>38633039.060000002</v>
          </cell>
        </row>
        <row r="90">
          <cell r="A90" t="str">
            <v>Non-cash ELE contra Income</v>
          </cell>
          <cell r="C90" t="str">
            <v/>
          </cell>
          <cell r="D90" t="str">
            <v>Non-cash ELE contra Income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A91" t="str">
            <v>Other non-cash Expenses contra Income</v>
          </cell>
          <cell r="C91" t="str">
            <v/>
          </cell>
          <cell r="D91" t="str">
            <v>Other non-cash Expenses contra Income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0</v>
          </cell>
          <cell r="C92">
            <v>0</v>
          </cell>
          <cell r="D92" t="str">
            <v>Total Capital Income</v>
          </cell>
          <cell r="J92">
            <v>50244470</v>
          </cell>
          <cell r="L92">
            <v>40977488</v>
          </cell>
          <cell r="M92">
            <v>40529072.299999997</v>
          </cell>
          <cell r="N92">
            <v>41679219</v>
          </cell>
          <cell r="O92">
            <v>43018301</v>
          </cell>
          <cell r="P92">
            <v>44158841.409999989</v>
          </cell>
          <cell r="Q92">
            <v>45389108.920000002</v>
          </cell>
          <cell r="R92">
            <v>46495322.43</v>
          </cell>
          <cell r="S92">
            <v>47528603.050000004</v>
          </cell>
          <cell r="T92">
            <v>49801462.980000004</v>
          </cell>
          <cell r="U92">
            <v>51180925.430000007</v>
          </cell>
          <cell r="BC92">
            <v>4500000</v>
          </cell>
          <cell r="BD92">
            <v>4635000</v>
          </cell>
          <cell r="BE92">
            <v>4774050</v>
          </cell>
          <cell r="BF92">
            <v>4917300</v>
          </cell>
          <cell r="BG92">
            <v>5163165</v>
          </cell>
          <cell r="BH92">
            <v>5318059.95</v>
          </cell>
          <cell r="BI92">
            <v>5477601.75</v>
          </cell>
          <cell r="BJ92">
            <v>5641929.7999999998</v>
          </cell>
          <cell r="BK92">
            <v>5811187.6900000004</v>
          </cell>
          <cell r="BL92">
            <v>5985523.3200000003</v>
          </cell>
          <cell r="BM92">
            <v>6165089.0199999996</v>
          </cell>
        </row>
        <row r="93">
          <cell r="A93">
            <v>0</v>
          </cell>
          <cell r="C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0</v>
          </cell>
          <cell r="C94">
            <v>0</v>
          </cell>
          <cell r="D94" t="str">
            <v>Capital Expenditure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</row>
        <row r="95">
          <cell r="A95" t="str">
            <v>Loan Principal Repayments (External)</v>
          </cell>
          <cell r="C95" t="str">
            <v/>
          </cell>
          <cell r="D95" t="str">
            <v>Loan Principal Repayments (External)</v>
          </cell>
          <cell r="J95">
            <v>4261482</v>
          </cell>
          <cell r="L95">
            <v>4603201</v>
          </cell>
          <cell r="M95">
            <v>3410406</v>
          </cell>
          <cell r="N95">
            <v>2722527</v>
          </cell>
          <cell r="O95">
            <v>2535313</v>
          </cell>
          <cell r="P95">
            <v>2704834</v>
          </cell>
          <cell r="Q95">
            <v>1967653</v>
          </cell>
          <cell r="R95">
            <v>1868060</v>
          </cell>
          <cell r="S95">
            <v>1456857</v>
          </cell>
          <cell r="T95">
            <v>990401</v>
          </cell>
          <cell r="U95">
            <v>596217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A96" t="str">
            <v>Finance Lease Repayments</v>
          </cell>
          <cell r="C96" t="str">
            <v/>
          </cell>
          <cell r="D96" t="str">
            <v>Finance Lease Repayments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A97" t="str">
            <v>Purchase of I,PP&amp;E</v>
          </cell>
          <cell r="C97" t="str">
            <v/>
          </cell>
          <cell r="D97" t="str">
            <v>Purchase of I,PP&amp;E</v>
          </cell>
          <cell r="J97">
            <v>52492495</v>
          </cell>
          <cell r="L97">
            <v>28976264</v>
          </cell>
          <cell r="M97">
            <v>25802958</v>
          </cell>
          <cell r="N97">
            <v>26652128</v>
          </cell>
          <cell r="O97">
            <v>27325696</v>
          </cell>
          <cell r="P97">
            <v>28986578.439999998</v>
          </cell>
          <cell r="Q97">
            <v>30107884.730000004</v>
          </cell>
          <cell r="R97">
            <v>27341164.73</v>
          </cell>
          <cell r="S97">
            <v>25497444.43</v>
          </cell>
          <cell r="T97">
            <v>29743049.170000009</v>
          </cell>
          <cell r="U97">
            <v>26594393.209999997</v>
          </cell>
          <cell r="BC97">
            <v>4500000</v>
          </cell>
          <cell r="BD97">
            <v>4635000</v>
          </cell>
          <cell r="BE97">
            <v>4774050</v>
          </cell>
          <cell r="BF97">
            <v>4917300</v>
          </cell>
          <cell r="BG97">
            <v>5163165</v>
          </cell>
          <cell r="BH97">
            <v>5318059.95</v>
          </cell>
          <cell r="BI97">
            <v>5477601.75</v>
          </cell>
          <cell r="BJ97">
            <v>5641929.7999999998</v>
          </cell>
          <cell r="BK97">
            <v>5811187.6900000004</v>
          </cell>
          <cell r="BL97">
            <v>5985523.3200000003</v>
          </cell>
          <cell r="BM97">
            <v>6165089.0199999996</v>
          </cell>
        </row>
        <row r="98">
          <cell r="A98" t="str">
            <v>Purchase of Investment Property</v>
          </cell>
          <cell r="C98" t="str">
            <v/>
          </cell>
          <cell r="D98" t="str">
            <v>Purchase of Investment Property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A99" t="str">
            <v>Purchase of Real Estate</v>
          </cell>
          <cell r="C99" t="str">
            <v/>
          </cell>
          <cell r="D99" t="str">
            <v>Purchase of Real Estate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A100" t="str">
            <v>Purchase of intangible assets</v>
          </cell>
          <cell r="C100" t="str">
            <v/>
          </cell>
          <cell r="D100" t="str">
            <v>Purchase of intangible assets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 t="str">
            <v>Deferred Debtors &amp; Advances Made</v>
          </cell>
          <cell r="C101" t="str">
            <v/>
          </cell>
          <cell r="D101" t="str">
            <v>Deferred Debtors &amp; Advances Made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 t="str">
            <v>Bonds &amp; Deposits paid out</v>
          </cell>
          <cell r="C102" t="str">
            <v/>
          </cell>
          <cell r="D102" t="str">
            <v>Bonds &amp; Deposits paid out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A103" t="str">
            <v>ELE Provisions utilised (paid out)</v>
          </cell>
          <cell r="C103" t="str">
            <v/>
          </cell>
          <cell r="D103" t="str">
            <v>ELE Provisions utilised (paid out)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A104" t="str">
            <v>Reinstatement Provisions utilised (paid out)</v>
          </cell>
          <cell r="C104" t="str">
            <v/>
          </cell>
          <cell r="D104" t="str">
            <v>Reinstatement Provisions utilised (paid out)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 t="str">
            <v>Other Borrowings - Repayment</v>
          </cell>
          <cell r="C105" t="str">
            <v/>
          </cell>
          <cell r="D105" t="str">
            <v>Other Borrowings - Repayment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 t="str">
            <v>Other Provisions - Utilised (Paid out)</v>
          </cell>
          <cell r="C106" t="str">
            <v/>
          </cell>
          <cell r="D106" t="str">
            <v>Other Provisions - Utilised (Paid out)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 t="str">
            <v>Purchase of Interests in JV's &amp; Associated Entities</v>
          </cell>
          <cell r="C107" t="str">
            <v/>
          </cell>
          <cell r="D107" t="str">
            <v>Purchase of Interests in JV's &amp; Associated Entities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 t="str">
            <v>Contributions Paid to JV's &amp; Associated Entities</v>
          </cell>
          <cell r="C108" t="str">
            <v/>
          </cell>
          <cell r="D108" t="str">
            <v>Contributions Paid to JV's &amp; Associated Entities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 t="str">
            <v>Distributions to Minority Interests</v>
          </cell>
          <cell r="C109" t="str">
            <v/>
          </cell>
          <cell r="D109" t="str">
            <v>Distributions to Minority Interests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 t="str">
            <v>Non-cash Income contra Expense</v>
          </cell>
          <cell r="C110" t="str">
            <v/>
          </cell>
          <cell r="D110" t="str">
            <v>Non-cash Income contra Expense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0</v>
          </cell>
          <cell r="C111">
            <v>0</v>
          </cell>
          <cell r="D111" t="str">
            <v>Total Capital Expenditure</v>
          </cell>
          <cell r="J111">
            <v>56753977</v>
          </cell>
          <cell r="L111">
            <v>33579465</v>
          </cell>
          <cell r="M111">
            <v>29213364</v>
          </cell>
          <cell r="N111">
            <v>29374655</v>
          </cell>
          <cell r="O111">
            <v>29861009</v>
          </cell>
          <cell r="P111">
            <v>31691412.439999998</v>
          </cell>
          <cell r="Q111">
            <v>32075537.730000004</v>
          </cell>
          <cell r="R111">
            <v>29209224.73</v>
          </cell>
          <cell r="S111">
            <v>26954301.43</v>
          </cell>
          <cell r="T111">
            <v>30733450.170000009</v>
          </cell>
          <cell r="U111">
            <v>27190610.209999997</v>
          </cell>
          <cell r="BC111">
            <v>4500000</v>
          </cell>
          <cell r="BD111">
            <v>4635000</v>
          </cell>
          <cell r="BE111">
            <v>4774050</v>
          </cell>
          <cell r="BF111">
            <v>4917300</v>
          </cell>
          <cell r="BG111">
            <v>5163165</v>
          </cell>
          <cell r="BH111">
            <v>5318059.95</v>
          </cell>
          <cell r="BI111">
            <v>5477601.75</v>
          </cell>
          <cell r="BJ111">
            <v>5641929.7999999998</v>
          </cell>
          <cell r="BK111">
            <v>5811187.6900000004</v>
          </cell>
          <cell r="BL111">
            <v>5985523.3200000003</v>
          </cell>
          <cell r="BM111">
            <v>6165089.0199999996</v>
          </cell>
        </row>
        <row r="112">
          <cell r="A112">
            <v>0</v>
          </cell>
          <cell r="C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0</v>
          </cell>
          <cell r="C113">
            <v>0</v>
          </cell>
          <cell r="D113" t="str">
            <v>Capital Surplus/(Deficit)</v>
          </cell>
          <cell r="J113">
            <v>-6509507</v>
          </cell>
          <cell r="L113">
            <v>7398023</v>
          </cell>
          <cell r="M113">
            <v>11315708.299999997</v>
          </cell>
          <cell r="N113">
            <v>12304564</v>
          </cell>
          <cell r="O113">
            <v>13157292</v>
          </cell>
          <cell r="P113">
            <v>12467428.969999991</v>
          </cell>
          <cell r="Q113">
            <v>13313571.189999998</v>
          </cell>
          <cell r="R113">
            <v>17286097.699999999</v>
          </cell>
          <cell r="S113">
            <v>20574301.620000005</v>
          </cell>
          <cell r="T113">
            <v>19068012.809999995</v>
          </cell>
          <cell r="U113">
            <v>23990315.22000001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0</v>
          </cell>
          <cell r="C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0</v>
          </cell>
          <cell r="C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A116">
            <v>0</v>
          </cell>
          <cell r="C116">
            <v>0</v>
          </cell>
          <cell r="D116" t="str">
            <v>Transfer from Reserves (Income)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A117" t="str">
            <v>Transfer from Reserves</v>
          </cell>
          <cell r="C117" t="str">
            <v/>
          </cell>
          <cell r="D117" t="str">
            <v>Transfer from Reserves</v>
          </cell>
          <cell r="J117">
            <v>32923894</v>
          </cell>
          <cell r="L117">
            <v>14347966</v>
          </cell>
          <cell r="M117">
            <v>8915811</v>
          </cell>
          <cell r="N117">
            <v>8889287</v>
          </cell>
          <cell r="O117">
            <v>8536339</v>
          </cell>
          <cell r="P117">
            <v>10616518.550000001</v>
          </cell>
          <cell r="Q117">
            <v>11034577.27</v>
          </cell>
          <cell r="R117">
            <v>8078026.5899999999</v>
          </cell>
          <cell r="S117">
            <v>5122582.0199999996</v>
          </cell>
          <cell r="T117">
            <v>8260578.1400000006</v>
          </cell>
          <cell r="U117">
            <v>4231685.6099999994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0</v>
          </cell>
          <cell r="C118">
            <v>0</v>
          </cell>
          <cell r="D118" t="str">
            <v>Total Transfer from Reserves (Income)</v>
          </cell>
          <cell r="J118">
            <v>32923894</v>
          </cell>
          <cell r="L118">
            <v>14347966</v>
          </cell>
          <cell r="M118">
            <v>8915811</v>
          </cell>
          <cell r="N118">
            <v>8889287</v>
          </cell>
          <cell r="O118">
            <v>8536339</v>
          </cell>
          <cell r="P118">
            <v>10616518.550000001</v>
          </cell>
          <cell r="Q118">
            <v>11034577.27</v>
          </cell>
          <cell r="R118">
            <v>8078026.5899999999</v>
          </cell>
          <cell r="S118">
            <v>5122582.0199999996</v>
          </cell>
          <cell r="T118">
            <v>8260578.1400000006</v>
          </cell>
          <cell r="U118">
            <v>4231685.6099999994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0</v>
          </cell>
          <cell r="C119">
            <v>0</v>
          </cell>
          <cell r="D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0</v>
          </cell>
          <cell r="C120">
            <v>0</v>
          </cell>
          <cell r="D120" t="str">
            <v>Transfer to Reserves (Expenditure)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 t="str">
            <v>Transfer to Reserves</v>
          </cell>
          <cell r="C121" t="str">
            <v/>
          </cell>
          <cell r="D121" t="str">
            <v>Transfer to Reserves</v>
          </cell>
          <cell r="J121">
            <v>9991940</v>
          </cell>
          <cell r="L121">
            <v>10256445</v>
          </cell>
          <cell r="M121">
            <v>11122097</v>
          </cell>
          <cell r="N121">
            <v>12372126</v>
          </cell>
          <cell r="O121">
            <v>13523520</v>
          </cell>
          <cell r="P121">
            <v>14455535.75</v>
          </cell>
          <cell r="Q121">
            <v>15501132.92</v>
          </cell>
          <cell r="R121">
            <v>16650655.699999999</v>
          </cell>
          <cell r="S121">
            <v>17854264.91</v>
          </cell>
          <cell r="T121">
            <v>18448945.100000001</v>
          </cell>
          <cell r="U121">
            <v>19887116.640000001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0</v>
          </cell>
          <cell r="C122">
            <v>0</v>
          </cell>
          <cell r="D122" t="str">
            <v>Total Transfer to Reserves (Expenditure)</v>
          </cell>
          <cell r="J122">
            <v>9991940</v>
          </cell>
          <cell r="L122">
            <v>10256445</v>
          </cell>
          <cell r="M122">
            <v>11122097</v>
          </cell>
          <cell r="N122">
            <v>12372126</v>
          </cell>
          <cell r="O122">
            <v>13523520</v>
          </cell>
          <cell r="P122">
            <v>14455535.75</v>
          </cell>
          <cell r="Q122">
            <v>15501132.92</v>
          </cell>
          <cell r="R122">
            <v>16650655.699999999</v>
          </cell>
          <cell r="S122">
            <v>17854264.91</v>
          </cell>
          <cell r="T122">
            <v>18448945.100000001</v>
          </cell>
          <cell r="U122">
            <v>19887116.640000001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0</v>
          </cell>
          <cell r="C123">
            <v>0</v>
          </cell>
          <cell r="D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0</v>
          </cell>
          <cell r="C124">
            <v>0</v>
          </cell>
          <cell r="D124" t="str">
            <v>Net Reserve Surplus/(Deficit)</v>
          </cell>
          <cell r="J124">
            <v>22931954</v>
          </cell>
          <cell r="L124">
            <v>4091521</v>
          </cell>
          <cell r="M124">
            <v>-2206286</v>
          </cell>
          <cell r="N124">
            <v>-3482839</v>
          </cell>
          <cell r="O124">
            <v>-4987181</v>
          </cell>
          <cell r="P124">
            <v>-3839017.1999999993</v>
          </cell>
          <cell r="Q124">
            <v>-4466555.6500000004</v>
          </cell>
          <cell r="R124">
            <v>-8572629.1099999994</v>
          </cell>
          <cell r="S124">
            <v>-12731682.890000001</v>
          </cell>
          <cell r="T124">
            <v>-10188366.960000001</v>
          </cell>
          <cell r="U124">
            <v>-15655431.030000001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0</v>
          </cell>
          <cell r="C125">
            <v>0</v>
          </cell>
          <cell r="D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0</v>
          </cell>
          <cell r="C126">
            <v>0</v>
          </cell>
          <cell r="D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0</v>
          </cell>
          <cell r="C127">
            <v>0</v>
          </cell>
          <cell r="D127" t="str">
            <v xml:space="preserve">Internal Income 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 t="str">
            <v>Internal Loans - Interest Income (rec'd from other Funds)</v>
          </cell>
          <cell r="C128" t="str">
            <v/>
          </cell>
          <cell r="D128" t="str">
            <v>Internal Loans - Interest Income (rec'd from other Funds)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A129" t="str">
            <v>Internal Loans - Principal Receipt (rec'd from other Funds)</v>
          </cell>
          <cell r="C129" t="str">
            <v/>
          </cell>
          <cell r="D129" t="str">
            <v>Internal Loans - Principal Receipt (rec'd from other Funds)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A130" t="str">
            <v>Internal Loans - New Loan raised (rec'd from other Funds)</v>
          </cell>
          <cell r="C130" t="str">
            <v/>
          </cell>
          <cell r="D130" t="str">
            <v>Internal Loans - New Loan raised (rec'd from other Funds)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 t="str">
            <v>Employee On-cost Income (rec'd from other Funds)</v>
          </cell>
          <cell r="C131" t="str">
            <v/>
          </cell>
          <cell r="D131" t="str">
            <v>Employee On-cost Income (rec'd from other Funds)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 t="str">
            <v>Other Internal Income - Operating</v>
          </cell>
          <cell r="C132" t="str">
            <v/>
          </cell>
          <cell r="D132" t="str">
            <v>Other Internal Income - Operating</v>
          </cell>
          <cell r="J132">
            <v>14047679.950000001</v>
          </cell>
          <cell r="L132">
            <v>14549358.34</v>
          </cell>
          <cell r="M132">
            <v>14984782.33</v>
          </cell>
          <cell r="N132">
            <v>15423902</v>
          </cell>
          <cell r="O132">
            <v>15836748</v>
          </cell>
          <cell r="P132">
            <v>16300429.890000001</v>
          </cell>
          <cell r="Q132">
            <v>16778421.139999997</v>
          </cell>
          <cell r="R132">
            <v>17270345.169999998</v>
          </cell>
          <cell r="S132">
            <v>17777163.839999996</v>
          </cell>
          <cell r="T132">
            <v>18299184.989999998</v>
          </cell>
          <cell r="U132">
            <v>18654598.41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0</v>
          </cell>
          <cell r="C133">
            <v>0</v>
          </cell>
          <cell r="D133" t="str">
            <v>Total Internal Income</v>
          </cell>
          <cell r="J133">
            <v>14047679.950000001</v>
          </cell>
          <cell r="L133">
            <v>14549358.34</v>
          </cell>
          <cell r="M133">
            <v>14984782.33</v>
          </cell>
          <cell r="N133">
            <v>15423902</v>
          </cell>
          <cell r="O133">
            <v>15836748</v>
          </cell>
          <cell r="P133">
            <v>16300429.890000001</v>
          </cell>
          <cell r="Q133">
            <v>16778421.139999997</v>
          </cell>
          <cell r="R133">
            <v>17270345.169999998</v>
          </cell>
          <cell r="S133">
            <v>17777163.839999996</v>
          </cell>
          <cell r="T133">
            <v>18299184.989999998</v>
          </cell>
          <cell r="U133">
            <v>18654598.41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0</v>
          </cell>
          <cell r="C134">
            <v>0</v>
          </cell>
          <cell r="D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0</v>
          </cell>
          <cell r="C135">
            <v>0</v>
          </cell>
          <cell r="D135" t="str">
            <v xml:space="preserve">Internal Expenditure 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 t="str">
            <v>Internal Loans - Interest Expense (paid to other Funds)</v>
          </cell>
          <cell r="C136" t="str">
            <v/>
          </cell>
          <cell r="D136" t="str">
            <v>Internal Loans - Interest Expense (paid to other Funds)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 t="str">
            <v>Internal Loans - Principal Repayment (paid to other Funds)</v>
          </cell>
          <cell r="C137" t="str">
            <v/>
          </cell>
          <cell r="D137" t="str">
            <v>Internal Loans - Principal Repayment (paid to other Funds)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 t="str">
            <v>Internal Loans - New Loan provided (paid to other Funds)</v>
          </cell>
          <cell r="C138" t="str">
            <v/>
          </cell>
          <cell r="D138" t="str">
            <v>Internal Loans - New Loan provided (paid to other Funds)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 t="str">
            <v>Rates &amp; Annual Charges paid on Council owned properties</v>
          </cell>
          <cell r="C139" t="str">
            <v/>
          </cell>
          <cell r="D139" t="str">
            <v>Rates &amp; Annual Charges paid on Council owned properties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 t="str">
            <v>Employee On-cost Expense (paid to other Funds)</v>
          </cell>
          <cell r="C140" t="str">
            <v/>
          </cell>
          <cell r="D140" t="str">
            <v>Employee On-cost Expense (paid to other Funds)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 t="str">
            <v>Other Internal Expenditure - Operating</v>
          </cell>
          <cell r="C141" t="str">
            <v/>
          </cell>
          <cell r="D141" t="str">
            <v>Other Internal Expenditure - Operating</v>
          </cell>
          <cell r="J141">
            <v>3388198</v>
          </cell>
          <cell r="L141">
            <v>3593026</v>
          </cell>
          <cell r="M141">
            <v>3682050</v>
          </cell>
          <cell r="N141">
            <v>3802483</v>
          </cell>
          <cell r="O141">
            <v>3909104</v>
          </cell>
          <cell r="P141">
            <v>4024070.8699999992</v>
          </cell>
          <cell r="Q141">
            <v>4142486.7399999993</v>
          </cell>
          <cell r="R141">
            <v>4264455.0600000005</v>
          </cell>
          <cell r="S141">
            <v>4390082.4099999992</v>
          </cell>
          <cell r="T141">
            <v>4519478.63</v>
          </cell>
          <cell r="U141">
            <v>4654282.9999999991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A142" t="str">
            <v>Internal Expenditure - Capitalised</v>
          </cell>
          <cell r="C142" t="str">
            <v/>
          </cell>
          <cell r="D142" t="str">
            <v>Internal Expenditure - Capitalised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A143">
            <v>0</v>
          </cell>
          <cell r="C143">
            <v>0</v>
          </cell>
          <cell r="D143" t="str">
            <v>Total Internal Expenditure</v>
          </cell>
          <cell r="J143">
            <v>3388198</v>
          </cell>
          <cell r="L143">
            <v>3593026</v>
          </cell>
          <cell r="M143">
            <v>3682050</v>
          </cell>
          <cell r="N143">
            <v>3802483</v>
          </cell>
          <cell r="O143">
            <v>3909104</v>
          </cell>
          <cell r="P143">
            <v>4024070.8699999992</v>
          </cell>
          <cell r="Q143">
            <v>4142486.7399999993</v>
          </cell>
          <cell r="R143">
            <v>4264455.0600000005</v>
          </cell>
          <cell r="S143">
            <v>4390082.4099999992</v>
          </cell>
          <cell r="T143">
            <v>4519478.63</v>
          </cell>
          <cell r="U143">
            <v>4654282.9999999991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0</v>
          </cell>
          <cell r="C144">
            <v>0</v>
          </cell>
          <cell r="D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0</v>
          </cell>
          <cell r="C145">
            <v>0</v>
          </cell>
          <cell r="D145" t="str">
            <v>Internal Surplus/(Deficit)</v>
          </cell>
          <cell r="J145">
            <v>10659481.950000001</v>
          </cell>
          <cell r="L145">
            <v>10956332.34</v>
          </cell>
          <cell r="M145">
            <v>11302732.33</v>
          </cell>
          <cell r="N145">
            <v>11621419</v>
          </cell>
          <cell r="O145">
            <v>11927644</v>
          </cell>
          <cell r="P145">
            <v>12276359.020000001</v>
          </cell>
          <cell r="Q145">
            <v>12635934.399999999</v>
          </cell>
          <cell r="R145">
            <v>13005890.109999998</v>
          </cell>
          <cell r="S145">
            <v>13387081.429999996</v>
          </cell>
          <cell r="T145">
            <v>13779706.359999999</v>
          </cell>
          <cell r="U145">
            <v>14000315.41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0</v>
          </cell>
          <cell r="C146">
            <v>0</v>
          </cell>
          <cell r="D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</row>
        <row r="147">
          <cell r="A147">
            <v>0</v>
          </cell>
          <cell r="C147">
            <v>0</v>
          </cell>
          <cell r="D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</row>
        <row r="148">
          <cell r="A148">
            <v>0</v>
          </cell>
          <cell r="C148">
            <v>0</v>
          </cell>
          <cell r="D148" t="str">
            <v>Net Surplus/(Deficit)</v>
          </cell>
          <cell r="J148">
            <v>17475.189999995753</v>
          </cell>
          <cell r="L148">
            <v>4449352.1599999927</v>
          </cell>
          <cell r="M148">
            <v>4981930.6799999941</v>
          </cell>
          <cell r="N148">
            <v>4876064.3199999928</v>
          </cell>
          <cell r="O148">
            <v>5024287.3199999928</v>
          </cell>
          <cell r="P148">
            <v>5243010.2900000382</v>
          </cell>
          <cell r="Q148">
            <v>3510074.17</v>
          </cell>
          <cell r="R148">
            <v>3180392.2300000135</v>
          </cell>
          <cell r="S148">
            <v>2106529.2999999709</v>
          </cell>
          <cell r="T148">
            <v>2227315.0100000054</v>
          </cell>
          <cell r="U148">
            <v>1482106.599999994</v>
          </cell>
          <cell r="BC148">
            <v>-28570444</v>
          </cell>
          <cell r="BD148">
            <v>-29614899</v>
          </cell>
          <cell r="BE148">
            <v>-30503231</v>
          </cell>
          <cell r="BF148">
            <v>-31416243</v>
          </cell>
          <cell r="BG148">
            <v>-32354562</v>
          </cell>
          <cell r="BH148">
            <v>-33325198.859999992</v>
          </cell>
          <cell r="BI148">
            <v>-34324954.829999998</v>
          </cell>
          <cell r="BJ148">
            <v>-35354703.460000001</v>
          </cell>
          <cell r="BK148">
            <v>-36415344.550000004</v>
          </cell>
          <cell r="BL148">
            <v>-37507804.900000006</v>
          </cell>
          <cell r="BM148">
            <v>-38633039.060000002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 t="str">
            <v xml:space="preserve"> </v>
          </cell>
          <cell r="J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 xml:space="preserve"> 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 xml:space="preserve"> 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</row>
        <row r="151">
          <cell r="A151" t="str">
            <v>hide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hide</v>
          </cell>
          <cell r="D152" t="str">
            <v>Depreciation</v>
          </cell>
          <cell r="J152">
            <v>-28570444</v>
          </cell>
          <cell r="L152">
            <v>-29614899</v>
          </cell>
          <cell r="M152">
            <v>-30503231</v>
          </cell>
          <cell r="N152">
            <v>-31416243</v>
          </cell>
          <cell r="O152">
            <v>-32354562</v>
          </cell>
          <cell r="P152">
            <v>-33325198.859999992</v>
          </cell>
          <cell r="Q152">
            <v>-34324954.829999998</v>
          </cell>
          <cell r="R152">
            <v>-35354703.460000001</v>
          </cell>
          <cell r="S152">
            <v>-36415344.550000004</v>
          </cell>
          <cell r="T152">
            <v>-37507804.900000006</v>
          </cell>
          <cell r="U152">
            <v>-38633039.060000002</v>
          </cell>
        </row>
        <row r="153">
          <cell r="A153" t="str">
            <v>hide</v>
          </cell>
          <cell r="D153" t="str">
            <v>ELE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 t="str">
            <v>hide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 t="str">
            <v>hide</v>
          </cell>
          <cell r="D155" t="str">
            <v>Restated Net Result</v>
          </cell>
          <cell r="J155">
            <v>28587919.189999998</v>
          </cell>
          <cell r="L155">
            <v>34064251.159999996</v>
          </cell>
          <cell r="M155">
            <v>35485161.679999992</v>
          </cell>
          <cell r="N155">
            <v>36292307.319999993</v>
          </cell>
          <cell r="O155">
            <v>37378849.319999993</v>
          </cell>
          <cell r="P155">
            <v>38568209.150000028</v>
          </cell>
          <cell r="Q155">
            <v>37835029</v>
          </cell>
          <cell r="R155">
            <v>38535095.690000013</v>
          </cell>
          <cell r="S155">
            <v>38521873.849999979</v>
          </cell>
          <cell r="T155">
            <v>39735119.910000011</v>
          </cell>
          <cell r="U155">
            <v>40115145.659999996</v>
          </cell>
        </row>
        <row r="156">
          <cell r="A156" t="str">
            <v>hide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>hide</v>
          </cell>
          <cell r="J157">
            <v>-22931954</v>
          </cell>
          <cell r="L157">
            <v>-4091521</v>
          </cell>
          <cell r="M157">
            <v>2206286</v>
          </cell>
          <cell r="N157">
            <v>3482839</v>
          </cell>
          <cell r="O157">
            <v>4987181</v>
          </cell>
          <cell r="P157">
            <v>3839017.1999999993</v>
          </cell>
          <cell r="Q157">
            <v>4466555.6500000004</v>
          </cell>
          <cell r="R157">
            <v>8572629.1099999994</v>
          </cell>
          <cell r="S157">
            <v>12731682.890000001</v>
          </cell>
          <cell r="T157">
            <v>10188366.960000001</v>
          </cell>
          <cell r="U157">
            <v>15655431.030000001</v>
          </cell>
        </row>
        <row r="158">
          <cell r="A158" t="str">
            <v>hide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 t="str">
            <v>hide</v>
          </cell>
          <cell r="J159">
            <v>5655965.1899999976</v>
          </cell>
          <cell r="L159">
            <v>29972730.159999996</v>
          </cell>
          <cell r="M159">
            <v>37691447.679999992</v>
          </cell>
          <cell r="N159">
            <v>39775146.319999993</v>
          </cell>
          <cell r="O159">
            <v>42366030.319999993</v>
          </cell>
          <cell r="P159">
            <v>42407226.350000024</v>
          </cell>
          <cell r="Q159">
            <v>42301584.649999999</v>
          </cell>
          <cell r="R159">
            <v>47107724.800000012</v>
          </cell>
          <cell r="S159">
            <v>51253556.73999998</v>
          </cell>
          <cell r="T159">
            <v>49923486.870000012</v>
          </cell>
          <cell r="U159">
            <v>55770576.689999998</v>
          </cell>
        </row>
        <row r="160">
          <cell r="A160" t="str">
            <v>hide</v>
          </cell>
          <cell r="C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 t="str">
            <v>hide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hide</v>
          </cell>
          <cell r="D162" t="str">
            <v>non-cash Balance Sheet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 t="str">
            <v>hide</v>
          </cell>
          <cell r="C163" t="str">
            <v>Assets</v>
          </cell>
          <cell r="D163" t="str">
            <v>Investments</v>
          </cell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 t="str">
            <v>hide</v>
          </cell>
          <cell r="C164" t="str">
            <v>Assets</v>
          </cell>
          <cell r="D164" t="str">
            <v>Receivables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A165" t="str">
            <v>hide</v>
          </cell>
          <cell r="C165" t="str">
            <v>Assets</v>
          </cell>
          <cell r="D165" t="str">
            <v>Inventories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 t="str">
            <v>hide</v>
          </cell>
          <cell r="C166" t="str">
            <v>Assets</v>
          </cell>
          <cell r="D166" t="str">
            <v>Other Assets</v>
          </cell>
          <cell r="J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 t="str">
            <v>hide</v>
          </cell>
          <cell r="C167" t="str">
            <v>Assets</v>
          </cell>
          <cell r="D167" t="str">
            <v>Non-current assets classified as "held for sale"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 t="str">
            <v>hide</v>
          </cell>
          <cell r="C168" t="str">
            <v>Assets</v>
          </cell>
          <cell r="D168" t="str">
            <v>Infrastructure, Property, Plant &amp; Equipment</v>
          </cell>
          <cell r="J168">
            <v>-28570444</v>
          </cell>
          <cell r="L168">
            <v>-29614899</v>
          </cell>
          <cell r="M168">
            <v>-30503231</v>
          </cell>
          <cell r="N168">
            <v>-31416243</v>
          </cell>
          <cell r="O168">
            <v>-32354562</v>
          </cell>
          <cell r="P168">
            <v>-33325198.859999992</v>
          </cell>
          <cell r="Q168">
            <v>-34324954.829999998</v>
          </cell>
          <cell r="R168">
            <v>-35354703.460000001</v>
          </cell>
          <cell r="S168">
            <v>-36415344.550000004</v>
          </cell>
          <cell r="T168">
            <v>-37507804.900000006</v>
          </cell>
          <cell r="U168">
            <v>-38633039.060000002</v>
          </cell>
        </row>
        <row r="169">
          <cell r="A169" t="str">
            <v>hide</v>
          </cell>
          <cell r="C169" t="str">
            <v>Assets</v>
          </cell>
          <cell r="D169" t="str">
            <v>Infrastructure, Property, Plant &amp; Equipment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 t="str">
            <v>hide</v>
          </cell>
          <cell r="C170" t="str">
            <v>Assets</v>
          </cell>
          <cell r="D170" t="str">
            <v>Investments Accounted for using the equity method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>hide</v>
          </cell>
          <cell r="C171" t="str">
            <v>Assets</v>
          </cell>
          <cell r="D171" t="str">
            <v>Investment Property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 t="str">
            <v>hide</v>
          </cell>
          <cell r="C172" t="str">
            <v>Assets</v>
          </cell>
          <cell r="D172" t="str">
            <v>Investment Property</v>
          </cell>
          <cell r="J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>hide</v>
          </cell>
          <cell r="C173" t="str">
            <v>Assets</v>
          </cell>
          <cell r="D173" t="str">
            <v>Intangible Assets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>hide</v>
          </cell>
          <cell r="C174" t="str">
            <v>Assets</v>
          </cell>
          <cell r="D174" t="str">
            <v>Intangible Assets</v>
          </cell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 t="str">
            <v>hide</v>
          </cell>
          <cell r="C175" t="str">
            <v>Liabilities</v>
          </cell>
          <cell r="D175" t="str">
            <v>Payables</v>
          </cell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 t="str">
            <v>hide</v>
          </cell>
          <cell r="C176" t="str">
            <v>Liabilities</v>
          </cell>
          <cell r="D176" t="str">
            <v>Borrowings - Loans</v>
          </cell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 t="str">
            <v>hide</v>
          </cell>
          <cell r="C177" t="str">
            <v>Liabilities</v>
          </cell>
          <cell r="D177" t="str">
            <v>Borrowings - Finance Leases</v>
          </cell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 t="str">
            <v>hide</v>
          </cell>
          <cell r="C178" t="str">
            <v>Liabilities</v>
          </cell>
          <cell r="D178" t="str">
            <v>Borrowings - Other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 t="str">
            <v>hide</v>
          </cell>
          <cell r="C179" t="str">
            <v>Liabilities</v>
          </cell>
          <cell r="D179" t="str">
            <v>Provisions - ELE</v>
          </cell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 t="str">
            <v>hide</v>
          </cell>
          <cell r="C180" t="str">
            <v>Liabilities</v>
          </cell>
          <cell r="D180" t="str">
            <v>Provisions - Reinstatements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 t="str">
            <v>hide</v>
          </cell>
          <cell r="C181" t="str">
            <v>Liabilities</v>
          </cell>
          <cell r="D181" t="str">
            <v>Provisions - Other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 t="str">
            <v>hide</v>
          </cell>
          <cell r="C182" t="str">
            <v>Liabilities</v>
          </cell>
          <cell r="D182" t="str">
            <v>Liabilities associated with assets classified as "held for sale"</v>
          </cell>
          <cell r="J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 t="str">
            <v>hide</v>
          </cell>
          <cell r="C183" t="str">
            <v/>
          </cell>
          <cell r="D183" t="str">
            <v/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 t="str">
            <v>hide</v>
          </cell>
          <cell r="C184" t="str">
            <v/>
          </cell>
          <cell r="D184" t="str">
            <v/>
          </cell>
          <cell r="J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 t="str">
            <v>hide</v>
          </cell>
          <cell r="D185" t="str">
            <v>Variance to non-cash net result</v>
          </cell>
          <cell r="J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 t="str">
            <v>hide</v>
          </cell>
          <cell r="D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 t="str">
            <v>hide</v>
          </cell>
          <cell r="C187" t="str">
            <v>Operating</v>
          </cell>
          <cell r="D187" t="str">
            <v>Net Reserves</v>
          </cell>
          <cell r="J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 t="str">
            <v>hide</v>
          </cell>
          <cell r="C188" t="str">
            <v>Internal</v>
          </cell>
          <cell r="D188" t="str">
            <v>Airport</v>
          </cell>
          <cell r="J188">
            <v>-34272</v>
          </cell>
          <cell r="L188">
            <v>1015242</v>
          </cell>
          <cell r="M188">
            <v>995183</v>
          </cell>
          <cell r="N188">
            <v>1424382</v>
          </cell>
          <cell r="O188">
            <v>2119930</v>
          </cell>
          <cell r="P188">
            <v>-1689511</v>
          </cell>
          <cell r="Q188">
            <v>1546437</v>
          </cell>
          <cell r="R188">
            <v>2175126</v>
          </cell>
          <cell r="S188">
            <v>2530938</v>
          </cell>
          <cell r="T188">
            <v>1760100</v>
          </cell>
          <cell r="U188">
            <v>4280338</v>
          </cell>
        </row>
        <row r="189">
          <cell r="A189" t="str">
            <v>hide</v>
          </cell>
          <cell r="D189" t="str">
            <v>Asset Replacement</v>
          </cell>
          <cell r="J189">
            <v>12972</v>
          </cell>
          <cell r="L189">
            <v>11600</v>
          </cell>
          <cell r="M189">
            <v>11732</v>
          </cell>
          <cell r="N189">
            <v>12385</v>
          </cell>
          <cell r="O189">
            <v>12530</v>
          </cell>
          <cell r="P189">
            <v>12710.9</v>
          </cell>
          <cell r="Q189">
            <v>12897.23</v>
          </cell>
          <cell r="R189">
            <v>13089.15</v>
          </cell>
          <cell r="S189">
            <v>13286.82</v>
          </cell>
          <cell r="T189">
            <v>13490.42</v>
          </cell>
          <cell r="U189">
            <v>13700.130000000001</v>
          </cell>
        </row>
        <row r="190">
          <cell r="A190" t="str">
            <v>hide</v>
          </cell>
          <cell r="D190" t="str">
            <v>Business Development</v>
          </cell>
          <cell r="J190">
            <v>81000</v>
          </cell>
          <cell r="L190">
            <v>76000</v>
          </cell>
          <cell r="M190">
            <v>73500</v>
          </cell>
          <cell r="N190">
            <v>78500</v>
          </cell>
          <cell r="O190">
            <v>78500</v>
          </cell>
          <cell r="P190">
            <v>79775</v>
          </cell>
          <cell r="Q190">
            <v>81088.25</v>
          </cell>
          <cell r="R190">
            <v>82440.899999999994</v>
          </cell>
          <cell r="S190">
            <v>83834.13</v>
          </cell>
          <cell r="T190">
            <v>85269.15</v>
          </cell>
          <cell r="U190">
            <v>86747.22</v>
          </cell>
        </row>
        <row r="191">
          <cell r="A191" t="str">
            <v>hide</v>
          </cell>
          <cell r="D191" t="str">
            <v>Car Parking Upgrade</v>
          </cell>
          <cell r="J191">
            <v>-1071487</v>
          </cell>
          <cell r="L191">
            <v>40000</v>
          </cell>
          <cell r="M191">
            <v>37000</v>
          </cell>
          <cell r="N191">
            <v>42000</v>
          </cell>
          <cell r="O191">
            <v>42000</v>
          </cell>
          <cell r="P191">
            <v>43260</v>
          </cell>
          <cell r="Q191">
            <v>44557.8</v>
          </cell>
          <cell r="R191">
            <v>45894.53</v>
          </cell>
          <cell r="S191">
            <v>47271.37</v>
          </cell>
          <cell r="T191">
            <v>48689.51</v>
          </cell>
          <cell r="U191">
            <v>50150.2</v>
          </cell>
        </row>
        <row r="192">
          <cell r="A192" t="str">
            <v>hide</v>
          </cell>
          <cell r="D192" t="str">
            <v>Community Facilities</v>
          </cell>
          <cell r="J192">
            <v>-348345</v>
          </cell>
          <cell r="L192">
            <v>-252469</v>
          </cell>
          <cell r="M192">
            <v>79502</v>
          </cell>
          <cell r="N192">
            <v>864496</v>
          </cell>
          <cell r="O192">
            <v>899825</v>
          </cell>
          <cell r="P192">
            <v>933877</v>
          </cell>
          <cell r="Q192">
            <v>968548</v>
          </cell>
          <cell r="R192">
            <v>1004665</v>
          </cell>
          <cell r="S192">
            <v>1041730</v>
          </cell>
          <cell r="T192">
            <v>1079907</v>
          </cell>
          <cell r="U192">
            <v>1301558</v>
          </cell>
        </row>
        <row r="193">
          <cell r="A193" t="str">
            <v>hide</v>
          </cell>
          <cell r="D193" t="str">
            <v>EDP Equipment</v>
          </cell>
          <cell r="J193">
            <v>10000</v>
          </cell>
          <cell r="L193">
            <v>43500</v>
          </cell>
          <cell r="M193">
            <v>43000</v>
          </cell>
          <cell r="N193">
            <v>44000</v>
          </cell>
          <cell r="O193">
            <v>44000</v>
          </cell>
          <cell r="P193">
            <v>9000</v>
          </cell>
          <cell r="Q193">
            <v>9000</v>
          </cell>
          <cell r="R193">
            <v>9000</v>
          </cell>
          <cell r="S193">
            <v>9000</v>
          </cell>
          <cell r="T193">
            <v>9000</v>
          </cell>
          <cell r="U193">
            <v>9000</v>
          </cell>
        </row>
        <row r="194">
          <cell r="A194" t="str">
            <v>hide</v>
          </cell>
          <cell r="D194" t="str">
            <v>Employees Leave Entitlement</v>
          </cell>
          <cell r="J194">
            <v>-92622</v>
          </cell>
          <cell r="L194">
            <v>-4017521</v>
          </cell>
          <cell r="M194">
            <v>-232527</v>
          </cell>
          <cell r="N194">
            <v>194968</v>
          </cell>
          <cell r="O194">
            <v>884626</v>
          </cell>
          <cell r="P194">
            <v>876328</v>
          </cell>
          <cell r="Q194">
            <v>882888.25</v>
          </cell>
          <cell r="R194">
            <v>889642.49</v>
          </cell>
          <cell r="S194">
            <v>883071.62</v>
          </cell>
          <cell r="T194">
            <v>246345.74</v>
          </cell>
          <cell r="U194">
            <v>253736.11</v>
          </cell>
        </row>
        <row r="195">
          <cell r="A195" t="str">
            <v>hide</v>
          </cell>
          <cell r="D195" t="str">
            <v>Environmental Laboratory</v>
          </cell>
          <cell r="J195">
            <v>149829</v>
          </cell>
          <cell r="L195">
            <v>139826</v>
          </cell>
          <cell r="M195">
            <v>136640</v>
          </cell>
          <cell r="N195">
            <v>135200</v>
          </cell>
          <cell r="O195">
            <v>139100</v>
          </cell>
          <cell r="P195">
            <v>136859</v>
          </cell>
          <cell r="Q195">
            <v>134169</v>
          </cell>
          <cell r="R195">
            <v>130996</v>
          </cell>
          <cell r="S195">
            <v>127307</v>
          </cell>
          <cell r="T195">
            <v>123065</v>
          </cell>
          <cell r="U195">
            <v>118231</v>
          </cell>
        </row>
        <row r="196">
          <cell r="A196" t="str">
            <v>hide</v>
          </cell>
          <cell r="D196" t="str">
            <v>Environmental Levy</v>
          </cell>
          <cell r="J196">
            <v>-340334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 t="str">
            <v>hide</v>
          </cell>
          <cell r="D197" t="str">
            <v>Flood Mitigation Works</v>
          </cell>
          <cell r="J197">
            <v>195000</v>
          </cell>
          <cell r="L197">
            <v>158000</v>
          </cell>
          <cell r="M197">
            <v>147500</v>
          </cell>
          <cell r="N197">
            <v>169000</v>
          </cell>
          <cell r="O197">
            <v>173225</v>
          </cell>
          <cell r="P197">
            <v>25000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 t="str">
            <v>hide</v>
          </cell>
          <cell r="D198" t="str">
            <v>Future Fund</v>
          </cell>
          <cell r="J198">
            <v>400062</v>
          </cell>
          <cell r="L198">
            <v>362816</v>
          </cell>
          <cell r="M198">
            <v>372498</v>
          </cell>
          <cell r="N198">
            <v>383925</v>
          </cell>
          <cell r="O198">
            <v>395085</v>
          </cell>
          <cell r="P198">
            <v>406577.55</v>
          </cell>
          <cell r="Q198">
            <v>418414.87</v>
          </cell>
          <cell r="R198">
            <v>430607.31</v>
          </cell>
          <cell r="S198">
            <v>443165.53</v>
          </cell>
          <cell r="T198">
            <v>456100.49</v>
          </cell>
          <cell r="U198">
            <v>469423.51</v>
          </cell>
        </row>
        <row r="199">
          <cell r="A199" t="str">
            <v>hide</v>
          </cell>
          <cell r="D199" t="str">
            <v>Future Road Network</v>
          </cell>
          <cell r="J199">
            <v>35000</v>
          </cell>
          <cell r="L199">
            <v>30000</v>
          </cell>
          <cell r="M199">
            <v>26000</v>
          </cell>
          <cell r="N199">
            <v>30000</v>
          </cell>
          <cell r="O199">
            <v>30000</v>
          </cell>
          <cell r="P199">
            <v>30900</v>
          </cell>
          <cell r="Q199">
            <v>31827</v>
          </cell>
          <cell r="R199">
            <v>32781.81</v>
          </cell>
          <cell r="S199">
            <v>33765.26</v>
          </cell>
          <cell r="T199">
            <v>34778.22</v>
          </cell>
          <cell r="U199">
            <v>35821.57</v>
          </cell>
        </row>
        <row r="200">
          <cell r="A200" t="str">
            <v>hide</v>
          </cell>
          <cell r="D200" t="str">
            <v>Interest Earned - To Be Allocated</v>
          </cell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 t="str">
            <v>hide</v>
          </cell>
          <cell r="D201" t="str">
            <v>Jetty M&amp;R</v>
          </cell>
          <cell r="J201">
            <v>8500</v>
          </cell>
          <cell r="L201">
            <v>7000</v>
          </cell>
          <cell r="M201">
            <v>6500</v>
          </cell>
          <cell r="N201">
            <v>7500</v>
          </cell>
          <cell r="O201">
            <v>7500</v>
          </cell>
          <cell r="P201">
            <v>7500</v>
          </cell>
          <cell r="Q201">
            <v>7500</v>
          </cell>
          <cell r="R201">
            <v>7500</v>
          </cell>
          <cell r="S201">
            <v>7500</v>
          </cell>
          <cell r="T201">
            <v>7500</v>
          </cell>
          <cell r="U201">
            <v>7500</v>
          </cell>
        </row>
        <row r="202">
          <cell r="A202" t="str">
            <v>hide</v>
          </cell>
          <cell r="D202" t="str">
            <v>Moonee Beach Road Upgrade</v>
          </cell>
          <cell r="J202">
            <v>6000</v>
          </cell>
          <cell r="L202">
            <v>5000</v>
          </cell>
          <cell r="M202">
            <v>4500</v>
          </cell>
          <cell r="N202">
            <v>5000</v>
          </cell>
          <cell r="O202">
            <v>5000</v>
          </cell>
          <cell r="P202">
            <v>5000</v>
          </cell>
          <cell r="Q202">
            <v>5000</v>
          </cell>
          <cell r="R202">
            <v>5000</v>
          </cell>
          <cell r="S202">
            <v>5000</v>
          </cell>
          <cell r="T202">
            <v>5000</v>
          </cell>
          <cell r="U202">
            <v>5000</v>
          </cell>
        </row>
        <row r="203">
          <cell r="A203" t="str">
            <v>hide</v>
          </cell>
          <cell r="D203" t="str">
            <v>Non Domestic Waste Management</v>
          </cell>
          <cell r="J203">
            <v>-324588</v>
          </cell>
          <cell r="L203">
            <v>-198791</v>
          </cell>
          <cell r="M203">
            <v>230321</v>
          </cell>
          <cell r="N203">
            <v>297523</v>
          </cell>
          <cell r="O203">
            <v>370684</v>
          </cell>
          <cell r="P203">
            <v>433218</v>
          </cell>
          <cell r="Q203">
            <v>501026</v>
          </cell>
          <cell r="R203">
            <v>574476</v>
          </cell>
          <cell r="S203">
            <v>653958</v>
          </cell>
          <cell r="T203">
            <v>739889</v>
          </cell>
          <cell r="U203">
            <v>832709</v>
          </cell>
        </row>
        <row r="204">
          <cell r="A204" t="str">
            <v>hide</v>
          </cell>
          <cell r="D204" t="str">
            <v>Open Space Land</v>
          </cell>
          <cell r="J204">
            <v>11000</v>
          </cell>
          <cell r="L204">
            <v>9500</v>
          </cell>
          <cell r="M204">
            <v>8500</v>
          </cell>
          <cell r="N204">
            <v>10000</v>
          </cell>
          <cell r="O204">
            <v>10000</v>
          </cell>
          <cell r="P204">
            <v>10300</v>
          </cell>
          <cell r="Q204">
            <v>10609</v>
          </cell>
          <cell r="R204">
            <v>10927.27</v>
          </cell>
          <cell r="S204">
            <v>11255.09</v>
          </cell>
          <cell r="T204">
            <v>11592.74</v>
          </cell>
          <cell r="U204">
            <v>11940.52</v>
          </cell>
        </row>
        <row r="205">
          <cell r="A205" t="str">
            <v>hide</v>
          </cell>
          <cell r="D205" t="str">
            <v>Other Contributions</v>
          </cell>
          <cell r="J205">
            <v>-2051033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 t="str">
            <v>hide</v>
          </cell>
          <cell r="D206" t="str">
            <v>Plant &amp; Vehicle Replacement</v>
          </cell>
          <cell r="J206">
            <v>-2713052</v>
          </cell>
          <cell r="L206">
            <v>-530973</v>
          </cell>
          <cell r="M206">
            <v>56317</v>
          </cell>
          <cell r="N206">
            <v>96931</v>
          </cell>
          <cell r="O206">
            <v>31994</v>
          </cell>
          <cell r="P206">
            <v>-1002955</v>
          </cell>
          <cell r="Q206">
            <v>-13276</v>
          </cell>
          <cell r="R206">
            <v>239266</v>
          </cell>
          <cell r="S206">
            <v>1062254</v>
          </cell>
          <cell r="T206">
            <v>-572298</v>
          </cell>
          <cell r="U206">
            <v>-498241</v>
          </cell>
        </row>
        <row r="207">
          <cell r="A207" t="str">
            <v>hide</v>
          </cell>
          <cell r="D207" t="str">
            <v>Project Contingency</v>
          </cell>
          <cell r="J207">
            <v>25000</v>
          </cell>
          <cell r="L207">
            <v>20000</v>
          </cell>
          <cell r="M207">
            <v>18500</v>
          </cell>
          <cell r="N207">
            <v>20000</v>
          </cell>
          <cell r="O207">
            <v>20000</v>
          </cell>
          <cell r="P207">
            <v>20600</v>
          </cell>
          <cell r="Q207">
            <v>21218</v>
          </cell>
          <cell r="R207">
            <v>21854.54</v>
          </cell>
          <cell r="S207">
            <v>22510.18</v>
          </cell>
          <cell r="T207">
            <v>23185.49</v>
          </cell>
          <cell r="U207">
            <v>23881.05</v>
          </cell>
        </row>
        <row r="208">
          <cell r="A208" t="str">
            <v>hide</v>
          </cell>
          <cell r="D208" t="str">
            <v>Projects - Private Works Funding</v>
          </cell>
          <cell r="J208">
            <v>142000</v>
          </cell>
          <cell r="L208">
            <v>127000</v>
          </cell>
          <cell r="M208">
            <v>127000</v>
          </cell>
          <cell r="N208">
            <v>132000</v>
          </cell>
          <cell r="O208">
            <v>132000</v>
          </cell>
          <cell r="P208">
            <v>133800</v>
          </cell>
          <cell r="Q208">
            <v>135654</v>
          </cell>
          <cell r="R208">
            <v>137563.62</v>
          </cell>
          <cell r="S208">
            <v>139530.53</v>
          </cell>
          <cell r="T208">
            <v>141556.45000000001</v>
          </cell>
          <cell r="U208">
            <v>143643.14000000001</v>
          </cell>
        </row>
        <row r="209">
          <cell r="A209" t="str">
            <v>hide</v>
          </cell>
          <cell r="D209" t="str">
            <v>RTA Contributions - Pacific Hwy Garden Works</v>
          </cell>
          <cell r="J209">
            <v>-45220</v>
          </cell>
          <cell r="L209">
            <v>-47800</v>
          </cell>
          <cell r="M209">
            <v>6000</v>
          </cell>
          <cell r="N209">
            <v>7000</v>
          </cell>
          <cell r="O209">
            <v>7000</v>
          </cell>
          <cell r="P209">
            <v>7000</v>
          </cell>
          <cell r="Q209">
            <v>7000</v>
          </cell>
          <cell r="R209">
            <v>7000</v>
          </cell>
          <cell r="S209">
            <v>7000</v>
          </cell>
          <cell r="T209">
            <v>7000</v>
          </cell>
          <cell r="U209">
            <v>7000</v>
          </cell>
        </row>
        <row r="210">
          <cell r="A210" t="str">
            <v>hide</v>
          </cell>
          <cell r="D210" t="str">
            <v>RTA Contributions - Pine Creek Handover</v>
          </cell>
          <cell r="J210">
            <v>100000</v>
          </cell>
          <cell r="L210">
            <v>85000</v>
          </cell>
          <cell r="M210">
            <v>75000</v>
          </cell>
          <cell r="N210">
            <v>85000</v>
          </cell>
          <cell r="O210">
            <v>85000</v>
          </cell>
          <cell r="P210">
            <v>85000</v>
          </cell>
          <cell r="Q210">
            <v>85000</v>
          </cell>
          <cell r="R210">
            <v>85000</v>
          </cell>
          <cell r="S210">
            <v>85000</v>
          </cell>
          <cell r="T210">
            <v>85000</v>
          </cell>
          <cell r="U210">
            <v>85000</v>
          </cell>
        </row>
        <row r="211">
          <cell r="A211" t="str">
            <v>hide</v>
          </cell>
          <cell r="D211" t="str">
            <v>Rural Fire Services</v>
          </cell>
          <cell r="J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 t="str">
            <v>hide</v>
          </cell>
          <cell r="D212" t="str">
            <v>Unexpended Grants</v>
          </cell>
          <cell r="J212">
            <v>-2819422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 t="str">
            <v>hide</v>
          </cell>
          <cell r="D213" t="str">
            <v>Unexpended Loans</v>
          </cell>
          <cell r="J213">
            <v>-9191218</v>
          </cell>
          <cell r="L213">
            <v>-381236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 t="str">
            <v>hide</v>
          </cell>
          <cell r="D214" t="str">
            <v>Revenue Revotes (General)</v>
          </cell>
          <cell r="J214">
            <v>-2677484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 t="str">
            <v>hide</v>
          </cell>
          <cell r="D215" t="str">
            <v>Technology Group</v>
          </cell>
          <cell r="J215">
            <v>375236</v>
          </cell>
          <cell r="L215">
            <v>419789</v>
          </cell>
          <cell r="M215">
            <v>445987</v>
          </cell>
          <cell r="N215">
            <v>454052</v>
          </cell>
          <cell r="O215">
            <v>465190</v>
          </cell>
          <cell r="P215">
            <v>471009.45</v>
          </cell>
          <cell r="Q215">
            <v>476718.73</v>
          </cell>
          <cell r="R215">
            <v>482302.41000000003</v>
          </cell>
          <cell r="S215">
            <v>487739.98</v>
          </cell>
          <cell r="T215">
            <v>493012.86</v>
          </cell>
          <cell r="U215">
            <v>498098.39</v>
          </cell>
        </row>
        <row r="216">
          <cell r="A216" t="str">
            <v>hide</v>
          </cell>
          <cell r="D216" t="str">
            <v>CBD Masterplan</v>
          </cell>
          <cell r="J216">
            <v>-926123</v>
          </cell>
          <cell r="L216">
            <v>302475</v>
          </cell>
          <cell r="M216">
            <v>-86636</v>
          </cell>
          <cell r="N216">
            <v>-72418</v>
          </cell>
          <cell r="O216">
            <v>-58713</v>
          </cell>
          <cell r="P216">
            <v>-43507</v>
          </cell>
          <cell r="Q216">
            <v>-26786</v>
          </cell>
          <cell r="R216">
            <v>-9532</v>
          </cell>
          <cell r="S216">
            <v>6269</v>
          </cell>
          <cell r="T216">
            <v>0</v>
          </cell>
          <cell r="U216">
            <v>0</v>
          </cell>
        </row>
        <row r="217">
          <cell r="A217" t="str">
            <v>hide</v>
          </cell>
          <cell r="D217" t="str">
            <v>Interest Earned - Grant</v>
          </cell>
          <cell r="J217">
            <v>-156825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 t="str">
            <v>hide</v>
          </cell>
          <cell r="D218" t="str">
            <v>Revenue Revotes (Water)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 t="str">
            <v>hide</v>
          </cell>
          <cell r="D219" t="str">
            <v>Revenue Revotes (Sewer)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 t="str">
            <v>hide</v>
          </cell>
          <cell r="D220" t="str">
            <v>z_unallocated internal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 t="str">
            <v>hide</v>
          </cell>
          <cell r="D221" t="str">
            <v/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 t="str">
            <v>hide</v>
          </cell>
          <cell r="D222" t="str">
            <v/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 t="str">
            <v>hide</v>
          </cell>
          <cell r="D223" t="str">
            <v/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 t="str">
            <v>hide</v>
          </cell>
          <cell r="D224" t="str">
            <v/>
          </cell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 t="str">
            <v>hide</v>
          </cell>
          <cell r="D225" t="str">
            <v/>
          </cell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 t="str">
            <v>hide</v>
          </cell>
          <cell r="D226" t="str">
            <v/>
          </cell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 t="str">
            <v>hide</v>
          </cell>
          <cell r="D227" t="str">
            <v/>
          </cell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 t="str">
            <v>hide</v>
          </cell>
          <cell r="D228" t="str">
            <v/>
          </cell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 t="str">
            <v>hide</v>
          </cell>
          <cell r="D229" t="str">
            <v/>
          </cell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 t="str">
            <v>hide</v>
          </cell>
          <cell r="D230" t="str">
            <v/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 t="str">
            <v>hide</v>
          </cell>
          <cell r="D231" t="str">
            <v/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>hide</v>
          </cell>
          <cell r="D232" t="str">
            <v/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 t="str">
            <v>hide</v>
          </cell>
          <cell r="D233" t="str">
            <v/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 t="str">
            <v>hide</v>
          </cell>
          <cell r="D234" t="str">
            <v/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 t="str">
            <v>hide</v>
          </cell>
          <cell r="D235" t="str">
            <v/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 t="str">
            <v>hide</v>
          </cell>
          <cell r="D236" t="str">
            <v/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 t="str">
            <v>hide</v>
          </cell>
          <cell r="D237" t="str">
            <v/>
          </cell>
          <cell r="J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 t="str">
            <v>hide</v>
          </cell>
          <cell r="D238" t="str">
            <v/>
          </cell>
          <cell r="J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 t="str">
            <v>hide</v>
          </cell>
          <cell r="D239" t="str">
            <v/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 t="str">
            <v>hide</v>
          </cell>
          <cell r="D240" t="str">
            <v/>
          </cell>
          <cell r="J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 t="str">
            <v>hide</v>
          </cell>
          <cell r="D241" t="str">
            <v/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 t="str">
            <v>hide</v>
          </cell>
          <cell r="D242" t="str">
            <v/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 t="str">
            <v>hide</v>
          </cell>
          <cell r="D243" t="str">
            <v/>
          </cell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 t="str">
            <v>hide</v>
          </cell>
          <cell r="D244" t="str">
            <v/>
          </cell>
          <cell r="J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hide</v>
          </cell>
          <cell r="D245" t="str">
            <v/>
          </cell>
          <cell r="J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 t="str">
            <v>hide</v>
          </cell>
          <cell r="D246" t="str">
            <v/>
          </cell>
          <cell r="J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 t="str">
            <v>hide</v>
          </cell>
          <cell r="D247" t="str">
            <v/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 t="str">
            <v>hide</v>
          </cell>
          <cell r="D248" t="str">
            <v/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 t="str">
            <v>hide</v>
          </cell>
          <cell r="D249" t="str">
            <v/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 t="str">
            <v>hide</v>
          </cell>
          <cell r="D250" t="str">
            <v/>
          </cell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 t="str">
            <v>hide</v>
          </cell>
          <cell r="D251" t="str">
            <v/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 t="str">
            <v>hide</v>
          </cell>
          <cell r="D252" t="str">
            <v/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 t="str">
            <v>hide</v>
          </cell>
          <cell r="D253" t="str">
            <v/>
          </cell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 t="str">
            <v>hide</v>
          </cell>
          <cell r="D254" t="str">
            <v/>
          </cell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 t="str">
            <v>hide</v>
          </cell>
          <cell r="D255" t="str">
            <v/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 t="str">
            <v>hide</v>
          </cell>
          <cell r="D256" t="str">
            <v/>
          </cell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 t="str">
            <v>hide</v>
          </cell>
          <cell r="D257" t="str">
            <v/>
          </cell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 t="str">
            <v>hide</v>
          </cell>
          <cell r="D258" t="str">
            <v/>
          </cell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 t="str">
            <v>hide</v>
          </cell>
          <cell r="D259" t="str">
            <v/>
          </cell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 t="str">
            <v>hide</v>
          </cell>
          <cell r="D260" t="str">
            <v/>
          </cell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 t="str">
            <v>hide</v>
          </cell>
          <cell r="D261" t="str">
            <v/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hide</v>
          </cell>
          <cell r="D262" t="str">
            <v/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 t="str">
            <v>hide</v>
          </cell>
          <cell r="D263" t="str">
            <v/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hide</v>
          </cell>
          <cell r="D264" t="str">
            <v/>
          </cell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 t="str">
            <v>hide</v>
          </cell>
          <cell r="D265" t="str">
            <v/>
          </cell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 t="str">
            <v>hide</v>
          </cell>
          <cell r="D266" t="str">
            <v/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A267" t="str">
            <v>hide</v>
          </cell>
          <cell r="D267" t="str">
            <v/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A268" t="str">
            <v>hide</v>
          </cell>
          <cell r="D268" t="str">
            <v/>
          </cell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A269" t="str">
            <v>hide</v>
          </cell>
          <cell r="D269" t="str">
            <v/>
          </cell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hide</v>
          </cell>
          <cell r="D270" t="str">
            <v/>
          </cell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hide</v>
          </cell>
          <cell r="D271" t="str">
            <v/>
          </cell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 t="str">
            <v>hide</v>
          </cell>
          <cell r="D272" t="str">
            <v/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hide</v>
          </cell>
          <cell r="D273" t="str">
            <v/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hide</v>
          </cell>
          <cell r="D274" t="str">
            <v/>
          </cell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 t="str">
            <v>hide</v>
          </cell>
          <cell r="D275" t="str">
            <v/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hide</v>
          </cell>
          <cell r="D276" t="str">
            <v/>
          </cell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hide</v>
          </cell>
          <cell r="D277" t="str">
            <v/>
          </cell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>hide</v>
          </cell>
          <cell r="D278" t="str">
            <v/>
          </cell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 t="str">
            <v>hide</v>
          </cell>
          <cell r="D279" t="str">
            <v/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 t="str">
            <v>hide</v>
          </cell>
          <cell r="D280" t="str">
            <v/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hide</v>
          </cell>
          <cell r="D281" t="str">
            <v/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 t="str">
            <v>hide</v>
          </cell>
          <cell r="D282" t="str">
            <v/>
          </cell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 t="str">
            <v>hide</v>
          </cell>
          <cell r="D283" t="str">
            <v/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 t="str">
            <v>hide</v>
          </cell>
          <cell r="D284" t="str">
            <v/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 t="str">
            <v>hide</v>
          </cell>
          <cell r="D285" t="str">
            <v/>
          </cell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 t="str">
            <v>hide</v>
          </cell>
          <cell r="D286" t="str">
            <v/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</row>
        <row r="287">
          <cell r="A287" t="str">
            <v>hide</v>
          </cell>
          <cell r="D287" t="str">
            <v/>
          </cell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 t="str">
            <v>hide</v>
          </cell>
          <cell r="C288" t="str">
            <v>Operating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 t="str">
            <v>hide</v>
          </cell>
          <cell r="C289" t="str">
            <v>External</v>
          </cell>
          <cell r="D289" t="str">
            <v>Developer Contributions</v>
          </cell>
          <cell r="J289">
            <v>-1327648</v>
          </cell>
          <cell r="L289">
            <v>-727730</v>
          </cell>
          <cell r="M289">
            <v>-120192</v>
          </cell>
          <cell r="N289">
            <v>-1190700</v>
          </cell>
          <cell r="O289">
            <v>-1852090</v>
          </cell>
          <cell r="P289">
            <v>1343707.2999999998</v>
          </cell>
          <cell r="Q289">
            <v>-2980281.48</v>
          </cell>
          <cell r="R289">
            <v>-561989.91999999993</v>
          </cell>
          <cell r="S289">
            <v>1568650.38</v>
          </cell>
          <cell r="T289">
            <v>1171709.8900000001</v>
          </cell>
          <cell r="U289">
            <v>2887261.19</v>
          </cell>
        </row>
        <row r="290">
          <cell r="A290" t="str">
            <v>hide</v>
          </cell>
          <cell r="D290" t="str">
            <v>Specific Purpose Unexpended Grants</v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 t="str">
            <v>hide</v>
          </cell>
          <cell r="D291" t="str">
            <v>Domestic Waste Management</v>
          </cell>
          <cell r="J291">
            <v>-363880</v>
          </cell>
          <cell r="L291">
            <v>-787749</v>
          </cell>
          <cell r="M291">
            <v>-255539</v>
          </cell>
          <cell r="N291">
            <v>252095</v>
          </cell>
          <cell r="O291">
            <v>944795</v>
          </cell>
          <cell r="P291">
            <v>1503568</v>
          </cell>
          <cell r="Q291">
            <v>2107346</v>
          </cell>
          <cell r="R291">
            <v>2759018</v>
          </cell>
          <cell r="S291">
            <v>3461646</v>
          </cell>
          <cell r="T291">
            <v>4218473</v>
          </cell>
          <cell r="U291">
            <v>5032933</v>
          </cell>
        </row>
        <row r="292">
          <cell r="A292" t="str">
            <v>hide</v>
          </cell>
          <cell r="D292" t="str">
            <v>Water Fund</v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 t="str">
            <v>hide</v>
          </cell>
          <cell r="D293" t="str">
            <v>Sewer Fund</v>
          </cell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 t="str">
            <v>hide</v>
          </cell>
          <cell r="D294" t="str">
            <v>Other 1 Fund</v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 t="str">
            <v>hide</v>
          </cell>
          <cell r="D295" t="str">
            <v>Other 2 Fund</v>
          </cell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 t="str">
            <v>hide</v>
          </cell>
          <cell r="D296" t="str">
            <v>Other 3 Fund</v>
          </cell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 t="str">
            <v>hide</v>
          </cell>
          <cell r="D297" t="str">
            <v>Other</v>
          </cell>
          <cell r="J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 t="str">
            <v>hide</v>
          </cell>
          <cell r="D298" t="str">
            <v>Specific Purpose Unexpended Grants - Sewer</v>
          </cell>
          <cell r="J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 t="str">
            <v>hide</v>
          </cell>
          <cell r="D299" t="str">
            <v>Specific Purpose Unexpended Grants - Water</v>
          </cell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 t="str">
            <v>hide</v>
          </cell>
          <cell r="D300" t="str">
            <v>Specific Purpose Unexpended Loans - Sewer</v>
          </cell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hide</v>
          </cell>
          <cell r="D301" t="str">
            <v>Specific Purpose Unexpended Loans - Water</v>
          </cell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hide</v>
          </cell>
          <cell r="D302" t="str">
            <v>Stormwater Management</v>
          </cell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hide</v>
          </cell>
          <cell r="D303" t="str">
            <v>z_unallocated external</v>
          </cell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hide</v>
          </cell>
          <cell r="D304" t="str">
            <v/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hide</v>
          </cell>
          <cell r="D305" t="str">
            <v/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hide</v>
          </cell>
          <cell r="D306" t="str">
            <v/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hide</v>
          </cell>
          <cell r="D307" t="str">
            <v/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hide</v>
          </cell>
          <cell r="D308" t="str">
            <v/>
          </cell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hide</v>
          </cell>
          <cell r="D309" t="str">
            <v/>
          </cell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hide</v>
          </cell>
          <cell r="D310" t="str">
            <v/>
          </cell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hide</v>
          </cell>
          <cell r="D311" t="str">
            <v/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hide</v>
          </cell>
          <cell r="D312" t="str">
            <v/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hide</v>
          </cell>
          <cell r="D313" t="str">
            <v/>
          </cell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hide</v>
          </cell>
          <cell r="D314" t="str">
            <v/>
          </cell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hide</v>
          </cell>
          <cell r="D315" t="str">
            <v/>
          </cell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hide</v>
          </cell>
          <cell r="D316" t="str">
            <v/>
          </cell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</row>
        <row r="317">
          <cell r="A317" t="str">
            <v>hide</v>
          </cell>
          <cell r="D317" t="str">
            <v/>
          </cell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hide</v>
          </cell>
          <cell r="D318" t="str">
            <v/>
          </cell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hide</v>
          </cell>
          <cell r="D319" t="str">
            <v>Total Operating Net Reserves</v>
          </cell>
          <cell r="J319">
            <v>-22931954</v>
          </cell>
          <cell r="L319">
            <v>-4091521</v>
          </cell>
          <cell r="M319">
            <v>2206286</v>
          </cell>
          <cell r="N319">
            <v>3482839</v>
          </cell>
          <cell r="O319">
            <v>4987181</v>
          </cell>
          <cell r="P319">
            <v>3839017.1999999997</v>
          </cell>
          <cell r="Q319">
            <v>4466555.6500000004</v>
          </cell>
          <cell r="R319">
            <v>8572629.1099999994</v>
          </cell>
          <cell r="S319">
            <v>12731682.890000001</v>
          </cell>
          <cell r="T319">
            <v>10188366.960000003</v>
          </cell>
          <cell r="U319">
            <v>15655431.029999999</v>
          </cell>
        </row>
        <row r="320">
          <cell r="A320" t="str">
            <v>hide</v>
          </cell>
          <cell r="D320">
            <v>0</v>
          </cell>
          <cell r="J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hide</v>
          </cell>
          <cell r="D321">
            <v>0</v>
          </cell>
          <cell r="J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hide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hide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hide</v>
          </cell>
          <cell r="D324" t="str">
            <v>Depreciation - capitalised</v>
          </cell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hide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hide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hide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hide</v>
          </cell>
          <cell r="C328" t="str">
            <v>Capital</v>
          </cell>
          <cell r="D328" t="str">
            <v>Net Reserves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hide</v>
          </cell>
          <cell r="C329" t="str">
            <v>Internal</v>
          </cell>
          <cell r="D329" t="str">
            <v>Airport</v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 t="str">
            <v>hide</v>
          </cell>
          <cell r="D330" t="str">
            <v>Asset Replacement</v>
          </cell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</row>
        <row r="331">
          <cell r="A331" t="str">
            <v>hide</v>
          </cell>
          <cell r="D331" t="str">
            <v>Business Development</v>
          </cell>
          <cell r="J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</row>
        <row r="332">
          <cell r="A332" t="str">
            <v>hide</v>
          </cell>
          <cell r="D332" t="str">
            <v>Car Parking Upgrade</v>
          </cell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</row>
        <row r="333">
          <cell r="A333" t="str">
            <v>hide</v>
          </cell>
          <cell r="D333" t="str">
            <v>Community Facilities</v>
          </cell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</row>
        <row r="334">
          <cell r="A334" t="str">
            <v>hide</v>
          </cell>
          <cell r="D334" t="str">
            <v>EDP Equipment</v>
          </cell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</row>
        <row r="335">
          <cell r="A335" t="str">
            <v>hide</v>
          </cell>
          <cell r="D335" t="str">
            <v>Employees Leave Entitlement</v>
          </cell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</row>
        <row r="336">
          <cell r="A336" t="str">
            <v>hide</v>
          </cell>
          <cell r="D336" t="str">
            <v>Environmental Laboratory</v>
          </cell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</row>
        <row r="337">
          <cell r="A337" t="str">
            <v>hide</v>
          </cell>
          <cell r="D337" t="str">
            <v>Environmental Levy</v>
          </cell>
          <cell r="J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</row>
        <row r="338">
          <cell r="A338" t="str">
            <v>hide</v>
          </cell>
          <cell r="D338" t="str">
            <v>Flood Mitigation Works</v>
          </cell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</row>
        <row r="339">
          <cell r="A339" t="str">
            <v>hide</v>
          </cell>
          <cell r="D339" t="str">
            <v>Future Fund</v>
          </cell>
          <cell r="J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</row>
        <row r="340">
          <cell r="A340" t="str">
            <v>hide</v>
          </cell>
          <cell r="D340" t="str">
            <v>Future Road Network</v>
          </cell>
          <cell r="J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</row>
        <row r="341">
          <cell r="A341" t="str">
            <v>hide</v>
          </cell>
          <cell r="D341" t="str">
            <v>Interest Earned - To Be Allocated</v>
          </cell>
          <cell r="J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</row>
        <row r="342">
          <cell r="A342" t="str">
            <v>hide</v>
          </cell>
          <cell r="D342" t="str">
            <v>Jetty M&amp;R</v>
          </cell>
          <cell r="J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</row>
        <row r="343">
          <cell r="A343" t="str">
            <v>hide</v>
          </cell>
          <cell r="D343" t="str">
            <v>Moonee Beach Road Upgrade</v>
          </cell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</row>
        <row r="344">
          <cell r="A344" t="str">
            <v>hide</v>
          </cell>
          <cell r="D344" t="str">
            <v>Non Domestic Waste Management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</row>
        <row r="345">
          <cell r="A345" t="str">
            <v>hide</v>
          </cell>
          <cell r="D345" t="str">
            <v>Open Space Land</v>
          </cell>
          <cell r="J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</row>
        <row r="346">
          <cell r="A346" t="str">
            <v>hide</v>
          </cell>
          <cell r="D346" t="str">
            <v>Other Contributions</v>
          </cell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</row>
        <row r="347">
          <cell r="A347" t="str">
            <v>hide</v>
          </cell>
          <cell r="D347" t="str">
            <v>Plant &amp; Vehicle Replacement</v>
          </cell>
          <cell r="J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</row>
        <row r="348">
          <cell r="A348" t="str">
            <v>hide</v>
          </cell>
          <cell r="D348" t="str">
            <v>Project Contingency</v>
          </cell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</row>
        <row r="349">
          <cell r="A349" t="str">
            <v>hide</v>
          </cell>
          <cell r="D349" t="str">
            <v>Projects - Private Works Funding</v>
          </cell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</row>
        <row r="350">
          <cell r="A350" t="str">
            <v>hide</v>
          </cell>
          <cell r="D350" t="str">
            <v>RTA Contributions - Pacific Hwy Garden Works</v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</row>
        <row r="351">
          <cell r="A351" t="str">
            <v>hide</v>
          </cell>
          <cell r="D351" t="str">
            <v>RTA Contributions - Pine Creek Handover</v>
          </cell>
          <cell r="J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</row>
        <row r="352">
          <cell r="A352" t="str">
            <v>hide</v>
          </cell>
          <cell r="D352" t="str">
            <v>Rural Fire Services</v>
          </cell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</row>
        <row r="353">
          <cell r="A353" t="str">
            <v>hide</v>
          </cell>
          <cell r="D353" t="str">
            <v>Unexpended Grants</v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</row>
        <row r="354">
          <cell r="A354" t="str">
            <v>hide</v>
          </cell>
          <cell r="D354" t="str">
            <v>Unexpended Loans</v>
          </cell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</row>
        <row r="355">
          <cell r="A355" t="str">
            <v>hide</v>
          </cell>
          <cell r="D355" t="str">
            <v>Revenue Revotes (General)</v>
          </cell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</row>
        <row r="356">
          <cell r="A356" t="str">
            <v>hide</v>
          </cell>
          <cell r="D356" t="str">
            <v>Technology Group</v>
          </cell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</row>
        <row r="357">
          <cell r="A357" t="str">
            <v>hide</v>
          </cell>
          <cell r="D357" t="str">
            <v>CBD Masterplan</v>
          </cell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</row>
        <row r="358">
          <cell r="A358" t="str">
            <v>hide</v>
          </cell>
          <cell r="D358" t="str">
            <v>Interest Earned - Grant</v>
          </cell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</row>
        <row r="359">
          <cell r="A359" t="str">
            <v>hide</v>
          </cell>
          <cell r="D359" t="str">
            <v>Revenue Revotes (Water)</v>
          </cell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</row>
        <row r="360">
          <cell r="A360" t="str">
            <v>hide</v>
          </cell>
          <cell r="D360" t="str">
            <v>Revenue Revotes (Sewer)</v>
          </cell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</row>
        <row r="361">
          <cell r="A361" t="str">
            <v>hide</v>
          </cell>
          <cell r="D361" t="str">
            <v>z_unallocated internal</v>
          </cell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</row>
        <row r="362">
          <cell r="A362" t="str">
            <v>hide</v>
          </cell>
          <cell r="D362" t="str">
            <v/>
          </cell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</row>
        <row r="363">
          <cell r="A363" t="str">
            <v>hide</v>
          </cell>
          <cell r="D363" t="str">
            <v/>
          </cell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</row>
        <row r="364">
          <cell r="A364" t="str">
            <v>hide</v>
          </cell>
          <cell r="D364" t="str">
            <v/>
          </cell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</row>
        <row r="365">
          <cell r="A365" t="str">
            <v>hide</v>
          </cell>
          <cell r="D365" t="str">
            <v/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</row>
        <row r="366">
          <cell r="A366" t="str">
            <v>hide</v>
          </cell>
          <cell r="D366" t="str">
            <v/>
          </cell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</row>
        <row r="367">
          <cell r="A367" t="str">
            <v>hide</v>
          </cell>
          <cell r="D367" t="str">
            <v/>
          </cell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</row>
        <row r="368">
          <cell r="A368" t="str">
            <v>hide</v>
          </cell>
          <cell r="D368" t="str">
            <v/>
          </cell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</row>
        <row r="369">
          <cell r="A369" t="str">
            <v>hide</v>
          </cell>
          <cell r="D369" t="str">
            <v/>
          </cell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</row>
        <row r="370">
          <cell r="A370" t="str">
            <v>hide</v>
          </cell>
          <cell r="D370" t="str">
            <v/>
          </cell>
          <cell r="J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</row>
        <row r="371">
          <cell r="A371" t="str">
            <v>hide</v>
          </cell>
          <cell r="D371" t="str">
            <v/>
          </cell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</row>
        <row r="372">
          <cell r="A372" t="str">
            <v>hide</v>
          </cell>
          <cell r="D372" t="str">
            <v/>
          </cell>
          <cell r="J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</row>
        <row r="373">
          <cell r="A373" t="str">
            <v>hide</v>
          </cell>
          <cell r="D373" t="str">
            <v/>
          </cell>
          <cell r="J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</row>
        <row r="374">
          <cell r="A374" t="str">
            <v>hide</v>
          </cell>
          <cell r="D374" t="str">
            <v/>
          </cell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</row>
        <row r="375">
          <cell r="A375" t="str">
            <v>hide</v>
          </cell>
          <cell r="D375" t="str">
            <v/>
          </cell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</row>
        <row r="376">
          <cell r="A376" t="str">
            <v>hide</v>
          </cell>
          <cell r="D376" t="str">
            <v/>
          </cell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</row>
        <row r="377">
          <cell r="A377" t="str">
            <v>hide</v>
          </cell>
          <cell r="D377" t="str">
            <v/>
          </cell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</row>
        <row r="378">
          <cell r="A378" t="str">
            <v>hide</v>
          </cell>
          <cell r="D378" t="str">
            <v/>
          </cell>
          <cell r="J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</row>
        <row r="379">
          <cell r="A379" t="str">
            <v>hide</v>
          </cell>
          <cell r="D379" t="str">
            <v/>
          </cell>
          <cell r="J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</row>
        <row r="380">
          <cell r="A380" t="str">
            <v>hide</v>
          </cell>
          <cell r="D380" t="str">
            <v/>
          </cell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</row>
        <row r="381">
          <cell r="A381" t="str">
            <v>hide</v>
          </cell>
          <cell r="D381" t="str">
            <v/>
          </cell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</row>
        <row r="382">
          <cell r="A382" t="str">
            <v>hide</v>
          </cell>
          <cell r="D382" t="str">
            <v/>
          </cell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</row>
        <row r="383">
          <cell r="A383" t="str">
            <v>hide</v>
          </cell>
          <cell r="D383" t="str">
            <v/>
          </cell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</row>
        <row r="384">
          <cell r="A384" t="str">
            <v>hide</v>
          </cell>
          <cell r="D384" t="str">
            <v/>
          </cell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</row>
        <row r="385">
          <cell r="A385" t="str">
            <v>hide</v>
          </cell>
          <cell r="D385" t="str">
            <v/>
          </cell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</row>
        <row r="386">
          <cell r="A386" t="str">
            <v>hide</v>
          </cell>
          <cell r="D386" t="str">
            <v/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</row>
        <row r="387">
          <cell r="A387" t="str">
            <v>hide</v>
          </cell>
          <cell r="D387" t="str">
            <v/>
          </cell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</row>
        <row r="388">
          <cell r="A388" t="str">
            <v>hide</v>
          </cell>
          <cell r="D388" t="str">
            <v/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</row>
        <row r="389">
          <cell r="A389" t="str">
            <v>hide</v>
          </cell>
          <cell r="D389" t="str">
            <v/>
          </cell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</row>
        <row r="390">
          <cell r="A390" t="str">
            <v>hide</v>
          </cell>
          <cell r="D390" t="str">
            <v/>
          </cell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</row>
        <row r="391">
          <cell r="A391" t="str">
            <v>hide</v>
          </cell>
          <cell r="D391" t="str">
            <v/>
          </cell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</row>
        <row r="392">
          <cell r="A392" t="str">
            <v>hide</v>
          </cell>
          <cell r="D392" t="str">
            <v/>
          </cell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</row>
        <row r="393">
          <cell r="A393" t="str">
            <v>hide</v>
          </cell>
          <cell r="D393" t="str">
            <v/>
          </cell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</row>
        <row r="394">
          <cell r="A394" t="str">
            <v>hide</v>
          </cell>
          <cell r="D394" t="str">
            <v/>
          </cell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</row>
        <row r="395">
          <cell r="A395" t="str">
            <v>hide</v>
          </cell>
          <cell r="D395" t="str">
            <v/>
          </cell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</row>
        <row r="396">
          <cell r="A396" t="str">
            <v>hide</v>
          </cell>
          <cell r="D396" t="str">
            <v/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hide</v>
          </cell>
          <cell r="D397" t="str">
            <v/>
          </cell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hide</v>
          </cell>
          <cell r="D398" t="str">
            <v/>
          </cell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hide</v>
          </cell>
          <cell r="D399" t="str">
            <v/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hide</v>
          </cell>
          <cell r="D400" t="str">
            <v/>
          </cell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hide</v>
          </cell>
          <cell r="D401" t="str">
            <v/>
          </cell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hide</v>
          </cell>
          <cell r="D402" t="str">
            <v/>
          </cell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hide</v>
          </cell>
          <cell r="D403" t="str">
            <v/>
          </cell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hide</v>
          </cell>
          <cell r="D404" t="str">
            <v/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hide</v>
          </cell>
          <cell r="D405" t="str">
            <v/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hide</v>
          </cell>
          <cell r="D406" t="str">
            <v/>
          </cell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hide</v>
          </cell>
          <cell r="D407" t="str">
            <v/>
          </cell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hide</v>
          </cell>
          <cell r="D408" t="str">
            <v/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hide</v>
          </cell>
          <cell r="D409" t="str">
            <v/>
          </cell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hide</v>
          </cell>
          <cell r="D410" t="str">
            <v/>
          </cell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hide</v>
          </cell>
          <cell r="D411" t="str">
            <v/>
          </cell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hide</v>
          </cell>
          <cell r="D412" t="str">
            <v/>
          </cell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hide</v>
          </cell>
          <cell r="D413" t="str">
            <v/>
          </cell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hide</v>
          </cell>
          <cell r="D414" t="str">
            <v/>
          </cell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 t="str">
            <v>hide</v>
          </cell>
          <cell r="D415" t="str">
            <v/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hide</v>
          </cell>
          <cell r="D416" t="str">
            <v/>
          </cell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hide</v>
          </cell>
          <cell r="D417" t="str">
            <v/>
          </cell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hide</v>
          </cell>
          <cell r="D418" t="str">
            <v/>
          </cell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hide</v>
          </cell>
          <cell r="D419" t="str">
            <v/>
          </cell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hide</v>
          </cell>
          <cell r="D420" t="str">
            <v/>
          </cell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hide</v>
          </cell>
          <cell r="D421" t="str">
            <v/>
          </cell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hide</v>
          </cell>
          <cell r="D422" t="str">
            <v/>
          </cell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hide</v>
          </cell>
          <cell r="D423" t="str">
            <v/>
          </cell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hide</v>
          </cell>
          <cell r="D424" t="str">
            <v/>
          </cell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hide</v>
          </cell>
          <cell r="D425" t="str">
            <v/>
          </cell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hide</v>
          </cell>
          <cell r="D426" t="str">
            <v/>
          </cell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</row>
        <row r="427">
          <cell r="A427" t="str">
            <v>hide</v>
          </cell>
          <cell r="D427" t="str">
            <v/>
          </cell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</row>
        <row r="428">
          <cell r="A428" t="str">
            <v>hide</v>
          </cell>
          <cell r="D428" t="str">
            <v/>
          </cell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</row>
        <row r="429">
          <cell r="A429" t="str">
            <v>hide</v>
          </cell>
          <cell r="C429" t="str">
            <v>Capital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hide</v>
          </cell>
          <cell r="C430" t="str">
            <v>External</v>
          </cell>
          <cell r="D430" t="str">
            <v>Developer Contributions</v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hide</v>
          </cell>
          <cell r="D431" t="str">
            <v>Specific Purpose Unexpended Grants</v>
          </cell>
          <cell r="J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 t="str">
            <v>hide</v>
          </cell>
          <cell r="D432" t="str">
            <v>Domestic Waste Management</v>
          </cell>
          <cell r="J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hide</v>
          </cell>
          <cell r="D433" t="str">
            <v>Water Fund</v>
          </cell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hide</v>
          </cell>
          <cell r="D434" t="str">
            <v>Sewer Fund</v>
          </cell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hide</v>
          </cell>
          <cell r="D435" t="str">
            <v>Other 1 Fund</v>
          </cell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hide</v>
          </cell>
          <cell r="D436" t="str">
            <v>Other 2 Fund</v>
          </cell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hide</v>
          </cell>
          <cell r="D437" t="str">
            <v>Other 3 Fund</v>
          </cell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hide</v>
          </cell>
          <cell r="D438" t="str">
            <v>Other</v>
          </cell>
          <cell r="J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 t="str">
            <v>hide</v>
          </cell>
          <cell r="D439" t="str">
            <v>Specific Purpose Unexpended Grants - Sewer</v>
          </cell>
          <cell r="J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hide</v>
          </cell>
          <cell r="D440" t="str">
            <v>Specific Purpose Unexpended Grants - Water</v>
          </cell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hide</v>
          </cell>
          <cell r="D441" t="str">
            <v>Specific Purpose Unexpended Loans - Sewer</v>
          </cell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hide</v>
          </cell>
          <cell r="D442" t="str">
            <v>Specific Purpose Unexpended Loans - Water</v>
          </cell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hide</v>
          </cell>
          <cell r="D443" t="str">
            <v>Stormwater Management</v>
          </cell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hide</v>
          </cell>
          <cell r="D444" t="str">
            <v>z_unallocated external</v>
          </cell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hide</v>
          </cell>
          <cell r="D445" t="str">
            <v/>
          </cell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hide</v>
          </cell>
          <cell r="D446" t="str">
            <v/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hide</v>
          </cell>
          <cell r="D447" t="str">
            <v/>
          </cell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hide</v>
          </cell>
          <cell r="D448" t="str">
            <v/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hide</v>
          </cell>
          <cell r="D449" t="str">
            <v/>
          </cell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hide</v>
          </cell>
          <cell r="D450" t="str">
            <v/>
          </cell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hide</v>
          </cell>
          <cell r="D451" t="str">
            <v/>
          </cell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hide</v>
          </cell>
          <cell r="D452" t="str">
            <v/>
          </cell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hide</v>
          </cell>
          <cell r="D453" t="str">
            <v/>
          </cell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hide</v>
          </cell>
          <cell r="D454" t="str">
            <v/>
          </cell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hide</v>
          </cell>
          <cell r="D455" t="str">
            <v/>
          </cell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hide</v>
          </cell>
          <cell r="D456" t="str">
            <v/>
          </cell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hide</v>
          </cell>
          <cell r="D457" t="str">
            <v/>
          </cell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hide</v>
          </cell>
          <cell r="D458" t="str">
            <v/>
          </cell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A459" t="str">
            <v>hide</v>
          </cell>
          <cell r="D459" t="str">
            <v/>
          </cell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hide</v>
          </cell>
          <cell r="D460" t="str">
            <v>Total Capital Net Reserves</v>
          </cell>
          <cell r="J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hide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hide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hide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hide</v>
          </cell>
          <cell r="C464" t="str">
            <v>All</v>
          </cell>
          <cell r="D464" t="str">
            <v>Net Reserves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hide</v>
          </cell>
          <cell r="C465" t="str">
            <v>Internal</v>
          </cell>
          <cell r="D465" t="str">
            <v>Airport</v>
          </cell>
          <cell r="J465">
            <v>-34272</v>
          </cell>
          <cell r="L465">
            <v>1015242</v>
          </cell>
          <cell r="M465">
            <v>995183</v>
          </cell>
          <cell r="N465">
            <v>1424382</v>
          </cell>
          <cell r="O465">
            <v>2119930</v>
          </cell>
          <cell r="P465">
            <v>-1689511</v>
          </cell>
          <cell r="Q465">
            <v>1546437</v>
          </cell>
          <cell r="R465">
            <v>2175126</v>
          </cell>
          <cell r="S465">
            <v>2530938</v>
          </cell>
          <cell r="T465">
            <v>1760100</v>
          </cell>
          <cell r="U465">
            <v>4280338</v>
          </cell>
        </row>
        <row r="466">
          <cell r="A466" t="str">
            <v>hide</v>
          </cell>
          <cell r="D466" t="str">
            <v>Asset Replacement</v>
          </cell>
          <cell r="J466">
            <v>12972</v>
          </cell>
          <cell r="L466">
            <v>11600</v>
          </cell>
          <cell r="M466">
            <v>11732</v>
          </cell>
          <cell r="N466">
            <v>12385</v>
          </cell>
          <cell r="O466">
            <v>12530</v>
          </cell>
          <cell r="P466">
            <v>12710.9</v>
          </cell>
          <cell r="Q466">
            <v>12897.23</v>
          </cell>
          <cell r="R466">
            <v>13089.15</v>
          </cell>
          <cell r="S466">
            <v>13286.82</v>
          </cell>
          <cell r="T466">
            <v>13490.42</v>
          </cell>
          <cell r="U466">
            <v>13700.130000000001</v>
          </cell>
        </row>
        <row r="467">
          <cell r="A467" t="str">
            <v>hide</v>
          </cell>
          <cell r="D467" t="str">
            <v>Business Development</v>
          </cell>
          <cell r="J467">
            <v>81000</v>
          </cell>
          <cell r="L467">
            <v>76000</v>
          </cell>
          <cell r="M467">
            <v>73500</v>
          </cell>
          <cell r="N467">
            <v>78500</v>
          </cell>
          <cell r="O467">
            <v>78500</v>
          </cell>
          <cell r="P467">
            <v>79775</v>
          </cell>
          <cell r="Q467">
            <v>81088.25</v>
          </cell>
          <cell r="R467">
            <v>82440.899999999994</v>
          </cell>
          <cell r="S467">
            <v>83834.13</v>
          </cell>
          <cell r="T467">
            <v>85269.15</v>
          </cell>
          <cell r="U467">
            <v>86747.22</v>
          </cell>
        </row>
        <row r="468">
          <cell r="A468" t="str">
            <v>hide</v>
          </cell>
          <cell r="D468" t="str">
            <v>Car Parking Upgrade</v>
          </cell>
          <cell r="J468">
            <v>-1071487</v>
          </cell>
          <cell r="L468">
            <v>40000</v>
          </cell>
          <cell r="M468">
            <v>37000</v>
          </cell>
          <cell r="N468">
            <v>42000</v>
          </cell>
          <cell r="O468">
            <v>42000</v>
          </cell>
          <cell r="P468">
            <v>43260</v>
          </cell>
          <cell r="Q468">
            <v>44557.8</v>
          </cell>
          <cell r="R468">
            <v>45894.53</v>
          </cell>
          <cell r="S468">
            <v>47271.37</v>
          </cell>
          <cell r="T468">
            <v>48689.51</v>
          </cell>
          <cell r="U468">
            <v>50150.2</v>
          </cell>
        </row>
        <row r="469">
          <cell r="A469" t="str">
            <v>hide</v>
          </cell>
          <cell r="D469" t="str">
            <v>Community Facilities</v>
          </cell>
          <cell r="J469">
            <v>-348345</v>
          </cell>
          <cell r="L469">
            <v>-252469</v>
          </cell>
          <cell r="M469">
            <v>79502</v>
          </cell>
          <cell r="N469">
            <v>864496</v>
          </cell>
          <cell r="O469">
            <v>899825</v>
          </cell>
          <cell r="P469">
            <v>933877</v>
          </cell>
          <cell r="Q469">
            <v>968548</v>
          </cell>
          <cell r="R469">
            <v>1004665</v>
          </cell>
          <cell r="S469">
            <v>1041730</v>
          </cell>
          <cell r="T469">
            <v>1079907</v>
          </cell>
          <cell r="U469">
            <v>1301558</v>
          </cell>
        </row>
        <row r="470">
          <cell r="A470" t="str">
            <v>hide</v>
          </cell>
          <cell r="D470" t="str">
            <v>EDP Equipment</v>
          </cell>
          <cell r="J470">
            <v>10000</v>
          </cell>
          <cell r="L470">
            <v>43500</v>
          </cell>
          <cell r="M470">
            <v>43000</v>
          </cell>
          <cell r="N470">
            <v>44000</v>
          </cell>
          <cell r="O470">
            <v>44000</v>
          </cell>
          <cell r="P470">
            <v>9000</v>
          </cell>
          <cell r="Q470">
            <v>9000</v>
          </cell>
          <cell r="R470">
            <v>9000</v>
          </cell>
          <cell r="S470">
            <v>9000</v>
          </cell>
          <cell r="T470">
            <v>9000</v>
          </cell>
          <cell r="U470">
            <v>9000</v>
          </cell>
        </row>
        <row r="471">
          <cell r="A471" t="str">
            <v>hide</v>
          </cell>
          <cell r="D471" t="str">
            <v>Employees Leave Entitlement</v>
          </cell>
          <cell r="J471">
            <v>-92622</v>
          </cell>
          <cell r="L471">
            <v>-4017521</v>
          </cell>
          <cell r="M471">
            <v>-232527</v>
          </cell>
          <cell r="N471">
            <v>194968</v>
          </cell>
          <cell r="O471">
            <v>884626</v>
          </cell>
          <cell r="P471">
            <v>876328</v>
          </cell>
          <cell r="Q471">
            <v>882888.25</v>
          </cell>
          <cell r="R471">
            <v>889642.49</v>
          </cell>
          <cell r="S471">
            <v>883071.62</v>
          </cell>
          <cell r="T471">
            <v>246345.74</v>
          </cell>
          <cell r="U471">
            <v>253736.11</v>
          </cell>
        </row>
        <row r="472">
          <cell r="A472" t="str">
            <v>hide</v>
          </cell>
          <cell r="D472" t="str">
            <v>Environmental Laboratory</v>
          </cell>
          <cell r="J472">
            <v>149829</v>
          </cell>
          <cell r="L472">
            <v>139826</v>
          </cell>
          <cell r="M472">
            <v>136640</v>
          </cell>
          <cell r="N472">
            <v>135200</v>
          </cell>
          <cell r="O472">
            <v>139100</v>
          </cell>
          <cell r="P472">
            <v>136859</v>
          </cell>
          <cell r="Q472">
            <v>134169</v>
          </cell>
          <cell r="R472">
            <v>130996</v>
          </cell>
          <cell r="S472">
            <v>127307</v>
          </cell>
          <cell r="T472">
            <v>123065</v>
          </cell>
          <cell r="U472">
            <v>118231</v>
          </cell>
        </row>
        <row r="473">
          <cell r="A473" t="str">
            <v>hide</v>
          </cell>
          <cell r="D473" t="str">
            <v>Environmental Levy</v>
          </cell>
          <cell r="J473">
            <v>-340334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hide</v>
          </cell>
          <cell r="D474" t="str">
            <v>Flood Mitigation Works</v>
          </cell>
          <cell r="J474">
            <v>195000</v>
          </cell>
          <cell r="L474">
            <v>158000</v>
          </cell>
          <cell r="M474">
            <v>147500</v>
          </cell>
          <cell r="N474">
            <v>169000</v>
          </cell>
          <cell r="O474">
            <v>173225</v>
          </cell>
          <cell r="P474">
            <v>25000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hide</v>
          </cell>
          <cell r="D475" t="str">
            <v>Future Fund</v>
          </cell>
          <cell r="J475">
            <v>400062</v>
          </cell>
          <cell r="L475">
            <v>362816</v>
          </cell>
          <cell r="M475">
            <v>372498</v>
          </cell>
          <cell r="N475">
            <v>383925</v>
          </cell>
          <cell r="O475">
            <v>395085</v>
          </cell>
          <cell r="P475">
            <v>406577.55</v>
          </cell>
          <cell r="Q475">
            <v>418414.87</v>
          </cell>
          <cell r="R475">
            <v>430607.31</v>
          </cell>
          <cell r="S475">
            <v>443165.53</v>
          </cell>
          <cell r="T475">
            <v>456100.49</v>
          </cell>
          <cell r="U475">
            <v>469423.51</v>
          </cell>
        </row>
        <row r="476">
          <cell r="A476" t="str">
            <v>hide</v>
          </cell>
          <cell r="D476" t="str">
            <v>Future Road Network</v>
          </cell>
          <cell r="J476">
            <v>35000</v>
          </cell>
          <cell r="L476">
            <v>30000</v>
          </cell>
          <cell r="M476">
            <v>26000</v>
          </cell>
          <cell r="N476">
            <v>30000</v>
          </cell>
          <cell r="O476">
            <v>30000</v>
          </cell>
          <cell r="P476">
            <v>30900</v>
          </cell>
          <cell r="Q476">
            <v>31827</v>
          </cell>
          <cell r="R476">
            <v>32781.81</v>
          </cell>
          <cell r="S476">
            <v>33765.26</v>
          </cell>
          <cell r="T476">
            <v>34778.22</v>
          </cell>
          <cell r="U476">
            <v>35821.57</v>
          </cell>
        </row>
        <row r="477">
          <cell r="A477" t="str">
            <v>hide</v>
          </cell>
          <cell r="D477" t="str">
            <v>Interest Earned - To Be Allocated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hide</v>
          </cell>
          <cell r="D478" t="str">
            <v>Jetty M&amp;R</v>
          </cell>
          <cell r="J478">
            <v>8500</v>
          </cell>
          <cell r="L478">
            <v>7000</v>
          </cell>
          <cell r="M478">
            <v>6500</v>
          </cell>
          <cell r="N478">
            <v>7500</v>
          </cell>
          <cell r="O478">
            <v>7500</v>
          </cell>
          <cell r="P478">
            <v>7500</v>
          </cell>
          <cell r="Q478">
            <v>7500</v>
          </cell>
          <cell r="R478">
            <v>7500</v>
          </cell>
          <cell r="S478">
            <v>7500</v>
          </cell>
          <cell r="T478">
            <v>7500</v>
          </cell>
          <cell r="U478">
            <v>7500</v>
          </cell>
        </row>
        <row r="479">
          <cell r="A479" t="str">
            <v>hide</v>
          </cell>
          <cell r="D479" t="str">
            <v>Moonee Beach Road Upgrade</v>
          </cell>
          <cell r="J479">
            <v>6000</v>
          </cell>
          <cell r="L479">
            <v>5000</v>
          </cell>
          <cell r="M479">
            <v>4500</v>
          </cell>
          <cell r="N479">
            <v>5000</v>
          </cell>
          <cell r="O479">
            <v>5000</v>
          </cell>
          <cell r="P479">
            <v>5000</v>
          </cell>
          <cell r="Q479">
            <v>5000</v>
          </cell>
          <cell r="R479">
            <v>5000</v>
          </cell>
          <cell r="S479">
            <v>5000</v>
          </cell>
          <cell r="T479">
            <v>5000</v>
          </cell>
          <cell r="U479">
            <v>5000</v>
          </cell>
        </row>
        <row r="480">
          <cell r="A480" t="str">
            <v>hide</v>
          </cell>
          <cell r="D480" t="str">
            <v>Non Domestic Waste Management</v>
          </cell>
          <cell r="J480">
            <v>-324588</v>
          </cell>
          <cell r="L480">
            <v>-198791</v>
          </cell>
          <cell r="M480">
            <v>230321</v>
          </cell>
          <cell r="N480">
            <v>297523</v>
          </cell>
          <cell r="O480">
            <v>370684</v>
          </cell>
          <cell r="P480">
            <v>433218</v>
          </cell>
          <cell r="Q480">
            <v>501026</v>
          </cell>
          <cell r="R480">
            <v>574476</v>
          </cell>
          <cell r="S480">
            <v>653958</v>
          </cell>
          <cell r="T480">
            <v>739889</v>
          </cell>
          <cell r="U480">
            <v>832709</v>
          </cell>
        </row>
        <row r="481">
          <cell r="A481" t="str">
            <v>hide</v>
          </cell>
          <cell r="D481" t="str">
            <v>Open Space Land</v>
          </cell>
          <cell r="J481">
            <v>11000</v>
          </cell>
          <cell r="L481">
            <v>9500</v>
          </cell>
          <cell r="M481">
            <v>8500</v>
          </cell>
          <cell r="N481">
            <v>10000</v>
          </cell>
          <cell r="O481">
            <v>10000</v>
          </cell>
          <cell r="P481">
            <v>10300</v>
          </cell>
          <cell r="Q481">
            <v>10609</v>
          </cell>
          <cell r="R481">
            <v>10927.27</v>
          </cell>
          <cell r="S481">
            <v>11255.09</v>
          </cell>
          <cell r="T481">
            <v>11592.74</v>
          </cell>
          <cell r="U481">
            <v>11940.52</v>
          </cell>
        </row>
        <row r="482">
          <cell r="A482" t="str">
            <v>hide</v>
          </cell>
          <cell r="D482" t="str">
            <v>Other Contributions</v>
          </cell>
          <cell r="J482">
            <v>-2051033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hide</v>
          </cell>
          <cell r="D483" t="str">
            <v>Plant &amp; Vehicle Replacement</v>
          </cell>
          <cell r="J483">
            <v>-2713052</v>
          </cell>
          <cell r="L483">
            <v>-530973</v>
          </cell>
          <cell r="M483">
            <v>56317</v>
          </cell>
          <cell r="N483">
            <v>96931</v>
          </cell>
          <cell r="O483">
            <v>31994</v>
          </cell>
          <cell r="P483">
            <v>-1002955</v>
          </cell>
          <cell r="Q483">
            <v>-13276</v>
          </cell>
          <cell r="R483">
            <v>239266</v>
          </cell>
          <cell r="S483">
            <v>1062254</v>
          </cell>
          <cell r="T483">
            <v>-572298</v>
          </cell>
          <cell r="U483">
            <v>-498241</v>
          </cell>
        </row>
        <row r="484">
          <cell r="A484" t="str">
            <v>hide</v>
          </cell>
          <cell r="D484" t="str">
            <v>Project Contingency</v>
          </cell>
          <cell r="J484">
            <v>25000</v>
          </cell>
          <cell r="L484">
            <v>20000</v>
          </cell>
          <cell r="M484">
            <v>18500</v>
          </cell>
          <cell r="N484">
            <v>20000</v>
          </cell>
          <cell r="O484">
            <v>20000</v>
          </cell>
          <cell r="P484">
            <v>20600</v>
          </cell>
          <cell r="Q484">
            <v>21218</v>
          </cell>
          <cell r="R484">
            <v>21854.54</v>
          </cell>
          <cell r="S484">
            <v>22510.18</v>
          </cell>
          <cell r="T484">
            <v>23185.49</v>
          </cell>
          <cell r="U484">
            <v>23881.05</v>
          </cell>
        </row>
        <row r="485">
          <cell r="A485" t="str">
            <v>hide</v>
          </cell>
          <cell r="D485" t="str">
            <v>Projects - Private Works Funding</v>
          </cell>
          <cell r="J485">
            <v>142000</v>
          </cell>
          <cell r="L485">
            <v>127000</v>
          </cell>
          <cell r="M485">
            <v>127000</v>
          </cell>
          <cell r="N485">
            <v>132000</v>
          </cell>
          <cell r="O485">
            <v>132000</v>
          </cell>
          <cell r="P485">
            <v>133800</v>
          </cell>
          <cell r="Q485">
            <v>135654</v>
          </cell>
          <cell r="R485">
            <v>137563.62</v>
          </cell>
          <cell r="S485">
            <v>139530.53</v>
          </cell>
          <cell r="T485">
            <v>141556.45000000001</v>
          </cell>
          <cell r="U485">
            <v>143643.14000000001</v>
          </cell>
        </row>
        <row r="486">
          <cell r="A486" t="str">
            <v>hide</v>
          </cell>
          <cell r="D486" t="str">
            <v>RTA Contributions - Pacific Hwy Garden Works</v>
          </cell>
          <cell r="J486">
            <v>-45220</v>
          </cell>
          <cell r="L486">
            <v>-47800</v>
          </cell>
          <cell r="M486">
            <v>6000</v>
          </cell>
          <cell r="N486">
            <v>7000</v>
          </cell>
          <cell r="O486">
            <v>7000</v>
          </cell>
          <cell r="P486">
            <v>7000</v>
          </cell>
          <cell r="Q486">
            <v>7000</v>
          </cell>
          <cell r="R486">
            <v>7000</v>
          </cell>
          <cell r="S486">
            <v>7000</v>
          </cell>
          <cell r="T486">
            <v>7000</v>
          </cell>
          <cell r="U486">
            <v>7000</v>
          </cell>
        </row>
        <row r="487">
          <cell r="A487" t="str">
            <v>hide</v>
          </cell>
          <cell r="D487" t="str">
            <v>RTA Contributions - Pine Creek Handover</v>
          </cell>
          <cell r="J487">
            <v>100000</v>
          </cell>
          <cell r="L487">
            <v>85000</v>
          </cell>
          <cell r="M487">
            <v>75000</v>
          </cell>
          <cell r="N487">
            <v>85000</v>
          </cell>
          <cell r="O487">
            <v>85000</v>
          </cell>
          <cell r="P487">
            <v>85000</v>
          </cell>
          <cell r="Q487">
            <v>85000</v>
          </cell>
          <cell r="R487">
            <v>85000</v>
          </cell>
          <cell r="S487">
            <v>85000</v>
          </cell>
          <cell r="T487">
            <v>85000</v>
          </cell>
          <cell r="U487">
            <v>85000</v>
          </cell>
        </row>
        <row r="488">
          <cell r="A488" t="str">
            <v>hide</v>
          </cell>
          <cell r="D488" t="str">
            <v>Rural Fire Services</v>
          </cell>
          <cell r="J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hide</v>
          </cell>
          <cell r="D489" t="str">
            <v>Unexpended Grants</v>
          </cell>
          <cell r="J489">
            <v>-2819422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hide</v>
          </cell>
          <cell r="D490" t="str">
            <v>Unexpended Loans</v>
          </cell>
          <cell r="J490">
            <v>-9191218</v>
          </cell>
          <cell r="L490">
            <v>-381236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A491" t="str">
            <v>hide</v>
          </cell>
          <cell r="D491" t="str">
            <v>Revenue Revotes (General)</v>
          </cell>
          <cell r="J491">
            <v>-2677484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hide</v>
          </cell>
          <cell r="D492" t="str">
            <v>Technology Group</v>
          </cell>
          <cell r="J492">
            <v>375236</v>
          </cell>
          <cell r="L492">
            <v>419789</v>
          </cell>
          <cell r="M492">
            <v>445987</v>
          </cell>
          <cell r="N492">
            <v>454052</v>
          </cell>
          <cell r="O492">
            <v>465190</v>
          </cell>
          <cell r="P492">
            <v>471009.45</v>
          </cell>
          <cell r="Q492">
            <v>476718.73</v>
          </cell>
          <cell r="R492">
            <v>482302.41000000003</v>
          </cell>
          <cell r="S492">
            <v>487739.98</v>
          </cell>
          <cell r="T492">
            <v>493012.86</v>
          </cell>
          <cell r="U492">
            <v>498098.39</v>
          </cell>
        </row>
        <row r="493">
          <cell r="A493" t="str">
            <v>hide</v>
          </cell>
          <cell r="D493" t="str">
            <v>CBD Masterplan</v>
          </cell>
          <cell r="J493">
            <v>-926123</v>
          </cell>
          <cell r="L493">
            <v>302475</v>
          </cell>
          <cell r="M493">
            <v>-86636</v>
          </cell>
          <cell r="N493">
            <v>-72418</v>
          </cell>
          <cell r="O493">
            <v>-58713</v>
          </cell>
          <cell r="P493">
            <v>-43507</v>
          </cell>
          <cell r="Q493">
            <v>-26786</v>
          </cell>
          <cell r="R493">
            <v>-9532</v>
          </cell>
          <cell r="S493">
            <v>6269</v>
          </cell>
          <cell r="T493">
            <v>0</v>
          </cell>
          <cell r="U493">
            <v>0</v>
          </cell>
        </row>
        <row r="494">
          <cell r="A494" t="str">
            <v>hide</v>
          </cell>
          <cell r="D494" t="str">
            <v>Interest Earned - Grant</v>
          </cell>
          <cell r="J494">
            <v>-156825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hide</v>
          </cell>
          <cell r="D495" t="str">
            <v>Revenue Revotes (Water)</v>
          </cell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hide</v>
          </cell>
          <cell r="D496" t="str">
            <v>Revenue Revotes (Sewer)</v>
          </cell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 t="str">
            <v>hide</v>
          </cell>
          <cell r="D497" t="str">
            <v>z_unallocated internal</v>
          </cell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A498" t="str">
            <v>hide</v>
          </cell>
          <cell r="D498" t="str">
            <v/>
          </cell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A499" t="str">
            <v>hide</v>
          </cell>
          <cell r="D499" t="str">
            <v/>
          </cell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 t="str">
            <v>hide</v>
          </cell>
          <cell r="D500" t="str">
            <v/>
          </cell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A501" t="str">
            <v>hide</v>
          </cell>
          <cell r="D501" t="str">
            <v/>
          </cell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 t="str">
            <v>hide</v>
          </cell>
          <cell r="D502" t="str">
            <v/>
          </cell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 t="str">
            <v>hide</v>
          </cell>
          <cell r="D503" t="str">
            <v/>
          </cell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 t="str">
            <v>hide</v>
          </cell>
          <cell r="D504" t="str">
            <v/>
          </cell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 t="str">
            <v>hide</v>
          </cell>
          <cell r="D505" t="str">
            <v/>
          </cell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 t="str">
            <v>hide</v>
          </cell>
          <cell r="D506" t="str">
            <v/>
          </cell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 t="str">
            <v>hide</v>
          </cell>
          <cell r="D507" t="str">
            <v/>
          </cell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 t="str">
            <v>hide</v>
          </cell>
          <cell r="D508" t="str">
            <v/>
          </cell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 t="str">
            <v>hide</v>
          </cell>
          <cell r="D509" t="str">
            <v/>
          </cell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 t="str">
            <v>hide</v>
          </cell>
          <cell r="D510" t="str">
            <v/>
          </cell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 t="str">
            <v>hide</v>
          </cell>
          <cell r="D511" t="str">
            <v/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 t="str">
            <v>hide</v>
          </cell>
          <cell r="D512" t="str">
            <v/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 t="str">
            <v>hide</v>
          </cell>
          <cell r="D513" t="str">
            <v/>
          </cell>
          <cell r="J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 t="str">
            <v>hide</v>
          </cell>
          <cell r="D514" t="str">
            <v/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 t="str">
            <v>hide</v>
          </cell>
          <cell r="D515" t="str">
            <v/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 t="str">
            <v>hide</v>
          </cell>
          <cell r="D516" t="str">
            <v/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 t="str">
            <v>hide</v>
          </cell>
          <cell r="D517" t="str">
            <v/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hide</v>
          </cell>
          <cell r="D518" t="str">
            <v/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 t="str">
            <v>hide</v>
          </cell>
          <cell r="D519" t="str">
            <v/>
          </cell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 t="str">
            <v>hide</v>
          </cell>
          <cell r="D520" t="str">
            <v/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 t="str">
            <v>hide</v>
          </cell>
          <cell r="D521" t="str">
            <v/>
          </cell>
          <cell r="J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 t="str">
            <v>hide</v>
          </cell>
          <cell r="D522" t="str">
            <v/>
          </cell>
          <cell r="J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 t="str">
            <v>hide</v>
          </cell>
          <cell r="D523" t="str">
            <v/>
          </cell>
          <cell r="J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 t="str">
            <v>hide</v>
          </cell>
          <cell r="D524" t="str">
            <v/>
          </cell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 t="str">
            <v>hide</v>
          </cell>
          <cell r="D525" t="str">
            <v/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hide</v>
          </cell>
          <cell r="D526" t="str">
            <v/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hide</v>
          </cell>
          <cell r="D527" t="str">
            <v/>
          </cell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 t="str">
            <v>hide</v>
          </cell>
          <cell r="D528" t="str">
            <v/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 t="str">
            <v>hide</v>
          </cell>
          <cell r="D529" t="str">
            <v/>
          </cell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 t="str">
            <v>hide</v>
          </cell>
          <cell r="D530" t="str">
            <v/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 t="str">
            <v>hide</v>
          </cell>
          <cell r="D531" t="str">
            <v/>
          </cell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 t="str">
            <v>hide</v>
          </cell>
          <cell r="D532" t="str">
            <v/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 t="str">
            <v>hide</v>
          </cell>
          <cell r="D533" t="str">
            <v/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 t="str">
            <v>hide</v>
          </cell>
          <cell r="D534" t="str">
            <v/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 t="str">
            <v>hide</v>
          </cell>
          <cell r="D535" t="str">
            <v/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hide</v>
          </cell>
          <cell r="D536" t="str">
            <v/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 t="str">
            <v>hide</v>
          </cell>
          <cell r="D537" t="str">
            <v/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hide</v>
          </cell>
          <cell r="D538" t="str">
            <v/>
          </cell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 t="str">
            <v>hide</v>
          </cell>
          <cell r="D539" t="str">
            <v/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 t="str">
            <v>hide</v>
          </cell>
          <cell r="D540" t="str">
            <v/>
          </cell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 t="str">
            <v>hide</v>
          </cell>
          <cell r="D541" t="str">
            <v/>
          </cell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 t="str">
            <v>hide</v>
          </cell>
          <cell r="D542" t="str">
            <v/>
          </cell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 t="str">
            <v>hide</v>
          </cell>
          <cell r="D543" t="str">
            <v/>
          </cell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 t="str">
            <v>hide</v>
          </cell>
          <cell r="D544" t="str">
            <v/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 t="str">
            <v>hide</v>
          </cell>
          <cell r="D545" t="str">
            <v/>
          </cell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 t="str">
            <v>hide</v>
          </cell>
          <cell r="D546" t="str">
            <v/>
          </cell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 t="str">
            <v>hide</v>
          </cell>
          <cell r="D547" t="str">
            <v/>
          </cell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 t="str">
            <v>hide</v>
          </cell>
          <cell r="D548" t="str">
            <v/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 t="str">
            <v>hide</v>
          </cell>
          <cell r="D549" t="str">
            <v/>
          </cell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 t="str">
            <v>hide</v>
          </cell>
          <cell r="D550" t="str">
            <v/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 t="str">
            <v>hide</v>
          </cell>
          <cell r="D551" t="str">
            <v/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 t="str">
            <v>hide</v>
          </cell>
          <cell r="D552" t="str">
            <v/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 t="str">
            <v>hide</v>
          </cell>
          <cell r="D553" t="str">
            <v/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 t="str">
            <v>hide</v>
          </cell>
          <cell r="D554" t="str">
            <v/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 t="str">
            <v>hide</v>
          </cell>
          <cell r="D555" t="str">
            <v/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 t="str">
            <v>hide</v>
          </cell>
          <cell r="D556" t="str">
            <v/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 t="str">
            <v>hide</v>
          </cell>
          <cell r="D557" t="str">
            <v/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 t="str">
            <v>hide</v>
          </cell>
          <cell r="D558" t="str">
            <v/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 t="str">
            <v>hide</v>
          </cell>
          <cell r="D559" t="str">
            <v/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 t="str">
            <v>hide</v>
          </cell>
          <cell r="D560" t="str">
            <v/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 t="str">
            <v>hide</v>
          </cell>
          <cell r="D561" t="str">
            <v/>
          </cell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 t="str">
            <v>hide</v>
          </cell>
          <cell r="D562" t="str">
            <v/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</row>
        <row r="563">
          <cell r="A563" t="str">
            <v>hide</v>
          </cell>
          <cell r="D563" t="str">
            <v/>
          </cell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</row>
        <row r="564">
          <cell r="A564" t="str">
            <v>hide</v>
          </cell>
          <cell r="D564" t="str">
            <v/>
          </cell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</row>
        <row r="565">
          <cell r="A565" t="str">
            <v>hide</v>
          </cell>
          <cell r="C565" t="str">
            <v>All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 t="str">
            <v>hide</v>
          </cell>
          <cell r="C566" t="str">
            <v>External</v>
          </cell>
          <cell r="D566" t="str">
            <v>Developer Contributions</v>
          </cell>
          <cell r="J566">
            <v>-1327648</v>
          </cell>
          <cell r="L566">
            <v>-727730</v>
          </cell>
          <cell r="M566">
            <v>-120192</v>
          </cell>
          <cell r="N566">
            <v>-1190700</v>
          </cell>
          <cell r="O566">
            <v>-1852090</v>
          </cell>
          <cell r="P566">
            <v>1343707.2999999998</v>
          </cell>
          <cell r="Q566">
            <v>-2980281.48</v>
          </cell>
          <cell r="R566">
            <v>-561989.91999999993</v>
          </cell>
          <cell r="S566">
            <v>1568650.38</v>
          </cell>
          <cell r="T566">
            <v>1171709.8900000001</v>
          </cell>
          <cell r="U566">
            <v>2887261.19</v>
          </cell>
        </row>
        <row r="567">
          <cell r="A567" t="str">
            <v>hide</v>
          </cell>
          <cell r="D567" t="str">
            <v>Specific Purpose Unexpended Grants</v>
          </cell>
          <cell r="J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 t="str">
            <v>hide</v>
          </cell>
          <cell r="D568" t="str">
            <v>Domestic Waste Management</v>
          </cell>
          <cell r="J568">
            <v>-363880</v>
          </cell>
          <cell r="L568">
            <v>-787749</v>
          </cell>
          <cell r="M568">
            <v>-255539</v>
          </cell>
          <cell r="N568">
            <v>252095</v>
          </cell>
          <cell r="O568">
            <v>944795</v>
          </cell>
          <cell r="P568">
            <v>1503568</v>
          </cell>
          <cell r="Q568">
            <v>2107346</v>
          </cell>
          <cell r="R568">
            <v>2759018</v>
          </cell>
          <cell r="S568">
            <v>3461646</v>
          </cell>
          <cell r="T568">
            <v>4218473</v>
          </cell>
          <cell r="U568">
            <v>5032933</v>
          </cell>
        </row>
        <row r="569">
          <cell r="A569" t="str">
            <v>hide</v>
          </cell>
          <cell r="D569" t="str">
            <v>Water Fund</v>
          </cell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 t="str">
            <v>hide</v>
          </cell>
          <cell r="D570" t="str">
            <v>Sewer Fund</v>
          </cell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 t="str">
            <v>hide</v>
          </cell>
          <cell r="D571" t="str">
            <v>Other 1 Fund</v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 t="str">
            <v>hide</v>
          </cell>
          <cell r="D572" t="str">
            <v>Other 2 Fund</v>
          </cell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 t="str">
            <v>hide</v>
          </cell>
          <cell r="D573" t="str">
            <v>Other 3 Fund</v>
          </cell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 t="str">
            <v>hide</v>
          </cell>
          <cell r="D574" t="str">
            <v>Other</v>
          </cell>
          <cell r="J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 t="str">
            <v>hide</v>
          </cell>
          <cell r="D575" t="str">
            <v>Specific Purpose Unexpended Grants - Sewer</v>
          </cell>
          <cell r="J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 t="str">
            <v>hide</v>
          </cell>
          <cell r="D576" t="str">
            <v>Specific Purpose Unexpended Grants - Water</v>
          </cell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 t="str">
            <v>hide</v>
          </cell>
          <cell r="D577" t="str">
            <v>Specific Purpose Unexpended Loans - Sewer</v>
          </cell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 t="str">
            <v>hide</v>
          </cell>
          <cell r="D578" t="str">
            <v>Specific Purpose Unexpended Loans - Water</v>
          </cell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 t="str">
            <v>hide</v>
          </cell>
          <cell r="D579" t="str">
            <v>Stormwater Management</v>
          </cell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 t="str">
            <v>hide</v>
          </cell>
          <cell r="D580" t="str">
            <v>z_unallocated external</v>
          </cell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 t="str">
            <v>hide</v>
          </cell>
          <cell r="D581" t="str">
            <v/>
          </cell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 t="str">
            <v>hide</v>
          </cell>
          <cell r="D582" t="str">
            <v/>
          </cell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 t="str">
            <v>hide</v>
          </cell>
          <cell r="D583" t="str">
            <v/>
          </cell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 t="str">
            <v>hide</v>
          </cell>
          <cell r="D584" t="str">
            <v/>
          </cell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 t="str">
            <v>hide</v>
          </cell>
          <cell r="D585" t="str">
            <v/>
          </cell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 t="str">
            <v>hide</v>
          </cell>
          <cell r="D586" t="str">
            <v/>
          </cell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 t="str">
            <v>hide</v>
          </cell>
          <cell r="D587" t="str">
            <v/>
          </cell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 t="str">
            <v>hide</v>
          </cell>
          <cell r="D588" t="str">
            <v/>
          </cell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 t="str">
            <v>hide</v>
          </cell>
          <cell r="D589" t="str">
            <v/>
          </cell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 t="str">
            <v>hide</v>
          </cell>
          <cell r="D590" t="str">
            <v/>
          </cell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A591" t="str">
            <v>hide</v>
          </cell>
          <cell r="D591" t="str">
            <v/>
          </cell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 t="str">
            <v>hide</v>
          </cell>
          <cell r="D592" t="str">
            <v/>
          </cell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 t="str">
            <v>hide</v>
          </cell>
          <cell r="D593" t="str">
            <v/>
          </cell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 t="str">
            <v>hide</v>
          </cell>
          <cell r="D594" t="str">
            <v/>
          </cell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 t="str">
            <v>hide</v>
          </cell>
          <cell r="D595" t="str">
            <v/>
          </cell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 t="str">
            <v>hide</v>
          </cell>
          <cell r="D596" t="str">
            <v>Total Net Reserves</v>
          </cell>
          <cell r="J596">
            <v>-22931954</v>
          </cell>
          <cell r="L596">
            <v>-4091521</v>
          </cell>
          <cell r="M596">
            <v>2206286</v>
          </cell>
          <cell r="N596">
            <v>3482839</v>
          </cell>
          <cell r="O596">
            <v>4987181</v>
          </cell>
          <cell r="P596">
            <v>3839017.1999999997</v>
          </cell>
          <cell r="Q596">
            <v>4466555.6500000004</v>
          </cell>
          <cell r="R596">
            <v>8572629.1099999994</v>
          </cell>
          <cell r="S596">
            <v>12731682.890000001</v>
          </cell>
          <cell r="T596">
            <v>10188366.960000003</v>
          </cell>
          <cell r="U596">
            <v>15655431.029999999</v>
          </cell>
        </row>
        <row r="597">
          <cell r="A597" t="str">
            <v>hide</v>
          </cell>
          <cell r="D597" t="str">
            <v>Net Result per Income Statement</v>
          </cell>
          <cell r="J597">
            <v>-22931954</v>
          </cell>
          <cell r="L597">
            <v>-4091521</v>
          </cell>
          <cell r="M597">
            <v>2206286</v>
          </cell>
          <cell r="N597">
            <v>3482839</v>
          </cell>
          <cell r="O597">
            <v>4987181</v>
          </cell>
          <cell r="P597">
            <v>3839017.1999999993</v>
          </cell>
          <cell r="Q597">
            <v>4466555.6500000004</v>
          </cell>
          <cell r="R597">
            <v>8572629.1099999994</v>
          </cell>
          <cell r="S597">
            <v>12731682.890000001</v>
          </cell>
          <cell r="T597">
            <v>10188366.960000001</v>
          </cell>
          <cell r="U597">
            <v>15655431.030000001</v>
          </cell>
        </row>
        <row r="598">
          <cell r="A598" t="str">
            <v>hide</v>
          </cell>
          <cell r="D598" t="str">
            <v>Variance</v>
          </cell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 t="str">
            <v>hide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 t="str">
            <v>hide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 t="str">
            <v>hide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 t="str">
            <v>hide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 t="str">
            <v>hide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 t="str">
            <v>hide</v>
          </cell>
          <cell r="D604" t="str">
            <v>Transfer to Reserves</v>
          </cell>
          <cell r="J604">
            <v>2259000</v>
          </cell>
          <cell r="L604">
            <v>2213270</v>
          </cell>
          <cell r="M604">
            <v>2244168</v>
          </cell>
          <cell r="N604">
            <v>2351700</v>
          </cell>
          <cell r="O604">
            <v>2459910</v>
          </cell>
          <cell r="P604">
            <v>2533707.2999999998</v>
          </cell>
          <cell r="Q604">
            <v>2609718.52</v>
          </cell>
          <cell r="R604">
            <v>2688010.08</v>
          </cell>
          <cell r="S604">
            <v>2768650.38</v>
          </cell>
          <cell r="T604">
            <v>2851709.89</v>
          </cell>
          <cell r="U604">
            <v>2937261.19</v>
          </cell>
        </row>
        <row r="605">
          <cell r="A605" t="str">
            <v>hide</v>
          </cell>
          <cell r="D605" t="str">
            <v>Transfer from Reserves</v>
          </cell>
          <cell r="J605">
            <v>-3586648</v>
          </cell>
          <cell r="L605">
            <v>-2941000</v>
          </cell>
          <cell r="M605">
            <v>-2364360</v>
          </cell>
          <cell r="N605">
            <v>-3542400</v>
          </cell>
          <cell r="O605">
            <v>-4312000</v>
          </cell>
          <cell r="P605">
            <v>-1190000</v>
          </cell>
          <cell r="Q605">
            <v>-5590000</v>
          </cell>
          <cell r="R605">
            <v>-3250000</v>
          </cell>
          <cell r="S605">
            <v>-1200000</v>
          </cell>
          <cell r="T605">
            <v>-1680000</v>
          </cell>
          <cell r="U605">
            <v>-50000</v>
          </cell>
        </row>
        <row r="606">
          <cell r="A606" t="str">
            <v>hide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 t="str">
            <v>hide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 t="str">
            <v>hide</v>
          </cell>
          <cell r="D608" t="str">
            <v>Operating Net Internals (excl. internal expenses capitalised)</v>
          </cell>
          <cell r="J608">
            <v>10659481.950000001</v>
          </cell>
          <cell r="L608">
            <v>10956332.34</v>
          </cell>
          <cell r="M608">
            <v>11302732.33</v>
          </cell>
          <cell r="N608">
            <v>11621419</v>
          </cell>
          <cell r="O608">
            <v>11927644</v>
          </cell>
          <cell r="P608">
            <v>12276359.020000001</v>
          </cell>
          <cell r="Q608">
            <v>12635934.399999999</v>
          </cell>
          <cell r="R608">
            <v>13005890.109999998</v>
          </cell>
          <cell r="S608">
            <v>13387081.429999996</v>
          </cell>
          <cell r="T608">
            <v>13779706.359999999</v>
          </cell>
          <cell r="U608">
            <v>14000315.41</v>
          </cell>
        </row>
        <row r="609">
          <cell r="A609" t="str">
            <v>hide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 t="str">
            <v>hide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 t="str">
            <v>hide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 t="str">
            <v>hide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 t="str">
            <v>hide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 t="str">
            <v>hide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 t="str">
            <v>hide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 t="str">
            <v>end</v>
          </cell>
          <cell r="C616" t="str">
            <v>end</v>
          </cell>
          <cell r="D616" t="str">
            <v>end</v>
          </cell>
          <cell r="J616" t="str">
            <v>end</v>
          </cell>
          <cell r="L616" t="str">
            <v>end</v>
          </cell>
          <cell r="M616" t="str">
            <v>end</v>
          </cell>
          <cell r="N616" t="str">
            <v>end</v>
          </cell>
          <cell r="O616" t="str">
            <v>end</v>
          </cell>
          <cell r="P616" t="str">
            <v>end</v>
          </cell>
          <cell r="Q616" t="str">
            <v>end</v>
          </cell>
          <cell r="R616" t="str">
            <v>end</v>
          </cell>
          <cell r="S616" t="str">
            <v>end</v>
          </cell>
          <cell r="T616" t="str">
            <v>end</v>
          </cell>
          <cell r="U616" t="str">
            <v>end</v>
          </cell>
          <cell r="BC616" t="str">
            <v>end</v>
          </cell>
          <cell r="BD616" t="str">
            <v>end</v>
          </cell>
          <cell r="BE616" t="str">
            <v>end</v>
          </cell>
          <cell r="BF616" t="str">
            <v>end</v>
          </cell>
          <cell r="BG616" t="str">
            <v>end</v>
          </cell>
          <cell r="BH616" t="str">
            <v>end</v>
          </cell>
          <cell r="BI616" t="str">
            <v>end</v>
          </cell>
          <cell r="BJ616" t="str">
            <v>end</v>
          </cell>
          <cell r="BK616" t="str">
            <v>end</v>
          </cell>
          <cell r="BL616" t="str">
            <v>end</v>
          </cell>
          <cell r="BM616" t="str">
            <v>end</v>
          </cell>
        </row>
        <row r="617">
          <cell r="D617" t="str">
            <v xml:space="preserve"> </v>
          </cell>
          <cell r="J617" t="str">
            <v xml:space="preserve"> </v>
          </cell>
          <cell r="L617" t="str">
            <v xml:space="preserve"> </v>
          </cell>
          <cell r="M617" t="str">
            <v xml:space="preserve"> </v>
          </cell>
          <cell r="N617" t="str">
            <v xml:space="preserve"> </v>
          </cell>
          <cell r="O617" t="str">
            <v xml:space="preserve"> 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BC617" t="str">
            <v xml:space="preserve"> </v>
          </cell>
          <cell r="BD617" t="str">
            <v xml:space="preserve"> </v>
          </cell>
          <cell r="BE617" t="str">
            <v xml:space="preserve"> </v>
          </cell>
          <cell r="BF617" t="str">
            <v xml:space="preserve"> </v>
          </cell>
          <cell r="BG617" t="str">
            <v xml:space="preserve"> </v>
          </cell>
          <cell r="BH617" t="str">
            <v xml:space="preserve"> </v>
          </cell>
          <cell r="BI617" t="str">
            <v xml:space="preserve"> </v>
          </cell>
          <cell r="BJ617" t="str">
            <v xml:space="preserve"> </v>
          </cell>
          <cell r="BK617" t="str">
            <v xml:space="preserve"> </v>
          </cell>
          <cell r="BL617" t="str">
            <v xml:space="preserve"> </v>
          </cell>
          <cell r="BM617" t="str">
            <v xml:space="preserve"> </v>
          </cell>
        </row>
        <row r="618">
          <cell r="D618" t="str">
            <v xml:space="preserve"> </v>
          </cell>
          <cell r="J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 t="str">
            <v xml:space="preserve"> </v>
          </cell>
          <cell r="P618" t="str">
            <v xml:space="preserve"> </v>
          </cell>
          <cell r="Q618" t="str">
            <v xml:space="preserve"> </v>
          </cell>
          <cell r="R618" t="str">
            <v xml:space="preserve"> </v>
          </cell>
          <cell r="S618" t="str">
            <v xml:space="preserve"> </v>
          </cell>
          <cell r="T618" t="str">
            <v xml:space="preserve"> </v>
          </cell>
          <cell r="U618" t="str">
            <v xml:space="preserve"> </v>
          </cell>
          <cell r="BC618" t="str">
            <v xml:space="preserve"> </v>
          </cell>
          <cell r="BD618" t="str">
            <v xml:space="preserve"> </v>
          </cell>
          <cell r="BE618" t="str">
            <v xml:space="preserve"> </v>
          </cell>
          <cell r="BF618" t="str">
            <v xml:space="preserve"> </v>
          </cell>
          <cell r="BG618" t="str">
            <v xml:space="preserve"> </v>
          </cell>
          <cell r="BH618" t="str">
            <v xml:space="preserve"> </v>
          </cell>
          <cell r="BI618" t="str">
            <v xml:space="preserve"> </v>
          </cell>
          <cell r="BJ618" t="str">
            <v xml:space="preserve"> </v>
          </cell>
          <cell r="BK618" t="str">
            <v xml:space="preserve"> </v>
          </cell>
          <cell r="BL618" t="str">
            <v xml:space="preserve"> </v>
          </cell>
          <cell r="BM618" t="str">
            <v xml:space="preserve"> </v>
          </cell>
        </row>
        <row r="619">
          <cell r="D619" t="str">
            <v xml:space="preserve"> </v>
          </cell>
          <cell r="J619" t="str">
            <v xml:space="preserve"> </v>
          </cell>
          <cell r="L619" t="str">
            <v xml:space="preserve"> </v>
          </cell>
          <cell r="M619" t="str">
            <v xml:space="preserve"> </v>
          </cell>
          <cell r="N619" t="str">
            <v xml:space="preserve"> </v>
          </cell>
          <cell r="O619" t="str">
            <v xml:space="preserve"> </v>
          </cell>
          <cell r="P619" t="str">
            <v xml:space="preserve"> </v>
          </cell>
          <cell r="Q619" t="str">
            <v xml:space="preserve"> </v>
          </cell>
          <cell r="R619" t="str">
            <v xml:space="preserve"> </v>
          </cell>
          <cell r="S619" t="str">
            <v xml:space="preserve"> </v>
          </cell>
          <cell r="T619" t="str">
            <v xml:space="preserve"> </v>
          </cell>
          <cell r="U619" t="str">
            <v xml:space="preserve"> </v>
          </cell>
          <cell r="BC619" t="str">
            <v xml:space="preserve"> </v>
          </cell>
          <cell r="BD619" t="str">
            <v xml:space="preserve"> </v>
          </cell>
          <cell r="BE619" t="str">
            <v xml:space="preserve"> </v>
          </cell>
          <cell r="BF619" t="str">
            <v xml:space="preserve"> </v>
          </cell>
          <cell r="BG619" t="str">
            <v xml:space="preserve"> </v>
          </cell>
          <cell r="BH619" t="str">
            <v xml:space="preserve"> </v>
          </cell>
          <cell r="BI619" t="str">
            <v xml:space="preserve"> </v>
          </cell>
          <cell r="BJ619" t="str">
            <v xml:space="preserve"> </v>
          </cell>
          <cell r="BK619" t="str">
            <v xml:space="preserve"> </v>
          </cell>
          <cell r="BL619" t="str">
            <v xml:space="preserve"> </v>
          </cell>
          <cell r="BM619" t="str">
            <v xml:space="preserve"> </v>
          </cell>
        </row>
        <row r="620">
          <cell r="D620" t="str">
            <v xml:space="preserve"> </v>
          </cell>
          <cell r="J620" t="str">
            <v xml:space="preserve"> </v>
          </cell>
          <cell r="L620" t="str">
            <v xml:space="preserve"> </v>
          </cell>
          <cell r="M620" t="str">
            <v xml:space="preserve"> </v>
          </cell>
          <cell r="N620" t="str">
            <v xml:space="preserve"> </v>
          </cell>
          <cell r="O620" t="str">
            <v xml:space="preserve"> </v>
          </cell>
          <cell r="P620" t="str">
            <v xml:space="preserve"> </v>
          </cell>
          <cell r="Q620" t="str">
            <v xml:space="preserve"> </v>
          </cell>
          <cell r="R620" t="str">
            <v xml:space="preserve"> </v>
          </cell>
          <cell r="S620" t="str">
            <v xml:space="preserve"> </v>
          </cell>
          <cell r="T620" t="str">
            <v xml:space="preserve"> </v>
          </cell>
          <cell r="U620" t="str">
            <v xml:space="preserve"> </v>
          </cell>
          <cell r="BC620" t="str">
            <v xml:space="preserve"> </v>
          </cell>
          <cell r="BD620" t="str">
            <v xml:space="preserve"> </v>
          </cell>
          <cell r="BE620" t="str">
            <v xml:space="preserve"> </v>
          </cell>
          <cell r="BF620" t="str">
            <v xml:space="preserve"> </v>
          </cell>
          <cell r="BG620" t="str">
            <v xml:space="preserve"> </v>
          </cell>
          <cell r="BH620" t="str">
            <v xml:space="preserve"> </v>
          </cell>
          <cell r="BI620" t="str">
            <v xml:space="preserve"> </v>
          </cell>
          <cell r="BJ620" t="str">
            <v xml:space="preserve"> </v>
          </cell>
          <cell r="BK620" t="str">
            <v xml:space="preserve"> </v>
          </cell>
          <cell r="BL620" t="str">
            <v xml:space="preserve"> </v>
          </cell>
          <cell r="BM620" t="str">
            <v xml:space="preserve"> </v>
          </cell>
        </row>
        <row r="621">
          <cell r="D621" t="str">
            <v xml:space="preserve"> </v>
          </cell>
          <cell r="J621" t="str">
            <v xml:space="preserve"> </v>
          </cell>
          <cell r="L621" t="str">
            <v xml:space="preserve"> </v>
          </cell>
          <cell r="M621" t="str">
            <v xml:space="preserve"> </v>
          </cell>
          <cell r="N621" t="str">
            <v xml:space="preserve"> </v>
          </cell>
          <cell r="O621" t="str">
            <v xml:space="preserve"> </v>
          </cell>
          <cell r="P621" t="str">
            <v xml:space="preserve"> </v>
          </cell>
          <cell r="Q621" t="str">
            <v xml:space="preserve"> </v>
          </cell>
          <cell r="R621" t="str">
            <v xml:space="preserve"> </v>
          </cell>
          <cell r="S621" t="str">
            <v xml:space="preserve"> </v>
          </cell>
          <cell r="T621" t="str">
            <v xml:space="preserve"> </v>
          </cell>
          <cell r="U621" t="str">
            <v xml:space="preserve"> </v>
          </cell>
          <cell r="BC621" t="str">
            <v xml:space="preserve"> </v>
          </cell>
          <cell r="BD621" t="str">
            <v xml:space="preserve"> </v>
          </cell>
          <cell r="BE621" t="str">
            <v xml:space="preserve"> </v>
          </cell>
          <cell r="BF621" t="str">
            <v xml:space="preserve"> </v>
          </cell>
          <cell r="BG621" t="str">
            <v xml:space="preserve"> </v>
          </cell>
          <cell r="BH621" t="str">
            <v xml:space="preserve"> </v>
          </cell>
          <cell r="BI621" t="str">
            <v xml:space="preserve"> </v>
          </cell>
          <cell r="BJ621" t="str">
            <v xml:space="preserve"> </v>
          </cell>
          <cell r="BK621" t="str">
            <v xml:space="preserve"> </v>
          </cell>
          <cell r="BL621" t="str">
            <v xml:space="preserve"> </v>
          </cell>
          <cell r="BM621" t="str">
            <v xml:space="preserve"> </v>
          </cell>
        </row>
        <row r="622">
          <cell r="D622" t="str">
            <v xml:space="preserve"> </v>
          </cell>
          <cell r="J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 t="str">
            <v xml:space="preserve"> </v>
          </cell>
          <cell r="P622" t="str">
            <v xml:space="preserve"> </v>
          </cell>
          <cell r="Q622" t="str">
            <v xml:space="preserve"> </v>
          </cell>
          <cell r="R622" t="str">
            <v xml:space="preserve"> </v>
          </cell>
          <cell r="S622" t="str">
            <v xml:space="preserve"> </v>
          </cell>
          <cell r="T622" t="str">
            <v xml:space="preserve"> </v>
          </cell>
          <cell r="U622" t="str">
            <v xml:space="preserve"> </v>
          </cell>
          <cell r="BC622" t="str">
            <v xml:space="preserve"> </v>
          </cell>
          <cell r="BD622" t="str">
            <v xml:space="preserve"> </v>
          </cell>
          <cell r="BE622" t="str">
            <v xml:space="preserve"> </v>
          </cell>
          <cell r="BF622" t="str">
            <v xml:space="preserve"> </v>
          </cell>
          <cell r="BG622" t="str">
            <v xml:space="preserve"> </v>
          </cell>
          <cell r="BH622" t="str">
            <v xml:space="preserve"> </v>
          </cell>
          <cell r="BI622" t="str">
            <v xml:space="preserve"> </v>
          </cell>
          <cell r="BJ622" t="str">
            <v xml:space="preserve"> </v>
          </cell>
          <cell r="BK622" t="str">
            <v xml:space="preserve"> </v>
          </cell>
          <cell r="BL622" t="str">
            <v xml:space="preserve"> </v>
          </cell>
          <cell r="BM622" t="str">
            <v xml:space="preserve"> </v>
          </cell>
        </row>
        <row r="623">
          <cell r="D623" t="str">
            <v xml:space="preserve"> </v>
          </cell>
          <cell r="J623" t="str">
            <v xml:space="preserve"> </v>
          </cell>
          <cell r="L623" t="str">
            <v xml:space="preserve"> </v>
          </cell>
          <cell r="M623" t="str">
            <v xml:space="preserve"> </v>
          </cell>
          <cell r="N623" t="str">
            <v xml:space="preserve"> </v>
          </cell>
          <cell r="O623" t="str">
            <v xml:space="preserve"> </v>
          </cell>
          <cell r="P623" t="str">
            <v xml:space="preserve"> </v>
          </cell>
          <cell r="Q623" t="str">
            <v xml:space="preserve"> </v>
          </cell>
          <cell r="R623" t="str">
            <v xml:space="preserve"> </v>
          </cell>
          <cell r="S623" t="str">
            <v xml:space="preserve"> </v>
          </cell>
          <cell r="T623" t="str">
            <v xml:space="preserve"> </v>
          </cell>
          <cell r="U623" t="str">
            <v xml:space="preserve"> </v>
          </cell>
          <cell r="BC623" t="str">
            <v xml:space="preserve"> </v>
          </cell>
          <cell r="BD623" t="str">
            <v xml:space="preserve"> </v>
          </cell>
          <cell r="BE623" t="str">
            <v xml:space="preserve"> </v>
          </cell>
          <cell r="BF623" t="str">
            <v xml:space="preserve"> </v>
          </cell>
          <cell r="BG623" t="str">
            <v xml:space="preserve"> </v>
          </cell>
          <cell r="BH623" t="str">
            <v xml:space="preserve"> </v>
          </cell>
          <cell r="BI623" t="str">
            <v xml:space="preserve"> </v>
          </cell>
          <cell r="BJ623" t="str">
            <v xml:space="preserve"> </v>
          </cell>
          <cell r="BK623" t="str">
            <v xml:space="preserve"> </v>
          </cell>
          <cell r="BL623" t="str">
            <v xml:space="preserve"> </v>
          </cell>
          <cell r="BM623" t="str">
            <v xml:space="preserve"> </v>
          </cell>
        </row>
      </sheetData>
      <sheetData sheetId="15">
        <row r="3">
          <cell r="A3" t="str">
            <v>BUDGET RECONCILIATION - GENERAL FUND</v>
          </cell>
        </row>
      </sheetData>
      <sheetData sheetId="16">
        <row r="3">
          <cell r="A3" t="str">
            <v>BUDGET SUMMARY - GENERAL FUND</v>
          </cell>
        </row>
      </sheetData>
      <sheetData sheetId="17">
        <row r="3">
          <cell r="A3" t="str">
            <v>CAPITAL EXPENDITURE SUMMARY - GENERAL FUND</v>
          </cell>
        </row>
      </sheetData>
      <sheetData sheetId="18">
        <row r="3">
          <cell r="A3" t="str">
            <v>EXPENDITURE TYPE SUMMARY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/>
      <sheetData sheetId="36"/>
      <sheetData sheetId="37">
        <row r="3">
          <cell r="A3" t="str">
            <v>FINANCIAL PERFORMANCE INDICATORS - GENERAL FUND</v>
          </cell>
        </row>
      </sheetData>
      <sheetData sheetId="38"/>
      <sheetData sheetId="39">
        <row r="3">
          <cell r="A3" t="str">
            <v>CHARTS - GENERAL FUND</v>
          </cell>
        </row>
      </sheetData>
      <sheetData sheetId="40">
        <row r="29">
          <cell r="C29">
            <v>2011</v>
          </cell>
          <cell r="D29">
            <v>2012</v>
          </cell>
          <cell r="E29">
            <v>2013</v>
          </cell>
          <cell r="F29">
            <v>2014</v>
          </cell>
          <cell r="G29">
            <v>2015</v>
          </cell>
          <cell r="H29">
            <v>2016</v>
          </cell>
          <cell r="I29">
            <v>2017</v>
          </cell>
          <cell r="J29">
            <v>2018</v>
          </cell>
          <cell r="K29">
            <v>2019</v>
          </cell>
          <cell r="L29">
            <v>2020</v>
          </cell>
          <cell r="M29">
            <v>2021</v>
          </cell>
          <cell r="N29">
            <v>2022</v>
          </cell>
          <cell r="O29">
            <v>2023</v>
          </cell>
          <cell r="P29">
            <v>2024</v>
          </cell>
          <cell r="Q29">
            <v>2025</v>
          </cell>
          <cell r="R29">
            <v>2026</v>
          </cell>
          <cell r="S29">
            <v>2027</v>
          </cell>
          <cell r="T29">
            <v>2028</v>
          </cell>
          <cell r="U29">
            <v>2029</v>
          </cell>
          <cell r="V29">
            <v>2030</v>
          </cell>
          <cell r="W29">
            <v>2031</v>
          </cell>
          <cell r="X29">
            <v>2032</v>
          </cell>
          <cell r="Y29">
            <v>2033</v>
          </cell>
          <cell r="Z29">
            <v>2034</v>
          </cell>
          <cell r="AA29">
            <v>2035</v>
          </cell>
        </row>
        <row r="30">
          <cell r="G30">
            <v>109914875.09</v>
          </cell>
          <cell r="H30">
            <v>104551080.99000001</v>
          </cell>
          <cell r="I30">
            <v>107437486.48</v>
          </cell>
          <cell r="J30">
            <v>110850328.03999999</v>
          </cell>
          <cell r="K30">
            <v>113632746.03999999</v>
          </cell>
          <cell r="L30">
            <v>117452748.99999997</v>
          </cell>
          <cell r="M30">
            <v>121399264.92</v>
          </cell>
          <cell r="N30">
            <v>125557209.12</v>
          </cell>
          <cell r="O30">
            <v>129878719.03000005</v>
          </cell>
          <cell r="P30">
            <v>134152688.32000001</v>
          </cell>
          <cell r="Q30">
            <v>138844463.00000003</v>
          </cell>
        </row>
        <row r="32">
          <cell r="G32">
            <v>109914875.09</v>
          </cell>
          <cell r="H32">
            <v>104551080.99000001</v>
          </cell>
          <cell r="I32">
            <v>107437486.48</v>
          </cell>
          <cell r="J32">
            <v>110850328.03999999</v>
          </cell>
          <cell r="K32">
            <v>113632746.03999999</v>
          </cell>
          <cell r="L32">
            <v>117452748.99999997</v>
          </cell>
          <cell r="M32">
            <v>121399264.92</v>
          </cell>
          <cell r="N32">
            <v>125557209.12</v>
          </cell>
          <cell r="O32">
            <v>129878719.03000005</v>
          </cell>
          <cell r="P32">
            <v>134152688.32000001</v>
          </cell>
          <cell r="Q32">
            <v>138844463.00000003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6">
          <cell r="C36">
            <v>88727000</v>
          </cell>
          <cell r="D36">
            <v>89380000</v>
          </cell>
          <cell r="E36">
            <v>96036000</v>
          </cell>
          <cell r="F36">
            <v>101873000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109914875.09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104551080.99000001</v>
          </cell>
          <cell r="I40">
            <v>107437486.48</v>
          </cell>
          <cell r="J40">
            <v>110850328.03999999</v>
          </cell>
          <cell r="K40">
            <v>113632746.03999999</v>
          </cell>
          <cell r="L40">
            <v>117452748.99999997</v>
          </cell>
          <cell r="M40">
            <v>121399264.92</v>
          </cell>
          <cell r="N40">
            <v>125557209.12</v>
          </cell>
          <cell r="O40">
            <v>129878719.03000005</v>
          </cell>
          <cell r="P40">
            <v>134152688.32000001</v>
          </cell>
          <cell r="Q40">
            <v>138844463.00000003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139473328.96054545</v>
          </cell>
          <cell r="S43">
            <v>142814768.48381817</v>
          </cell>
          <cell r="T43">
            <v>146156208.00709093</v>
          </cell>
          <cell r="U43">
            <v>149497647.53036365</v>
          </cell>
          <cell r="V43">
            <v>152839087.05363637</v>
          </cell>
          <cell r="W43">
            <v>156180526.57690912</v>
          </cell>
          <cell r="X43">
            <v>159521966.10018185</v>
          </cell>
          <cell r="Y43">
            <v>162863405.62345457</v>
          </cell>
          <cell r="Z43">
            <v>166204845.14672729</v>
          </cell>
          <cell r="AA43">
            <v>169546284.67000002</v>
          </cell>
        </row>
      </sheetData>
      <sheetData sheetId="41"/>
      <sheetData sheetId="42">
        <row r="2">
          <cell r="P2" t="b">
            <v>1</v>
          </cell>
          <cell r="Q2" t="b">
            <v>0</v>
          </cell>
        </row>
      </sheetData>
      <sheetData sheetId="43">
        <row r="4">
          <cell r="A4" t="str">
            <v>Scenario: Sustainable Model</v>
          </cell>
          <cell r="N4">
            <v>0</v>
          </cell>
        </row>
      </sheetData>
      <sheetData sheetId="44">
        <row r="3">
          <cell r="A3" t="str">
            <v>DEVELOPER CONTRIBUTIONS - SUMMARY - GENERAL FUND</v>
          </cell>
        </row>
        <row r="5">
          <cell r="B5">
            <v>0</v>
          </cell>
        </row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R64" t="b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R66" t="b">
            <v>0</v>
          </cell>
        </row>
      </sheetData>
      <sheetData sheetId="45">
        <row r="6">
          <cell r="A6" t="str">
            <v>Plan No.</v>
          </cell>
        </row>
        <row r="7">
          <cell r="A7" t="str">
            <v>1</v>
          </cell>
          <cell r="B7" t="str">
            <v>S94 Plan 1 General</v>
          </cell>
        </row>
        <row r="8">
          <cell r="A8" t="str">
            <v>NUP</v>
          </cell>
          <cell r="B8" t="str">
            <v>Not under Plan (All General Fund)</v>
          </cell>
        </row>
      </sheetData>
      <sheetData sheetId="46"/>
      <sheetData sheetId="47"/>
      <sheetData sheetId="48">
        <row r="5">
          <cell r="B5" t="str">
            <v>1</v>
          </cell>
        </row>
      </sheetData>
      <sheetData sheetId="49"/>
      <sheetData sheetId="50"/>
      <sheetData sheetId="51">
        <row r="5">
          <cell r="B5" t="str">
            <v>NUP</v>
          </cell>
        </row>
      </sheetData>
      <sheetData sheetId="52"/>
      <sheetData sheetId="53"/>
      <sheetData sheetId="54"/>
      <sheetData sheetId="55">
        <row r="3">
          <cell r="A3" t="str">
            <v>CAPITAL WORKS - SUMMARY - GENERAL FUND</v>
          </cell>
        </row>
        <row r="5">
          <cell r="C5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84"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BS84" t="b">
            <v>0</v>
          </cell>
        </row>
        <row r="87"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BS87" t="b">
            <v>0</v>
          </cell>
        </row>
      </sheetData>
      <sheetData sheetId="56">
        <row r="7">
          <cell r="A7" t="str">
            <v>CAPITAL WORKS - PROGRAM - GENERAL FUND</v>
          </cell>
        </row>
      </sheetData>
      <sheetData sheetId="57">
        <row r="3">
          <cell r="A3" t="str">
            <v>MAJOR PROJECTS - SUMMARY - GENERAL FUND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5"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103">
          <cell r="E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E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</sheetData>
      <sheetData sheetId="58">
        <row r="7">
          <cell r="A7" t="str">
            <v>MAJOR PROJECTS - PROGRAM - GENERAL FUND</v>
          </cell>
        </row>
      </sheetData>
      <sheetData sheetId="59">
        <row r="3">
          <cell r="A3" t="str">
            <v>REAL ESTATE DEVELOPMENT - SUMMARY - GENERAL FUND</v>
          </cell>
        </row>
        <row r="9">
          <cell r="C9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63"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</sheetData>
      <sheetData sheetId="60"/>
      <sheetData sheetId="61"/>
      <sheetData sheetId="62">
        <row r="5">
          <cell r="A5">
            <v>1</v>
          </cell>
        </row>
      </sheetData>
      <sheetData sheetId="63"/>
      <sheetData sheetId="64"/>
      <sheetData sheetId="65"/>
      <sheetData sheetId="66"/>
      <sheetData sheetId="67">
        <row r="5">
          <cell r="A5" t="str">
            <v>&lt;Enter Project ID here…&gt;</v>
          </cell>
        </row>
      </sheetData>
      <sheetData sheetId="68">
        <row r="3">
          <cell r="A3" t="str">
            <v>INFRASTRUCTURE, PROPERTY, PLANT &amp; EQUIPMENT - OTHER MOVEMENTS - GENERAL FUND</v>
          </cell>
        </row>
        <row r="6">
          <cell r="C6">
            <v>0</v>
          </cell>
        </row>
        <row r="217"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</sheetData>
      <sheetData sheetId="69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Test 1</v>
          </cell>
        </row>
        <row r="29">
          <cell r="A29" t="str">
            <v>Test 2</v>
          </cell>
        </row>
        <row r="30">
          <cell r="A30" t="str">
            <v>Test 3</v>
          </cell>
        </row>
        <row r="31">
          <cell r="A31" t="str">
            <v>Test 4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</sheetData>
      <sheetData sheetId="70">
        <row r="1">
          <cell r="BT1" t="str">
            <v>2014/15</v>
          </cell>
        </row>
        <row r="2">
          <cell r="BT2" t="str">
            <v>2015/16</v>
          </cell>
        </row>
        <row r="3">
          <cell r="A3" t="str">
            <v>LOANS (EXTERNAL) - GENERAL FUND</v>
          </cell>
          <cell r="BT3" t="str">
            <v>2016/17</v>
          </cell>
        </row>
        <row r="4">
          <cell r="BT4" t="str">
            <v>2017/18</v>
          </cell>
        </row>
        <row r="5">
          <cell r="BT5" t="str">
            <v>2018/19</v>
          </cell>
        </row>
        <row r="6">
          <cell r="BT6" t="str">
            <v>2019/20</v>
          </cell>
        </row>
        <row r="7">
          <cell r="BT7" t="str">
            <v>2020/21</v>
          </cell>
        </row>
        <row r="8">
          <cell r="BT8" t="str">
            <v>2021/22</v>
          </cell>
        </row>
        <row r="9">
          <cell r="BT9" t="str">
            <v>2022/23</v>
          </cell>
        </row>
        <row r="10">
          <cell r="BT10" t="str">
            <v>2023/24</v>
          </cell>
        </row>
        <row r="11">
          <cell r="BT11" t="str">
            <v>2024/25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  <row r="83">
          <cell r="J83">
            <v>1863243</v>
          </cell>
          <cell r="K83">
            <v>1607279</v>
          </cell>
          <cell r="L83">
            <v>1323018</v>
          </cell>
          <cell r="M83">
            <v>1120986</v>
          </cell>
          <cell r="N83">
            <v>951713</v>
          </cell>
          <cell r="O83">
            <v>780583</v>
          </cell>
          <cell r="P83">
            <v>616537</v>
          </cell>
          <cell r="Q83">
            <v>501548</v>
          </cell>
          <cell r="R83">
            <v>396557</v>
          </cell>
          <cell r="S83">
            <v>323933</v>
          </cell>
          <cell r="T83">
            <v>275596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</sheetData>
      <sheetData sheetId="71">
        <row r="3">
          <cell r="A3" t="str">
            <v>LOANS PAYABLE (INTERNAL) - GENERAL FUND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2">
        <row r="3">
          <cell r="A3" t="str">
            <v>LOANS RECEIVABLE (INTERNAL) - GENERAL FUND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3">
        <row r="3">
          <cell r="A3" t="str">
            <v>FINANCE LEASES - GENERAL FUND</v>
          </cell>
        </row>
      </sheetData>
      <sheetData sheetId="74">
        <row r="4">
          <cell r="B4">
            <v>0</v>
          </cell>
        </row>
        <row r="5">
          <cell r="B5" t="str">
            <v>INTERNAL RESERVES - GENERAL FUND</v>
          </cell>
        </row>
        <row r="131">
          <cell r="B131">
            <v>42033.628993055558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Other</v>
          </cell>
        </row>
        <row r="811">
          <cell r="B811" t="str">
            <v>External - Specific Purpose Unexpended Grants - Sewer</v>
          </cell>
        </row>
        <row r="812">
          <cell r="B812" t="str">
            <v>External - Specific Purpose Unexpended Grants - Water</v>
          </cell>
        </row>
        <row r="813">
          <cell r="B813" t="str">
            <v>External - Specific Purpose Unexpended Loans - Sewer</v>
          </cell>
        </row>
        <row r="814">
          <cell r="B814" t="str">
            <v>External - Specific Purpose Unexpended Loans - Water</v>
          </cell>
        </row>
        <row r="815">
          <cell r="B815" t="str">
            <v>External - Stormwater Management</v>
          </cell>
        </row>
        <row r="816">
          <cell r="B816" t="str">
            <v>External - z_unallocated external</v>
          </cell>
        </row>
        <row r="817">
          <cell r="B817" t="str">
            <v>Internal - Airport</v>
          </cell>
        </row>
        <row r="818">
          <cell r="B818" t="str">
            <v>Internal - Asset Replacement</v>
          </cell>
        </row>
        <row r="819">
          <cell r="B819" t="str">
            <v>Internal - Business Development</v>
          </cell>
        </row>
        <row r="820">
          <cell r="B820" t="str">
            <v>Internal - Car Parking Upgrade</v>
          </cell>
        </row>
        <row r="821">
          <cell r="B821" t="str">
            <v>Internal - Community Facilities</v>
          </cell>
        </row>
        <row r="822">
          <cell r="B822" t="str">
            <v>Internal - EDP Equipment</v>
          </cell>
        </row>
        <row r="823">
          <cell r="B823" t="str">
            <v>Internal - Employees Leave Entitlement</v>
          </cell>
        </row>
        <row r="824">
          <cell r="B824" t="str">
            <v>Internal - Environmental Laboratory</v>
          </cell>
        </row>
        <row r="825">
          <cell r="B825" t="str">
            <v>Internal - Environmental Levy</v>
          </cell>
        </row>
        <row r="826">
          <cell r="B826" t="str">
            <v>Internal - Flood Mitigation Works</v>
          </cell>
        </row>
        <row r="827">
          <cell r="B827" t="str">
            <v>Internal - Future Fund</v>
          </cell>
        </row>
        <row r="828">
          <cell r="B828" t="str">
            <v>Internal - Future Road Network</v>
          </cell>
        </row>
        <row r="829">
          <cell r="B829" t="str">
            <v>Internal - Interest Earned - To Be Allocated</v>
          </cell>
        </row>
        <row r="830">
          <cell r="B830" t="str">
            <v>Internal - Jetty M&amp;R</v>
          </cell>
        </row>
        <row r="831">
          <cell r="B831" t="str">
            <v>Internal - Moonee Beach Road Upgrade</v>
          </cell>
        </row>
        <row r="832">
          <cell r="B832" t="str">
            <v>Internal - Non Domestic Waste Management</v>
          </cell>
        </row>
        <row r="833">
          <cell r="B833" t="str">
            <v>Internal - Open Space Land</v>
          </cell>
        </row>
        <row r="834">
          <cell r="B834" t="str">
            <v>Internal - Other Contributions</v>
          </cell>
        </row>
        <row r="835">
          <cell r="B835" t="str">
            <v>Internal - Plant &amp; Vehicle Replacement</v>
          </cell>
        </row>
        <row r="836">
          <cell r="B836" t="str">
            <v>Internal - Project Contingency</v>
          </cell>
        </row>
        <row r="837">
          <cell r="B837" t="str">
            <v>Internal - Projects - Private Works Funding</v>
          </cell>
        </row>
        <row r="838">
          <cell r="B838" t="str">
            <v>Internal - RTA Contributions - Pacific Hwy Garden Works</v>
          </cell>
        </row>
        <row r="839">
          <cell r="B839" t="str">
            <v>Internal - RTA Contributions - Pine Creek Handover</v>
          </cell>
        </row>
        <row r="840">
          <cell r="B840" t="str">
            <v>Internal - Rural Fire Services</v>
          </cell>
        </row>
        <row r="841">
          <cell r="B841" t="str">
            <v>Internal - Unexpended Grants</v>
          </cell>
        </row>
        <row r="842">
          <cell r="B842" t="str">
            <v>Internal - Unexpended Loans</v>
          </cell>
        </row>
        <row r="843">
          <cell r="B843" t="str">
            <v>Internal - Revenue Revotes (General)</v>
          </cell>
        </row>
        <row r="844">
          <cell r="B844" t="str">
            <v>Internal - Technology Group</v>
          </cell>
        </row>
        <row r="845">
          <cell r="B845" t="str">
            <v>Internal - CBD Masterplan</v>
          </cell>
        </row>
        <row r="846">
          <cell r="B846" t="str">
            <v>Internal - Interest Earned - Grant</v>
          </cell>
        </row>
        <row r="847">
          <cell r="B847" t="str">
            <v>Internal - Revenue Revotes (Water)</v>
          </cell>
        </row>
        <row r="848">
          <cell r="B848" t="str">
            <v>Internal - Revenue Revotes (Sewer)</v>
          </cell>
        </row>
        <row r="849">
          <cell r="B849" t="str">
            <v>Internal - z_unallocated internal</v>
          </cell>
        </row>
      </sheetData>
      <sheetData sheetId="75">
        <row r="3">
          <cell r="B3">
            <v>0</v>
          </cell>
        </row>
        <row r="4">
          <cell r="B4" t="str">
            <v>EXTERNAL RESERVES - GENERAL FUND</v>
          </cell>
        </row>
      </sheetData>
      <sheetData sheetId="76"/>
      <sheetData sheetId="77"/>
      <sheetData sheetId="78">
        <row r="3">
          <cell r="A3" t="str">
            <v>Global income and expenditure changes - General Fund</v>
          </cell>
        </row>
        <row r="5">
          <cell r="D5" t="str">
            <v>2015/16</v>
          </cell>
          <cell r="E5" t="str">
            <v>2016/17</v>
          </cell>
          <cell r="F5" t="str">
            <v>2017/18</v>
          </cell>
          <cell r="G5" t="str">
            <v>2018/19</v>
          </cell>
          <cell r="H5" t="str">
            <v>2019/20</v>
          </cell>
          <cell r="I5" t="str">
            <v>2020/21</v>
          </cell>
          <cell r="J5" t="str">
            <v>2021/22</v>
          </cell>
          <cell r="K5" t="str">
            <v>2022/23</v>
          </cell>
          <cell r="L5" t="str">
            <v>2023/24</v>
          </cell>
          <cell r="M5" t="str">
            <v>2024/25</v>
          </cell>
        </row>
      </sheetData>
      <sheetData sheetId="79">
        <row r="3">
          <cell r="A3" t="str">
            <v xml:space="preserve">Population changes and impact on income and expenditure </v>
          </cell>
        </row>
        <row r="7">
          <cell r="N7" t="str">
            <v>2015/16</v>
          </cell>
          <cell r="O7" t="str">
            <v>2016/17</v>
          </cell>
          <cell r="P7" t="str">
            <v>2017/18</v>
          </cell>
          <cell r="Q7" t="str">
            <v>2018/19</v>
          </cell>
          <cell r="R7" t="str">
            <v>2019/20</v>
          </cell>
          <cell r="S7" t="str">
            <v>2020/21</v>
          </cell>
          <cell r="T7" t="str">
            <v>2021/22</v>
          </cell>
          <cell r="U7" t="str">
            <v>2022/23</v>
          </cell>
          <cell r="V7" t="str">
            <v>2023/24</v>
          </cell>
          <cell r="W7" t="str">
            <v>2024/25</v>
          </cell>
        </row>
      </sheetData>
      <sheetData sheetId="80">
        <row r="1">
          <cell r="A1" t="str">
            <v>General Ledger Table</v>
          </cell>
        </row>
        <row r="6">
          <cell r="R6" t="str">
            <v>Org Unit</v>
          </cell>
          <cell r="S6" t="str">
            <v>Account</v>
          </cell>
          <cell r="T6">
            <v>0</v>
          </cell>
          <cell r="U6">
            <v>0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>
        <row r="6">
          <cell r="B6" t="str">
            <v>Mapping Component</v>
          </cell>
        </row>
      </sheetData>
      <sheetData sheetId="87">
        <row r="6">
          <cell r="B6" t="str">
            <v>Mapping Component</v>
          </cell>
        </row>
      </sheetData>
      <sheetData sheetId="88">
        <row r="6">
          <cell r="B6" t="str">
            <v>Mapping Component</v>
          </cell>
        </row>
      </sheetData>
      <sheetData sheetId="89"/>
      <sheetData sheetId="90"/>
      <sheetData sheetId="91">
        <row r="22">
          <cell r="H22">
            <v>1</v>
          </cell>
        </row>
      </sheetData>
      <sheetData sheetId="92">
        <row r="5">
          <cell r="A5" t="str">
            <v>Full GL String</v>
          </cell>
          <cell r="E5" t="str">
            <v>Program</v>
          </cell>
          <cell r="F5" t="str">
            <v>Business Unit</v>
          </cell>
          <cell r="G5" t="str">
            <v>BU Operation</v>
          </cell>
          <cell r="H5" t="str">
            <v>Trading Operation</v>
          </cell>
          <cell r="I5" t="str">
            <v>Fund</v>
          </cell>
          <cell r="J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3">
        <row r="5">
          <cell r="A5" t="str">
            <v>Full GL String</v>
          </cell>
        </row>
      </sheetData>
      <sheetData sheetId="94">
        <row r="1">
          <cell r="A1" t="str">
            <v>LTFP Data Integrity Check Result</v>
          </cell>
        </row>
      </sheetData>
      <sheetData sheetId="95">
        <row r="2">
          <cell r="B2" t="str">
            <v>Program</v>
          </cell>
          <cell r="E2" t="str">
            <v>Business Unit</v>
          </cell>
          <cell r="H2" t="str">
            <v>BU Operation</v>
          </cell>
          <cell r="K2" t="str">
            <v>Trading Operation</v>
          </cell>
          <cell r="N2" t="str">
            <v>Fund</v>
          </cell>
          <cell r="Q2">
            <v>0</v>
          </cell>
        </row>
        <row r="5">
          <cell r="A5" t="str">
            <v>Code Level 1</v>
          </cell>
        </row>
      </sheetData>
      <sheetData sheetId="96">
        <row r="2">
          <cell r="B2">
            <v>0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7">
        <row r="1">
          <cell r="B1" t="str">
            <v>HIDE SHEET</v>
          </cell>
        </row>
      </sheetData>
      <sheetData sheetId="98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9">
        <row r="11">
          <cell r="D11" t="str">
            <v xml:space="preserve">Start Section 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1">
          <cell r="D11" t="str">
            <v xml:space="preserve">Start Section 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1">
          <cell r="D11" t="str">
            <v xml:space="preserve">Start Section 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11">
          <cell r="D11" t="str">
            <v xml:space="preserve">Start Section 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11">
          <cell r="D11" t="str">
            <v xml:space="preserve">Start Section 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IPART  FFTF Ratios"/>
      <sheetName val="IPART FFTF Workings"/>
      <sheetName val="KPI calculation"/>
      <sheetName val="General Fund CAPEX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3">
          <cell r="A3" t="str">
            <v>Coffs Harbour City Council</v>
          </cell>
        </row>
        <row r="5">
          <cell r="A5" t="str">
            <v>10 Year Financial Plan for the Years ending 30 June 2025</v>
          </cell>
        </row>
        <row r="11">
          <cell r="E11" t="str">
            <v>Base-Line Model</v>
          </cell>
        </row>
        <row r="13">
          <cell r="E13" t="str">
            <v>General Fund</v>
          </cell>
        </row>
        <row r="19">
          <cell r="K19" t="b">
            <v>1</v>
          </cell>
        </row>
        <row r="27">
          <cell r="K27">
            <v>1</v>
          </cell>
        </row>
      </sheetData>
      <sheetData sheetId="3">
        <row r="5">
          <cell r="E5">
            <v>2015</v>
          </cell>
        </row>
      </sheetData>
      <sheetData sheetId="4"/>
      <sheetData sheetId="5">
        <row r="3">
          <cell r="B3" t="str">
            <v>INCOME STATEMENT - GENERAL FUND</v>
          </cell>
        </row>
      </sheetData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  <row r="47">
          <cell r="E47">
            <v>1971871.4187943451</v>
          </cell>
          <cell r="G47">
            <v>1958041.4008497556</v>
          </cell>
          <cell r="H47">
            <v>2255777.9989708429</v>
          </cell>
          <cell r="I47">
            <v>2641200.9321692195</v>
          </cell>
          <cell r="J47">
            <v>3107364.8749731202</v>
          </cell>
          <cell r="K47">
            <v>3527208.0228303671</v>
          </cell>
          <cell r="L47">
            <v>3898024.9490290917</v>
          </cell>
          <cell r="M47">
            <v>4442603.4807467759</v>
          </cell>
          <cell r="N47">
            <v>5141356.7440137025</v>
          </cell>
          <cell r="O47">
            <v>5735722.8179607019</v>
          </cell>
          <cell r="P47">
            <v>6547616.421262119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435">
          <cell r="E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548">
          <cell r="E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75">
          <cell r="E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96">
          <cell r="E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628">
          <cell r="E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826">
          <cell r="E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E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86">
          <cell r="E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8">
          <cell r="E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905">
          <cell r="R905" t="str">
            <v xml:space="preserve"> </v>
          </cell>
        </row>
        <row r="906">
          <cell r="R906" t="str">
            <v xml:space="preserve"> </v>
          </cell>
        </row>
      </sheetData>
      <sheetData sheetId="8">
        <row r="3">
          <cell r="A3" t="str">
            <v>Target % for Balance sheet amounts &amp; ratios - General Fund</v>
          </cell>
        </row>
        <row r="11">
          <cell r="G11">
            <v>0.05</v>
          </cell>
          <cell r="H11">
            <v>0.05</v>
          </cell>
          <cell r="I11">
            <v>0.05</v>
          </cell>
          <cell r="J11">
            <v>0.05</v>
          </cell>
          <cell r="K11">
            <v>0.05</v>
          </cell>
          <cell r="L11">
            <v>0.05</v>
          </cell>
          <cell r="M11">
            <v>0.05</v>
          </cell>
          <cell r="N11">
            <v>0.05</v>
          </cell>
          <cell r="O11">
            <v>0.05</v>
          </cell>
          <cell r="P11">
            <v>0.05</v>
          </cell>
          <cell r="Q11">
            <v>0.05</v>
          </cell>
        </row>
        <row r="12"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</row>
      </sheetData>
      <sheetData sheetId="9"/>
      <sheetData sheetId="10">
        <row r="3">
          <cell r="A3" t="str">
            <v>CASH FLOW - GENERAL FUND - WORKINGS</v>
          </cell>
        </row>
        <row r="116">
          <cell r="R116" t="str">
            <v xml:space="preserve"> 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  <row r="72">
          <cell r="P72">
            <v>2757812.8872750937</v>
          </cell>
          <cell r="AE72">
            <v>2275666.1456031334</v>
          </cell>
          <cell r="AT72">
            <v>2446876.1534634018</v>
          </cell>
          <cell r="BI72">
            <v>2807708.4166887226</v>
          </cell>
          <cell r="BX72">
            <v>3251915.1384897777</v>
          </cell>
          <cell r="CM72">
            <v>3707165.6677085687</v>
          </cell>
          <cell r="DB72">
            <v>4107391.2518189382</v>
          </cell>
          <cell r="DQ72">
            <v>4587318.5246373694</v>
          </cell>
          <cell r="EF72">
            <v>5232282.3583554784</v>
          </cell>
          <cell r="EU72">
            <v>5887208.2344524125</v>
          </cell>
          <cell r="FJ72">
            <v>6617070.9284217153</v>
          </cell>
        </row>
        <row r="75">
          <cell r="P75">
            <v>0</v>
          </cell>
          <cell r="AE75">
            <v>0</v>
          </cell>
          <cell r="AT75">
            <v>0</v>
          </cell>
          <cell r="BI75">
            <v>0</v>
          </cell>
          <cell r="BX75">
            <v>0</v>
          </cell>
          <cell r="CM75">
            <v>0</v>
          </cell>
          <cell r="DB75">
            <v>0</v>
          </cell>
          <cell r="DQ75">
            <v>0</v>
          </cell>
          <cell r="EF75">
            <v>0</v>
          </cell>
          <cell r="EU75">
            <v>0</v>
          </cell>
          <cell r="FJ75">
            <v>0</v>
          </cell>
        </row>
      </sheetData>
      <sheetData sheetId="14">
        <row r="1">
          <cell r="A1" t="str">
            <v>hide</v>
          </cell>
          <cell r="C1" t="str">
            <v>hide</v>
          </cell>
          <cell r="D1" t="str">
            <v>Coffs Harbour City Council</v>
          </cell>
          <cell r="J1">
            <v>0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2">
          <cell r="D2" t="str">
            <v>10 Year Financial Plan for the Years ending 
30 June 2025</v>
          </cell>
          <cell r="J2">
            <v>0</v>
          </cell>
        </row>
        <row r="3">
          <cell r="D3">
            <v>0</v>
          </cell>
          <cell r="L3">
            <v>0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D5">
            <v>0</v>
          </cell>
          <cell r="J5" t="str">
            <v>Current Year</v>
          </cell>
          <cell r="L5" t="str">
            <v>Projected Years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BC5" t="str">
            <v>2014/15</v>
          </cell>
          <cell r="BD5" t="str">
            <v>2015/16</v>
          </cell>
          <cell r="BE5" t="str">
            <v>2016/17</v>
          </cell>
          <cell r="BF5" t="str">
            <v>2017/18</v>
          </cell>
          <cell r="BG5" t="str">
            <v>2018/19</v>
          </cell>
          <cell r="BH5" t="str">
            <v>2019/20</v>
          </cell>
          <cell r="BI5" t="str">
            <v>2020/21</v>
          </cell>
          <cell r="BJ5" t="str">
            <v>2021/22</v>
          </cell>
          <cell r="BK5" t="str">
            <v>2022/23</v>
          </cell>
          <cell r="BL5" t="str">
            <v>2023/24</v>
          </cell>
          <cell r="BM5" t="str">
            <v>2024/25</v>
          </cell>
        </row>
        <row r="6">
          <cell r="D6" t="str">
            <v>by Income &amp; Expenditure type</v>
          </cell>
          <cell r="J6" t="str">
            <v>2014/15</v>
          </cell>
          <cell r="L6" t="str">
            <v>2015/16</v>
          </cell>
          <cell r="M6" t="str">
            <v>2016/17</v>
          </cell>
          <cell r="N6" t="str">
            <v>2017/18</v>
          </cell>
          <cell r="O6" t="str">
            <v>2018/19</v>
          </cell>
          <cell r="P6" t="str">
            <v>2019/20</v>
          </cell>
          <cell r="Q6" t="str">
            <v>2020/21</v>
          </cell>
          <cell r="R6" t="str">
            <v>2021/22</v>
          </cell>
          <cell r="S6" t="str">
            <v>2022/23</v>
          </cell>
          <cell r="T6" t="str">
            <v>2023/24</v>
          </cell>
          <cell r="U6" t="str">
            <v>2024/25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D7" t="str">
            <v>Scenario: Base-Line Model</v>
          </cell>
          <cell r="J7" t="str">
            <v>$</v>
          </cell>
          <cell r="L7" t="str">
            <v>$</v>
          </cell>
          <cell r="M7" t="str">
            <v>$</v>
          </cell>
          <cell r="N7" t="str">
            <v>$</v>
          </cell>
          <cell r="O7" t="str">
            <v>$</v>
          </cell>
          <cell r="P7" t="str">
            <v>$</v>
          </cell>
          <cell r="Q7" t="str">
            <v>$</v>
          </cell>
          <cell r="R7" t="str">
            <v>$</v>
          </cell>
          <cell r="S7" t="str">
            <v>$</v>
          </cell>
          <cell r="T7" t="str">
            <v>$</v>
          </cell>
          <cell r="U7" t="str">
            <v>$</v>
          </cell>
          <cell r="BC7">
            <v>0</v>
          </cell>
        </row>
        <row r="8">
          <cell r="A8" t="str">
            <v>Code</v>
          </cell>
          <cell r="C8" t="str">
            <v>IS Line</v>
          </cell>
          <cell r="D8" t="str">
            <v>Operating Income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Rates - Ordinary</v>
          </cell>
          <cell r="C9" t="str">
            <v>Rates &amp; Annual Charges</v>
          </cell>
          <cell r="D9" t="str">
            <v>Rates - Ordinary</v>
          </cell>
          <cell r="J9">
            <v>28903901</v>
          </cell>
          <cell r="L9">
            <v>29696078</v>
          </cell>
          <cell r="M9">
            <v>30608630</v>
          </cell>
          <cell r="N9">
            <v>31558104</v>
          </cell>
          <cell r="O9">
            <v>32536374</v>
          </cell>
          <cell r="P9">
            <v>33512465.219999999</v>
          </cell>
          <cell r="Q9">
            <v>34517839.18</v>
          </cell>
          <cell r="R9">
            <v>35553374.359999999</v>
          </cell>
          <cell r="S9">
            <v>36619975.590000004</v>
          </cell>
          <cell r="T9">
            <v>37718574.859999999</v>
          </cell>
          <cell r="U9">
            <v>38850132.109999999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A10" t="str">
            <v>Rates - Special</v>
          </cell>
          <cell r="C10" t="str">
            <v>Rates &amp; Annual Charges</v>
          </cell>
          <cell r="D10" t="str">
            <v>Rates - Special</v>
          </cell>
          <cell r="J10">
            <v>1129134</v>
          </cell>
          <cell r="L10">
            <v>1194013</v>
          </cell>
          <cell r="M10">
            <v>1232067</v>
          </cell>
          <cell r="N10">
            <v>1271446</v>
          </cell>
          <cell r="O10">
            <v>1312031</v>
          </cell>
          <cell r="P10">
            <v>1351391.93</v>
          </cell>
          <cell r="Q10">
            <v>1391933.69</v>
          </cell>
          <cell r="R10">
            <v>1433691.7</v>
          </cell>
          <cell r="S10">
            <v>1476702.45</v>
          </cell>
          <cell r="T10">
            <v>1521003.52</v>
          </cell>
          <cell r="U10">
            <v>1566633.63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A11" t="str">
            <v>Rates - Special Variation</v>
          </cell>
          <cell r="C11" t="str">
            <v>Rates &amp; Annual Charges</v>
          </cell>
          <cell r="D11" t="str">
            <v>Rates - Special Variation</v>
          </cell>
          <cell r="J11">
            <v>7134331</v>
          </cell>
          <cell r="L11">
            <v>7305555</v>
          </cell>
          <cell r="M11">
            <v>7524723</v>
          </cell>
          <cell r="N11">
            <v>7750463</v>
          </cell>
          <cell r="O11">
            <v>7982978</v>
          </cell>
          <cell r="P11">
            <v>8222467.3399999999</v>
          </cell>
          <cell r="Q11">
            <v>6632468.0100000016</v>
          </cell>
          <cell r="R11">
            <v>6831442.0599999996</v>
          </cell>
          <cell r="S11">
            <v>7036385.3200000003</v>
          </cell>
          <cell r="T11">
            <v>6329664.5</v>
          </cell>
          <cell r="U11">
            <v>6519554.4399999995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A12" t="str">
            <v>Annual Charges</v>
          </cell>
          <cell r="C12" t="str">
            <v>Rates &amp; Annual Charges</v>
          </cell>
          <cell r="D12" t="str">
            <v>Annual Charges</v>
          </cell>
          <cell r="J12">
            <v>18482809</v>
          </cell>
          <cell r="L12">
            <v>19702550</v>
          </cell>
          <cell r="M12">
            <v>20850632</v>
          </cell>
          <cell r="N12">
            <v>22067257</v>
          </cell>
          <cell r="O12">
            <v>23356536</v>
          </cell>
          <cell r="P12">
            <v>24619829</v>
          </cell>
          <cell r="Q12">
            <v>25952903.800000001</v>
          </cell>
          <cell r="R12">
            <v>27359632.25</v>
          </cell>
          <cell r="S12">
            <v>28844101.32</v>
          </cell>
          <cell r="T12">
            <v>30410625.079999998</v>
          </cell>
          <cell r="U12">
            <v>32063757.369999997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13" t="str">
            <v>User Charges - Specific</v>
          </cell>
          <cell r="C13" t="str">
            <v>User Charges &amp; Fees</v>
          </cell>
          <cell r="D13" t="str">
            <v>User Charges - Specific</v>
          </cell>
          <cell r="J13">
            <v>209195</v>
          </cell>
          <cell r="L13">
            <v>215300</v>
          </cell>
          <cell r="M13">
            <v>221600</v>
          </cell>
          <cell r="N13">
            <v>228100</v>
          </cell>
          <cell r="O13">
            <v>233678</v>
          </cell>
          <cell r="P13">
            <v>240688.34</v>
          </cell>
          <cell r="Q13">
            <v>247908.99</v>
          </cell>
          <cell r="R13">
            <v>255346.27000000002</v>
          </cell>
          <cell r="S13">
            <v>263006.65999999997</v>
          </cell>
          <cell r="T13">
            <v>270896.86</v>
          </cell>
          <cell r="U13">
            <v>279023.77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A14" t="str">
            <v>Fees &amp; Charges - Statutory &amp; Regulatory</v>
          </cell>
          <cell r="C14" t="str">
            <v>User Charges &amp; Fees</v>
          </cell>
          <cell r="D14" t="str">
            <v>Fees &amp; Charges - Statutory &amp; Regulatory</v>
          </cell>
          <cell r="J14">
            <v>1903420</v>
          </cell>
          <cell r="L14">
            <v>1984158</v>
          </cell>
          <cell r="M14">
            <v>2040168</v>
          </cell>
          <cell r="N14">
            <v>2096778</v>
          </cell>
          <cell r="O14">
            <v>2145072</v>
          </cell>
          <cell r="P14">
            <v>2194140.9200000004</v>
          </cell>
          <cell r="Q14">
            <v>2244511.0299999998</v>
          </cell>
          <cell r="R14">
            <v>2296219.2900000005</v>
          </cell>
          <cell r="S14">
            <v>2349303.73</v>
          </cell>
          <cell r="T14">
            <v>2403803.5399999996</v>
          </cell>
          <cell r="U14">
            <v>2459759.0199999996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A15" t="str">
            <v>Fees &amp; Charges - Other</v>
          </cell>
          <cell r="C15" t="str">
            <v>User Charges &amp; Fees</v>
          </cell>
          <cell r="D15" t="str">
            <v>Fees &amp; Charges - Other</v>
          </cell>
          <cell r="J15">
            <v>11667843.92</v>
          </cell>
          <cell r="L15">
            <v>12403352.789999999</v>
          </cell>
          <cell r="M15">
            <v>12926473.5</v>
          </cell>
          <cell r="N15">
            <v>13362641</v>
          </cell>
          <cell r="O15">
            <v>13718438</v>
          </cell>
          <cell r="P15">
            <v>14106874.779999999</v>
          </cell>
          <cell r="Q15">
            <v>14506840.340000004</v>
          </cell>
          <cell r="R15">
            <v>14918679.32</v>
          </cell>
          <cell r="S15">
            <v>15342746.690000003</v>
          </cell>
          <cell r="T15">
            <v>15779407.969999999</v>
          </cell>
          <cell r="U15">
            <v>16229039.76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A16" t="str">
            <v>Interest &amp; Investment Revenues - o/s Rates &amp; Annual Charges</v>
          </cell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301654</v>
          </cell>
          <cell r="L16">
            <v>325020</v>
          </cell>
          <cell r="M16">
            <v>328270</v>
          </cell>
          <cell r="N16">
            <v>331553</v>
          </cell>
          <cell r="O16">
            <v>334868</v>
          </cell>
          <cell r="P16">
            <v>338216.68</v>
          </cell>
          <cell r="Q16">
            <v>341598.85</v>
          </cell>
          <cell r="R16">
            <v>345014.84</v>
          </cell>
          <cell r="S16">
            <v>348464.99</v>
          </cell>
          <cell r="T16">
            <v>351949.64</v>
          </cell>
          <cell r="U16">
            <v>355469.14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A17" t="str">
            <v>Interest &amp; Investment Revenues - Investments</v>
          </cell>
          <cell r="C17" t="str">
            <v>Interest &amp; Investment Revenue</v>
          </cell>
          <cell r="D17" t="str">
            <v>Interest &amp; Investment Revenues - Investments</v>
          </cell>
          <cell r="J17">
            <v>2203200</v>
          </cell>
          <cell r="L17">
            <v>1807000</v>
          </cell>
          <cell r="M17">
            <v>1681000</v>
          </cell>
          <cell r="N17">
            <v>1920232</v>
          </cell>
          <cell r="O17">
            <v>1966363</v>
          </cell>
          <cell r="P17">
            <v>1885428.77</v>
          </cell>
          <cell r="Q17">
            <v>1941015.8599999999</v>
          </cell>
          <cell r="R17">
            <v>2036947.66</v>
          </cell>
          <cell r="S17">
            <v>2139274.4</v>
          </cell>
          <cell r="T17">
            <v>2221048.2000000002</v>
          </cell>
          <cell r="U17">
            <v>2376323.17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A18" t="str">
            <v>Interest &amp; Investment Revenues - Other</v>
          </cell>
          <cell r="C18" t="str">
            <v>Interest &amp; Investment Revenue</v>
          </cell>
          <cell r="D18" t="str">
            <v>Interest &amp; Investment Revenues - Other</v>
          </cell>
          <cell r="J18">
            <v>8862</v>
          </cell>
          <cell r="L18">
            <v>8889</v>
          </cell>
          <cell r="M18">
            <v>7845</v>
          </cell>
          <cell r="N18">
            <v>6727</v>
          </cell>
          <cell r="O18">
            <v>5527</v>
          </cell>
          <cell r="P18">
            <v>4240</v>
          </cell>
          <cell r="Q18">
            <v>2861</v>
          </cell>
          <cell r="R18">
            <v>1382</v>
          </cell>
          <cell r="S18">
            <v>114</v>
          </cell>
          <cell r="T18">
            <v>0</v>
          </cell>
          <cell r="U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19" t="str">
            <v>Other Revenues</v>
          </cell>
          <cell r="C19" t="str">
            <v>Other Revenues</v>
          </cell>
          <cell r="D19" t="str">
            <v>Other Revenues</v>
          </cell>
          <cell r="J19">
            <v>6176483</v>
          </cell>
          <cell r="L19">
            <v>8073433</v>
          </cell>
          <cell r="M19">
            <v>8900037</v>
          </cell>
          <cell r="N19">
            <v>9060619</v>
          </cell>
          <cell r="O19">
            <v>9208965</v>
          </cell>
          <cell r="P19">
            <v>9451677.5800000001</v>
          </cell>
          <cell r="Q19">
            <v>9700483.1200000029</v>
          </cell>
          <cell r="R19">
            <v>9956766.839999998</v>
          </cell>
          <cell r="S19">
            <v>10221274.050000001</v>
          </cell>
          <cell r="T19">
            <v>10514157.509999996</v>
          </cell>
          <cell r="U19">
            <v>10820977.459999997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20" t="str">
            <v>Operating Grants - General Purpose (Untied)</v>
          </cell>
          <cell r="C20" t="str">
            <v>Grants &amp; Contributions provided for Operating Purposes</v>
          </cell>
          <cell r="D20" t="str">
            <v>Operating Grants - General Purpose (Untied)</v>
          </cell>
          <cell r="J20">
            <v>7830345</v>
          </cell>
          <cell r="L20">
            <v>7798265</v>
          </cell>
          <cell r="M20">
            <v>7806714</v>
          </cell>
          <cell r="N20">
            <v>7988948</v>
          </cell>
          <cell r="O20">
            <v>8175568</v>
          </cell>
          <cell r="P20">
            <v>8330310.6799999997</v>
          </cell>
          <cell r="Q20">
            <v>8488060.6500000004</v>
          </cell>
          <cell r="R20">
            <v>8648877.1699999999</v>
          </cell>
          <cell r="S20">
            <v>8812820.6999999993</v>
          </cell>
          <cell r="T20">
            <v>8979952.8800000008</v>
          </cell>
          <cell r="U20">
            <v>9150336.5800000001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21" t="str">
            <v>Operating Grants - Specific Purpose</v>
          </cell>
          <cell r="C21" t="str">
            <v>Grants &amp; Contributions provided for Operating Purposes</v>
          </cell>
          <cell r="D21" t="str">
            <v>Operating Grants - Specific Purpose</v>
          </cell>
          <cell r="J21">
            <v>4319383</v>
          </cell>
          <cell r="L21">
            <v>1715975</v>
          </cell>
          <cell r="M21">
            <v>1753555</v>
          </cell>
          <cell r="N21">
            <v>1609793</v>
          </cell>
          <cell r="O21">
            <v>1656239</v>
          </cell>
          <cell r="P21">
            <v>1699273.9600000002</v>
          </cell>
          <cell r="Q21">
            <v>1743471.5999999999</v>
          </cell>
          <cell r="R21">
            <v>1788864.34</v>
          </cell>
          <cell r="S21">
            <v>1835485.52</v>
          </cell>
          <cell r="T21">
            <v>1883369.4900000002</v>
          </cell>
          <cell r="U21">
            <v>1933751.49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 t="str">
            <v>Operating Contributions - General Purpose (Untied)</v>
          </cell>
          <cell r="C22" t="str">
            <v>Grants &amp; Contributions provided for Operating Purposes</v>
          </cell>
          <cell r="D22" t="str">
            <v>Operating Contributions - General Purpose (Untied)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A23" t="str">
            <v>Operating Contributions - Specific - Developer Contributions</v>
          </cell>
          <cell r="C23" t="str">
            <v>Grants &amp; Contributions provided for Operating Purposes</v>
          </cell>
          <cell r="D23" t="str">
            <v>Operating Contributions - Specific - Developer Contributions</v>
          </cell>
          <cell r="J23">
            <v>114700</v>
          </cell>
          <cell r="L23">
            <v>122400</v>
          </cell>
          <cell r="M23">
            <v>128200</v>
          </cell>
          <cell r="N23">
            <v>134320</v>
          </cell>
          <cell r="O23">
            <v>137678</v>
          </cell>
          <cell r="P23">
            <v>144561.9</v>
          </cell>
          <cell r="Q23">
            <v>151790</v>
          </cell>
          <cell r="R23">
            <v>159379.5</v>
          </cell>
          <cell r="S23">
            <v>167348.48000000001</v>
          </cell>
          <cell r="T23">
            <v>175715.9</v>
          </cell>
          <cell r="U23">
            <v>184501.7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24" t="str">
            <v>Operating Contributions - Specific - Other Contributions</v>
          </cell>
          <cell r="C24" t="str">
            <v>Grants &amp; Contributions provided for Operating Purposes</v>
          </cell>
          <cell r="D24" t="str">
            <v>Operating Contributions - Specific - Other Contributions</v>
          </cell>
          <cell r="J24">
            <v>3124642</v>
          </cell>
          <cell r="L24">
            <v>2914955</v>
          </cell>
          <cell r="M24">
            <v>2980040</v>
          </cell>
          <cell r="N24">
            <v>3068045</v>
          </cell>
          <cell r="O24">
            <v>3133477</v>
          </cell>
          <cell r="P24">
            <v>3245156.16</v>
          </cell>
          <cell r="Q24">
            <v>3336394.45</v>
          </cell>
          <cell r="R24">
            <v>3430404.9</v>
          </cell>
          <cell r="S24">
            <v>3527272.1400000006</v>
          </cell>
          <cell r="T24">
            <v>3627083.3699999996</v>
          </cell>
          <cell r="U24">
            <v>3729928.5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 t="str">
            <v>Net Gains from Disposal of I,PP&amp;E</v>
          </cell>
          <cell r="C25" t="str">
            <v>Net gains from the disposal of assets</v>
          </cell>
          <cell r="D25" t="str">
            <v>Net Gains from Disposal of I,PP&amp;E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26" t="str">
            <v>Net Gains from Disposal of Investment Property</v>
          </cell>
          <cell r="C26" t="str">
            <v>Net gains from the disposal of assets</v>
          </cell>
          <cell r="D26" t="str">
            <v>Net Gains from Disposal of Investment Property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A27" t="str">
            <v>Net Gains from Disposal of Real Estate</v>
          </cell>
          <cell r="C27" t="str">
            <v>Net gains from the disposal of assets</v>
          </cell>
          <cell r="D27" t="str">
            <v>Net Gains from Disposal of Real Estate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A28" t="str">
            <v>Net Gains from Disposal of Assets "held for sale"</v>
          </cell>
          <cell r="C28" t="str">
            <v>Net gains from the disposal of assets</v>
          </cell>
          <cell r="D28" t="str">
            <v>Net Gains from Disposal of Assets "held for sale"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29" t="str">
            <v>Net Gains from Disposal of Intangible Assets</v>
          </cell>
          <cell r="C29" t="str">
            <v>Net gains from the disposal of assets</v>
          </cell>
          <cell r="D29" t="str">
            <v>Net Gains from Disposal of Intangible Assets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A30" t="str">
            <v>Net Gains from Disposal of Investments</v>
          </cell>
          <cell r="C30" t="str">
            <v>Net gains from the disposal of assets</v>
          </cell>
          <cell r="D30" t="str">
            <v>Net Gains from Disposal of Investments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 t="str">
            <v>Gain on Share of Interest in JV's &amp; Associated Entities</v>
          </cell>
          <cell r="C31" t="str">
            <v>Joint Ventures &amp; Associated Entities - Gain</v>
          </cell>
          <cell r="D31" t="str">
            <v>Gain on Share of Interest in JV's &amp; Associated Entities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32">
            <v>0</v>
          </cell>
          <cell r="C32">
            <v>0</v>
          </cell>
          <cell r="D32" t="str">
            <v>Total Operating Income</v>
          </cell>
          <cell r="J32">
            <v>93509902.920000002</v>
          </cell>
          <cell r="L32">
            <v>95266943.789999992</v>
          </cell>
          <cell r="M32">
            <v>98989954.5</v>
          </cell>
          <cell r="N32">
            <v>102455026</v>
          </cell>
          <cell r="O32">
            <v>105903792</v>
          </cell>
          <cell r="P32">
            <v>109346723.26000001</v>
          </cell>
          <cell r="Q32">
            <v>111200080.56999999</v>
          </cell>
          <cell r="R32">
            <v>115016022.50000001</v>
          </cell>
          <cell r="S32">
            <v>118984276.04000001</v>
          </cell>
          <cell r="T32">
            <v>122187253.32000001</v>
          </cell>
          <cell r="U32">
            <v>126519188.13999999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>
            <v>0</v>
          </cell>
          <cell r="C33">
            <v>0</v>
          </cell>
          <cell r="D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A34">
            <v>0</v>
          </cell>
          <cell r="C34">
            <v>0</v>
          </cell>
          <cell r="D34" t="str">
            <v>Operating Expenditure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 t="str">
            <v>Employee Costs - Salaries</v>
          </cell>
          <cell r="C35" t="str">
            <v>Employee Benefits &amp; On-Costs</v>
          </cell>
          <cell r="D35" t="str">
            <v>Employee Costs - Salaries</v>
          </cell>
          <cell r="J35">
            <v>32031303</v>
          </cell>
          <cell r="L35">
            <v>33090394</v>
          </cell>
          <cell r="M35">
            <v>34446270</v>
          </cell>
          <cell r="N35">
            <v>36167236</v>
          </cell>
          <cell r="O35">
            <v>37199296</v>
          </cell>
          <cell r="P35">
            <v>39003400.979999989</v>
          </cell>
          <cell r="Q35">
            <v>40891535.479999997</v>
          </cell>
          <cell r="R35">
            <v>42867715.579999998</v>
          </cell>
          <cell r="S35">
            <v>44936152.790000007</v>
          </cell>
          <cell r="T35">
            <v>47101263.390000001</v>
          </cell>
          <cell r="U35">
            <v>49367766.740000002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A36" t="str">
            <v>Employee Costs - Casual Wages</v>
          </cell>
          <cell r="C36" t="str">
            <v>Employee Benefits &amp; On-Costs</v>
          </cell>
          <cell r="D36" t="str">
            <v>Employee Costs - Casual Wages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37" t="str">
            <v>Employee Costs - Superannuation</v>
          </cell>
          <cell r="C37" t="str">
            <v>Employee Benefits &amp; On-Costs</v>
          </cell>
          <cell r="D37" t="str">
            <v>Employee Costs - Superannuation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A38" t="str">
            <v>Employee Costs - Workers Comp</v>
          </cell>
          <cell r="C38" t="str">
            <v>Employee Benefits &amp; On-Costs</v>
          </cell>
          <cell r="D38" t="str">
            <v>Employee Costs - Workers Comp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A39" t="str">
            <v>Employee Costs - Other</v>
          </cell>
          <cell r="C39" t="str">
            <v>Employee Benefits &amp; On-Costs</v>
          </cell>
          <cell r="D39" t="str">
            <v>Employee Costs - Other</v>
          </cell>
          <cell r="J39">
            <v>45920</v>
          </cell>
          <cell r="L39">
            <v>48159</v>
          </cell>
          <cell r="M39">
            <v>50399</v>
          </cell>
          <cell r="N39">
            <v>52840</v>
          </cell>
          <cell r="O39">
            <v>54227</v>
          </cell>
          <cell r="P39">
            <v>56927.15</v>
          </cell>
          <cell r="Q39">
            <v>59761.97</v>
          </cell>
          <cell r="R39">
            <v>62738.19</v>
          </cell>
          <cell r="S39">
            <v>65862.87</v>
          </cell>
          <cell r="T39">
            <v>69143.400000000009</v>
          </cell>
          <cell r="U39">
            <v>72587.59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A40" t="str">
            <v>Employee Costs - Capitalised</v>
          </cell>
          <cell r="C40" t="str">
            <v>Employee Benefits &amp; On-Costs</v>
          </cell>
          <cell r="D40" t="str">
            <v>Employee Costs - Capitalised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A41" t="str">
            <v>Borrowing Costs - Interest on Loans (External)</v>
          </cell>
          <cell r="C41" t="str">
            <v>Borrowing Costs</v>
          </cell>
          <cell r="D41" t="str">
            <v>Borrowing Costs - Interest on Loans (External)</v>
          </cell>
          <cell r="J41">
            <v>1863242.6400000001</v>
          </cell>
          <cell r="L41">
            <v>1607278.6400000001</v>
          </cell>
          <cell r="M41">
            <v>1323017.6400000001</v>
          </cell>
          <cell r="N41">
            <v>1120985.6400000001</v>
          </cell>
          <cell r="O41">
            <v>951712.64</v>
          </cell>
          <cell r="P41">
            <v>780582.64</v>
          </cell>
          <cell r="Q41">
            <v>616536.64</v>
          </cell>
          <cell r="R41">
            <v>501547.64</v>
          </cell>
          <cell r="S41">
            <v>396556.64</v>
          </cell>
          <cell r="T41">
            <v>323932.64</v>
          </cell>
          <cell r="U41">
            <v>275595.64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A42" t="str">
            <v>Borrowing Costs - Interest on Finance Leases</v>
          </cell>
          <cell r="C42" t="str">
            <v>Borrowing Costs</v>
          </cell>
          <cell r="D42" t="str">
            <v>Borrowing Costs - Interest on Finance Leases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A43" t="str">
            <v>Borrowing Costs - Other</v>
          </cell>
          <cell r="C43" t="str">
            <v>Borrowing Costs</v>
          </cell>
          <cell r="D43" t="str">
            <v>Borrowing Costs - Other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A44" t="str">
            <v>Borrowing Costs - Capitalised</v>
          </cell>
          <cell r="C44" t="str">
            <v>Borrowing Costs</v>
          </cell>
          <cell r="D44" t="str">
            <v>Borrowing Costs - Capitalised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A45" t="str">
            <v>Materials &amp; Contracts - Raw Materials &amp; Consumables</v>
          </cell>
          <cell r="C45" t="str">
            <v>Materials &amp; Contracts</v>
          </cell>
          <cell r="D45" t="str">
            <v>Materials &amp; Contracts - Raw Materials &amp; Consumables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A46" t="str">
            <v>Materials &amp; Contracts - Contracts</v>
          </cell>
          <cell r="C46" t="str">
            <v>Materials &amp; Contracts</v>
          </cell>
          <cell r="D46" t="str">
            <v>Materials &amp; Contracts - Contracts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A47" t="str">
            <v>Materials &amp; Contracts - Legal Expenses</v>
          </cell>
          <cell r="C47" t="str">
            <v>Materials &amp; Contracts</v>
          </cell>
          <cell r="D47" t="str">
            <v>Materials &amp; Contracts - Legal Expenses</v>
          </cell>
          <cell r="J47">
            <v>608101</v>
          </cell>
          <cell r="L47">
            <v>182000</v>
          </cell>
          <cell r="M47">
            <v>188000</v>
          </cell>
          <cell r="N47">
            <v>194000</v>
          </cell>
          <cell r="O47">
            <v>198850</v>
          </cell>
          <cell r="P47">
            <v>204815.5</v>
          </cell>
          <cell r="Q47">
            <v>210959.97</v>
          </cell>
          <cell r="R47">
            <v>217288.77</v>
          </cell>
          <cell r="S47">
            <v>223807.43</v>
          </cell>
          <cell r="T47">
            <v>230521.65</v>
          </cell>
          <cell r="U47">
            <v>237437.3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A48" t="str">
            <v>Materials &amp; Contracts - Other</v>
          </cell>
          <cell r="C48" t="str">
            <v>Materials &amp; Contracts</v>
          </cell>
          <cell r="D48" t="str">
            <v>Materials &amp; Contracts - Other</v>
          </cell>
          <cell r="J48">
            <v>52684880.039999999</v>
          </cell>
          <cell r="L48">
            <v>44216408.330000006</v>
          </cell>
          <cell r="M48">
            <v>44854665.810000002</v>
          </cell>
          <cell r="N48">
            <v>45878748.039999999</v>
          </cell>
          <cell r="O48">
            <v>47003763.039999999</v>
          </cell>
          <cell r="P48">
            <v>48374019.720000006</v>
          </cell>
          <cell r="Q48">
            <v>49806336.330000006</v>
          </cell>
          <cell r="R48">
            <v>51238950.63000001</v>
          </cell>
          <cell r="S48">
            <v>52758138.340000033</v>
          </cell>
          <cell r="T48">
            <v>54025272.510000013</v>
          </cell>
          <cell r="U48">
            <v>55606842.220000036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A49" t="str">
            <v>Materials &amp; Contracts - Capitalised</v>
          </cell>
          <cell r="C49" t="str">
            <v>Materials &amp; Contracts</v>
          </cell>
          <cell r="D49" t="str">
            <v>Materials &amp; Contracts - Capitalised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A50" t="str">
            <v>Depreciation - IPP&amp;E</v>
          </cell>
          <cell r="C50" t="str">
            <v>Depreciation &amp; Amortisation</v>
          </cell>
          <cell r="D50" t="str">
            <v>Depreciation - IPP&amp;E</v>
          </cell>
          <cell r="J50">
            <v>28570444</v>
          </cell>
          <cell r="L50">
            <v>29614899</v>
          </cell>
          <cell r="M50">
            <v>30503231</v>
          </cell>
          <cell r="N50">
            <v>31416243</v>
          </cell>
          <cell r="O50">
            <v>32354562</v>
          </cell>
          <cell r="P50">
            <v>33325198.859999992</v>
          </cell>
          <cell r="Q50">
            <v>34324954.829999998</v>
          </cell>
          <cell r="R50">
            <v>35354703.460000001</v>
          </cell>
          <cell r="S50">
            <v>36415344.550000004</v>
          </cell>
          <cell r="T50">
            <v>37507804.900000006</v>
          </cell>
          <cell r="U50">
            <v>38633039.060000002</v>
          </cell>
          <cell r="BC50">
            <v>28570444</v>
          </cell>
          <cell r="BD50">
            <v>29614899</v>
          </cell>
          <cell r="BE50">
            <v>30503231</v>
          </cell>
          <cell r="BF50">
            <v>31416243</v>
          </cell>
          <cell r="BG50">
            <v>32354562</v>
          </cell>
          <cell r="BH50">
            <v>33325198.859999992</v>
          </cell>
          <cell r="BI50">
            <v>34324954.829999998</v>
          </cell>
          <cell r="BJ50">
            <v>35354703.460000001</v>
          </cell>
          <cell r="BK50">
            <v>36415344.550000004</v>
          </cell>
          <cell r="BL50">
            <v>37507804.900000006</v>
          </cell>
          <cell r="BM50">
            <v>38633039.060000002</v>
          </cell>
        </row>
        <row r="51">
          <cell r="A51" t="str">
            <v>Amortisation - Intangible Assets</v>
          </cell>
          <cell r="C51" t="str">
            <v>Depreciation &amp; Amortisation</v>
          </cell>
          <cell r="D51" t="str">
            <v>Amortisation - Intangible Assets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A52" t="str">
            <v>Depreciation &amp; Amortisation - Capitalised</v>
          </cell>
          <cell r="C52" t="str">
            <v>Depreciation &amp; Amortisation</v>
          </cell>
          <cell r="D52" t="str">
            <v>Depreciation &amp; Amortisation - Capitalised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A53" t="str">
            <v>Other Expenses - Insurance</v>
          </cell>
          <cell r="C53" t="str">
            <v>Other Expenses</v>
          </cell>
          <cell r="D53" t="str">
            <v>Other Expenses - Insurance</v>
          </cell>
          <cell r="J53">
            <v>1114500</v>
          </cell>
          <cell r="L53">
            <v>1153500</v>
          </cell>
          <cell r="M53">
            <v>1194000</v>
          </cell>
          <cell r="N53">
            <v>1235700</v>
          </cell>
          <cell r="O53">
            <v>1266593</v>
          </cell>
          <cell r="P53">
            <v>1266593</v>
          </cell>
          <cell r="Q53">
            <v>1266593</v>
          </cell>
          <cell r="R53">
            <v>1266593</v>
          </cell>
          <cell r="S53">
            <v>1266593</v>
          </cell>
          <cell r="T53">
            <v>1266593</v>
          </cell>
          <cell r="U53">
            <v>1266593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A54" t="str">
            <v>Other Expenses - Utilities</v>
          </cell>
          <cell r="C54" t="str">
            <v>Other Expenses</v>
          </cell>
          <cell r="D54" t="str">
            <v>Other Expenses - Utilities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A55" t="str">
            <v>Other Expenses - Statutory &amp; Regulatory</v>
          </cell>
          <cell r="C55" t="str">
            <v>Other Expenses</v>
          </cell>
          <cell r="D55" t="str">
            <v>Other Expenses - Statutory &amp; Regulatory</v>
          </cell>
          <cell r="J55">
            <v>2955174</v>
          </cell>
          <cell r="L55">
            <v>4346100</v>
          </cell>
          <cell r="M55">
            <v>4483900</v>
          </cell>
          <cell r="N55">
            <v>4626250</v>
          </cell>
          <cell r="O55">
            <v>4741910</v>
          </cell>
          <cell r="P55">
            <v>4859525.8600000003</v>
          </cell>
          <cell r="Q55">
            <v>4980199.74</v>
          </cell>
          <cell r="R55">
            <v>5104011.1400000006</v>
          </cell>
          <cell r="S55">
            <v>5231041.63</v>
          </cell>
          <cell r="T55">
            <v>5361374.91</v>
          </cell>
          <cell r="U55">
            <v>5495096.8599999994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A56" t="str">
            <v>Other Expenses - Other</v>
          </cell>
          <cell r="C56" t="str">
            <v>Other Expenses</v>
          </cell>
          <cell r="D56" t="str">
            <v>Other Expenses - Other</v>
          </cell>
          <cell r="J56">
            <v>700792</v>
          </cell>
          <cell r="L56">
            <v>808213</v>
          </cell>
          <cell r="M56">
            <v>835624</v>
          </cell>
          <cell r="N56">
            <v>892800</v>
          </cell>
          <cell r="O56">
            <v>875924</v>
          </cell>
          <cell r="P56">
            <v>917085.3900000006</v>
          </cell>
          <cell r="Q56">
            <v>909133.67000000016</v>
          </cell>
          <cell r="R56">
            <v>951287.51000000024</v>
          </cell>
          <cell r="S56">
            <v>944092.01000000047</v>
          </cell>
          <cell r="T56">
            <v>987430.76</v>
          </cell>
          <cell r="U56">
            <v>798990.75999999978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A57" t="str">
            <v>Net Losses from Disposal of I,PP&amp;E</v>
          </cell>
          <cell r="C57" t="str">
            <v>Net Losses from the Disposal of Assets</v>
          </cell>
          <cell r="D57" t="str">
            <v>Net Losses from Disposal of I,PP&amp;E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A58" t="str">
            <v>Net Losses from Disposal of Investment Property</v>
          </cell>
          <cell r="C58" t="str">
            <v>Net Losses from the Disposal of Assets</v>
          </cell>
          <cell r="D58" t="str">
            <v>Net Losses from Disposal of Investment Property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A59" t="str">
            <v>Net Losses from Disposal of Real Estate</v>
          </cell>
          <cell r="C59" t="str">
            <v>Net Losses from the Disposal of Assets</v>
          </cell>
          <cell r="D59" t="str">
            <v>Net Losses from Disposal of Real Estate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A60" t="str">
            <v>Net Losses from Disposal of Assets "held for sale"</v>
          </cell>
          <cell r="C60" t="str">
            <v>Net Losses from the Disposal of Assets</v>
          </cell>
          <cell r="D60" t="str">
            <v>Net Losses from Disposal of Assets "held for sale"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A61" t="str">
            <v>Net Losses from Disposal of Intangible Assets</v>
          </cell>
          <cell r="C61" t="str">
            <v>Net Losses from the Disposal of Assets</v>
          </cell>
          <cell r="D61" t="str">
            <v>Net Losses from Disposal of Intangible Assets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A62" t="str">
            <v>Net Losses from Disposal of Investments</v>
          </cell>
          <cell r="C62" t="str">
            <v>Net Losses from the Disposal of Assets</v>
          </cell>
          <cell r="D62" t="str">
            <v>Net Losses from Disposal of Investments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A63" t="str">
            <v>Loss on Share of Interest in JV's &amp; Associated Entities</v>
          </cell>
          <cell r="C63" t="str">
            <v>Joint Ventures &amp; Associated Entities - Loss</v>
          </cell>
          <cell r="D63" t="str">
            <v>Loss on Share of Interest in JV's &amp; Associated Entities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A64">
            <v>0</v>
          </cell>
          <cell r="C64">
            <v>0</v>
          </cell>
          <cell r="D64" t="str">
            <v>Total Operating Expenditure</v>
          </cell>
          <cell r="J64">
            <v>120574356.68000001</v>
          </cell>
          <cell r="L64">
            <v>115066951.97</v>
          </cell>
          <cell r="M64">
            <v>117879107.45</v>
          </cell>
          <cell r="N64">
            <v>121584802.68000001</v>
          </cell>
          <cell r="O64">
            <v>124646837.68000001</v>
          </cell>
          <cell r="P64">
            <v>128788149.09999999</v>
          </cell>
          <cell r="Q64">
            <v>133066011.63</v>
          </cell>
          <cell r="R64">
            <v>137564835.92000002</v>
          </cell>
          <cell r="S64">
            <v>142237589.26000002</v>
          </cell>
          <cell r="T64">
            <v>146873337.16</v>
          </cell>
          <cell r="U64">
            <v>151753949.17000002</v>
          </cell>
          <cell r="BC64">
            <v>28570444</v>
          </cell>
          <cell r="BD64">
            <v>29614899</v>
          </cell>
          <cell r="BE64">
            <v>30503231</v>
          </cell>
          <cell r="BF64">
            <v>31416243</v>
          </cell>
          <cell r="BG64">
            <v>32354562</v>
          </cell>
          <cell r="BH64">
            <v>33325198.859999992</v>
          </cell>
          <cell r="BI64">
            <v>34324954.829999998</v>
          </cell>
          <cell r="BJ64">
            <v>35354703.460000001</v>
          </cell>
          <cell r="BK64">
            <v>36415344.550000004</v>
          </cell>
          <cell r="BL64">
            <v>37507804.900000006</v>
          </cell>
          <cell r="BM64">
            <v>38633039.060000002</v>
          </cell>
        </row>
        <row r="65">
          <cell r="A65">
            <v>0</v>
          </cell>
          <cell r="C65">
            <v>0</v>
          </cell>
          <cell r="D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A66">
            <v>0</v>
          </cell>
          <cell r="C66">
            <v>0</v>
          </cell>
          <cell r="D66" t="str">
            <v>Operating Surplus/(Deficit)</v>
          </cell>
          <cell r="J66">
            <v>-27064453.760000005</v>
          </cell>
          <cell r="L66">
            <v>-19800008.180000007</v>
          </cell>
          <cell r="M66">
            <v>-18889152.950000003</v>
          </cell>
          <cell r="N66">
            <v>-19129776.680000007</v>
          </cell>
          <cell r="O66">
            <v>-18743045.680000007</v>
          </cell>
          <cell r="P66">
            <v>-19441425.839999989</v>
          </cell>
          <cell r="Q66">
            <v>-21865931.060000002</v>
          </cell>
          <cell r="R66">
            <v>-22548813.420000002</v>
          </cell>
          <cell r="S66">
            <v>-23253313.220000014</v>
          </cell>
          <cell r="T66">
            <v>-24686083.839999989</v>
          </cell>
          <cell r="U66">
            <v>-25234761.030000031</v>
          </cell>
          <cell r="BC66">
            <v>-28570444</v>
          </cell>
          <cell r="BD66">
            <v>-29614899</v>
          </cell>
          <cell r="BE66">
            <v>-30503231</v>
          </cell>
          <cell r="BF66">
            <v>-31416243</v>
          </cell>
          <cell r="BG66">
            <v>-32354562</v>
          </cell>
          <cell r="BH66">
            <v>-33325198.859999992</v>
          </cell>
          <cell r="BI66">
            <v>-34324954.829999998</v>
          </cell>
          <cell r="BJ66">
            <v>-35354703.460000001</v>
          </cell>
          <cell r="BK66">
            <v>-36415344.550000004</v>
          </cell>
          <cell r="BL66">
            <v>-37507804.900000006</v>
          </cell>
          <cell r="BM66">
            <v>-38633039.060000002</v>
          </cell>
        </row>
        <row r="67">
          <cell r="A67">
            <v>0</v>
          </cell>
          <cell r="C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A68">
            <v>0</v>
          </cell>
          <cell r="C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A69">
            <v>0</v>
          </cell>
          <cell r="C69">
            <v>0</v>
          </cell>
          <cell r="D69" t="str">
            <v>Capital Income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A70" t="str">
            <v>Capital Grants - Recurrent</v>
          </cell>
          <cell r="C70" t="str">
            <v>Grants &amp; Contributions provided for Capital Purposes</v>
          </cell>
          <cell r="D70" t="str">
            <v>Capital Grants - Recurrent</v>
          </cell>
          <cell r="J70">
            <v>7762293</v>
          </cell>
          <cell r="L70">
            <v>3222097</v>
          </cell>
          <cell r="M70">
            <v>1945382</v>
          </cell>
          <cell r="N70">
            <v>1945382</v>
          </cell>
          <cell r="O70">
            <v>1945382</v>
          </cell>
          <cell r="P70">
            <v>1945382</v>
          </cell>
          <cell r="Q70">
            <v>1945382</v>
          </cell>
          <cell r="R70">
            <v>1945382</v>
          </cell>
          <cell r="S70">
            <v>1945382</v>
          </cell>
          <cell r="T70">
            <v>1945382</v>
          </cell>
          <cell r="U70">
            <v>1945382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A71" t="str">
            <v>Capital Grants - Non-recurrent</v>
          </cell>
          <cell r="C71" t="str">
            <v>Grants &amp; Contributions provided for Capital Purposes</v>
          </cell>
          <cell r="D71" t="str">
            <v>Capital Grants - Non-recurrent</v>
          </cell>
          <cell r="J71">
            <v>16841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A72" t="str">
            <v>Capital Contributions - Recurrent - Developer Contributions</v>
          </cell>
          <cell r="C72" t="str">
            <v>Grants &amp; Contributions provided for Capital Purposes</v>
          </cell>
          <cell r="D72" t="str">
            <v>Capital Contributions - Recurrent - Developer Contributions</v>
          </cell>
          <cell r="J72">
            <v>6309000</v>
          </cell>
          <cell r="L72">
            <v>6498270</v>
          </cell>
          <cell r="M72">
            <v>6693218.0999999996</v>
          </cell>
          <cell r="N72">
            <v>6894000</v>
          </cell>
          <cell r="O72">
            <v>7238700</v>
          </cell>
          <cell r="P72">
            <v>7455861</v>
          </cell>
          <cell r="Q72">
            <v>7679536.8300000001</v>
          </cell>
          <cell r="R72">
            <v>7909922.9299999997</v>
          </cell>
          <cell r="S72">
            <v>8147220.6100000003</v>
          </cell>
          <cell r="T72">
            <v>8391637.2300000004</v>
          </cell>
          <cell r="U72">
            <v>8643386.3499999996</v>
          </cell>
          <cell r="BC72">
            <v>4500000</v>
          </cell>
          <cell r="BD72">
            <v>4635000</v>
          </cell>
          <cell r="BE72">
            <v>4774050</v>
          </cell>
          <cell r="BF72">
            <v>4917300</v>
          </cell>
          <cell r="BG72">
            <v>5163165</v>
          </cell>
          <cell r="BH72">
            <v>5318059.95</v>
          </cell>
          <cell r="BI72">
            <v>5477601.75</v>
          </cell>
          <cell r="BJ72">
            <v>5641929.7999999998</v>
          </cell>
          <cell r="BK72">
            <v>5811187.6900000004</v>
          </cell>
          <cell r="BL72">
            <v>5985523.3200000003</v>
          </cell>
          <cell r="BM72">
            <v>6165089.0199999996</v>
          </cell>
        </row>
        <row r="73">
          <cell r="A73" t="str">
            <v>Capital Contributions - Non-recurrent - Developer Contributions</v>
          </cell>
          <cell r="C73" t="str">
            <v>Grants &amp; Contributions provided for Capital Purposes</v>
          </cell>
          <cell r="D73" t="str">
            <v>Capital Contributions - Non-recurrent - Developer Contributions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A74" t="str">
            <v>Capital Contributions - Recurrent - Other Contributions</v>
          </cell>
          <cell r="C74" t="str">
            <v>Grants &amp; Contributions provided for Capital Purposes</v>
          </cell>
          <cell r="D74" t="str">
            <v>Capital Contributions - Recurrent - Other Contributions</v>
          </cell>
          <cell r="J74">
            <v>2420207</v>
          </cell>
          <cell r="L74">
            <v>83740</v>
          </cell>
          <cell r="M74">
            <v>83912.2</v>
          </cell>
          <cell r="N74">
            <v>84090</v>
          </cell>
          <cell r="O74">
            <v>84395</v>
          </cell>
          <cell r="P74">
            <v>84586.85</v>
          </cell>
          <cell r="Q74">
            <v>84784.459999999992</v>
          </cell>
          <cell r="R74">
            <v>84987.989999999991</v>
          </cell>
          <cell r="S74">
            <v>85197.63</v>
          </cell>
          <cell r="T74">
            <v>85413.56</v>
          </cell>
          <cell r="U74">
            <v>85635.97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</row>
        <row r="75">
          <cell r="A75" t="str">
            <v>Capital Contributions - Non-recurrent - Other Contributions</v>
          </cell>
          <cell r="C75" t="str">
            <v>Grants &amp; Contributions provided for Capital Purposes</v>
          </cell>
          <cell r="D75" t="str">
            <v>Capital Contributions - Non-recurrent - Other Contributions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A76" t="str">
            <v>New Loans raised - External</v>
          </cell>
          <cell r="C76" t="str">
            <v/>
          </cell>
          <cell r="D76" t="str">
            <v>New Loans raised - External</v>
          </cell>
          <cell r="J76">
            <v>2200000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A77" t="str">
            <v>Proceeds from Sale of I,PP&amp;E</v>
          </cell>
          <cell r="C77" t="str">
            <v/>
          </cell>
          <cell r="D77" t="str">
            <v>Proceeds from Sale of I,PP&amp;E</v>
          </cell>
          <cell r="J77">
            <v>2923900</v>
          </cell>
          <cell r="L77">
            <v>1519129</v>
          </cell>
          <cell r="M77">
            <v>1262938</v>
          </cell>
          <cell r="N77">
            <v>1298000</v>
          </cell>
          <cell r="O77">
            <v>1362900</v>
          </cell>
          <cell r="P77">
            <v>1328836.7</v>
          </cell>
          <cell r="Q77">
            <v>1334102.8</v>
          </cell>
          <cell r="R77">
            <v>1178507.05</v>
          </cell>
          <cell r="S77">
            <v>925908.26</v>
          </cell>
          <cell r="T77">
            <v>1871225.29</v>
          </cell>
          <cell r="U77">
            <v>1873482.05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A78" t="str">
            <v>Proceeds from Sale of Investment Property</v>
          </cell>
          <cell r="C78" t="str">
            <v/>
          </cell>
          <cell r="D78" t="str">
            <v>Proceeds from Sale of Investment Property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A79" t="str">
            <v>Proceeds from Sale of Real Estate</v>
          </cell>
          <cell r="C79" t="str">
            <v/>
          </cell>
          <cell r="D79" t="str">
            <v>Proceeds from Sale of Real Estate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A80" t="str">
            <v>Proceeds from Sale of assets "held for sale"</v>
          </cell>
          <cell r="C80" t="str">
            <v/>
          </cell>
          <cell r="D80" t="str">
            <v>Proceeds from Sale of assets "held for sale"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A81" t="str">
            <v>Proceeds from Sale of intangible assets</v>
          </cell>
          <cell r="C81" t="str">
            <v/>
          </cell>
          <cell r="D81" t="str">
            <v>Proceeds from Sale of intangible assets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A82" t="str">
            <v>Proceeds from Sale of Investments</v>
          </cell>
          <cell r="C82" t="str">
            <v/>
          </cell>
          <cell r="D82" t="str">
            <v>Proceeds from Sale of Investments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A83" t="str">
            <v>Deferred Debtor Receipt</v>
          </cell>
          <cell r="C83" t="str">
            <v/>
          </cell>
          <cell r="D83" t="str">
            <v>Deferred Debtor Receipt</v>
          </cell>
          <cell r="J83">
            <v>41785</v>
          </cell>
          <cell r="L83">
            <v>39353</v>
          </cell>
          <cell r="M83">
            <v>40391</v>
          </cell>
          <cell r="N83">
            <v>41504</v>
          </cell>
          <cell r="O83">
            <v>32362</v>
          </cell>
          <cell r="P83">
            <v>18976</v>
          </cell>
          <cell r="Q83">
            <v>20348</v>
          </cell>
          <cell r="R83">
            <v>21819</v>
          </cell>
          <cell r="S83">
            <v>9550</v>
          </cell>
          <cell r="T83">
            <v>0</v>
          </cell>
          <cell r="U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A84" t="str">
            <v>Bonds &amp; Deposits Receipt</v>
          </cell>
          <cell r="C84" t="str">
            <v/>
          </cell>
          <cell r="D84" t="str">
            <v>Bonds &amp; Deposits Receipt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A85" t="str">
            <v>ELE Provision Receipt (from other Councils)</v>
          </cell>
          <cell r="C85" t="str">
            <v/>
          </cell>
          <cell r="D85" t="str">
            <v>ELE Provision Receipt (from other Councils)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A86" t="str">
            <v>Other Borrowings - New raised</v>
          </cell>
          <cell r="C86" t="str">
            <v/>
          </cell>
          <cell r="D86" t="str">
            <v>Other Borrowings - New raised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A87" t="str">
            <v>Other Provisions - Receipt</v>
          </cell>
          <cell r="C87" t="str">
            <v/>
          </cell>
          <cell r="D87" t="str">
            <v>Other Provisions - Receipt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A88" t="str">
            <v>Distributions from JV's &amp; Associated Entities</v>
          </cell>
          <cell r="C88" t="str">
            <v/>
          </cell>
          <cell r="D88" t="str">
            <v>Distributions from JV's &amp; Associated Entities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A89" t="str">
            <v>Depreciation (non-cash) contra Income</v>
          </cell>
          <cell r="C89" t="str">
            <v/>
          </cell>
          <cell r="D89" t="str">
            <v>Depreciation (non-cash) contra Income</v>
          </cell>
          <cell r="J89">
            <v>28570444</v>
          </cell>
          <cell r="L89">
            <v>29614899</v>
          </cell>
          <cell r="M89">
            <v>30503231</v>
          </cell>
          <cell r="N89">
            <v>31416243</v>
          </cell>
          <cell r="O89">
            <v>32354562</v>
          </cell>
          <cell r="P89">
            <v>33325198.859999992</v>
          </cell>
          <cell r="Q89">
            <v>34324954.829999998</v>
          </cell>
          <cell r="R89">
            <v>35354703.460000001</v>
          </cell>
          <cell r="S89">
            <v>36415344.550000004</v>
          </cell>
          <cell r="T89">
            <v>37507804.900000006</v>
          </cell>
          <cell r="U89">
            <v>38633039.060000002</v>
          </cell>
          <cell r="BC89">
            <v>28570444</v>
          </cell>
          <cell r="BD89">
            <v>29614899</v>
          </cell>
          <cell r="BE89">
            <v>30503231</v>
          </cell>
          <cell r="BF89">
            <v>31416243</v>
          </cell>
          <cell r="BG89">
            <v>32354562</v>
          </cell>
          <cell r="BH89">
            <v>33325198.859999992</v>
          </cell>
          <cell r="BI89">
            <v>34324954.829999998</v>
          </cell>
          <cell r="BJ89">
            <v>35354703.460000001</v>
          </cell>
          <cell r="BK89">
            <v>36415344.550000004</v>
          </cell>
          <cell r="BL89">
            <v>37507804.900000006</v>
          </cell>
          <cell r="BM89">
            <v>38633039.060000002</v>
          </cell>
        </row>
        <row r="90">
          <cell r="A90" t="str">
            <v>Non-cash ELE contra Income</v>
          </cell>
          <cell r="C90" t="str">
            <v/>
          </cell>
          <cell r="D90" t="str">
            <v>Non-cash ELE contra Income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A91" t="str">
            <v>Other non-cash Expenses contra Income</v>
          </cell>
          <cell r="C91" t="str">
            <v/>
          </cell>
          <cell r="D91" t="str">
            <v>Other non-cash Expenses contra Income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0</v>
          </cell>
          <cell r="C92">
            <v>0</v>
          </cell>
          <cell r="D92" t="str">
            <v>Total Capital Income</v>
          </cell>
          <cell r="J92">
            <v>50244470</v>
          </cell>
          <cell r="L92">
            <v>40977488</v>
          </cell>
          <cell r="M92">
            <v>40529072.299999997</v>
          </cell>
          <cell r="N92">
            <v>41679219</v>
          </cell>
          <cell r="O92">
            <v>43018301</v>
          </cell>
          <cell r="P92">
            <v>44158841.409999989</v>
          </cell>
          <cell r="Q92">
            <v>45389108.920000002</v>
          </cell>
          <cell r="R92">
            <v>46495322.43</v>
          </cell>
          <cell r="S92">
            <v>47528603.050000004</v>
          </cell>
          <cell r="T92">
            <v>49801462.980000004</v>
          </cell>
          <cell r="U92">
            <v>51180925.430000007</v>
          </cell>
          <cell r="BC92">
            <v>4500000</v>
          </cell>
          <cell r="BD92">
            <v>4635000</v>
          </cell>
          <cell r="BE92">
            <v>4774050</v>
          </cell>
          <cell r="BF92">
            <v>4917300</v>
          </cell>
          <cell r="BG92">
            <v>5163165</v>
          </cell>
          <cell r="BH92">
            <v>5318059.95</v>
          </cell>
          <cell r="BI92">
            <v>5477601.75</v>
          </cell>
          <cell r="BJ92">
            <v>5641929.7999999998</v>
          </cell>
          <cell r="BK92">
            <v>5811187.6900000004</v>
          </cell>
          <cell r="BL92">
            <v>5985523.3200000003</v>
          </cell>
          <cell r="BM92">
            <v>6165089.0199999996</v>
          </cell>
        </row>
        <row r="93">
          <cell r="A93">
            <v>0</v>
          </cell>
          <cell r="C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0</v>
          </cell>
          <cell r="C94">
            <v>0</v>
          </cell>
          <cell r="D94" t="str">
            <v>Capital Expenditure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</row>
        <row r="95">
          <cell r="A95" t="str">
            <v>Loan Principal Repayments (External)</v>
          </cell>
          <cell r="C95" t="str">
            <v/>
          </cell>
          <cell r="D95" t="str">
            <v>Loan Principal Repayments (External)</v>
          </cell>
          <cell r="J95">
            <v>4261482</v>
          </cell>
          <cell r="L95">
            <v>4603201</v>
          </cell>
          <cell r="M95">
            <v>3410406</v>
          </cell>
          <cell r="N95">
            <v>2722527</v>
          </cell>
          <cell r="O95">
            <v>2535313</v>
          </cell>
          <cell r="P95">
            <v>2704834</v>
          </cell>
          <cell r="Q95">
            <v>1967653</v>
          </cell>
          <cell r="R95">
            <v>1868060</v>
          </cell>
          <cell r="S95">
            <v>1456857</v>
          </cell>
          <cell r="T95">
            <v>990401</v>
          </cell>
          <cell r="U95">
            <v>596217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A96" t="str">
            <v>Finance Lease Repayments</v>
          </cell>
          <cell r="C96" t="str">
            <v/>
          </cell>
          <cell r="D96" t="str">
            <v>Finance Lease Repayments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A97" t="str">
            <v>Purchase of I,PP&amp;E</v>
          </cell>
          <cell r="C97" t="str">
            <v/>
          </cell>
          <cell r="D97" t="str">
            <v>Purchase of I,PP&amp;E</v>
          </cell>
          <cell r="J97">
            <v>52492495</v>
          </cell>
          <cell r="L97">
            <v>27172780</v>
          </cell>
          <cell r="M97">
            <v>22344029</v>
          </cell>
          <cell r="N97">
            <v>23089431</v>
          </cell>
          <cell r="O97">
            <v>23656118</v>
          </cell>
          <cell r="P97">
            <v>25206913.099999994</v>
          </cell>
          <cell r="Q97">
            <v>26214829.420000002</v>
          </cell>
          <cell r="R97">
            <v>23331317.760000002</v>
          </cell>
          <cell r="S97">
            <v>21367302.050000001</v>
          </cell>
          <cell r="T97">
            <v>25489002.520000003</v>
          </cell>
          <cell r="U97">
            <v>22212725.150000002</v>
          </cell>
          <cell r="BC97">
            <v>4500000</v>
          </cell>
          <cell r="BD97">
            <v>4635000</v>
          </cell>
          <cell r="BE97">
            <v>4774050</v>
          </cell>
          <cell r="BF97">
            <v>4917300</v>
          </cell>
          <cell r="BG97">
            <v>5163165</v>
          </cell>
          <cell r="BH97">
            <v>5318059.95</v>
          </cell>
          <cell r="BI97">
            <v>5477601.75</v>
          </cell>
          <cell r="BJ97">
            <v>5641929.7999999998</v>
          </cell>
          <cell r="BK97">
            <v>5811187.6900000004</v>
          </cell>
          <cell r="BL97">
            <v>5985523.3200000003</v>
          </cell>
          <cell r="BM97">
            <v>6165089.0199999996</v>
          </cell>
        </row>
        <row r="98">
          <cell r="A98" t="str">
            <v>Purchase of Investment Property</v>
          </cell>
          <cell r="C98" t="str">
            <v/>
          </cell>
          <cell r="D98" t="str">
            <v>Purchase of Investment Property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A99" t="str">
            <v>Purchase of Real Estate</v>
          </cell>
          <cell r="C99" t="str">
            <v/>
          </cell>
          <cell r="D99" t="str">
            <v>Purchase of Real Estate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A100" t="str">
            <v>Purchase of intangible assets</v>
          </cell>
          <cell r="C100" t="str">
            <v/>
          </cell>
          <cell r="D100" t="str">
            <v>Purchase of intangible assets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 t="str">
            <v>Deferred Debtors &amp; Advances Made</v>
          </cell>
          <cell r="C101" t="str">
            <v/>
          </cell>
          <cell r="D101" t="str">
            <v>Deferred Debtors &amp; Advances Made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 t="str">
            <v>Bonds &amp; Deposits paid out</v>
          </cell>
          <cell r="C102" t="str">
            <v/>
          </cell>
          <cell r="D102" t="str">
            <v>Bonds &amp; Deposits paid out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A103" t="str">
            <v>ELE Provisions utilised (paid out)</v>
          </cell>
          <cell r="C103" t="str">
            <v/>
          </cell>
          <cell r="D103" t="str">
            <v>ELE Provisions utilised (paid out)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A104" t="str">
            <v>Reinstatement Provisions utilised (paid out)</v>
          </cell>
          <cell r="C104" t="str">
            <v/>
          </cell>
          <cell r="D104" t="str">
            <v>Reinstatement Provisions utilised (paid out)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 t="str">
            <v>Other Borrowings - Repayment</v>
          </cell>
          <cell r="C105" t="str">
            <v/>
          </cell>
          <cell r="D105" t="str">
            <v>Other Borrowings - Repayment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 t="str">
            <v>Other Provisions - Utilised (Paid out)</v>
          </cell>
          <cell r="C106" t="str">
            <v/>
          </cell>
          <cell r="D106" t="str">
            <v>Other Provisions - Utilised (Paid out)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 t="str">
            <v>Purchase of Interests in JV's &amp; Associated Entities</v>
          </cell>
          <cell r="C107" t="str">
            <v/>
          </cell>
          <cell r="D107" t="str">
            <v>Purchase of Interests in JV's &amp; Associated Entities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 t="str">
            <v>Contributions Paid to JV's &amp; Associated Entities</v>
          </cell>
          <cell r="C108" t="str">
            <v/>
          </cell>
          <cell r="D108" t="str">
            <v>Contributions Paid to JV's &amp; Associated Entities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 t="str">
            <v>Distributions to Minority Interests</v>
          </cell>
          <cell r="C109" t="str">
            <v/>
          </cell>
          <cell r="D109" t="str">
            <v>Distributions to Minority Interests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 t="str">
            <v>Non-cash Income contra Expense</v>
          </cell>
          <cell r="C110" t="str">
            <v/>
          </cell>
          <cell r="D110" t="str">
            <v>Non-cash Income contra Expense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0</v>
          </cell>
          <cell r="C111">
            <v>0</v>
          </cell>
          <cell r="D111" t="str">
            <v>Total Capital Expenditure</v>
          </cell>
          <cell r="J111">
            <v>56753977</v>
          </cell>
          <cell r="L111">
            <v>31775981</v>
          </cell>
          <cell r="M111">
            <v>25754435</v>
          </cell>
          <cell r="N111">
            <v>25811958</v>
          </cell>
          <cell r="O111">
            <v>26191431</v>
          </cell>
          <cell r="P111">
            <v>27911747.099999994</v>
          </cell>
          <cell r="Q111">
            <v>28182482.420000002</v>
          </cell>
          <cell r="R111">
            <v>25199377.760000002</v>
          </cell>
          <cell r="S111">
            <v>22824159.050000001</v>
          </cell>
          <cell r="T111">
            <v>26479403.520000003</v>
          </cell>
          <cell r="U111">
            <v>22808942.150000002</v>
          </cell>
          <cell r="BC111">
            <v>4500000</v>
          </cell>
          <cell r="BD111">
            <v>4635000</v>
          </cell>
          <cell r="BE111">
            <v>4774050</v>
          </cell>
          <cell r="BF111">
            <v>4917300</v>
          </cell>
          <cell r="BG111">
            <v>5163165</v>
          </cell>
          <cell r="BH111">
            <v>5318059.95</v>
          </cell>
          <cell r="BI111">
            <v>5477601.75</v>
          </cell>
          <cell r="BJ111">
            <v>5641929.7999999998</v>
          </cell>
          <cell r="BK111">
            <v>5811187.6900000004</v>
          </cell>
          <cell r="BL111">
            <v>5985523.3200000003</v>
          </cell>
          <cell r="BM111">
            <v>6165089.0199999996</v>
          </cell>
        </row>
        <row r="112">
          <cell r="A112">
            <v>0</v>
          </cell>
          <cell r="C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0</v>
          </cell>
          <cell r="C113">
            <v>0</v>
          </cell>
          <cell r="D113" t="str">
            <v>Capital Surplus/(Deficit)</v>
          </cell>
          <cell r="J113">
            <v>-6509507</v>
          </cell>
          <cell r="L113">
            <v>9201507</v>
          </cell>
          <cell r="M113">
            <v>14774637.299999997</v>
          </cell>
          <cell r="N113">
            <v>15867261</v>
          </cell>
          <cell r="O113">
            <v>16826870</v>
          </cell>
          <cell r="P113">
            <v>16247094.309999995</v>
          </cell>
          <cell r="Q113">
            <v>17206626.5</v>
          </cell>
          <cell r="R113">
            <v>21295944.669999998</v>
          </cell>
          <cell r="S113">
            <v>24704444.000000004</v>
          </cell>
          <cell r="T113">
            <v>23322059.460000001</v>
          </cell>
          <cell r="U113">
            <v>28371983.280000005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0</v>
          </cell>
          <cell r="C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0</v>
          </cell>
          <cell r="C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A116">
            <v>0</v>
          </cell>
          <cell r="C116">
            <v>0</v>
          </cell>
          <cell r="D116" t="str">
            <v>Transfer from Reserves (Income)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A117" t="str">
            <v>Transfer from Reserves</v>
          </cell>
          <cell r="C117" t="str">
            <v/>
          </cell>
          <cell r="D117" t="str">
            <v>Transfer from Reserves</v>
          </cell>
          <cell r="J117">
            <v>32923894</v>
          </cell>
          <cell r="L117">
            <v>14347966</v>
          </cell>
          <cell r="M117">
            <v>8915811</v>
          </cell>
          <cell r="N117">
            <v>8889287</v>
          </cell>
          <cell r="O117">
            <v>8536339</v>
          </cell>
          <cell r="P117">
            <v>10616518.550000001</v>
          </cell>
          <cell r="Q117">
            <v>11034577.27</v>
          </cell>
          <cell r="R117">
            <v>8078026.5899999999</v>
          </cell>
          <cell r="S117">
            <v>5122582.0199999996</v>
          </cell>
          <cell r="T117">
            <v>8260578.1400000006</v>
          </cell>
          <cell r="U117">
            <v>4231685.6099999994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0</v>
          </cell>
          <cell r="C118">
            <v>0</v>
          </cell>
          <cell r="D118" t="str">
            <v>Total Transfer from Reserves (Income)</v>
          </cell>
          <cell r="J118">
            <v>32923894</v>
          </cell>
          <cell r="L118">
            <v>14347966</v>
          </cell>
          <cell r="M118">
            <v>8915811</v>
          </cell>
          <cell r="N118">
            <v>8889287</v>
          </cell>
          <cell r="O118">
            <v>8536339</v>
          </cell>
          <cell r="P118">
            <v>10616518.550000001</v>
          </cell>
          <cell r="Q118">
            <v>11034577.27</v>
          </cell>
          <cell r="R118">
            <v>8078026.5899999999</v>
          </cell>
          <cell r="S118">
            <v>5122582.0199999996</v>
          </cell>
          <cell r="T118">
            <v>8260578.1400000006</v>
          </cell>
          <cell r="U118">
            <v>4231685.6099999994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0</v>
          </cell>
          <cell r="C119">
            <v>0</v>
          </cell>
          <cell r="D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0</v>
          </cell>
          <cell r="C120">
            <v>0</v>
          </cell>
          <cell r="D120" t="str">
            <v>Transfer to Reserves (Expenditure)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 t="str">
            <v>Transfer to Reserves</v>
          </cell>
          <cell r="C121" t="str">
            <v/>
          </cell>
          <cell r="D121" t="str">
            <v>Transfer to Reserves</v>
          </cell>
          <cell r="J121">
            <v>9991940</v>
          </cell>
          <cell r="L121">
            <v>10256445</v>
          </cell>
          <cell r="M121">
            <v>11122097</v>
          </cell>
          <cell r="N121">
            <v>12372126</v>
          </cell>
          <cell r="O121">
            <v>13523520</v>
          </cell>
          <cell r="P121">
            <v>14455535.75</v>
          </cell>
          <cell r="Q121">
            <v>15501132.92</v>
          </cell>
          <cell r="R121">
            <v>16650655.699999999</v>
          </cell>
          <cell r="S121">
            <v>17854264.91</v>
          </cell>
          <cell r="T121">
            <v>18448945.100000001</v>
          </cell>
          <cell r="U121">
            <v>19887116.640000001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0</v>
          </cell>
          <cell r="C122">
            <v>0</v>
          </cell>
          <cell r="D122" t="str">
            <v>Total Transfer to Reserves (Expenditure)</v>
          </cell>
          <cell r="J122">
            <v>9991940</v>
          </cell>
          <cell r="L122">
            <v>10256445</v>
          </cell>
          <cell r="M122">
            <v>11122097</v>
          </cell>
          <cell r="N122">
            <v>12372126</v>
          </cell>
          <cell r="O122">
            <v>13523520</v>
          </cell>
          <cell r="P122">
            <v>14455535.75</v>
          </cell>
          <cell r="Q122">
            <v>15501132.92</v>
          </cell>
          <cell r="R122">
            <v>16650655.699999999</v>
          </cell>
          <cell r="S122">
            <v>17854264.91</v>
          </cell>
          <cell r="T122">
            <v>18448945.100000001</v>
          </cell>
          <cell r="U122">
            <v>19887116.640000001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0</v>
          </cell>
          <cell r="C123">
            <v>0</v>
          </cell>
          <cell r="D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0</v>
          </cell>
          <cell r="C124">
            <v>0</v>
          </cell>
          <cell r="D124" t="str">
            <v>Net Reserve Surplus/(Deficit)</v>
          </cell>
          <cell r="J124">
            <v>22931954</v>
          </cell>
          <cell r="L124">
            <v>4091521</v>
          </cell>
          <cell r="M124">
            <v>-2206286</v>
          </cell>
          <cell r="N124">
            <v>-3482839</v>
          </cell>
          <cell r="O124">
            <v>-4987181</v>
          </cell>
          <cell r="P124">
            <v>-3839017.1999999993</v>
          </cell>
          <cell r="Q124">
            <v>-4466555.6500000004</v>
          </cell>
          <cell r="R124">
            <v>-8572629.1099999994</v>
          </cell>
          <cell r="S124">
            <v>-12731682.890000001</v>
          </cell>
          <cell r="T124">
            <v>-10188366.960000001</v>
          </cell>
          <cell r="U124">
            <v>-15655431.030000001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0</v>
          </cell>
          <cell r="C125">
            <v>0</v>
          </cell>
          <cell r="D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0</v>
          </cell>
          <cell r="C126">
            <v>0</v>
          </cell>
          <cell r="D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0</v>
          </cell>
          <cell r="C127">
            <v>0</v>
          </cell>
          <cell r="D127" t="str">
            <v xml:space="preserve">Internal Income 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 t="str">
            <v>Internal Loans - Interest Income (rec'd from other Funds)</v>
          </cell>
          <cell r="C128" t="str">
            <v/>
          </cell>
          <cell r="D128" t="str">
            <v>Internal Loans - Interest Income (rec'd from other Funds)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A129" t="str">
            <v>Internal Loans - Principal Receipt (rec'd from other Funds)</v>
          </cell>
          <cell r="C129" t="str">
            <v/>
          </cell>
          <cell r="D129" t="str">
            <v>Internal Loans - Principal Receipt (rec'd from other Funds)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A130" t="str">
            <v>Internal Loans - New Loan raised (rec'd from other Funds)</v>
          </cell>
          <cell r="C130" t="str">
            <v/>
          </cell>
          <cell r="D130" t="str">
            <v>Internal Loans - New Loan raised (rec'd from other Funds)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 t="str">
            <v>Employee On-cost Income (rec'd from other Funds)</v>
          </cell>
          <cell r="C131" t="str">
            <v/>
          </cell>
          <cell r="D131" t="str">
            <v>Employee On-cost Income (rec'd from other Funds)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 t="str">
            <v>Other Internal Income - Operating</v>
          </cell>
          <cell r="C132" t="str">
            <v/>
          </cell>
          <cell r="D132" t="str">
            <v>Other Internal Income - Operating</v>
          </cell>
          <cell r="J132">
            <v>14047679.950000001</v>
          </cell>
          <cell r="L132">
            <v>14549358.34</v>
          </cell>
          <cell r="M132">
            <v>14984782.33</v>
          </cell>
          <cell r="N132">
            <v>15423902</v>
          </cell>
          <cell r="O132">
            <v>15836748</v>
          </cell>
          <cell r="P132">
            <v>16300429.890000001</v>
          </cell>
          <cell r="Q132">
            <v>16778421.139999997</v>
          </cell>
          <cell r="R132">
            <v>17270345.169999998</v>
          </cell>
          <cell r="S132">
            <v>17777163.839999996</v>
          </cell>
          <cell r="T132">
            <v>18299184.989999998</v>
          </cell>
          <cell r="U132">
            <v>18654598.41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0</v>
          </cell>
          <cell r="C133">
            <v>0</v>
          </cell>
          <cell r="D133" t="str">
            <v>Total Internal Income</v>
          </cell>
          <cell r="J133">
            <v>14047679.950000001</v>
          </cell>
          <cell r="L133">
            <v>14549358.34</v>
          </cell>
          <cell r="M133">
            <v>14984782.33</v>
          </cell>
          <cell r="N133">
            <v>15423902</v>
          </cell>
          <cell r="O133">
            <v>15836748</v>
          </cell>
          <cell r="P133">
            <v>16300429.890000001</v>
          </cell>
          <cell r="Q133">
            <v>16778421.139999997</v>
          </cell>
          <cell r="R133">
            <v>17270345.169999998</v>
          </cell>
          <cell r="S133">
            <v>17777163.839999996</v>
          </cell>
          <cell r="T133">
            <v>18299184.989999998</v>
          </cell>
          <cell r="U133">
            <v>18654598.41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0</v>
          </cell>
          <cell r="C134">
            <v>0</v>
          </cell>
          <cell r="D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0</v>
          </cell>
          <cell r="C135">
            <v>0</v>
          </cell>
          <cell r="D135" t="str">
            <v xml:space="preserve">Internal Expenditure 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 t="str">
            <v>Internal Loans - Interest Expense (paid to other Funds)</v>
          </cell>
          <cell r="C136" t="str">
            <v/>
          </cell>
          <cell r="D136" t="str">
            <v>Internal Loans - Interest Expense (paid to other Funds)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 t="str">
            <v>Internal Loans - Principal Repayment (paid to other Funds)</v>
          </cell>
          <cell r="C137" t="str">
            <v/>
          </cell>
          <cell r="D137" t="str">
            <v>Internal Loans - Principal Repayment (paid to other Funds)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 t="str">
            <v>Internal Loans - New Loan provided (paid to other Funds)</v>
          </cell>
          <cell r="C138" t="str">
            <v/>
          </cell>
          <cell r="D138" t="str">
            <v>Internal Loans - New Loan provided (paid to other Funds)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 t="str">
            <v>Rates &amp; Annual Charges paid on Council owned properties</v>
          </cell>
          <cell r="C139" t="str">
            <v/>
          </cell>
          <cell r="D139" t="str">
            <v>Rates &amp; Annual Charges paid on Council owned properties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 t="str">
            <v>Employee On-cost Expense (paid to other Funds)</v>
          </cell>
          <cell r="C140" t="str">
            <v/>
          </cell>
          <cell r="D140" t="str">
            <v>Employee On-cost Expense (paid to other Funds)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 t="str">
            <v>Other Internal Expenditure - Operating</v>
          </cell>
          <cell r="C141" t="str">
            <v/>
          </cell>
          <cell r="D141" t="str">
            <v>Other Internal Expenditure - Operating</v>
          </cell>
          <cell r="J141">
            <v>3388198</v>
          </cell>
          <cell r="L141">
            <v>3593026</v>
          </cell>
          <cell r="M141">
            <v>3682050</v>
          </cell>
          <cell r="N141">
            <v>3802483</v>
          </cell>
          <cell r="O141">
            <v>3909104</v>
          </cell>
          <cell r="P141">
            <v>4024070.8699999992</v>
          </cell>
          <cell r="Q141">
            <v>4142486.7399999993</v>
          </cell>
          <cell r="R141">
            <v>4264455.0600000005</v>
          </cell>
          <cell r="S141">
            <v>4390082.4099999992</v>
          </cell>
          <cell r="T141">
            <v>4519478.63</v>
          </cell>
          <cell r="U141">
            <v>4654282.9999999991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A142" t="str">
            <v>Internal Expenditure - Capitalised</v>
          </cell>
          <cell r="C142" t="str">
            <v/>
          </cell>
          <cell r="D142" t="str">
            <v>Internal Expenditure - Capitalised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A143">
            <v>0</v>
          </cell>
          <cell r="C143">
            <v>0</v>
          </cell>
          <cell r="D143" t="str">
            <v>Total Internal Expenditure</v>
          </cell>
          <cell r="J143">
            <v>3388198</v>
          </cell>
          <cell r="L143">
            <v>3593026</v>
          </cell>
          <cell r="M143">
            <v>3682050</v>
          </cell>
          <cell r="N143">
            <v>3802483</v>
          </cell>
          <cell r="O143">
            <v>3909104</v>
          </cell>
          <cell r="P143">
            <v>4024070.8699999992</v>
          </cell>
          <cell r="Q143">
            <v>4142486.7399999993</v>
          </cell>
          <cell r="R143">
            <v>4264455.0600000005</v>
          </cell>
          <cell r="S143">
            <v>4390082.4099999992</v>
          </cell>
          <cell r="T143">
            <v>4519478.63</v>
          </cell>
          <cell r="U143">
            <v>4654282.9999999991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0</v>
          </cell>
          <cell r="C144">
            <v>0</v>
          </cell>
          <cell r="D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0</v>
          </cell>
          <cell r="C145">
            <v>0</v>
          </cell>
          <cell r="D145" t="str">
            <v>Internal Surplus/(Deficit)</v>
          </cell>
          <cell r="J145">
            <v>10659481.950000001</v>
          </cell>
          <cell r="L145">
            <v>10956332.34</v>
          </cell>
          <cell r="M145">
            <v>11302732.33</v>
          </cell>
          <cell r="N145">
            <v>11621419</v>
          </cell>
          <cell r="O145">
            <v>11927644</v>
          </cell>
          <cell r="P145">
            <v>12276359.020000001</v>
          </cell>
          <cell r="Q145">
            <v>12635934.399999999</v>
          </cell>
          <cell r="R145">
            <v>13005890.109999998</v>
          </cell>
          <cell r="S145">
            <v>13387081.429999996</v>
          </cell>
          <cell r="T145">
            <v>13779706.359999999</v>
          </cell>
          <cell r="U145">
            <v>14000315.41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0</v>
          </cell>
          <cell r="C146">
            <v>0</v>
          </cell>
          <cell r="D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</row>
        <row r="147">
          <cell r="A147">
            <v>0</v>
          </cell>
          <cell r="C147">
            <v>0</v>
          </cell>
          <cell r="D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</row>
        <row r="148">
          <cell r="A148">
            <v>0</v>
          </cell>
          <cell r="C148">
            <v>0</v>
          </cell>
          <cell r="D148" t="str">
            <v>Net Surplus/(Deficit)</v>
          </cell>
          <cell r="J148">
            <v>17475.189999995753</v>
          </cell>
          <cell r="L148">
            <v>4449352.1599999927</v>
          </cell>
          <cell r="M148">
            <v>4981930.6799999941</v>
          </cell>
          <cell r="N148">
            <v>4876064.3199999928</v>
          </cell>
          <cell r="O148">
            <v>5024287.3199999928</v>
          </cell>
          <cell r="P148">
            <v>5243010.2900000084</v>
          </cell>
          <cell r="Q148">
            <v>3510074.1899999958</v>
          </cell>
          <cell r="R148">
            <v>3180392.2499999944</v>
          </cell>
          <cell r="S148">
            <v>2106529.3199999854</v>
          </cell>
          <cell r="T148">
            <v>2227315.0200000107</v>
          </cell>
          <cell r="U148">
            <v>1482106.6299999729</v>
          </cell>
          <cell r="BC148">
            <v>-28570444</v>
          </cell>
          <cell r="BD148">
            <v>-29614899</v>
          </cell>
          <cell r="BE148">
            <v>-30503231</v>
          </cell>
          <cell r="BF148">
            <v>-31416243</v>
          </cell>
          <cell r="BG148">
            <v>-32354562</v>
          </cell>
          <cell r="BH148">
            <v>-33325198.859999992</v>
          </cell>
          <cell r="BI148">
            <v>-34324954.829999998</v>
          </cell>
          <cell r="BJ148">
            <v>-35354703.460000001</v>
          </cell>
          <cell r="BK148">
            <v>-36415344.550000004</v>
          </cell>
          <cell r="BL148">
            <v>-37507804.900000006</v>
          </cell>
          <cell r="BM148">
            <v>-38633039.060000002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 t="str">
            <v xml:space="preserve"> </v>
          </cell>
          <cell r="J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 xml:space="preserve"> 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 xml:space="preserve"> 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</row>
        <row r="151">
          <cell r="A151" t="str">
            <v>hide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hide</v>
          </cell>
          <cell r="D152" t="str">
            <v>Depreciation</v>
          </cell>
          <cell r="J152">
            <v>-28570444</v>
          </cell>
          <cell r="L152">
            <v>-29614899</v>
          </cell>
          <cell r="M152">
            <v>-30503231</v>
          </cell>
          <cell r="N152">
            <v>-31416243</v>
          </cell>
          <cell r="O152">
            <v>-32354562</v>
          </cell>
          <cell r="P152">
            <v>-33325198.859999992</v>
          </cell>
          <cell r="Q152">
            <v>-34324954.829999998</v>
          </cell>
          <cell r="R152">
            <v>-35354703.460000001</v>
          </cell>
          <cell r="S152">
            <v>-36415344.550000004</v>
          </cell>
          <cell r="T152">
            <v>-37507804.900000006</v>
          </cell>
          <cell r="U152">
            <v>-38633039.060000002</v>
          </cell>
        </row>
        <row r="153">
          <cell r="A153" t="str">
            <v>hide</v>
          </cell>
          <cell r="D153" t="str">
            <v>ELE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 t="str">
            <v>hide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 t="str">
            <v>hide</v>
          </cell>
          <cell r="D155" t="str">
            <v>Restated Net Result</v>
          </cell>
          <cell r="J155">
            <v>28587919.189999998</v>
          </cell>
          <cell r="L155">
            <v>34064251.159999996</v>
          </cell>
          <cell r="M155">
            <v>35485161.679999992</v>
          </cell>
          <cell r="N155">
            <v>36292307.319999993</v>
          </cell>
          <cell r="O155">
            <v>37378849.319999993</v>
          </cell>
          <cell r="P155">
            <v>38568209.149999999</v>
          </cell>
          <cell r="Q155">
            <v>37835029.019999996</v>
          </cell>
          <cell r="R155">
            <v>38535095.709999993</v>
          </cell>
          <cell r="S155">
            <v>38521873.86999999</v>
          </cell>
          <cell r="T155">
            <v>39735119.920000017</v>
          </cell>
          <cell r="U155">
            <v>40115145.689999975</v>
          </cell>
        </row>
        <row r="156">
          <cell r="A156" t="str">
            <v>hide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>hide</v>
          </cell>
          <cell r="J157">
            <v>-22931954</v>
          </cell>
          <cell r="L157">
            <v>-4091521</v>
          </cell>
          <cell r="M157">
            <v>2206286</v>
          </cell>
          <cell r="N157">
            <v>3482839</v>
          </cell>
          <cell r="O157">
            <v>4987181</v>
          </cell>
          <cell r="P157">
            <v>3839017.1999999993</v>
          </cell>
          <cell r="Q157">
            <v>4466555.6500000004</v>
          </cell>
          <cell r="R157">
            <v>8572629.1099999994</v>
          </cell>
          <cell r="S157">
            <v>12731682.890000001</v>
          </cell>
          <cell r="T157">
            <v>10188366.960000001</v>
          </cell>
          <cell r="U157">
            <v>15655431.030000001</v>
          </cell>
        </row>
        <row r="158">
          <cell r="A158" t="str">
            <v>hide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 t="str">
            <v>hide</v>
          </cell>
          <cell r="J159">
            <v>5655965.1899999976</v>
          </cell>
          <cell r="L159">
            <v>29972730.159999996</v>
          </cell>
          <cell r="M159">
            <v>37691447.679999992</v>
          </cell>
          <cell r="N159">
            <v>39775146.319999993</v>
          </cell>
          <cell r="O159">
            <v>42366030.319999993</v>
          </cell>
          <cell r="P159">
            <v>42407226.349999994</v>
          </cell>
          <cell r="Q159">
            <v>42301584.669999994</v>
          </cell>
          <cell r="R159">
            <v>47107724.819999993</v>
          </cell>
          <cell r="S159">
            <v>51253556.75999999</v>
          </cell>
          <cell r="T159">
            <v>49923486.880000018</v>
          </cell>
          <cell r="U159">
            <v>55770576.719999976</v>
          </cell>
        </row>
        <row r="160">
          <cell r="A160" t="str">
            <v>hide</v>
          </cell>
          <cell r="C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 t="str">
            <v>hide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hide</v>
          </cell>
          <cell r="D162" t="str">
            <v>non-cash Balance Sheet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 t="str">
            <v>hide</v>
          </cell>
          <cell r="C163" t="str">
            <v>Assets</v>
          </cell>
          <cell r="D163" t="str">
            <v>Investments</v>
          </cell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 t="str">
            <v>hide</v>
          </cell>
          <cell r="C164" t="str">
            <v>Assets</v>
          </cell>
          <cell r="D164" t="str">
            <v>Receivables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A165" t="str">
            <v>hide</v>
          </cell>
          <cell r="C165" t="str">
            <v>Assets</v>
          </cell>
          <cell r="D165" t="str">
            <v>Inventories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 t="str">
            <v>hide</v>
          </cell>
          <cell r="C166" t="str">
            <v>Assets</v>
          </cell>
          <cell r="D166" t="str">
            <v>Other Assets</v>
          </cell>
          <cell r="J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 t="str">
            <v>hide</v>
          </cell>
          <cell r="C167" t="str">
            <v>Assets</v>
          </cell>
          <cell r="D167" t="str">
            <v>Non-current assets classified as "held for sale"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 t="str">
            <v>hide</v>
          </cell>
          <cell r="C168" t="str">
            <v>Assets</v>
          </cell>
          <cell r="D168" t="str">
            <v>Infrastructure, Property, Plant &amp; Equipment</v>
          </cell>
          <cell r="J168">
            <v>-28570444</v>
          </cell>
          <cell r="L168">
            <v>-29614899</v>
          </cell>
          <cell r="M168">
            <v>-30503231</v>
          </cell>
          <cell r="N168">
            <v>-31416243</v>
          </cell>
          <cell r="O168">
            <v>-32354562</v>
          </cell>
          <cell r="P168">
            <v>-33325198.859999992</v>
          </cell>
          <cell r="Q168">
            <v>-34324954.829999998</v>
          </cell>
          <cell r="R168">
            <v>-35354703.460000001</v>
          </cell>
          <cell r="S168">
            <v>-36415344.550000004</v>
          </cell>
          <cell r="T168">
            <v>-37507804.900000006</v>
          </cell>
          <cell r="U168">
            <v>-38633039.060000002</v>
          </cell>
        </row>
        <row r="169">
          <cell r="A169" t="str">
            <v>hide</v>
          </cell>
          <cell r="C169" t="str">
            <v>Assets</v>
          </cell>
          <cell r="D169" t="str">
            <v>Infrastructure, Property, Plant &amp; Equipment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 t="str">
            <v>hide</v>
          </cell>
          <cell r="C170" t="str">
            <v>Assets</v>
          </cell>
          <cell r="D170" t="str">
            <v>Investments Accounted for using the equity method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>hide</v>
          </cell>
          <cell r="C171" t="str">
            <v>Assets</v>
          </cell>
          <cell r="D171" t="str">
            <v>Investment Property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 t="str">
            <v>hide</v>
          </cell>
          <cell r="C172" t="str">
            <v>Assets</v>
          </cell>
          <cell r="D172" t="str">
            <v>Investment Property</v>
          </cell>
          <cell r="J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>hide</v>
          </cell>
          <cell r="C173" t="str">
            <v>Assets</v>
          </cell>
          <cell r="D173" t="str">
            <v>Intangible Assets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>hide</v>
          </cell>
          <cell r="C174" t="str">
            <v>Assets</v>
          </cell>
          <cell r="D174" t="str">
            <v>Intangible Assets</v>
          </cell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 t="str">
            <v>hide</v>
          </cell>
          <cell r="C175" t="str">
            <v>Liabilities</v>
          </cell>
          <cell r="D175" t="str">
            <v>Payables</v>
          </cell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 t="str">
            <v>hide</v>
          </cell>
          <cell r="C176" t="str">
            <v>Liabilities</v>
          </cell>
          <cell r="D176" t="str">
            <v>Borrowings - Loans</v>
          </cell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 t="str">
            <v>hide</v>
          </cell>
          <cell r="C177" t="str">
            <v>Liabilities</v>
          </cell>
          <cell r="D177" t="str">
            <v>Borrowings - Finance Leases</v>
          </cell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 t="str">
            <v>hide</v>
          </cell>
          <cell r="C178" t="str">
            <v>Liabilities</v>
          </cell>
          <cell r="D178" t="str">
            <v>Borrowings - Other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 t="str">
            <v>hide</v>
          </cell>
          <cell r="C179" t="str">
            <v>Liabilities</v>
          </cell>
          <cell r="D179" t="str">
            <v>Provisions - ELE</v>
          </cell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 t="str">
            <v>hide</v>
          </cell>
          <cell r="C180" t="str">
            <v>Liabilities</v>
          </cell>
          <cell r="D180" t="str">
            <v>Provisions - Reinstatements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 t="str">
            <v>hide</v>
          </cell>
          <cell r="C181" t="str">
            <v>Liabilities</v>
          </cell>
          <cell r="D181" t="str">
            <v>Provisions - Other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 t="str">
            <v>hide</v>
          </cell>
          <cell r="C182" t="str">
            <v>Liabilities</v>
          </cell>
          <cell r="D182" t="str">
            <v>Liabilities associated with assets classified as "held for sale"</v>
          </cell>
          <cell r="J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 t="str">
            <v>hide</v>
          </cell>
          <cell r="C183" t="str">
            <v/>
          </cell>
          <cell r="D183" t="str">
            <v/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 t="str">
            <v>hide</v>
          </cell>
          <cell r="C184" t="str">
            <v/>
          </cell>
          <cell r="D184" t="str">
            <v/>
          </cell>
          <cell r="J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 t="str">
            <v>hide</v>
          </cell>
          <cell r="D185" t="str">
            <v>Variance to non-cash net result</v>
          </cell>
          <cell r="J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 t="str">
            <v>hide</v>
          </cell>
          <cell r="D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 t="str">
            <v>hide</v>
          </cell>
          <cell r="C187" t="str">
            <v>Operating</v>
          </cell>
          <cell r="D187" t="str">
            <v>Net Reserves</v>
          </cell>
          <cell r="J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 t="str">
            <v>hide</v>
          </cell>
          <cell r="C188" t="str">
            <v>Internal</v>
          </cell>
          <cell r="D188" t="str">
            <v>Airport</v>
          </cell>
          <cell r="J188">
            <v>-34272</v>
          </cell>
          <cell r="L188">
            <v>1015242</v>
          </cell>
          <cell r="M188">
            <v>995183</v>
          </cell>
          <cell r="N188">
            <v>1424382</v>
          </cell>
          <cell r="O188">
            <v>2119930</v>
          </cell>
          <cell r="P188">
            <v>-1689511</v>
          </cell>
          <cell r="Q188">
            <v>1546437</v>
          </cell>
          <cell r="R188">
            <v>2175126</v>
          </cell>
          <cell r="S188">
            <v>2530938</v>
          </cell>
          <cell r="T188">
            <v>1760100</v>
          </cell>
          <cell r="U188">
            <v>4280338</v>
          </cell>
        </row>
        <row r="189">
          <cell r="A189" t="str">
            <v>hide</v>
          </cell>
          <cell r="D189" t="str">
            <v>Asset Replacement</v>
          </cell>
          <cell r="J189">
            <v>12972</v>
          </cell>
          <cell r="L189">
            <v>11600</v>
          </cell>
          <cell r="M189">
            <v>11732</v>
          </cell>
          <cell r="N189">
            <v>12385</v>
          </cell>
          <cell r="O189">
            <v>12530</v>
          </cell>
          <cell r="P189">
            <v>12710.9</v>
          </cell>
          <cell r="Q189">
            <v>12897.23</v>
          </cell>
          <cell r="R189">
            <v>13089.15</v>
          </cell>
          <cell r="S189">
            <v>13286.82</v>
          </cell>
          <cell r="T189">
            <v>13490.42</v>
          </cell>
          <cell r="U189">
            <v>13700.130000000001</v>
          </cell>
        </row>
        <row r="190">
          <cell r="A190" t="str">
            <v>hide</v>
          </cell>
          <cell r="D190" t="str">
            <v>Business Development</v>
          </cell>
          <cell r="J190">
            <v>81000</v>
          </cell>
          <cell r="L190">
            <v>76000</v>
          </cell>
          <cell r="M190">
            <v>73500</v>
          </cell>
          <cell r="N190">
            <v>78500</v>
          </cell>
          <cell r="O190">
            <v>78500</v>
          </cell>
          <cell r="P190">
            <v>79775</v>
          </cell>
          <cell r="Q190">
            <v>81088.25</v>
          </cell>
          <cell r="R190">
            <v>82440.899999999994</v>
          </cell>
          <cell r="S190">
            <v>83834.13</v>
          </cell>
          <cell r="T190">
            <v>85269.15</v>
          </cell>
          <cell r="U190">
            <v>86747.22</v>
          </cell>
        </row>
        <row r="191">
          <cell r="A191" t="str">
            <v>hide</v>
          </cell>
          <cell r="D191" t="str">
            <v>Car Parking Upgrade</v>
          </cell>
          <cell r="J191">
            <v>-1071487</v>
          </cell>
          <cell r="L191">
            <v>40000</v>
          </cell>
          <cell r="M191">
            <v>37000</v>
          </cell>
          <cell r="N191">
            <v>42000</v>
          </cell>
          <cell r="O191">
            <v>42000</v>
          </cell>
          <cell r="P191">
            <v>43260</v>
          </cell>
          <cell r="Q191">
            <v>44557.8</v>
          </cell>
          <cell r="R191">
            <v>45894.53</v>
          </cell>
          <cell r="S191">
            <v>47271.37</v>
          </cell>
          <cell r="T191">
            <v>48689.51</v>
          </cell>
          <cell r="U191">
            <v>50150.2</v>
          </cell>
        </row>
        <row r="192">
          <cell r="A192" t="str">
            <v>hide</v>
          </cell>
          <cell r="D192" t="str">
            <v>Community Facilities</v>
          </cell>
          <cell r="J192">
            <v>-348345</v>
          </cell>
          <cell r="L192">
            <v>-252469</v>
          </cell>
          <cell r="M192">
            <v>79502</v>
          </cell>
          <cell r="N192">
            <v>864496</v>
          </cell>
          <cell r="O192">
            <v>899825</v>
          </cell>
          <cell r="P192">
            <v>933877</v>
          </cell>
          <cell r="Q192">
            <v>968548</v>
          </cell>
          <cell r="R192">
            <v>1004665</v>
          </cell>
          <cell r="S192">
            <v>1041730</v>
          </cell>
          <cell r="T192">
            <v>1079907</v>
          </cell>
          <cell r="U192">
            <v>1301558</v>
          </cell>
        </row>
        <row r="193">
          <cell r="A193" t="str">
            <v>hide</v>
          </cell>
          <cell r="D193" t="str">
            <v>EDP Equipment</v>
          </cell>
          <cell r="J193">
            <v>10000</v>
          </cell>
          <cell r="L193">
            <v>43500</v>
          </cell>
          <cell r="M193">
            <v>43000</v>
          </cell>
          <cell r="N193">
            <v>44000</v>
          </cell>
          <cell r="O193">
            <v>44000</v>
          </cell>
          <cell r="P193">
            <v>9000</v>
          </cell>
          <cell r="Q193">
            <v>9000</v>
          </cell>
          <cell r="R193">
            <v>9000</v>
          </cell>
          <cell r="S193">
            <v>9000</v>
          </cell>
          <cell r="T193">
            <v>9000</v>
          </cell>
          <cell r="U193">
            <v>9000</v>
          </cell>
        </row>
        <row r="194">
          <cell r="A194" t="str">
            <v>hide</v>
          </cell>
          <cell r="D194" t="str">
            <v>Employees Leave Entitlement</v>
          </cell>
          <cell r="J194">
            <v>-92622</v>
          </cell>
          <cell r="L194">
            <v>-4017521</v>
          </cell>
          <cell r="M194">
            <v>-232527</v>
          </cell>
          <cell r="N194">
            <v>194968</v>
          </cell>
          <cell r="O194">
            <v>884626</v>
          </cell>
          <cell r="P194">
            <v>876328</v>
          </cell>
          <cell r="Q194">
            <v>882888.25</v>
          </cell>
          <cell r="R194">
            <v>889642.49</v>
          </cell>
          <cell r="S194">
            <v>883071.62</v>
          </cell>
          <cell r="T194">
            <v>246345.74</v>
          </cell>
          <cell r="U194">
            <v>253736.11</v>
          </cell>
        </row>
        <row r="195">
          <cell r="A195" t="str">
            <v>hide</v>
          </cell>
          <cell r="D195" t="str">
            <v>Environmental Laboratory</v>
          </cell>
          <cell r="J195">
            <v>149829</v>
          </cell>
          <cell r="L195">
            <v>139826</v>
          </cell>
          <cell r="M195">
            <v>136640</v>
          </cell>
          <cell r="N195">
            <v>135200</v>
          </cell>
          <cell r="O195">
            <v>139100</v>
          </cell>
          <cell r="P195">
            <v>136859</v>
          </cell>
          <cell r="Q195">
            <v>134169</v>
          </cell>
          <cell r="R195">
            <v>130996</v>
          </cell>
          <cell r="S195">
            <v>127307</v>
          </cell>
          <cell r="T195">
            <v>123065</v>
          </cell>
          <cell r="U195">
            <v>118231</v>
          </cell>
        </row>
        <row r="196">
          <cell r="A196" t="str">
            <v>hide</v>
          </cell>
          <cell r="D196" t="str">
            <v>Environmental Levy</v>
          </cell>
          <cell r="J196">
            <v>-340334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 t="str">
            <v>hide</v>
          </cell>
          <cell r="D197" t="str">
            <v>Flood Mitigation Works</v>
          </cell>
          <cell r="J197">
            <v>195000</v>
          </cell>
          <cell r="L197">
            <v>158000</v>
          </cell>
          <cell r="M197">
            <v>147500</v>
          </cell>
          <cell r="N197">
            <v>169000</v>
          </cell>
          <cell r="O197">
            <v>173225</v>
          </cell>
          <cell r="P197">
            <v>25000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 t="str">
            <v>hide</v>
          </cell>
          <cell r="D198" t="str">
            <v>Future Fund</v>
          </cell>
          <cell r="J198">
            <v>400062</v>
          </cell>
          <cell r="L198">
            <v>362816</v>
          </cell>
          <cell r="M198">
            <v>372498</v>
          </cell>
          <cell r="N198">
            <v>383925</v>
          </cell>
          <cell r="O198">
            <v>395085</v>
          </cell>
          <cell r="P198">
            <v>406577.55</v>
          </cell>
          <cell r="Q198">
            <v>418414.87</v>
          </cell>
          <cell r="R198">
            <v>430607.31</v>
          </cell>
          <cell r="S198">
            <v>443165.53</v>
          </cell>
          <cell r="T198">
            <v>456100.49</v>
          </cell>
          <cell r="U198">
            <v>469423.51</v>
          </cell>
        </row>
        <row r="199">
          <cell r="A199" t="str">
            <v>hide</v>
          </cell>
          <cell r="D199" t="str">
            <v>Future Road Network</v>
          </cell>
          <cell r="J199">
            <v>35000</v>
          </cell>
          <cell r="L199">
            <v>30000</v>
          </cell>
          <cell r="M199">
            <v>26000</v>
          </cell>
          <cell r="N199">
            <v>30000</v>
          </cell>
          <cell r="O199">
            <v>30000</v>
          </cell>
          <cell r="P199">
            <v>30900</v>
          </cell>
          <cell r="Q199">
            <v>31827</v>
          </cell>
          <cell r="R199">
            <v>32781.81</v>
          </cell>
          <cell r="S199">
            <v>33765.26</v>
          </cell>
          <cell r="T199">
            <v>34778.22</v>
          </cell>
          <cell r="U199">
            <v>35821.57</v>
          </cell>
        </row>
        <row r="200">
          <cell r="A200" t="str">
            <v>hide</v>
          </cell>
          <cell r="D200" t="str">
            <v>Interest Earned - To Be Allocated</v>
          </cell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 t="str">
            <v>hide</v>
          </cell>
          <cell r="D201" t="str">
            <v>Jetty M&amp;R</v>
          </cell>
          <cell r="J201">
            <v>8500</v>
          </cell>
          <cell r="L201">
            <v>7000</v>
          </cell>
          <cell r="M201">
            <v>6500</v>
          </cell>
          <cell r="N201">
            <v>7500</v>
          </cell>
          <cell r="O201">
            <v>7500</v>
          </cell>
          <cell r="P201">
            <v>7500</v>
          </cell>
          <cell r="Q201">
            <v>7500</v>
          </cell>
          <cell r="R201">
            <v>7500</v>
          </cell>
          <cell r="S201">
            <v>7500</v>
          </cell>
          <cell r="T201">
            <v>7500</v>
          </cell>
          <cell r="U201">
            <v>7500</v>
          </cell>
        </row>
        <row r="202">
          <cell r="A202" t="str">
            <v>hide</v>
          </cell>
          <cell r="D202" t="str">
            <v>Moonee Beach Road Upgrade</v>
          </cell>
          <cell r="J202">
            <v>6000</v>
          </cell>
          <cell r="L202">
            <v>5000</v>
          </cell>
          <cell r="M202">
            <v>4500</v>
          </cell>
          <cell r="N202">
            <v>5000</v>
          </cell>
          <cell r="O202">
            <v>5000</v>
          </cell>
          <cell r="P202">
            <v>5000</v>
          </cell>
          <cell r="Q202">
            <v>5000</v>
          </cell>
          <cell r="R202">
            <v>5000</v>
          </cell>
          <cell r="S202">
            <v>5000</v>
          </cell>
          <cell r="T202">
            <v>5000</v>
          </cell>
          <cell r="U202">
            <v>5000</v>
          </cell>
        </row>
        <row r="203">
          <cell r="A203" t="str">
            <v>hide</v>
          </cell>
          <cell r="D203" t="str">
            <v>Non Domestic Waste Management</v>
          </cell>
          <cell r="J203">
            <v>-324588</v>
          </cell>
          <cell r="L203">
            <v>-198791</v>
          </cell>
          <cell r="M203">
            <v>230321</v>
          </cell>
          <cell r="N203">
            <v>297523</v>
          </cell>
          <cell r="O203">
            <v>370684</v>
          </cell>
          <cell r="P203">
            <v>433218</v>
          </cell>
          <cell r="Q203">
            <v>501026</v>
          </cell>
          <cell r="R203">
            <v>574476</v>
          </cell>
          <cell r="S203">
            <v>653958</v>
          </cell>
          <cell r="T203">
            <v>739889</v>
          </cell>
          <cell r="U203">
            <v>832709</v>
          </cell>
        </row>
        <row r="204">
          <cell r="A204" t="str">
            <v>hide</v>
          </cell>
          <cell r="D204" t="str">
            <v>Open Space Land</v>
          </cell>
          <cell r="J204">
            <v>11000</v>
          </cell>
          <cell r="L204">
            <v>9500</v>
          </cell>
          <cell r="M204">
            <v>8500</v>
          </cell>
          <cell r="N204">
            <v>10000</v>
          </cell>
          <cell r="O204">
            <v>10000</v>
          </cell>
          <cell r="P204">
            <v>10300</v>
          </cell>
          <cell r="Q204">
            <v>10609</v>
          </cell>
          <cell r="R204">
            <v>10927.27</v>
          </cell>
          <cell r="S204">
            <v>11255.09</v>
          </cell>
          <cell r="T204">
            <v>11592.74</v>
          </cell>
          <cell r="U204">
            <v>11940.52</v>
          </cell>
        </row>
        <row r="205">
          <cell r="A205" t="str">
            <v>hide</v>
          </cell>
          <cell r="D205" t="str">
            <v>Other Contributions</v>
          </cell>
          <cell r="J205">
            <v>-2051033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 t="str">
            <v>hide</v>
          </cell>
          <cell r="D206" t="str">
            <v>Plant &amp; Vehicle Replacement</v>
          </cell>
          <cell r="J206">
            <v>-2713052</v>
          </cell>
          <cell r="L206">
            <v>-530973</v>
          </cell>
          <cell r="M206">
            <v>56317</v>
          </cell>
          <cell r="N206">
            <v>96931</v>
          </cell>
          <cell r="O206">
            <v>31994</v>
          </cell>
          <cell r="P206">
            <v>-1002955</v>
          </cell>
          <cell r="Q206">
            <v>-13276</v>
          </cell>
          <cell r="R206">
            <v>239266</v>
          </cell>
          <cell r="S206">
            <v>1062254</v>
          </cell>
          <cell r="T206">
            <v>-572298</v>
          </cell>
          <cell r="U206">
            <v>-498241</v>
          </cell>
        </row>
        <row r="207">
          <cell r="A207" t="str">
            <v>hide</v>
          </cell>
          <cell r="D207" t="str">
            <v>Project Contingency</v>
          </cell>
          <cell r="J207">
            <v>25000</v>
          </cell>
          <cell r="L207">
            <v>20000</v>
          </cell>
          <cell r="M207">
            <v>18500</v>
          </cell>
          <cell r="N207">
            <v>20000</v>
          </cell>
          <cell r="O207">
            <v>20000</v>
          </cell>
          <cell r="P207">
            <v>20600</v>
          </cell>
          <cell r="Q207">
            <v>21218</v>
          </cell>
          <cell r="R207">
            <v>21854.54</v>
          </cell>
          <cell r="S207">
            <v>22510.18</v>
          </cell>
          <cell r="T207">
            <v>23185.49</v>
          </cell>
          <cell r="U207">
            <v>23881.05</v>
          </cell>
        </row>
        <row r="208">
          <cell r="A208" t="str">
            <v>hide</v>
          </cell>
          <cell r="D208" t="str">
            <v>Projects - Private Works Funding</v>
          </cell>
          <cell r="J208">
            <v>142000</v>
          </cell>
          <cell r="L208">
            <v>127000</v>
          </cell>
          <cell r="M208">
            <v>127000</v>
          </cell>
          <cell r="N208">
            <v>132000</v>
          </cell>
          <cell r="O208">
            <v>132000</v>
          </cell>
          <cell r="P208">
            <v>133800</v>
          </cell>
          <cell r="Q208">
            <v>135654</v>
          </cell>
          <cell r="R208">
            <v>137563.62</v>
          </cell>
          <cell r="S208">
            <v>139530.53</v>
          </cell>
          <cell r="T208">
            <v>141556.45000000001</v>
          </cell>
          <cell r="U208">
            <v>143643.14000000001</v>
          </cell>
        </row>
        <row r="209">
          <cell r="A209" t="str">
            <v>hide</v>
          </cell>
          <cell r="D209" t="str">
            <v>RTA Contributions - Pacific Hwy Garden Works</v>
          </cell>
          <cell r="J209">
            <v>-45220</v>
          </cell>
          <cell r="L209">
            <v>-47800</v>
          </cell>
          <cell r="M209">
            <v>6000</v>
          </cell>
          <cell r="N209">
            <v>7000</v>
          </cell>
          <cell r="O209">
            <v>7000</v>
          </cell>
          <cell r="P209">
            <v>7000</v>
          </cell>
          <cell r="Q209">
            <v>7000</v>
          </cell>
          <cell r="R209">
            <v>7000</v>
          </cell>
          <cell r="S209">
            <v>7000</v>
          </cell>
          <cell r="T209">
            <v>7000</v>
          </cell>
          <cell r="U209">
            <v>7000</v>
          </cell>
        </row>
        <row r="210">
          <cell r="A210" t="str">
            <v>hide</v>
          </cell>
          <cell r="D210" t="str">
            <v>RTA Contributions - Pine Creek Handover</v>
          </cell>
          <cell r="J210">
            <v>100000</v>
          </cell>
          <cell r="L210">
            <v>85000</v>
          </cell>
          <cell r="M210">
            <v>75000</v>
          </cell>
          <cell r="N210">
            <v>85000</v>
          </cell>
          <cell r="O210">
            <v>85000</v>
          </cell>
          <cell r="P210">
            <v>85000</v>
          </cell>
          <cell r="Q210">
            <v>85000</v>
          </cell>
          <cell r="R210">
            <v>85000</v>
          </cell>
          <cell r="S210">
            <v>85000</v>
          </cell>
          <cell r="T210">
            <v>85000</v>
          </cell>
          <cell r="U210">
            <v>85000</v>
          </cell>
        </row>
        <row r="211">
          <cell r="A211" t="str">
            <v>hide</v>
          </cell>
          <cell r="D211" t="str">
            <v>Rural Fire Services</v>
          </cell>
          <cell r="J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 t="str">
            <v>hide</v>
          </cell>
          <cell r="D212" t="str">
            <v>Unexpended Grants</v>
          </cell>
          <cell r="J212">
            <v>-2819422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 t="str">
            <v>hide</v>
          </cell>
          <cell r="D213" t="str">
            <v>Unexpended Loans</v>
          </cell>
          <cell r="J213">
            <v>-9191218</v>
          </cell>
          <cell r="L213">
            <v>-381236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 t="str">
            <v>hide</v>
          </cell>
          <cell r="D214" t="str">
            <v>Revenue Revotes (General)</v>
          </cell>
          <cell r="J214">
            <v>-2677484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 t="str">
            <v>hide</v>
          </cell>
          <cell r="D215" t="str">
            <v>Technology Group</v>
          </cell>
          <cell r="J215">
            <v>375236</v>
          </cell>
          <cell r="L215">
            <v>419789</v>
          </cell>
          <cell r="M215">
            <v>445987</v>
          </cell>
          <cell r="N215">
            <v>454052</v>
          </cell>
          <cell r="O215">
            <v>465190</v>
          </cell>
          <cell r="P215">
            <v>471009.45</v>
          </cell>
          <cell r="Q215">
            <v>476718.73</v>
          </cell>
          <cell r="R215">
            <v>482302.41000000003</v>
          </cell>
          <cell r="S215">
            <v>487739.98</v>
          </cell>
          <cell r="T215">
            <v>493012.86</v>
          </cell>
          <cell r="U215">
            <v>498098.39</v>
          </cell>
        </row>
        <row r="216">
          <cell r="A216" t="str">
            <v>hide</v>
          </cell>
          <cell r="D216" t="str">
            <v>CBD Masterplan</v>
          </cell>
          <cell r="J216">
            <v>-926123</v>
          </cell>
          <cell r="L216">
            <v>302475</v>
          </cell>
          <cell r="M216">
            <v>-86636</v>
          </cell>
          <cell r="N216">
            <v>-72418</v>
          </cell>
          <cell r="O216">
            <v>-58713</v>
          </cell>
          <cell r="P216">
            <v>-43507</v>
          </cell>
          <cell r="Q216">
            <v>-26786</v>
          </cell>
          <cell r="R216">
            <v>-9532</v>
          </cell>
          <cell r="S216">
            <v>6269</v>
          </cell>
          <cell r="T216">
            <v>0</v>
          </cell>
          <cell r="U216">
            <v>0</v>
          </cell>
        </row>
        <row r="217">
          <cell r="A217" t="str">
            <v>hide</v>
          </cell>
          <cell r="D217" t="str">
            <v>Interest Earned - Grant</v>
          </cell>
          <cell r="J217">
            <v>-156825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 t="str">
            <v>hide</v>
          </cell>
          <cell r="D218" t="str">
            <v>Revenue Revotes (Water)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 t="str">
            <v>hide</v>
          </cell>
          <cell r="D219" t="str">
            <v>Revenue Revotes (Sewer)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 t="str">
            <v>hide</v>
          </cell>
          <cell r="D220" t="str">
            <v>z_unallocated internal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 t="str">
            <v>hide</v>
          </cell>
          <cell r="D221" t="str">
            <v/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 t="str">
            <v>hide</v>
          </cell>
          <cell r="D222" t="str">
            <v/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 t="str">
            <v>hide</v>
          </cell>
          <cell r="D223" t="str">
            <v/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 t="str">
            <v>hide</v>
          </cell>
          <cell r="D224" t="str">
            <v/>
          </cell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 t="str">
            <v>hide</v>
          </cell>
          <cell r="D225" t="str">
            <v/>
          </cell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 t="str">
            <v>hide</v>
          </cell>
          <cell r="D226" t="str">
            <v/>
          </cell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 t="str">
            <v>hide</v>
          </cell>
          <cell r="D227" t="str">
            <v/>
          </cell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 t="str">
            <v>hide</v>
          </cell>
          <cell r="D228" t="str">
            <v/>
          </cell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 t="str">
            <v>hide</v>
          </cell>
          <cell r="D229" t="str">
            <v/>
          </cell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 t="str">
            <v>hide</v>
          </cell>
          <cell r="D230" t="str">
            <v/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 t="str">
            <v>hide</v>
          </cell>
          <cell r="D231" t="str">
            <v/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>hide</v>
          </cell>
          <cell r="D232" t="str">
            <v/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 t="str">
            <v>hide</v>
          </cell>
          <cell r="D233" t="str">
            <v/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 t="str">
            <v>hide</v>
          </cell>
          <cell r="D234" t="str">
            <v/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 t="str">
            <v>hide</v>
          </cell>
          <cell r="D235" t="str">
            <v/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 t="str">
            <v>hide</v>
          </cell>
          <cell r="D236" t="str">
            <v/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 t="str">
            <v>hide</v>
          </cell>
          <cell r="D237" t="str">
            <v/>
          </cell>
          <cell r="J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 t="str">
            <v>hide</v>
          </cell>
          <cell r="D238" t="str">
            <v/>
          </cell>
          <cell r="J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 t="str">
            <v>hide</v>
          </cell>
          <cell r="D239" t="str">
            <v/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 t="str">
            <v>hide</v>
          </cell>
          <cell r="D240" t="str">
            <v/>
          </cell>
          <cell r="J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 t="str">
            <v>hide</v>
          </cell>
          <cell r="D241" t="str">
            <v/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 t="str">
            <v>hide</v>
          </cell>
          <cell r="D242" t="str">
            <v/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 t="str">
            <v>hide</v>
          </cell>
          <cell r="D243" t="str">
            <v/>
          </cell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 t="str">
            <v>hide</v>
          </cell>
          <cell r="D244" t="str">
            <v/>
          </cell>
          <cell r="J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hide</v>
          </cell>
          <cell r="D245" t="str">
            <v/>
          </cell>
          <cell r="J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 t="str">
            <v>hide</v>
          </cell>
          <cell r="D246" t="str">
            <v/>
          </cell>
          <cell r="J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 t="str">
            <v>hide</v>
          </cell>
          <cell r="D247" t="str">
            <v/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 t="str">
            <v>hide</v>
          </cell>
          <cell r="D248" t="str">
            <v/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 t="str">
            <v>hide</v>
          </cell>
          <cell r="D249" t="str">
            <v/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 t="str">
            <v>hide</v>
          </cell>
          <cell r="D250" t="str">
            <v/>
          </cell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 t="str">
            <v>hide</v>
          </cell>
          <cell r="D251" t="str">
            <v/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 t="str">
            <v>hide</v>
          </cell>
          <cell r="D252" t="str">
            <v/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 t="str">
            <v>hide</v>
          </cell>
          <cell r="D253" t="str">
            <v/>
          </cell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 t="str">
            <v>hide</v>
          </cell>
          <cell r="D254" t="str">
            <v/>
          </cell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 t="str">
            <v>hide</v>
          </cell>
          <cell r="D255" t="str">
            <v/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 t="str">
            <v>hide</v>
          </cell>
          <cell r="D256" t="str">
            <v/>
          </cell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 t="str">
            <v>hide</v>
          </cell>
          <cell r="D257" t="str">
            <v/>
          </cell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 t="str">
            <v>hide</v>
          </cell>
          <cell r="D258" t="str">
            <v/>
          </cell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 t="str">
            <v>hide</v>
          </cell>
          <cell r="D259" t="str">
            <v/>
          </cell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 t="str">
            <v>hide</v>
          </cell>
          <cell r="D260" t="str">
            <v/>
          </cell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 t="str">
            <v>hide</v>
          </cell>
          <cell r="D261" t="str">
            <v/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hide</v>
          </cell>
          <cell r="D262" t="str">
            <v/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 t="str">
            <v>hide</v>
          </cell>
          <cell r="D263" t="str">
            <v/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hide</v>
          </cell>
          <cell r="D264" t="str">
            <v/>
          </cell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 t="str">
            <v>hide</v>
          </cell>
          <cell r="D265" t="str">
            <v/>
          </cell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 t="str">
            <v>hide</v>
          </cell>
          <cell r="D266" t="str">
            <v/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A267" t="str">
            <v>hide</v>
          </cell>
          <cell r="D267" t="str">
            <v/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A268" t="str">
            <v>hide</v>
          </cell>
          <cell r="D268" t="str">
            <v/>
          </cell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A269" t="str">
            <v>hide</v>
          </cell>
          <cell r="D269" t="str">
            <v/>
          </cell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hide</v>
          </cell>
          <cell r="D270" t="str">
            <v/>
          </cell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hide</v>
          </cell>
          <cell r="D271" t="str">
            <v/>
          </cell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 t="str">
            <v>hide</v>
          </cell>
          <cell r="D272" t="str">
            <v/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hide</v>
          </cell>
          <cell r="D273" t="str">
            <v/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hide</v>
          </cell>
          <cell r="D274" t="str">
            <v/>
          </cell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 t="str">
            <v>hide</v>
          </cell>
          <cell r="D275" t="str">
            <v/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hide</v>
          </cell>
          <cell r="D276" t="str">
            <v/>
          </cell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hide</v>
          </cell>
          <cell r="D277" t="str">
            <v/>
          </cell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>hide</v>
          </cell>
          <cell r="D278" t="str">
            <v/>
          </cell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 t="str">
            <v>hide</v>
          </cell>
          <cell r="D279" t="str">
            <v/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 t="str">
            <v>hide</v>
          </cell>
          <cell r="D280" t="str">
            <v/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hide</v>
          </cell>
          <cell r="D281" t="str">
            <v/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 t="str">
            <v>hide</v>
          </cell>
          <cell r="D282" t="str">
            <v/>
          </cell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 t="str">
            <v>hide</v>
          </cell>
          <cell r="D283" t="str">
            <v/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 t="str">
            <v>hide</v>
          </cell>
          <cell r="D284" t="str">
            <v/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 t="str">
            <v>hide</v>
          </cell>
          <cell r="D285" t="str">
            <v/>
          </cell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 t="str">
            <v>hide</v>
          </cell>
          <cell r="D286" t="str">
            <v/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</row>
        <row r="287">
          <cell r="A287" t="str">
            <v>hide</v>
          </cell>
          <cell r="D287" t="str">
            <v/>
          </cell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 t="str">
            <v>hide</v>
          </cell>
          <cell r="C288" t="str">
            <v>Operating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 t="str">
            <v>hide</v>
          </cell>
          <cell r="C289" t="str">
            <v>External</v>
          </cell>
          <cell r="D289" t="str">
            <v>Developer Contributions</v>
          </cell>
          <cell r="J289">
            <v>-1327648</v>
          </cell>
          <cell r="L289">
            <v>-727730</v>
          </cell>
          <cell r="M289">
            <v>-120192</v>
          </cell>
          <cell r="N289">
            <v>-1190700</v>
          </cell>
          <cell r="O289">
            <v>-1852090</v>
          </cell>
          <cell r="P289">
            <v>1343707.2999999998</v>
          </cell>
          <cell r="Q289">
            <v>-2980281.48</v>
          </cell>
          <cell r="R289">
            <v>-561989.91999999993</v>
          </cell>
          <cell r="S289">
            <v>1568650.38</v>
          </cell>
          <cell r="T289">
            <v>1171709.8900000001</v>
          </cell>
          <cell r="U289">
            <v>2887261.19</v>
          </cell>
        </row>
        <row r="290">
          <cell r="A290" t="str">
            <v>hide</v>
          </cell>
          <cell r="D290" t="str">
            <v>Specific Purpose Unexpended Grants</v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 t="str">
            <v>hide</v>
          </cell>
          <cell r="D291" t="str">
            <v>Domestic Waste Management</v>
          </cell>
          <cell r="J291">
            <v>-363880</v>
          </cell>
          <cell r="L291">
            <v>-787749</v>
          </cell>
          <cell r="M291">
            <v>-255539</v>
          </cell>
          <cell r="N291">
            <v>252095</v>
          </cell>
          <cell r="O291">
            <v>944795</v>
          </cell>
          <cell r="P291">
            <v>1503568</v>
          </cell>
          <cell r="Q291">
            <v>2107346</v>
          </cell>
          <cell r="R291">
            <v>2759018</v>
          </cell>
          <cell r="S291">
            <v>3461646</v>
          </cell>
          <cell r="T291">
            <v>4218473</v>
          </cell>
          <cell r="U291">
            <v>5032933</v>
          </cell>
        </row>
        <row r="292">
          <cell r="A292" t="str">
            <v>hide</v>
          </cell>
          <cell r="D292" t="str">
            <v>Water Fund</v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 t="str">
            <v>hide</v>
          </cell>
          <cell r="D293" t="str">
            <v>Sewer Fund</v>
          </cell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 t="str">
            <v>hide</v>
          </cell>
          <cell r="D294" t="str">
            <v>Other 1 Fund</v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 t="str">
            <v>hide</v>
          </cell>
          <cell r="D295" t="str">
            <v>Other 2 Fund</v>
          </cell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 t="str">
            <v>hide</v>
          </cell>
          <cell r="D296" t="str">
            <v>Other 3 Fund</v>
          </cell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 t="str">
            <v>hide</v>
          </cell>
          <cell r="D297" t="str">
            <v>Other</v>
          </cell>
          <cell r="J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 t="str">
            <v>hide</v>
          </cell>
          <cell r="D298" t="str">
            <v>Specific Purpose Unexpended Grants - Sewer</v>
          </cell>
          <cell r="J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 t="str">
            <v>hide</v>
          </cell>
          <cell r="D299" t="str">
            <v>Specific Purpose Unexpended Grants - Water</v>
          </cell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 t="str">
            <v>hide</v>
          </cell>
          <cell r="D300" t="str">
            <v>Specific Purpose Unexpended Loans - Sewer</v>
          </cell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hide</v>
          </cell>
          <cell r="D301" t="str">
            <v>Specific Purpose Unexpended Loans - Water</v>
          </cell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hide</v>
          </cell>
          <cell r="D302" t="str">
            <v>Stormwater Management</v>
          </cell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hide</v>
          </cell>
          <cell r="D303" t="str">
            <v>z_unallocated external</v>
          </cell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hide</v>
          </cell>
          <cell r="D304" t="str">
            <v/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hide</v>
          </cell>
          <cell r="D305" t="str">
            <v/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hide</v>
          </cell>
          <cell r="D306" t="str">
            <v/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hide</v>
          </cell>
          <cell r="D307" t="str">
            <v/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hide</v>
          </cell>
          <cell r="D308" t="str">
            <v/>
          </cell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hide</v>
          </cell>
          <cell r="D309" t="str">
            <v/>
          </cell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hide</v>
          </cell>
          <cell r="D310" t="str">
            <v/>
          </cell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hide</v>
          </cell>
          <cell r="D311" t="str">
            <v/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hide</v>
          </cell>
          <cell r="D312" t="str">
            <v/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hide</v>
          </cell>
          <cell r="D313" t="str">
            <v/>
          </cell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hide</v>
          </cell>
          <cell r="D314" t="str">
            <v/>
          </cell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hide</v>
          </cell>
          <cell r="D315" t="str">
            <v/>
          </cell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hide</v>
          </cell>
          <cell r="D316" t="str">
            <v/>
          </cell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</row>
        <row r="317">
          <cell r="A317" t="str">
            <v>hide</v>
          </cell>
          <cell r="D317" t="str">
            <v/>
          </cell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hide</v>
          </cell>
          <cell r="D318" t="str">
            <v/>
          </cell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hide</v>
          </cell>
          <cell r="D319" t="str">
            <v>Total Operating Net Reserves</v>
          </cell>
          <cell r="J319">
            <v>-22931954</v>
          </cell>
          <cell r="L319">
            <v>-4091521</v>
          </cell>
          <cell r="M319">
            <v>2206286</v>
          </cell>
          <cell r="N319">
            <v>3482839</v>
          </cell>
          <cell r="O319">
            <v>4987181</v>
          </cell>
          <cell r="P319">
            <v>3839017.1999999997</v>
          </cell>
          <cell r="Q319">
            <v>4466555.6500000004</v>
          </cell>
          <cell r="R319">
            <v>8572629.1099999994</v>
          </cell>
          <cell r="S319">
            <v>12731682.890000001</v>
          </cell>
          <cell r="T319">
            <v>10188366.960000003</v>
          </cell>
          <cell r="U319">
            <v>15655431.029999999</v>
          </cell>
        </row>
        <row r="320">
          <cell r="A320" t="str">
            <v>hide</v>
          </cell>
          <cell r="D320">
            <v>0</v>
          </cell>
          <cell r="J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hide</v>
          </cell>
          <cell r="D321">
            <v>0</v>
          </cell>
          <cell r="J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hide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hide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hide</v>
          </cell>
          <cell r="D324" t="str">
            <v>Depreciation - capitalised</v>
          </cell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hide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hide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hide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hide</v>
          </cell>
          <cell r="C328" t="str">
            <v>Capital</v>
          </cell>
          <cell r="D328" t="str">
            <v>Net Reserves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hide</v>
          </cell>
          <cell r="C329" t="str">
            <v>Internal</v>
          </cell>
          <cell r="D329" t="str">
            <v>Airport</v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 t="str">
            <v>hide</v>
          </cell>
          <cell r="D330" t="str">
            <v>Asset Replacement</v>
          </cell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</row>
        <row r="331">
          <cell r="A331" t="str">
            <v>hide</v>
          </cell>
          <cell r="D331" t="str">
            <v>Business Development</v>
          </cell>
          <cell r="J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</row>
        <row r="332">
          <cell r="A332" t="str">
            <v>hide</v>
          </cell>
          <cell r="D332" t="str">
            <v>Car Parking Upgrade</v>
          </cell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</row>
        <row r="333">
          <cell r="A333" t="str">
            <v>hide</v>
          </cell>
          <cell r="D333" t="str">
            <v>Community Facilities</v>
          </cell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</row>
        <row r="334">
          <cell r="A334" t="str">
            <v>hide</v>
          </cell>
          <cell r="D334" t="str">
            <v>EDP Equipment</v>
          </cell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</row>
        <row r="335">
          <cell r="A335" t="str">
            <v>hide</v>
          </cell>
          <cell r="D335" t="str">
            <v>Employees Leave Entitlement</v>
          </cell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</row>
        <row r="336">
          <cell r="A336" t="str">
            <v>hide</v>
          </cell>
          <cell r="D336" t="str">
            <v>Environmental Laboratory</v>
          </cell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</row>
        <row r="337">
          <cell r="A337" t="str">
            <v>hide</v>
          </cell>
          <cell r="D337" t="str">
            <v>Environmental Levy</v>
          </cell>
          <cell r="J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</row>
        <row r="338">
          <cell r="A338" t="str">
            <v>hide</v>
          </cell>
          <cell r="D338" t="str">
            <v>Flood Mitigation Works</v>
          </cell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</row>
        <row r="339">
          <cell r="A339" t="str">
            <v>hide</v>
          </cell>
          <cell r="D339" t="str">
            <v>Future Fund</v>
          </cell>
          <cell r="J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</row>
        <row r="340">
          <cell r="A340" t="str">
            <v>hide</v>
          </cell>
          <cell r="D340" t="str">
            <v>Future Road Network</v>
          </cell>
          <cell r="J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</row>
        <row r="341">
          <cell r="A341" t="str">
            <v>hide</v>
          </cell>
          <cell r="D341" t="str">
            <v>Interest Earned - To Be Allocated</v>
          </cell>
          <cell r="J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</row>
        <row r="342">
          <cell r="A342" t="str">
            <v>hide</v>
          </cell>
          <cell r="D342" t="str">
            <v>Jetty M&amp;R</v>
          </cell>
          <cell r="J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</row>
        <row r="343">
          <cell r="A343" t="str">
            <v>hide</v>
          </cell>
          <cell r="D343" t="str">
            <v>Moonee Beach Road Upgrade</v>
          </cell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</row>
        <row r="344">
          <cell r="A344" t="str">
            <v>hide</v>
          </cell>
          <cell r="D344" t="str">
            <v>Non Domestic Waste Management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</row>
        <row r="345">
          <cell r="A345" t="str">
            <v>hide</v>
          </cell>
          <cell r="D345" t="str">
            <v>Open Space Land</v>
          </cell>
          <cell r="J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</row>
        <row r="346">
          <cell r="A346" t="str">
            <v>hide</v>
          </cell>
          <cell r="D346" t="str">
            <v>Other Contributions</v>
          </cell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</row>
        <row r="347">
          <cell r="A347" t="str">
            <v>hide</v>
          </cell>
          <cell r="D347" t="str">
            <v>Plant &amp; Vehicle Replacement</v>
          </cell>
          <cell r="J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</row>
        <row r="348">
          <cell r="A348" t="str">
            <v>hide</v>
          </cell>
          <cell r="D348" t="str">
            <v>Project Contingency</v>
          </cell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</row>
        <row r="349">
          <cell r="A349" t="str">
            <v>hide</v>
          </cell>
          <cell r="D349" t="str">
            <v>Projects - Private Works Funding</v>
          </cell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</row>
        <row r="350">
          <cell r="A350" t="str">
            <v>hide</v>
          </cell>
          <cell r="D350" t="str">
            <v>RTA Contributions - Pacific Hwy Garden Works</v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</row>
        <row r="351">
          <cell r="A351" t="str">
            <v>hide</v>
          </cell>
          <cell r="D351" t="str">
            <v>RTA Contributions - Pine Creek Handover</v>
          </cell>
          <cell r="J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</row>
        <row r="352">
          <cell r="A352" t="str">
            <v>hide</v>
          </cell>
          <cell r="D352" t="str">
            <v>Rural Fire Services</v>
          </cell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</row>
        <row r="353">
          <cell r="A353" t="str">
            <v>hide</v>
          </cell>
          <cell r="D353" t="str">
            <v>Unexpended Grants</v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</row>
        <row r="354">
          <cell r="A354" t="str">
            <v>hide</v>
          </cell>
          <cell r="D354" t="str">
            <v>Unexpended Loans</v>
          </cell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</row>
        <row r="355">
          <cell r="A355" t="str">
            <v>hide</v>
          </cell>
          <cell r="D355" t="str">
            <v>Revenue Revotes (General)</v>
          </cell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</row>
        <row r="356">
          <cell r="A356" t="str">
            <v>hide</v>
          </cell>
          <cell r="D356" t="str">
            <v>Technology Group</v>
          </cell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</row>
        <row r="357">
          <cell r="A357" t="str">
            <v>hide</v>
          </cell>
          <cell r="D357" t="str">
            <v>CBD Masterplan</v>
          </cell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</row>
        <row r="358">
          <cell r="A358" t="str">
            <v>hide</v>
          </cell>
          <cell r="D358" t="str">
            <v>Interest Earned - Grant</v>
          </cell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</row>
        <row r="359">
          <cell r="A359" t="str">
            <v>hide</v>
          </cell>
          <cell r="D359" t="str">
            <v>Revenue Revotes (Water)</v>
          </cell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</row>
        <row r="360">
          <cell r="A360" t="str">
            <v>hide</v>
          </cell>
          <cell r="D360" t="str">
            <v>Revenue Revotes (Sewer)</v>
          </cell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</row>
        <row r="361">
          <cell r="A361" t="str">
            <v>hide</v>
          </cell>
          <cell r="D361" t="str">
            <v>z_unallocated internal</v>
          </cell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</row>
        <row r="362">
          <cell r="A362" t="str">
            <v>hide</v>
          </cell>
          <cell r="D362" t="str">
            <v/>
          </cell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</row>
        <row r="363">
          <cell r="A363" t="str">
            <v>hide</v>
          </cell>
          <cell r="D363" t="str">
            <v/>
          </cell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</row>
        <row r="364">
          <cell r="A364" t="str">
            <v>hide</v>
          </cell>
          <cell r="D364" t="str">
            <v/>
          </cell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</row>
        <row r="365">
          <cell r="A365" t="str">
            <v>hide</v>
          </cell>
          <cell r="D365" t="str">
            <v/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</row>
        <row r="366">
          <cell r="A366" t="str">
            <v>hide</v>
          </cell>
          <cell r="D366" t="str">
            <v/>
          </cell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</row>
        <row r="367">
          <cell r="A367" t="str">
            <v>hide</v>
          </cell>
          <cell r="D367" t="str">
            <v/>
          </cell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</row>
        <row r="368">
          <cell r="A368" t="str">
            <v>hide</v>
          </cell>
          <cell r="D368" t="str">
            <v/>
          </cell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</row>
        <row r="369">
          <cell r="A369" t="str">
            <v>hide</v>
          </cell>
          <cell r="D369" t="str">
            <v/>
          </cell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</row>
        <row r="370">
          <cell r="A370" t="str">
            <v>hide</v>
          </cell>
          <cell r="D370" t="str">
            <v/>
          </cell>
          <cell r="J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</row>
        <row r="371">
          <cell r="A371" t="str">
            <v>hide</v>
          </cell>
          <cell r="D371" t="str">
            <v/>
          </cell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</row>
        <row r="372">
          <cell r="A372" t="str">
            <v>hide</v>
          </cell>
          <cell r="D372" t="str">
            <v/>
          </cell>
          <cell r="J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</row>
        <row r="373">
          <cell r="A373" t="str">
            <v>hide</v>
          </cell>
          <cell r="D373" t="str">
            <v/>
          </cell>
          <cell r="J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</row>
        <row r="374">
          <cell r="A374" t="str">
            <v>hide</v>
          </cell>
          <cell r="D374" t="str">
            <v/>
          </cell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</row>
        <row r="375">
          <cell r="A375" t="str">
            <v>hide</v>
          </cell>
          <cell r="D375" t="str">
            <v/>
          </cell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</row>
        <row r="376">
          <cell r="A376" t="str">
            <v>hide</v>
          </cell>
          <cell r="D376" t="str">
            <v/>
          </cell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</row>
        <row r="377">
          <cell r="A377" t="str">
            <v>hide</v>
          </cell>
          <cell r="D377" t="str">
            <v/>
          </cell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</row>
        <row r="378">
          <cell r="A378" t="str">
            <v>hide</v>
          </cell>
          <cell r="D378" t="str">
            <v/>
          </cell>
          <cell r="J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</row>
        <row r="379">
          <cell r="A379" t="str">
            <v>hide</v>
          </cell>
          <cell r="D379" t="str">
            <v/>
          </cell>
          <cell r="J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</row>
        <row r="380">
          <cell r="A380" t="str">
            <v>hide</v>
          </cell>
          <cell r="D380" t="str">
            <v/>
          </cell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</row>
        <row r="381">
          <cell r="A381" t="str">
            <v>hide</v>
          </cell>
          <cell r="D381" t="str">
            <v/>
          </cell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</row>
        <row r="382">
          <cell r="A382" t="str">
            <v>hide</v>
          </cell>
          <cell r="D382" t="str">
            <v/>
          </cell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</row>
        <row r="383">
          <cell r="A383" t="str">
            <v>hide</v>
          </cell>
          <cell r="D383" t="str">
            <v/>
          </cell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</row>
        <row r="384">
          <cell r="A384" t="str">
            <v>hide</v>
          </cell>
          <cell r="D384" t="str">
            <v/>
          </cell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</row>
        <row r="385">
          <cell r="A385" t="str">
            <v>hide</v>
          </cell>
          <cell r="D385" t="str">
            <v/>
          </cell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</row>
        <row r="386">
          <cell r="A386" t="str">
            <v>hide</v>
          </cell>
          <cell r="D386" t="str">
            <v/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</row>
        <row r="387">
          <cell r="A387" t="str">
            <v>hide</v>
          </cell>
          <cell r="D387" t="str">
            <v/>
          </cell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</row>
        <row r="388">
          <cell r="A388" t="str">
            <v>hide</v>
          </cell>
          <cell r="D388" t="str">
            <v/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</row>
        <row r="389">
          <cell r="A389" t="str">
            <v>hide</v>
          </cell>
          <cell r="D389" t="str">
            <v/>
          </cell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</row>
        <row r="390">
          <cell r="A390" t="str">
            <v>hide</v>
          </cell>
          <cell r="D390" t="str">
            <v/>
          </cell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</row>
        <row r="391">
          <cell r="A391" t="str">
            <v>hide</v>
          </cell>
          <cell r="D391" t="str">
            <v/>
          </cell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</row>
        <row r="392">
          <cell r="A392" t="str">
            <v>hide</v>
          </cell>
          <cell r="D392" t="str">
            <v/>
          </cell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</row>
        <row r="393">
          <cell r="A393" t="str">
            <v>hide</v>
          </cell>
          <cell r="D393" t="str">
            <v/>
          </cell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</row>
        <row r="394">
          <cell r="A394" t="str">
            <v>hide</v>
          </cell>
          <cell r="D394" t="str">
            <v/>
          </cell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</row>
        <row r="395">
          <cell r="A395" t="str">
            <v>hide</v>
          </cell>
          <cell r="D395" t="str">
            <v/>
          </cell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</row>
        <row r="396">
          <cell r="A396" t="str">
            <v>hide</v>
          </cell>
          <cell r="D396" t="str">
            <v/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hide</v>
          </cell>
          <cell r="D397" t="str">
            <v/>
          </cell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hide</v>
          </cell>
          <cell r="D398" t="str">
            <v/>
          </cell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hide</v>
          </cell>
          <cell r="D399" t="str">
            <v/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hide</v>
          </cell>
          <cell r="D400" t="str">
            <v/>
          </cell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hide</v>
          </cell>
          <cell r="D401" t="str">
            <v/>
          </cell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hide</v>
          </cell>
          <cell r="D402" t="str">
            <v/>
          </cell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hide</v>
          </cell>
          <cell r="D403" t="str">
            <v/>
          </cell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hide</v>
          </cell>
          <cell r="D404" t="str">
            <v/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hide</v>
          </cell>
          <cell r="D405" t="str">
            <v/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hide</v>
          </cell>
          <cell r="D406" t="str">
            <v/>
          </cell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hide</v>
          </cell>
          <cell r="D407" t="str">
            <v/>
          </cell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hide</v>
          </cell>
          <cell r="D408" t="str">
            <v/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hide</v>
          </cell>
          <cell r="D409" t="str">
            <v/>
          </cell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hide</v>
          </cell>
          <cell r="D410" t="str">
            <v/>
          </cell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hide</v>
          </cell>
          <cell r="D411" t="str">
            <v/>
          </cell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hide</v>
          </cell>
          <cell r="D412" t="str">
            <v/>
          </cell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hide</v>
          </cell>
          <cell r="D413" t="str">
            <v/>
          </cell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hide</v>
          </cell>
          <cell r="D414" t="str">
            <v/>
          </cell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 t="str">
            <v>hide</v>
          </cell>
          <cell r="D415" t="str">
            <v/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hide</v>
          </cell>
          <cell r="D416" t="str">
            <v/>
          </cell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hide</v>
          </cell>
          <cell r="D417" t="str">
            <v/>
          </cell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hide</v>
          </cell>
          <cell r="D418" t="str">
            <v/>
          </cell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hide</v>
          </cell>
          <cell r="D419" t="str">
            <v/>
          </cell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hide</v>
          </cell>
          <cell r="D420" t="str">
            <v/>
          </cell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hide</v>
          </cell>
          <cell r="D421" t="str">
            <v/>
          </cell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hide</v>
          </cell>
          <cell r="D422" t="str">
            <v/>
          </cell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hide</v>
          </cell>
          <cell r="D423" t="str">
            <v/>
          </cell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hide</v>
          </cell>
          <cell r="D424" t="str">
            <v/>
          </cell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hide</v>
          </cell>
          <cell r="D425" t="str">
            <v/>
          </cell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hide</v>
          </cell>
          <cell r="D426" t="str">
            <v/>
          </cell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</row>
        <row r="427">
          <cell r="A427" t="str">
            <v>hide</v>
          </cell>
          <cell r="D427" t="str">
            <v/>
          </cell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</row>
        <row r="428">
          <cell r="A428" t="str">
            <v>hide</v>
          </cell>
          <cell r="D428" t="str">
            <v/>
          </cell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</row>
        <row r="429">
          <cell r="A429" t="str">
            <v>hide</v>
          </cell>
          <cell r="C429" t="str">
            <v>Capital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hide</v>
          </cell>
          <cell r="C430" t="str">
            <v>External</v>
          </cell>
          <cell r="D430" t="str">
            <v>Developer Contributions</v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hide</v>
          </cell>
          <cell r="D431" t="str">
            <v>Specific Purpose Unexpended Grants</v>
          </cell>
          <cell r="J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 t="str">
            <v>hide</v>
          </cell>
          <cell r="D432" t="str">
            <v>Domestic Waste Management</v>
          </cell>
          <cell r="J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hide</v>
          </cell>
          <cell r="D433" t="str">
            <v>Water Fund</v>
          </cell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hide</v>
          </cell>
          <cell r="D434" t="str">
            <v>Sewer Fund</v>
          </cell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hide</v>
          </cell>
          <cell r="D435" t="str">
            <v>Other 1 Fund</v>
          </cell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hide</v>
          </cell>
          <cell r="D436" t="str">
            <v>Other 2 Fund</v>
          </cell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hide</v>
          </cell>
          <cell r="D437" t="str">
            <v>Other 3 Fund</v>
          </cell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hide</v>
          </cell>
          <cell r="D438" t="str">
            <v>Other</v>
          </cell>
          <cell r="J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 t="str">
            <v>hide</v>
          </cell>
          <cell r="D439" t="str">
            <v>Specific Purpose Unexpended Grants - Sewer</v>
          </cell>
          <cell r="J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hide</v>
          </cell>
          <cell r="D440" t="str">
            <v>Specific Purpose Unexpended Grants - Water</v>
          </cell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hide</v>
          </cell>
          <cell r="D441" t="str">
            <v>Specific Purpose Unexpended Loans - Sewer</v>
          </cell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hide</v>
          </cell>
          <cell r="D442" t="str">
            <v>Specific Purpose Unexpended Loans - Water</v>
          </cell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hide</v>
          </cell>
          <cell r="D443" t="str">
            <v>Stormwater Management</v>
          </cell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hide</v>
          </cell>
          <cell r="D444" t="str">
            <v>z_unallocated external</v>
          </cell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hide</v>
          </cell>
          <cell r="D445" t="str">
            <v/>
          </cell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hide</v>
          </cell>
          <cell r="D446" t="str">
            <v/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hide</v>
          </cell>
          <cell r="D447" t="str">
            <v/>
          </cell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hide</v>
          </cell>
          <cell r="D448" t="str">
            <v/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hide</v>
          </cell>
          <cell r="D449" t="str">
            <v/>
          </cell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hide</v>
          </cell>
          <cell r="D450" t="str">
            <v/>
          </cell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hide</v>
          </cell>
          <cell r="D451" t="str">
            <v/>
          </cell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hide</v>
          </cell>
          <cell r="D452" t="str">
            <v/>
          </cell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hide</v>
          </cell>
          <cell r="D453" t="str">
            <v/>
          </cell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hide</v>
          </cell>
          <cell r="D454" t="str">
            <v/>
          </cell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hide</v>
          </cell>
          <cell r="D455" t="str">
            <v/>
          </cell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hide</v>
          </cell>
          <cell r="D456" t="str">
            <v/>
          </cell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hide</v>
          </cell>
          <cell r="D457" t="str">
            <v/>
          </cell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hide</v>
          </cell>
          <cell r="D458" t="str">
            <v/>
          </cell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A459" t="str">
            <v>hide</v>
          </cell>
          <cell r="D459" t="str">
            <v/>
          </cell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hide</v>
          </cell>
          <cell r="D460" t="str">
            <v>Total Capital Net Reserves</v>
          </cell>
          <cell r="J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hide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hide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hide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hide</v>
          </cell>
          <cell r="C464" t="str">
            <v>All</v>
          </cell>
          <cell r="D464" t="str">
            <v>Net Reserves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hide</v>
          </cell>
          <cell r="C465" t="str">
            <v>Internal</v>
          </cell>
          <cell r="D465" t="str">
            <v>Airport</v>
          </cell>
          <cell r="J465">
            <v>-34272</v>
          </cell>
          <cell r="L465">
            <v>1015242</v>
          </cell>
          <cell r="M465">
            <v>995183</v>
          </cell>
          <cell r="N465">
            <v>1424382</v>
          </cell>
          <cell r="O465">
            <v>2119930</v>
          </cell>
          <cell r="P465">
            <v>-1689511</v>
          </cell>
          <cell r="Q465">
            <v>1546437</v>
          </cell>
          <cell r="R465">
            <v>2175126</v>
          </cell>
          <cell r="S465">
            <v>2530938</v>
          </cell>
          <cell r="T465">
            <v>1760100</v>
          </cell>
          <cell r="U465">
            <v>4280338</v>
          </cell>
        </row>
        <row r="466">
          <cell r="A466" t="str">
            <v>hide</v>
          </cell>
          <cell r="D466" t="str">
            <v>Asset Replacement</v>
          </cell>
          <cell r="J466">
            <v>12972</v>
          </cell>
          <cell r="L466">
            <v>11600</v>
          </cell>
          <cell r="M466">
            <v>11732</v>
          </cell>
          <cell r="N466">
            <v>12385</v>
          </cell>
          <cell r="O466">
            <v>12530</v>
          </cell>
          <cell r="P466">
            <v>12710.9</v>
          </cell>
          <cell r="Q466">
            <v>12897.23</v>
          </cell>
          <cell r="R466">
            <v>13089.15</v>
          </cell>
          <cell r="S466">
            <v>13286.82</v>
          </cell>
          <cell r="T466">
            <v>13490.42</v>
          </cell>
          <cell r="U466">
            <v>13700.130000000001</v>
          </cell>
        </row>
        <row r="467">
          <cell r="A467" t="str">
            <v>hide</v>
          </cell>
          <cell r="D467" t="str">
            <v>Business Development</v>
          </cell>
          <cell r="J467">
            <v>81000</v>
          </cell>
          <cell r="L467">
            <v>76000</v>
          </cell>
          <cell r="M467">
            <v>73500</v>
          </cell>
          <cell r="N467">
            <v>78500</v>
          </cell>
          <cell r="O467">
            <v>78500</v>
          </cell>
          <cell r="P467">
            <v>79775</v>
          </cell>
          <cell r="Q467">
            <v>81088.25</v>
          </cell>
          <cell r="R467">
            <v>82440.899999999994</v>
          </cell>
          <cell r="S467">
            <v>83834.13</v>
          </cell>
          <cell r="T467">
            <v>85269.15</v>
          </cell>
          <cell r="U467">
            <v>86747.22</v>
          </cell>
        </row>
        <row r="468">
          <cell r="A468" t="str">
            <v>hide</v>
          </cell>
          <cell r="D468" t="str">
            <v>Car Parking Upgrade</v>
          </cell>
          <cell r="J468">
            <v>-1071487</v>
          </cell>
          <cell r="L468">
            <v>40000</v>
          </cell>
          <cell r="M468">
            <v>37000</v>
          </cell>
          <cell r="N468">
            <v>42000</v>
          </cell>
          <cell r="O468">
            <v>42000</v>
          </cell>
          <cell r="P468">
            <v>43260</v>
          </cell>
          <cell r="Q468">
            <v>44557.8</v>
          </cell>
          <cell r="R468">
            <v>45894.53</v>
          </cell>
          <cell r="S468">
            <v>47271.37</v>
          </cell>
          <cell r="T468">
            <v>48689.51</v>
          </cell>
          <cell r="U468">
            <v>50150.2</v>
          </cell>
        </row>
        <row r="469">
          <cell r="A469" t="str">
            <v>hide</v>
          </cell>
          <cell r="D469" t="str">
            <v>Community Facilities</v>
          </cell>
          <cell r="J469">
            <v>-348345</v>
          </cell>
          <cell r="L469">
            <v>-252469</v>
          </cell>
          <cell r="M469">
            <v>79502</v>
          </cell>
          <cell r="N469">
            <v>864496</v>
          </cell>
          <cell r="O469">
            <v>899825</v>
          </cell>
          <cell r="P469">
            <v>933877</v>
          </cell>
          <cell r="Q469">
            <v>968548</v>
          </cell>
          <cell r="R469">
            <v>1004665</v>
          </cell>
          <cell r="S469">
            <v>1041730</v>
          </cell>
          <cell r="T469">
            <v>1079907</v>
          </cell>
          <cell r="U469">
            <v>1301558</v>
          </cell>
        </row>
        <row r="470">
          <cell r="A470" t="str">
            <v>hide</v>
          </cell>
          <cell r="D470" t="str">
            <v>EDP Equipment</v>
          </cell>
          <cell r="J470">
            <v>10000</v>
          </cell>
          <cell r="L470">
            <v>43500</v>
          </cell>
          <cell r="M470">
            <v>43000</v>
          </cell>
          <cell r="N470">
            <v>44000</v>
          </cell>
          <cell r="O470">
            <v>44000</v>
          </cell>
          <cell r="P470">
            <v>9000</v>
          </cell>
          <cell r="Q470">
            <v>9000</v>
          </cell>
          <cell r="R470">
            <v>9000</v>
          </cell>
          <cell r="S470">
            <v>9000</v>
          </cell>
          <cell r="T470">
            <v>9000</v>
          </cell>
          <cell r="U470">
            <v>9000</v>
          </cell>
        </row>
        <row r="471">
          <cell r="A471" t="str">
            <v>hide</v>
          </cell>
          <cell r="D471" t="str">
            <v>Employees Leave Entitlement</v>
          </cell>
          <cell r="J471">
            <v>-92622</v>
          </cell>
          <cell r="L471">
            <v>-4017521</v>
          </cell>
          <cell r="M471">
            <v>-232527</v>
          </cell>
          <cell r="N471">
            <v>194968</v>
          </cell>
          <cell r="O471">
            <v>884626</v>
          </cell>
          <cell r="P471">
            <v>876328</v>
          </cell>
          <cell r="Q471">
            <v>882888.25</v>
          </cell>
          <cell r="R471">
            <v>889642.49</v>
          </cell>
          <cell r="S471">
            <v>883071.62</v>
          </cell>
          <cell r="T471">
            <v>246345.74</v>
          </cell>
          <cell r="U471">
            <v>253736.11</v>
          </cell>
        </row>
        <row r="472">
          <cell r="A472" t="str">
            <v>hide</v>
          </cell>
          <cell r="D472" t="str">
            <v>Environmental Laboratory</v>
          </cell>
          <cell r="J472">
            <v>149829</v>
          </cell>
          <cell r="L472">
            <v>139826</v>
          </cell>
          <cell r="M472">
            <v>136640</v>
          </cell>
          <cell r="N472">
            <v>135200</v>
          </cell>
          <cell r="O472">
            <v>139100</v>
          </cell>
          <cell r="P472">
            <v>136859</v>
          </cell>
          <cell r="Q472">
            <v>134169</v>
          </cell>
          <cell r="R472">
            <v>130996</v>
          </cell>
          <cell r="S472">
            <v>127307</v>
          </cell>
          <cell r="T472">
            <v>123065</v>
          </cell>
          <cell r="U472">
            <v>118231</v>
          </cell>
        </row>
        <row r="473">
          <cell r="A473" t="str">
            <v>hide</v>
          </cell>
          <cell r="D473" t="str">
            <v>Environmental Levy</v>
          </cell>
          <cell r="J473">
            <v>-340334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hide</v>
          </cell>
          <cell r="D474" t="str">
            <v>Flood Mitigation Works</v>
          </cell>
          <cell r="J474">
            <v>195000</v>
          </cell>
          <cell r="L474">
            <v>158000</v>
          </cell>
          <cell r="M474">
            <v>147500</v>
          </cell>
          <cell r="N474">
            <v>169000</v>
          </cell>
          <cell r="O474">
            <v>173225</v>
          </cell>
          <cell r="P474">
            <v>25000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hide</v>
          </cell>
          <cell r="D475" t="str">
            <v>Future Fund</v>
          </cell>
          <cell r="J475">
            <v>400062</v>
          </cell>
          <cell r="L475">
            <v>362816</v>
          </cell>
          <cell r="M475">
            <v>372498</v>
          </cell>
          <cell r="N475">
            <v>383925</v>
          </cell>
          <cell r="O475">
            <v>395085</v>
          </cell>
          <cell r="P475">
            <v>406577.55</v>
          </cell>
          <cell r="Q475">
            <v>418414.87</v>
          </cell>
          <cell r="R475">
            <v>430607.31</v>
          </cell>
          <cell r="S475">
            <v>443165.53</v>
          </cell>
          <cell r="T475">
            <v>456100.49</v>
          </cell>
          <cell r="U475">
            <v>469423.51</v>
          </cell>
        </row>
        <row r="476">
          <cell r="A476" t="str">
            <v>hide</v>
          </cell>
          <cell r="D476" t="str">
            <v>Future Road Network</v>
          </cell>
          <cell r="J476">
            <v>35000</v>
          </cell>
          <cell r="L476">
            <v>30000</v>
          </cell>
          <cell r="M476">
            <v>26000</v>
          </cell>
          <cell r="N476">
            <v>30000</v>
          </cell>
          <cell r="O476">
            <v>30000</v>
          </cell>
          <cell r="P476">
            <v>30900</v>
          </cell>
          <cell r="Q476">
            <v>31827</v>
          </cell>
          <cell r="R476">
            <v>32781.81</v>
          </cell>
          <cell r="S476">
            <v>33765.26</v>
          </cell>
          <cell r="T476">
            <v>34778.22</v>
          </cell>
          <cell r="U476">
            <v>35821.57</v>
          </cell>
        </row>
        <row r="477">
          <cell r="A477" t="str">
            <v>hide</v>
          </cell>
          <cell r="D477" t="str">
            <v>Interest Earned - To Be Allocated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hide</v>
          </cell>
          <cell r="D478" t="str">
            <v>Jetty M&amp;R</v>
          </cell>
          <cell r="J478">
            <v>8500</v>
          </cell>
          <cell r="L478">
            <v>7000</v>
          </cell>
          <cell r="M478">
            <v>6500</v>
          </cell>
          <cell r="N478">
            <v>7500</v>
          </cell>
          <cell r="O478">
            <v>7500</v>
          </cell>
          <cell r="P478">
            <v>7500</v>
          </cell>
          <cell r="Q478">
            <v>7500</v>
          </cell>
          <cell r="R478">
            <v>7500</v>
          </cell>
          <cell r="S478">
            <v>7500</v>
          </cell>
          <cell r="T478">
            <v>7500</v>
          </cell>
          <cell r="U478">
            <v>7500</v>
          </cell>
        </row>
        <row r="479">
          <cell r="A479" t="str">
            <v>hide</v>
          </cell>
          <cell r="D479" t="str">
            <v>Moonee Beach Road Upgrade</v>
          </cell>
          <cell r="J479">
            <v>6000</v>
          </cell>
          <cell r="L479">
            <v>5000</v>
          </cell>
          <cell r="M479">
            <v>4500</v>
          </cell>
          <cell r="N479">
            <v>5000</v>
          </cell>
          <cell r="O479">
            <v>5000</v>
          </cell>
          <cell r="P479">
            <v>5000</v>
          </cell>
          <cell r="Q479">
            <v>5000</v>
          </cell>
          <cell r="R479">
            <v>5000</v>
          </cell>
          <cell r="S479">
            <v>5000</v>
          </cell>
          <cell r="T479">
            <v>5000</v>
          </cell>
          <cell r="U479">
            <v>5000</v>
          </cell>
        </row>
        <row r="480">
          <cell r="A480" t="str">
            <v>hide</v>
          </cell>
          <cell r="D480" t="str">
            <v>Non Domestic Waste Management</v>
          </cell>
          <cell r="J480">
            <v>-324588</v>
          </cell>
          <cell r="L480">
            <v>-198791</v>
          </cell>
          <cell r="M480">
            <v>230321</v>
          </cell>
          <cell r="N480">
            <v>297523</v>
          </cell>
          <cell r="O480">
            <v>370684</v>
          </cell>
          <cell r="P480">
            <v>433218</v>
          </cell>
          <cell r="Q480">
            <v>501026</v>
          </cell>
          <cell r="R480">
            <v>574476</v>
          </cell>
          <cell r="S480">
            <v>653958</v>
          </cell>
          <cell r="T480">
            <v>739889</v>
          </cell>
          <cell r="U480">
            <v>832709</v>
          </cell>
        </row>
        <row r="481">
          <cell r="A481" t="str">
            <v>hide</v>
          </cell>
          <cell r="D481" t="str">
            <v>Open Space Land</v>
          </cell>
          <cell r="J481">
            <v>11000</v>
          </cell>
          <cell r="L481">
            <v>9500</v>
          </cell>
          <cell r="M481">
            <v>8500</v>
          </cell>
          <cell r="N481">
            <v>10000</v>
          </cell>
          <cell r="O481">
            <v>10000</v>
          </cell>
          <cell r="P481">
            <v>10300</v>
          </cell>
          <cell r="Q481">
            <v>10609</v>
          </cell>
          <cell r="R481">
            <v>10927.27</v>
          </cell>
          <cell r="S481">
            <v>11255.09</v>
          </cell>
          <cell r="T481">
            <v>11592.74</v>
          </cell>
          <cell r="U481">
            <v>11940.52</v>
          </cell>
        </row>
        <row r="482">
          <cell r="A482" t="str">
            <v>hide</v>
          </cell>
          <cell r="D482" t="str">
            <v>Other Contributions</v>
          </cell>
          <cell r="J482">
            <v>-2051033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hide</v>
          </cell>
          <cell r="D483" t="str">
            <v>Plant &amp; Vehicle Replacement</v>
          </cell>
          <cell r="J483">
            <v>-2713052</v>
          </cell>
          <cell r="L483">
            <v>-530973</v>
          </cell>
          <cell r="M483">
            <v>56317</v>
          </cell>
          <cell r="N483">
            <v>96931</v>
          </cell>
          <cell r="O483">
            <v>31994</v>
          </cell>
          <cell r="P483">
            <v>-1002955</v>
          </cell>
          <cell r="Q483">
            <v>-13276</v>
          </cell>
          <cell r="R483">
            <v>239266</v>
          </cell>
          <cell r="S483">
            <v>1062254</v>
          </cell>
          <cell r="T483">
            <v>-572298</v>
          </cell>
          <cell r="U483">
            <v>-498241</v>
          </cell>
        </row>
        <row r="484">
          <cell r="A484" t="str">
            <v>hide</v>
          </cell>
          <cell r="D484" t="str">
            <v>Project Contingency</v>
          </cell>
          <cell r="J484">
            <v>25000</v>
          </cell>
          <cell r="L484">
            <v>20000</v>
          </cell>
          <cell r="M484">
            <v>18500</v>
          </cell>
          <cell r="N484">
            <v>20000</v>
          </cell>
          <cell r="O484">
            <v>20000</v>
          </cell>
          <cell r="P484">
            <v>20600</v>
          </cell>
          <cell r="Q484">
            <v>21218</v>
          </cell>
          <cell r="R484">
            <v>21854.54</v>
          </cell>
          <cell r="S484">
            <v>22510.18</v>
          </cell>
          <cell r="T484">
            <v>23185.49</v>
          </cell>
          <cell r="U484">
            <v>23881.05</v>
          </cell>
        </row>
        <row r="485">
          <cell r="A485" t="str">
            <v>hide</v>
          </cell>
          <cell r="D485" t="str">
            <v>Projects - Private Works Funding</v>
          </cell>
          <cell r="J485">
            <v>142000</v>
          </cell>
          <cell r="L485">
            <v>127000</v>
          </cell>
          <cell r="M485">
            <v>127000</v>
          </cell>
          <cell r="N485">
            <v>132000</v>
          </cell>
          <cell r="O485">
            <v>132000</v>
          </cell>
          <cell r="P485">
            <v>133800</v>
          </cell>
          <cell r="Q485">
            <v>135654</v>
          </cell>
          <cell r="R485">
            <v>137563.62</v>
          </cell>
          <cell r="S485">
            <v>139530.53</v>
          </cell>
          <cell r="T485">
            <v>141556.45000000001</v>
          </cell>
          <cell r="U485">
            <v>143643.14000000001</v>
          </cell>
        </row>
        <row r="486">
          <cell r="A486" t="str">
            <v>hide</v>
          </cell>
          <cell r="D486" t="str">
            <v>RTA Contributions - Pacific Hwy Garden Works</v>
          </cell>
          <cell r="J486">
            <v>-45220</v>
          </cell>
          <cell r="L486">
            <v>-47800</v>
          </cell>
          <cell r="M486">
            <v>6000</v>
          </cell>
          <cell r="N486">
            <v>7000</v>
          </cell>
          <cell r="O486">
            <v>7000</v>
          </cell>
          <cell r="P486">
            <v>7000</v>
          </cell>
          <cell r="Q486">
            <v>7000</v>
          </cell>
          <cell r="R486">
            <v>7000</v>
          </cell>
          <cell r="S486">
            <v>7000</v>
          </cell>
          <cell r="T486">
            <v>7000</v>
          </cell>
          <cell r="U486">
            <v>7000</v>
          </cell>
        </row>
        <row r="487">
          <cell r="A487" t="str">
            <v>hide</v>
          </cell>
          <cell r="D487" t="str">
            <v>RTA Contributions - Pine Creek Handover</v>
          </cell>
          <cell r="J487">
            <v>100000</v>
          </cell>
          <cell r="L487">
            <v>85000</v>
          </cell>
          <cell r="M487">
            <v>75000</v>
          </cell>
          <cell r="N487">
            <v>85000</v>
          </cell>
          <cell r="O487">
            <v>85000</v>
          </cell>
          <cell r="P487">
            <v>85000</v>
          </cell>
          <cell r="Q487">
            <v>85000</v>
          </cell>
          <cell r="R487">
            <v>85000</v>
          </cell>
          <cell r="S487">
            <v>85000</v>
          </cell>
          <cell r="T487">
            <v>85000</v>
          </cell>
          <cell r="U487">
            <v>85000</v>
          </cell>
        </row>
        <row r="488">
          <cell r="A488" t="str">
            <v>hide</v>
          </cell>
          <cell r="D488" t="str">
            <v>Rural Fire Services</v>
          </cell>
          <cell r="J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hide</v>
          </cell>
          <cell r="D489" t="str">
            <v>Unexpended Grants</v>
          </cell>
          <cell r="J489">
            <v>-2819422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hide</v>
          </cell>
          <cell r="D490" t="str">
            <v>Unexpended Loans</v>
          </cell>
          <cell r="J490">
            <v>-9191218</v>
          </cell>
          <cell r="L490">
            <v>-381236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A491" t="str">
            <v>hide</v>
          </cell>
          <cell r="D491" t="str">
            <v>Revenue Revotes (General)</v>
          </cell>
          <cell r="J491">
            <v>-2677484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hide</v>
          </cell>
          <cell r="D492" t="str">
            <v>Technology Group</v>
          </cell>
          <cell r="J492">
            <v>375236</v>
          </cell>
          <cell r="L492">
            <v>419789</v>
          </cell>
          <cell r="M492">
            <v>445987</v>
          </cell>
          <cell r="N492">
            <v>454052</v>
          </cell>
          <cell r="O492">
            <v>465190</v>
          </cell>
          <cell r="P492">
            <v>471009.45</v>
          </cell>
          <cell r="Q492">
            <v>476718.73</v>
          </cell>
          <cell r="R492">
            <v>482302.41000000003</v>
          </cell>
          <cell r="S492">
            <v>487739.98</v>
          </cell>
          <cell r="T492">
            <v>493012.86</v>
          </cell>
          <cell r="U492">
            <v>498098.39</v>
          </cell>
        </row>
        <row r="493">
          <cell r="A493" t="str">
            <v>hide</v>
          </cell>
          <cell r="D493" t="str">
            <v>CBD Masterplan</v>
          </cell>
          <cell r="J493">
            <v>-926123</v>
          </cell>
          <cell r="L493">
            <v>302475</v>
          </cell>
          <cell r="M493">
            <v>-86636</v>
          </cell>
          <cell r="N493">
            <v>-72418</v>
          </cell>
          <cell r="O493">
            <v>-58713</v>
          </cell>
          <cell r="P493">
            <v>-43507</v>
          </cell>
          <cell r="Q493">
            <v>-26786</v>
          </cell>
          <cell r="R493">
            <v>-9532</v>
          </cell>
          <cell r="S493">
            <v>6269</v>
          </cell>
          <cell r="T493">
            <v>0</v>
          </cell>
          <cell r="U493">
            <v>0</v>
          </cell>
        </row>
        <row r="494">
          <cell r="A494" t="str">
            <v>hide</v>
          </cell>
          <cell r="D494" t="str">
            <v>Interest Earned - Grant</v>
          </cell>
          <cell r="J494">
            <v>-156825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hide</v>
          </cell>
          <cell r="D495" t="str">
            <v>Revenue Revotes (Water)</v>
          </cell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hide</v>
          </cell>
          <cell r="D496" t="str">
            <v>Revenue Revotes (Sewer)</v>
          </cell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 t="str">
            <v>hide</v>
          </cell>
          <cell r="D497" t="str">
            <v>z_unallocated internal</v>
          </cell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A498" t="str">
            <v>hide</v>
          </cell>
          <cell r="D498" t="str">
            <v/>
          </cell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A499" t="str">
            <v>hide</v>
          </cell>
          <cell r="D499" t="str">
            <v/>
          </cell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 t="str">
            <v>hide</v>
          </cell>
          <cell r="D500" t="str">
            <v/>
          </cell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A501" t="str">
            <v>hide</v>
          </cell>
          <cell r="D501" t="str">
            <v/>
          </cell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 t="str">
            <v>hide</v>
          </cell>
          <cell r="D502" t="str">
            <v/>
          </cell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 t="str">
            <v>hide</v>
          </cell>
          <cell r="D503" t="str">
            <v/>
          </cell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 t="str">
            <v>hide</v>
          </cell>
          <cell r="D504" t="str">
            <v/>
          </cell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 t="str">
            <v>hide</v>
          </cell>
          <cell r="D505" t="str">
            <v/>
          </cell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 t="str">
            <v>hide</v>
          </cell>
          <cell r="D506" t="str">
            <v/>
          </cell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 t="str">
            <v>hide</v>
          </cell>
          <cell r="D507" t="str">
            <v/>
          </cell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 t="str">
            <v>hide</v>
          </cell>
          <cell r="D508" t="str">
            <v/>
          </cell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 t="str">
            <v>hide</v>
          </cell>
          <cell r="D509" t="str">
            <v/>
          </cell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 t="str">
            <v>hide</v>
          </cell>
          <cell r="D510" t="str">
            <v/>
          </cell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 t="str">
            <v>hide</v>
          </cell>
          <cell r="D511" t="str">
            <v/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 t="str">
            <v>hide</v>
          </cell>
          <cell r="D512" t="str">
            <v/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 t="str">
            <v>hide</v>
          </cell>
          <cell r="D513" t="str">
            <v/>
          </cell>
          <cell r="J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 t="str">
            <v>hide</v>
          </cell>
          <cell r="D514" t="str">
            <v/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 t="str">
            <v>hide</v>
          </cell>
          <cell r="D515" t="str">
            <v/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 t="str">
            <v>hide</v>
          </cell>
          <cell r="D516" t="str">
            <v/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 t="str">
            <v>hide</v>
          </cell>
          <cell r="D517" t="str">
            <v/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hide</v>
          </cell>
          <cell r="D518" t="str">
            <v/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 t="str">
            <v>hide</v>
          </cell>
          <cell r="D519" t="str">
            <v/>
          </cell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 t="str">
            <v>hide</v>
          </cell>
          <cell r="D520" t="str">
            <v/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 t="str">
            <v>hide</v>
          </cell>
          <cell r="D521" t="str">
            <v/>
          </cell>
          <cell r="J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 t="str">
            <v>hide</v>
          </cell>
          <cell r="D522" t="str">
            <v/>
          </cell>
          <cell r="J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 t="str">
            <v>hide</v>
          </cell>
          <cell r="D523" t="str">
            <v/>
          </cell>
          <cell r="J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 t="str">
            <v>hide</v>
          </cell>
          <cell r="D524" t="str">
            <v/>
          </cell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 t="str">
            <v>hide</v>
          </cell>
          <cell r="D525" t="str">
            <v/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hide</v>
          </cell>
          <cell r="D526" t="str">
            <v/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hide</v>
          </cell>
          <cell r="D527" t="str">
            <v/>
          </cell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 t="str">
            <v>hide</v>
          </cell>
          <cell r="D528" t="str">
            <v/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 t="str">
            <v>hide</v>
          </cell>
          <cell r="D529" t="str">
            <v/>
          </cell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 t="str">
            <v>hide</v>
          </cell>
          <cell r="D530" t="str">
            <v/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 t="str">
            <v>hide</v>
          </cell>
          <cell r="D531" t="str">
            <v/>
          </cell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 t="str">
            <v>hide</v>
          </cell>
          <cell r="D532" t="str">
            <v/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 t="str">
            <v>hide</v>
          </cell>
          <cell r="D533" t="str">
            <v/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 t="str">
            <v>hide</v>
          </cell>
          <cell r="D534" t="str">
            <v/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 t="str">
            <v>hide</v>
          </cell>
          <cell r="D535" t="str">
            <v/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hide</v>
          </cell>
          <cell r="D536" t="str">
            <v/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 t="str">
            <v>hide</v>
          </cell>
          <cell r="D537" t="str">
            <v/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hide</v>
          </cell>
          <cell r="D538" t="str">
            <v/>
          </cell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 t="str">
            <v>hide</v>
          </cell>
          <cell r="D539" t="str">
            <v/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 t="str">
            <v>hide</v>
          </cell>
          <cell r="D540" t="str">
            <v/>
          </cell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 t="str">
            <v>hide</v>
          </cell>
          <cell r="D541" t="str">
            <v/>
          </cell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 t="str">
            <v>hide</v>
          </cell>
          <cell r="D542" t="str">
            <v/>
          </cell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 t="str">
            <v>hide</v>
          </cell>
          <cell r="D543" t="str">
            <v/>
          </cell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 t="str">
            <v>hide</v>
          </cell>
          <cell r="D544" t="str">
            <v/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 t="str">
            <v>hide</v>
          </cell>
          <cell r="D545" t="str">
            <v/>
          </cell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 t="str">
            <v>hide</v>
          </cell>
          <cell r="D546" t="str">
            <v/>
          </cell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 t="str">
            <v>hide</v>
          </cell>
          <cell r="D547" t="str">
            <v/>
          </cell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 t="str">
            <v>hide</v>
          </cell>
          <cell r="D548" t="str">
            <v/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 t="str">
            <v>hide</v>
          </cell>
          <cell r="D549" t="str">
            <v/>
          </cell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 t="str">
            <v>hide</v>
          </cell>
          <cell r="D550" t="str">
            <v/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 t="str">
            <v>hide</v>
          </cell>
          <cell r="D551" t="str">
            <v/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 t="str">
            <v>hide</v>
          </cell>
          <cell r="D552" t="str">
            <v/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 t="str">
            <v>hide</v>
          </cell>
          <cell r="D553" t="str">
            <v/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 t="str">
            <v>hide</v>
          </cell>
          <cell r="D554" t="str">
            <v/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 t="str">
            <v>hide</v>
          </cell>
          <cell r="D555" t="str">
            <v/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 t="str">
            <v>hide</v>
          </cell>
          <cell r="D556" t="str">
            <v/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 t="str">
            <v>hide</v>
          </cell>
          <cell r="D557" t="str">
            <v/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 t="str">
            <v>hide</v>
          </cell>
          <cell r="D558" t="str">
            <v/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 t="str">
            <v>hide</v>
          </cell>
          <cell r="D559" t="str">
            <v/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 t="str">
            <v>hide</v>
          </cell>
          <cell r="D560" t="str">
            <v/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 t="str">
            <v>hide</v>
          </cell>
          <cell r="D561" t="str">
            <v/>
          </cell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 t="str">
            <v>hide</v>
          </cell>
          <cell r="D562" t="str">
            <v/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</row>
        <row r="563">
          <cell r="A563" t="str">
            <v>hide</v>
          </cell>
          <cell r="D563" t="str">
            <v/>
          </cell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</row>
        <row r="564">
          <cell r="A564" t="str">
            <v>hide</v>
          </cell>
          <cell r="D564" t="str">
            <v/>
          </cell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</row>
        <row r="565">
          <cell r="A565" t="str">
            <v>hide</v>
          </cell>
          <cell r="C565" t="str">
            <v>All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 t="str">
            <v>hide</v>
          </cell>
          <cell r="C566" t="str">
            <v>External</v>
          </cell>
          <cell r="D566" t="str">
            <v>Developer Contributions</v>
          </cell>
          <cell r="J566">
            <v>-1327648</v>
          </cell>
          <cell r="L566">
            <v>-727730</v>
          </cell>
          <cell r="M566">
            <v>-120192</v>
          </cell>
          <cell r="N566">
            <v>-1190700</v>
          </cell>
          <cell r="O566">
            <v>-1852090</v>
          </cell>
          <cell r="P566">
            <v>1343707.2999999998</v>
          </cell>
          <cell r="Q566">
            <v>-2980281.48</v>
          </cell>
          <cell r="R566">
            <v>-561989.91999999993</v>
          </cell>
          <cell r="S566">
            <v>1568650.38</v>
          </cell>
          <cell r="T566">
            <v>1171709.8900000001</v>
          </cell>
          <cell r="U566">
            <v>2887261.19</v>
          </cell>
        </row>
        <row r="567">
          <cell r="A567" t="str">
            <v>hide</v>
          </cell>
          <cell r="D567" t="str">
            <v>Specific Purpose Unexpended Grants</v>
          </cell>
          <cell r="J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 t="str">
            <v>hide</v>
          </cell>
          <cell r="D568" t="str">
            <v>Domestic Waste Management</v>
          </cell>
          <cell r="J568">
            <v>-363880</v>
          </cell>
          <cell r="L568">
            <v>-787749</v>
          </cell>
          <cell r="M568">
            <v>-255539</v>
          </cell>
          <cell r="N568">
            <v>252095</v>
          </cell>
          <cell r="O568">
            <v>944795</v>
          </cell>
          <cell r="P568">
            <v>1503568</v>
          </cell>
          <cell r="Q568">
            <v>2107346</v>
          </cell>
          <cell r="R568">
            <v>2759018</v>
          </cell>
          <cell r="S568">
            <v>3461646</v>
          </cell>
          <cell r="T568">
            <v>4218473</v>
          </cell>
          <cell r="U568">
            <v>5032933</v>
          </cell>
        </row>
        <row r="569">
          <cell r="A569" t="str">
            <v>hide</v>
          </cell>
          <cell r="D569" t="str">
            <v>Water Fund</v>
          </cell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 t="str">
            <v>hide</v>
          </cell>
          <cell r="D570" t="str">
            <v>Sewer Fund</v>
          </cell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 t="str">
            <v>hide</v>
          </cell>
          <cell r="D571" t="str">
            <v>Other 1 Fund</v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 t="str">
            <v>hide</v>
          </cell>
          <cell r="D572" t="str">
            <v>Other 2 Fund</v>
          </cell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 t="str">
            <v>hide</v>
          </cell>
          <cell r="D573" t="str">
            <v>Other 3 Fund</v>
          </cell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 t="str">
            <v>hide</v>
          </cell>
          <cell r="D574" t="str">
            <v>Other</v>
          </cell>
          <cell r="J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 t="str">
            <v>hide</v>
          </cell>
          <cell r="D575" t="str">
            <v>Specific Purpose Unexpended Grants - Sewer</v>
          </cell>
          <cell r="J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 t="str">
            <v>hide</v>
          </cell>
          <cell r="D576" t="str">
            <v>Specific Purpose Unexpended Grants - Water</v>
          </cell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 t="str">
            <v>hide</v>
          </cell>
          <cell r="D577" t="str">
            <v>Specific Purpose Unexpended Loans - Sewer</v>
          </cell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 t="str">
            <v>hide</v>
          </cell>
          <cell r="D578" t="str">
            <v>Specific Purpose Unexpended Loans - Water</v>
          </cell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 t="str">
            <v>hide</v>
          </cell>
          <cell r="D579" t="str">
            <v>Stormwater Management</v>
          </cell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 t="str">
            <v>hide</v>
          </cell>
          <cell r="D580" t="str">
            <v>z_unallocated external</v>
          </cell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 t="str">
            <v>hide</v>
          </cell>
          <cell r="D581" t="str">
            <v/>
          </cell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 t="str">
            <v>hide</v>
          </cell>
          <cell r="D582" t="str">
            <v/>
          </cell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 t="str">
            <v>hide</v>
          </cell>
          <cell r="D583" t="str">
            <v/>
          </cell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 t="str">
            <v>hide</v>
          </cell>
          <cell r="D584" t="str">
            <v/>
          </cell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 t="str">
            <v>hide</v>
          </cell>
          <cell r="D585" t="str">
            <v/>
          </cell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 t="str">
            <v>hide</v>
          </cell>
          <cell r="D586" t="str">
            <v/>
          </cell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 t="str">
            <v>hide</v>
          </cell>
          <cell r="D587" t="str">
            <v/>
          </cell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 t="str">
            <v>hide</v>
          </cell>
          <cell r="D588" t="str">
            <v/>
          </cell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 t="str">
            <v>hide</v>
          </cell>
          <cell r="D589" t="str">
            <v/>
          </cell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 t="str">
            <v>hide</v>
          </cell>
          <cell r="D590" t="str">
            <v/>
          </cell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A591" t="str">
            <v>hide</v>
          </cell>
          <cell r="D591" t="str">
            <v/>
          </cell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 t="str">
            <v>hide</v>
          </cell>
          <cell r="D592" t="str">
            <v/>
          </cell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 t="str">
            <v>hide</v>
          </cell>
          <cell r="D593" t="str">
            <v/>
          </cell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 t="str">
            <v>hide</v>
          </cell>
          <cell r="D594" t="str">
            <v/>
          </cell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 t="str">
            <v>hide</v>
          </cell>
          <cell r="D595" t="str">
            <v/>
          </cell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 t="str">
            <v>hide</v>
          </cell>
          <cell r="D596" t="str">
            <v>Total Net Reserves</v>
          </cell>
          <cell r="J596">
            <v>-22931954</v>
          </cell>
          <cell r="L596">
            <v>-4091521</v>
          </cell>
          <cell r="M596">
            <v>2206286</v>
          </cell>
          <cell r="N596">
            <v>3482839</v>
          </cell>
          <cell r="O596">
            <v>4987181</v>
          </cell>
          <cell r="P596">
            <v>3839017.1999999997</v>
          </cell>
          <cell r="Q596">
            <v>4466555.6500000004</v>
          </cell>
          <cell r="R596">
            <v>8572629.1099999994</v>
          </cell>
          <cell r="S596">
            <v>12731682.890000001</v>
          </cell>
          <cell r="T596">
            <v>10188366.960000003</v>
          </cell>
          <cell r="U596">
            <v>15655431.029999999</v>
          </cell>
        </row>
        <row r="597">
          <cell r="A597" t="str">
            <v>hide</v>
          </cell>
          <cell r="D597" t="str">
            <v>Net Result per Income Statement</v>
          </cell>
          <cell r="J597">
            <v>-22931954</v>
          </cell>
          <cell r="L597">
            <v>-4091521</v>
          </cell>
          <cell r="M597">
            <v>2206286</v>
          </cell>
          <cell r="N597">
            <v>3482839</v>
          </cell>
          <cell r="O597">
            <v>4987181</v>
          </cell>
          <cell r="P597">
            <v>3839017.1999999993</v>
          </cell>
          <cell r="Q597">
            <v>4466555.6500000004</v>
          </cell>
          <cell r="R597">
            <v>8572629.1099999994</v>
          </cell>
          <cell r="S597">
            <v>12731682.890000001</v>
          </cell>
          <cell r="T597">
            <v>10188366.960000001</v>
          </cell>
          <cell r="U597">
            <v>15655431.030000001</v>
          </cell>
        </row>
        <row r="598">
          <cell r="A598" t="str">
            <v>hide</v>
          </cell>
          <cell r="D598" t="str">
            <v>Variance</v>
          </cell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 t="str">
            <v>hide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 t="str">
            <v>hide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 t="str">
            <v>hide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 t="str">
            <v>hide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 t="str">
            <v>hide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 t="str">
            <v>hide</v>
          </cell>
          <cell r="D604" t="str">
            <v>Transfer to Reserves</v>
          </cell>
          <cell r="J604">
            <v>2259000</v>
          </cell>
          <cell r="L604">
            <v>2213270</v>
          </cell>
          <cell r="M604">
            <v>2244168</v>
          </cell>
          <cell r="N604">
            <v>2351700</v>
          </cell>
          <cell r="O604">
            <v>2459910</v>
          </cell>
          <cell r="P604">
            <v>2533707.2999999998</v>
          </cell>
          <cell r="Q604">
            <v>2609718.52</v>
          </cell>
          <cell r="R604">
            <v>2688010.08</v>
          </cell>
          <cell r="S604">
            <v>2768650.38</v>
          </cell>
          <cell r="T604">
            <v>2851709.89</v>
          </cell>
          <cell r="U604">
            <v>2937261.19</v>
          </cell>
        </row>
        <row r="605">
          <cell r="A605" t="str">
            <v>hide</v>
          </cell>
          <cell r="D605" t="str">
            <v>Transfer from Reserves</v>
          </cell>
          <cell r="J605">
            <v>-3586648</v>
          </cell>
          <cell r="L605">
            <v>-2941000</v>
          </cell>
          <cell r="M605">
            <v>-2364360</v>
          </cell>
          <cell r="N605">
            <v>-3542400</v>
          </cell>
          <cell r="O605">
            <v>-4312000</v>
          </cell>
          <cell r="P605">
            <v>-1190000</v>
          </cell>
          <cell r="Q605">
            <v>-5590000</v>
          </cell>
          <cell r="R605">
            <v>-3250000</v>
          </cell>
          <cell r="S605">
            <v>-1200000</v>
          </cell>
          <cell r="T605">
            <v>-1680000</v>
          </cell>
          <cell r="U605">
            <v>-50000</v>
          </cell>
        </row>
        <row r="606">
          <cell r="A606" t="str">
            <v>hide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 t="str">
            <v>hide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 t="str">
            <v>hide</v>
          </cell>
          <cell r="D608" t="str">
            <v>Operating Net Internals (excl. internal expenses capitalised)</v>
          </cell>
          <cell r="J608">
            <v>10659481.950000001</v>
          </cell>
          <cell r="L608">
            <v>10956332.34</v>
          </cell>
          <cell r="M608">
            <v>11302732.33</v>
          </cell>
          <cell r="N608">
            <v>11621419</v>
          </cell>
          <cell r="O608">
            <v>11927644</v>
          </cell>
          <cell r="P608">
            <v>12276359.020000001</v>
          </cell>
          <cell r="Q608">
            <v>12635934.399999999</v>
          </cell>
          <cell r="R608">
            <v>13005890.109999998</v>
          </cell>
          <cell r="S608">
            <v>13387081.429999996</v>
          </cell>
          <cell r="T608">
            <v>13779706.359999999</v>
          </cell>
          <cell r="U608">
            <v>14000315.41</v>
          </cell>
        </row>
        <row r="609">
          <cell r="A609" t="str">
            <v>hide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 t="str">
            <v>hide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 t="str">
            <v>hide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 t="str">
            <v>hide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 t="str">
            <v>hide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 t="str">
            <v>hide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 t="str">
            <v>hide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 t="str">
            <v>end</v>
          </cell>
          <cell r="C616" t="str">
            <v>end</v>
          </cell>
          <cell r="D616" t="str">
            <v>end</v>
          </cell>
          <cell r="J616" t="str">
            <v>end</v>
          </cell>
          <cell r="L616" t="str">
            <v>end</v>
          </cell>
          <cell r="M616" t="str">
            <v>end</v>
          </cell>
          <cell r="N616" t="str">
            <v>end</v>
          </cell>
          <cell r="O616" t="str">
            <v>end</v>
          </cell>
          <cell r="P616" t="str">
            <v>end</v>
          </cell>
          <cell r="Q616" t="str">
            <v>end</v>
          </cell>
          <cell r="R616" t="str">
            <v>end</v>
          </cell>
          <cell r="S616" t="str">
            <v>end</v>
          </cell>
          <cell r="T616" t="str">
            <v>end</v>
          </cell>
          <cell r="U616" t="str">
            <v>end</v>
          </cell>
          <cell r="BC616" t="str">
            <v>end</v>
          </cell>
          <cell r="BD616" t="str">
            <v>end</v>
          </cell>
          <cell r="BE616" t="str">
            <v>end</v>
          </cell>
          <cell r="BF616" t="str">
            <v>end</v>
          </cell>
          <cell r="BG616" t="str">
            <v>end</v>
          </cell>
          <cell r="BH616" t="str">
            <v>end</v>
          </cell>
          <cell r="BI616" t="str">
            <v>end</v>
          </cell>
          <cell r="BJ616" t="str">
            <v>end</v>
          </cell>
          <cell r="BK616" t="str">
            <v>end</v>
          </cell>
          <cell r="BL616" t="str">
            <v>end</v>
          </cell>
          <cell r="BM616" t="str">
            <v>end</v>
          </cell>
        </row>
        <row r="617">
          <cell r="D617" t="str">
            <v xml:space="preserve"> </v>
          </cell>
          <cell r="J617" t="str">
            <v xml:space="preserve"> </v>
          </cell>
          <cell r="L617" t="str">
            <v xml:space="preserve"> </v>
          </cell>
          <cell r="M617" t="str">
            <v xml:space="preserve"> </v>
          </cell>
          <cell r="N617" t="str">
            <v xml:space="preserve"> </v>
          </cell>
          <cell r="O617" t="str">
            <v xml:space="preserve"> 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BC617" t="str">
            <v xml:space="preserve"> </v>
          </cell>
          <cell r="BD617" t="str">
            <v xml:space="preserve"> </v>
          </cell>
          <cell r="BE617" t="str">
            <v xml:space="preserve"> </v>
          </cell>
          <cell r="BF617" t="str">
            <v xml:space="preserve"> </v>
          </cell>
          <cell r="BG617" t="str">
            <v xml:space="preserve"> </v>
          </cell>
          <cell r="BH617" t="str">
            <v xml:space="preserve"> </v>
          </cell>
          <cell r="BI617" t="str">
            <v xml:space="preserve"> </v>
          </cell>
          <cell r="BJ617" t="str">
            <v xml:space="preserve"> </v>
          </cell>
          <cell r="BK617" t="str">
            <v xml:space="preserve"> </v>
          </cell>
          <cell r="BL617" t="str">
            <v xml:space="preserve"> </v>
          </cell>
          <cell r="BM617" t="str">
            <v xml:space="preserve"> </v>
          </cell>
        </row>
        <row r="618">
          <cell r="D618" t="str">
            <v xml:space="preserve"> </v>
          </cell>
          <cell r="J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 t="str">
            <v xml:space="preserve"> </v>
          </cell>
          <cell r="P618" t="str">
            <v xml:space="preserve"> </v>
          </cell>
          <cell r="Q618" t="str">
            <v xml:space="preserve"> </v>
          </cell>
          <cell r="R618" t="str">
            <v xml:space="preserve"> </v>
          </cell>
          <cell r="S618" t="str">
            <v xml:space="preserve"> </v>
          </cell>
          <cell r="T618" t="str">
            <v xml:space="preserve"> </v>
          </cell>
          <cell r="U618" t="str">
            <v xml:space="preserve"> </v>
          </cell>
          <cell r="BC618" t="str">
            <v xml:space="preserve"> </v>
          </cell>
          <cell r="BD618" t="str">
            <v xml:space="preserve"> </v>
          </cell>
          <cell r="BE618" t="str">
            <v xml:space="preserve"> </v>
          </cell>
          <cell r="BF618" t="str">
            <v xml:space="preserve"> </v>
          </cell>
          <cell r="BG618" t="str">
            <v xml:space="preserve"> </v>
          </cell>
          <cell r="BH618" t="str">
            <v xml:space="preserve"> </v>
          </cell>
          <cell r="BI618" t="str">
            <v xml:space="preserve"> </v>
          </cell>
          <cell r="BJ618" t="str">
            <v xml:space="preserve"> </v>
          </cell>
          <cell r="BK618" t="str">
            <v xml:space="preserve"> </v>
          </cell>
          <cell r="BL618" t="str">
            <v xml:space="preserve"> </v>
          </cell>
          <cell r="BM618" t="str">
            <v xml:space="preserve"> </v>
          </cell>
        </row>
        <row r="619">
          <cell r="D619" t="str">
            <v xml:space="preserve"> </v>
          </cell>
          <cell r="J619" t="str">
            <v xml:space="preserve"> </v>
          </cell>
          <cell r="L619" t="str">
            <v xml:space="preserve"> </v>
          </cell>
          <cell r="M619" t="str">
            <v xml:space="preserve"> </v>
          </cell>
          <cell r="N619" t="str">
            <v xml:space="preserve"> </v>
          </cell>
          <cell r="O619" t="str">
            <v xml:space="preserve"> </v>
          </cell>
          <cell r="P619" t="str">
            <v xml:space="preserve"> </v>
          </cell>
          <cell r="Q619" t="str">
            <v xml:space="preserve"> </v>
          </cell>
          <cell r="R619" t="str">
            <v xml:space="preserve"> </v>
          </cell>
          <cell r="S619" t="str">
            <v xml:space="preserve"> </v>
          </cell>
          <cell r="T619" t="str">
            <v xml:space="preserve"> </v>
          </cell>
          <cell r="U619" t="str">
            <v xml:space="preserve"> </v>
          </cell>
          <cell r="BC619" t="str">
            <v xml:space="preserve"> </v>
          </cell>
          <cell r="BD619" t="str">
            <v xml:space="preserve"> </v>
          </cell>
          <cell r="BE619" t="str">
            <v xml:space="preserve"> </v>
          </cell>
          <cell r="BF619" t="str">
            <v xml:space="preserve"> </v>
          </cell>
          <cell r="BG619" t="str">
            <v xml:space="preserve"> </v>
          </cell>
          <cell r="BH619" t="str">
            <v xml:space="preserve"> </v>
          </cell>
          <cell r="BI619" t="str">
            <v xml:space="preserve"> </v>
          </cell>
          <cell r="BJ619" t="str">
            <v xml:space="preserve"> </v>
          </cell>
          <cell r="BK619" t="str">
            <v xml:space="preserve"> </v>
          </cell>
          <cell r="BL619" t="str">
            <v xml:space="preserve"> </v>
          </cell>
          <cell r="BM619" t="str">
            <v xml:space="preserve"> </v>
          </cell>
        </row>
        <row r="620">
          <cell r="D620" t="str">
            <v xml:space="preserve"> </v>
          </cell>
          <cell r="J620" t="str">
            <v xml:space="preserve"> </v>
          </cell>
          <cell r="L620" t="str">
            <v xml:space="preserve"> </v>
          </cell>
          <cell r="M620" t="str">
            <v xml:space="preserve"> </v>
          </cell>
          <cell r="N620" t="str">
            <v xml:space="preserve"> </v>
          </cell>
          <cell r="O620" t="str">
            <v xml:space="preserve"> </v>
          </cell>
          <cell r="P620" t="str">
            <v xml:space="preserve"> </v>
          </cell>
          <cell r="Q620" t="str">
            <v xml:space="preserve"> </v>
          </cell>
          <cell r="R620" t="str">
            <v xml:space="preserve"> </v>
          </cell>
          <cell r="S620" t="str">
            <v xml:space="preserve"> </v>
          </cell>
          <cell r="T620" t="str">
            <v xml:space="preserve"> </v>
          </cell>
          <cell r="U620" t="str">
            <v xml:space="preserve"> </v>
          </cell>
          <cell r="BC620" t="str">
            <v xml:space="preserve"> </v>
          </cell>
          <cell r="BD620" t="str">
            <v xml:space="preserve"> </v>
          </cell>
          <cell r="BE620" t="str">
            <v xml:space="preserve"> </v>
          </cell>
          <cell r="BF620" t="str">
            <v xml:space="preserve"> </v>
          </cell>
          <cell r="BG620" t="str">
            <v xml:space="preserve"> </v>
          </cell>
          <cell r="BH620" t="str">
            <v xml:space="preserve"> </v>
          </cell>
          <cell r="BI620" t="str">
            <v xml:space="preserve"> </v>
          </cell>
          <cell r="BJ620" t="str">
            <v xml:space="preserve"> </v>
          </cell>
          <cell r="BK620" t="str">
            <v xml:space="preserve"> </v>
          </cell>
          <cell r="BL620" t="str">
            <v xml:space="preserve"> </v>
          </cell>
          <cell r="BM620" t="str">
            <v xml:space="preserve"> </v>
          </cell>
        </row>
        <row r="621">
          <cell r="D621" t="str">
            <v xml:space="preserve"> </v>
          </cell>
          <cell r="J621" t="str">
            <v xml:space="preserve"> </v>
          </cell>
          <cell r="L621" t="str">
            <v xml:space="preserve"> </v>
          </cell>
          <cell r="M621" t="str">
            <v xml:space="preserve"> </v>
          </cell>
          <cell r="N621" t="str">
            <v xml:space="preserve"> </v>
          </cell>
          <cell r="O621" t="str">
            <v xml:space="preserve"> </v>
          </cell>
          <cell r="P621" t="str">
            <v xml:space="preserve"> </v>
          </cell>
          <cell r="Q621" t="str">
            <v xml:space="preserve"> </v>
          </cell>
          <cell r="R621" t="str">
            <v xml:space="preserve"> </v>
          </cell>
          <cell r="S621" t="str">
            <v xml:space="preserve"> </v>
          </cell>
          <cell r="T621" t="str">
            <v xml:space="preserve"> </v>
          </cell>
          <cell r="U621" t="str">
            <v xml:space="preserve"> </v>
          </cell>
          <cell r="BC621" t="str">
            <v xml:space="preserve"> </v>
          </cell>
          <cell r="BD621" t="str">
            <v xml:space="preserve"> </v>
          </cell>
          <cell r="BE621" t="str">
            <v xml:space="preserve"> </v>
          </cell>
          <cell r="BF621" t="str">
            <v xml:space="preserve"> </v>
          </cell>
          <cell r="BG621" t="str">
            <v xml:space="preserve"> </v>
          </cell>
          <cell r="BH621" t="str">
            <v xml:space="preserve"> </v>
          </cell>
          <cell r="BI621" t="str">
            <v xml:space="preserve"> </v>
          </cell>
          <cell r="BJ621" t="str">
            <v xml:space="preserve"> </v>
          </cell>
          <cell r="BK621" t="str">
            <v xml:space="preserve"> </v>
          </cell>
          <cell r="BL621" t="str">
            <v xml:space="preserve"> </v>
          </cell>
          <cell r="BM621" t="str">
            <v xml:space="preserve"> </v>
          </cell>
        </row>
        <row r="622">
          <cell r="D622" t="str">
            <v xml:space="preserve"> </v>
          </cell>
          <cell r="J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 t="str">
            <v xml:space="preserve"> </v>
          </cell>
          <cell r="P622" t="str">
            <v xml:space="preserve"> </v>
          </cell>
          <cell r="Q622" t="str">
            <v xml:space="preserve"> </v>
          </cell>
          <cell r="R622" t="str">
            <v xml:space="preserve"> </v>
          </cell>
          <cell r="S622" t="str">
            <v xml:space="preserve"> </v>
          </cell>
          <cell r="T622" t="str">
            <v xml:space="preserve"> </v>
          </cell>
          <cell r="U622" t="str">
            <v xml:space="preserve"> </v>
          </cell>
          <cell r="BC622" t="str">
            <v xml:space="preserve"> </v>
          </cell>
          <cell r="BD622" t="str">
            <v xml:space="preserve"> </v>
          </cell>
          <cell r="BE622" t="str">
            <v xml:space="preserve"> </v>
          </cell>
          <cell r="BF622" t="str">
            <v xml:space="preserve"> </v>
          </cell>
          <cell r="BG622" t="str">
            <v xml:space="preserve"> </v>
          </cell>
          <cell r="BH622" t="str">
            <v xml:space="preserve"> </v>
          </cell>
          <cell r="BI622" t="str">
            <v xml:space="preserve"> </v>
          </cell>
          <cell r="BJ622" t="str">
            <v xml:space="preserve"> </v>
          </cell>
          <cell r="BK622" t="str">
            <v xml:space="preserve"> </v>
          </cell>
          <cell r="BL622" t="str">
            <v xml:space="preserve"> </v>
          </cell>
          <cell r="BM622" t="str">
            <v xml:space="preserve"> </v>
          </cell>
        </row>
        <row r="623">
          <cell r="D623" t="str">
            <v xml:space="preserve"> </v>
          </cell>
          <cell r="J623" t="str">
            <v xml:space="preserve"> </v>
          </cell>
          <cell r="L623" t="str">
            <v xml:space="preserve"> </v>
          </cell>
          <cell r="M623" t="str">
            <v xml:space="preserve"> </v>
          </cell>
          <cell r="N623" t="str">
            <v xml:space="preserve"> </v>
          </cell>
          <cell r="O623" t="str">
            <v xml:space="preserve"> </v>
          </cell>
          <cell r="P623" t="str">
            <v xml:space="preserve"> </v>
          </cell>
          <cell r="Q623" t="str">
            <v xml:space="preserve"> </v>
          </cell>
          <cell r="R623" t="str">
            <v xml:space="preserve"> </v>
          </cell>
          <cell r="S623" t="str">
            <v xml:space="preserve"> </v>
          </cell>
          <cell r="T623" t="str">
            <v xml:space="preserve"> </v>
          </cell>
          <cell r="U623" t="str">
            <v xml:space="preserve"> </v>
          </cell>
          <cell r="BC623" t="str">
            <v xml:space="preserve"> </v>
          </cell>
          <cell r="BD623" t="str">
            <v xml:space="preserve"> </v>
          </cell>
          <cell r="BE623" t="str">
            <v xml:space="preserve"> </v>
          </cell>
          <cell r="BF623" t="str">
            <v xml:space="preserve"> </v>
          </cell>
          <cell r="BG623" t="str">
            <v xml:space="preserve"> </v>
          </cell>
          <cell r="BH623" t="str">
            <v xml:space="preserve"> </v>
          </cell>
          <cell r="BI623" t="str">
            <v xml:space="preserve"> </v>
          </cell>
          <cell r="BJ623" t="str">
            <v xml:space="preserve"> </v>
          </cell>
          <cell r="BK623" t="str">
            <v xml:space="preserve"> </v>
          </cell>
          <cell r="BL623" t="str">
            <v xml:space="preserve"> </v>
          </cell>
          <cell r="BM623" t="str">
            <v xml:space="preserve"> </v>
          </cell>
        </row>
      </sheetData>
      <sheetData sheetId="15">
        <row r="3">
          <cell r="A3" t="str">
            <v>BUDGET RECONCILIATION - GENERAL FUND</v>
          </cell>
        </row>
      </sheetData>
      <sheetData sheetId="16">
        <row r="3">
          <cell r="A3" t="str">
            <v>BUDGET SUMMARY - GENERAL FUND</v>
          </cell>
        </row>
      </sheetData>
      <sheetData sheetId="17">
        <row r="3">
          <cell r="A3" t="str">
            <v>CAPITAL EXPENDITURE SUMMARY - GENERAL FUND</v>
          </cell>
        </row>
      </sheetData>
      <sheetData sheetId="18">
        <row r="3">
          <cell r="A3" t="str">
            <v>EXPENDITURE TYPE SUMMARY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/>
      <sheetData sheetId="36"/>
      <sheetData sheetId="37">
        <row r="3">
          <cell r="A3" t="str">
            <v>FINANCIAL PERFORMANCE INDICATORS - GENERAL FUND</v>
          </cell>
        </row>
      </sheetData>
      <sheetData sheetId="38"/>
      <sheetData sheetId="39">
        <row r="3">
          <cell r="A3" t="str">
            <v>CHARTS - GENERAL FUND</v>
          </cell>
        </row>
      </sheetData>
      <sheetData sheetId="40">
        <row r="29">
          <cell r="C29">
            <v>2011</v>
          </cell>
          <cell r="D29">
            <v>2012</v>
          </cell>
          <cell r="E29">
            <v>2013</v>
          </cell>
          <cell r="F29">
            <v>2014</v>
          </cell>
          <cell r="G29">
            <v>2015</v>
          </cell>
          <cell r="H29">
            <v>2016</v>
          </cell>
          <cell r="I29">
            <v>2017</v>
          </cell>
          <cell r="J29">
            <v>2018</v>
          </cell>
          <cell r="K29">
            <v>2019</v>
          </cell>
          <cell r="L29">
            <v>2020</v>
          </cell>
          <cell r="M29">
            <v>2021</v>
          </cell>
          <cell r="N29">
            <v>2022</v>
          </cell>
          <cell r="O29">
            <v>2023</v>
          </cell>
          <cell r="P29">
            <v>2024</v>
          </cell>
          <cell r="Q29">
            <v>2025</v>
          </cell>
          <cell r="R29">
            <v>2026</v>
          </cell>
          <cell r="S29">
            <v>2027</v>
          </cell>
          <cell r="T29">
            <v>2028</v>
          </cell>
          <cell r="U29">
            <v>2029</v>
          </cell>
          <cell r="V29">
            <v>2030</v>
          </cell>
          <cell r="W29">
            <v>2031</v>
          </cell>
          <cell r="X29">
            <v>2032</v>
          </cell>
          <cell r="Y29">
            <v>2033</v>
          </cell>
          <cell r="Z29">
            <v>2034</v>
          </cell>
          <cell r="AA29">
            <v>2035</v>
          </cell>
        </row>
        <row r="30">
          <cell r="G30">
            <v>109914875.09</v>
          </cell>
          <cell r="H30">
            <v>104110619.99000001</v>
          </cell>
          <cell r="I30">
            <v>106576375.48</v>
          </cell>
          <cell r="J30">
            <v>109963384.03999999</v>
          </cell>
          <cell r="K30">
            <v>112719194.03999999</v>
          </cell>
          <cell r="L30">
            <v>116511790.43999997</v>
          </cell>
          <cell r="M30">
            <v>120430077.58999999</v>
          </cell>
          <cell r="N30">
            <v>124558946.17000002</v>
          </cell>
          <cell r="O30">
            <v>128850508.19000004</v>
          </cell>
          <cell r="P30">
            <v>133093631.16000001</v>
          </cell>
          <cell r="Q30">
            <v>137753634.12000003</v>
          </cell>
        </row>
        <row r="32">
          <cell r="G32">
            <v>109914875.09</v>
          </cell>
          <cell r="H32">
            <v>104110619.99000001</v>
          </cell>
          <cell r="I32">
            <v>106576375.48</v>
          </cell>
          <cell r="J32">
            <v>109963384.03999999</v>
          </cell>
          <cell r="K32">
            <v>112719194.03999999</v>
          </cell>
          <cell r="L32">
            <v>116511790.43999997</v>
          </cell>
          <cell r="M32">
            <v>120430077.58999999</v>
          </cell>
          <cell r="N32">
            <v>124558946.17000002</v>
          </cell>
          <cell r="O32">
            <v>128850508.19000004</v>
          </cell>
          <cell r="P32">
            <v>133093631.16000001</v>
          </cell>
          <cell r="Q32">
            <v>137753634.12000003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6">
          <cell r="C36">
            <v>88727000</v>
          </cell>
          <cell r="D36">
            <v>89380000</v>
          </cell>
          <cell r="E36">
            <v>96036000</v>
          </cell>
          <cell r="F36">
            <v>101873000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109914875.09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104110619.99000001</v>
          </cell>
          <cell r="I40">
            <v>106576375.48</v>
          </cell>
          <cell r="J40">
            <v>109963384.03999999</v>
          </cell>
          <cell r="K40">
            <v>112719194.03999999</v>
          </cell>
          <cell r="L40">
            <v>116511790.43999997</v>
          </cell>
          <cell r="M40">
            <v>120430077.58999999</v>
          </cell>
          <cell r="N40">
            <v>124558946.17000002</v>
          </cell>
          <cell r="O40">
            <v>128850508.19000004</v>
          </cell>
          <cell r="P40">
            <v>133093631.16000001</v>
          </cell>
          <cell r="Q40">
            <v>137753634.12000003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138163016.70654547</v>
          </cell>
          <cell r="S43">
            <v>141425291.66809094</v>
          </cell>
          <cell r="T43">
            <v>144687566.62963641</v>
          </cell>
          <cell r="U43">
            <v>147949841.59118184</v>
          </cell>
          <cell r="V43">
            <v>151212116.55272731</v>
          </cell>
          <cell r="W43">
            <v>154474391.51427278</v>
          </cell>
          <cell r="X43">
            <v>157736666.47581822</v>
          </cell>
          <cell r="Y43">
            <v>160998941.43736368</v>
          </cell>
          <cell r="Z43">
            <v>164261216.39890915</v>
          </cell>
          <cell r="AA43">
            <v>167523491.36045462</v>
          </cell>
        </row>
      </sheetData>
      <sheetData sheetId="41"/>
      <sheetData sheetId="42">
        <row r="2">
          <cell r="P2" t="b">
            <v>1</v>
          </cell>
          <cell r="Q2" t="b">
            <v>0</v>
          </cell>
        </row>
      </sheetData>
      <sheetData sheetId="43">
        <row r="4">
          <cell r="A4" t="str">
            <v>Scenario: Base-Line Model</v>
          </cell>
          <cell r="N4">
            <v>0</v>
          </cell>
        </row>
      </sheetData>
      <sheetData sheetId="44">
        <row r="3">
          <cell r="A3" t="str">
            <v>DEVELOPER CONTRIBUTIONS - SUMMARY - GENERAL FUND</v>
          </cell>
        </row>
        <row r="5">
          <cell r="B5">
            <v>0</v>
          </cell>
        </row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R64" t="b">
            <v>0</v>
          </cell>
        </row>
        <row r="66"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R66" t="b">
            <v>0</v>
          </cell>
        </row>
      </sheetData>
      <sheetData sheetId="45">
        <row r="6">
          <cell r="A6" t="str">
            <v>Plan No.</v>
          </cell>
        </row>
        <row r="7">
          <cell r="A7" t="str">
            <v>1</v>
          </cell>
          <cell r="B7" t="str">
            <v>S94 Plan 1 General</v>
          </cell>
        </row>
        <row r="8">
          <cell r="A8" t="str">
            <v>NUP</v>
          </cell>
          <cell r="B8" t="str">
            <v>Not under Plan (All General Fund)</v>
          </cell>
        </row>
      </sheetData>
      <sheetData sheetId="46"/>
      <sheetData sheetId="47"/>
      <sheetData sheetId="48">
        <row r="5">
          <cell r="B5" t="str">
            <v>1</v>
          </cell>
        </row>
      </sheetData>
      <sheetData sheetId="49"/>
      <sheetData sheetId="50"/>
      <sheetData sheetId="51">
        <row r="5">
          <cell r="B5" t="str">
            <v>NUP</v>
          </cell>
        </row>
      </sheetData>
      <sheetData sheetId="52"/>
      <sheetData sheetId="53"/>
      <sheetData sheetId="54"/>
      <sheetData sheetId="55">
        <row r="3">
          <cell r="A3" t="str">
            <v>CAPITAL WORKS - SUMMARY - GENERAL FUND</v>
          </cell>
        </row>
        <row r="5">
          <cell r="C5">
            <v>0</v>
          </cell>
        </row>
        <row r="10"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84"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BS84" t="b">
            <v>0</v>
          </cell>
        </row>
        <row r="87"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BS87" t="b">
            <v>0</v>
          </cell>
        </row>
      </sheetData>
      <sheetData sheetId="56">
        <row r="7">
          <cell r="A7" t="str">
            <v>CAPITAL WORKS - PROGRAM - GENERAL FUND</v>
          </cell>
        </row>
      </sheetData>
      <sheetData sheetId="57">
        <row r="3">
          <cell r="A3" t="str">
            <v>MAJOR PROJECTS - SUMMARY - GENERAL FUND</v>
          </cell>
        </row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5"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103">
          <cell r="E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E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</sheetData>
      <sheetData sheetId="58">
        <row r="7">
          <cell r="A7" t="str">
            <v>MAJOR PROJECTS - PROGRAM - GENERAL FUND</v>
          </cell>
        </row>
      </sheetData>
      <sheetData sheetId="59">
        <row r="3">
          <cell r="A3" t="str">
            <v>REAL ESTATE DEVELOPMENT - SUMMARY - GENERAL FUND</v>
          </cell>
        </row>
        <row r="9">
          <cell r="C9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63"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</sheetData>
      <sheetData sheetId="60"/>
      <sheetData sheetId="61"/>
      <sheetData sheetId="62">
        <row r="5">
          <cell r="A5">
            <v>1</v>
          </cell>
        </row>
      </sheetData>
      <sheetData sheetId="63"/>
      <sheetData sheetId="64"/>
      <sheetData sheetId="65"/>
      <sheetData sheetId="66"/>
      <sheetData sheetId="67">
        <row r="5">
          <cell r="A5" t="str">
            <v>&lt;Enter Project ID here…&gt;</v>
          </cell>
        </row>
      </sheetData>
      <sheetData sheetId="68">
        <row r="3">
          <cell r="A3" t="str">
            <v>INFRASTRUCTURE, PROPERTY, PLANT &amp; EQUIPMENT - OTHER MOVEMENTS - GENERAL FUND</v>
          </cell>
        </row>
        <row r="6">
          <cell r="C6">
            <v>0</v>
          </cell>
        </row>
        <row r="217"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</sheetData>
      <sheetData sheetId="69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Test 1</v>
          </cell>
        </row>
        <row r="29">
          <cell r="A29" t="str">
            <v>Test 2</v>
          </cell>
        </row>
        <row r="30">
          <cell r="A30" t="str">
            <v>Test 3</v>
          </cell>
        </row>
        <row r="31">
          <cell r="A31" t="str">
            <v>Test 4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</sheetData>
      <sheetData sheetId="70">
        <row r="1">
          <cell r="BT1" t="str">
            <v>2014/15</v>
          </cell>
        </row>
        <row r="2">
          <cell r="BT2" t="str">
            <v>2015/16</v>
          </cell>
        </row>
        <row r="3">
          <cell r="A3" t="str">
            <v>LOANS (EXTERNAL) - GENERAL FUND</v>
          </cell>
          <cell r="BT3" t="str">
            <v>2016/17</v>
          </cell>
        </row>
        <row r="4">
          <cell r="BT4" t="str">
            <v>2017/18</v>
          </cell>
        </row>
        <row r="5">
          <cell r="BT5" t="str">
            <v>2018/19</v>
          </cell>
        </row>
        <row r="6">
          <cell r="BT6" t="str">
            <v>2019/20</v>
          </cell>
        </row>
        <row r="7">
          <cell r="BT7" t="str">
            <v>2020/21</v>
          </cell>
        </row>
        <row r="8">
          <cell r="BT8" t="str">
            <v>2021/22</v>
          </cell>
        </row>
        <row r="9">
          <cell r="BT9" t="str">
            <v>2022/23</v>
          </cell>
        </row>
        <row r="10">
          <cell r="BT10" t="str">
            <v>2023/24</v>
          </cell>
        </row>
        <row r="11">
          <cell r="BT11" t="str">
            <v>2024/25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  <row r="83">
          <cell r="J83">
            <v>1863243</v>
          </cell>
          <cell r="K83">
            <v>1607279</v>
          </cell>
          <cell r="L83">
            <v>1323018</v>
          </cell>
          <cell r="M83">
            <v>1120986</v>
          </cell>
          <cell r="N83">
            <v>951713</v>
          </cell>
          <cell r="O83">
            <v>780583</v>
          </cell>
          <cell r="P83">
            <v>616537</v>
          </cell>
          <cell r="Q83">
            <v>501548</v>
          </cell>
          <cell r="R83">
            <v>396557</v>
          </cell>
          <cell r="S83">
            <v>323933</v>
          </cell>
          <cell r="T83">
            <v>275596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</sheetData>
      <sheetData sheetId="71">
        <row r="3">
          <cell r="A3" t="str">
            <v>LOANS PAYABLE (INTERNAL) - GENERAL FUND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2">
        <row r="3">
          <cell r="A3" t="str">
            <v>LOANS RECEIVABLE (INTERNAL) - GENERAL FUND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3">
        <row r="3">
          <cell r="A3" t="str">
            <v>FINANCE LEASES - GENERAL FUND</v>
          </cell>
        </row>
      </sheetData>
      <sheetData sheetId="74">
        <row r="4">
          <cell r="B4">
            <v>0</v>
          </cell>
        </row>
        <row r="5">
          <cell r="B5" t="str">
            <v>INTERNAL RESERVES - GENERAL FUND</v>
          </cell>
        </row>
        <row r="131">
          <cell r="B131">
            <v>42033.628993055558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Other</v>
          </cell>
        </row>
        <row r="811">
          <cell r="B811" t="str">
            <v>External - Specific Purpose Unexpended Grants - Sewer</v>
          </cell>
        </row>
        <row r="812">
          <cell r="B812" t="str">
            <v>External - Specific Purpose Unexpended Grants - Water</v>
          </cell>
        </row>
        <row r="813">
          <cell r="B813" t="str">
            <v>External - Specific Purpose Unexpended Loans - Sewer</v>
          </cell>
        </row>
        <row r="814">
          <cell r="B814" t="str">
            <v>External - Specific Purpose Unexpended Loans - Water</v>
          </cell>
        </row>
        <row r="815">
          <cell r="B815" t="str">
            <v>External - Stormwater Management</v>
          </cell>
        </row>
        <row r="816">
          <cell r="B816" t="str">
            <v>External - z_unallocated external</v>
          </cell>
        </row>
        <row r="817">
          <cell r="B817" t="str">
            <v>Internal - Airport</v>
          </cell>
        </row>
        <row r="818">
          <cell r="B818" t="str">
            <v>Internal - Asset Replacement</v>
          </cell>
        </row>
        <row r="819">
          <cell r="B819" t="str">
            <v>Internal - Business Development</v>
          </cell>
        </row>
        <row r="820">
          <cell r="B820" t="str">
            <v>Internal - Car Parking Upgrade</v>
          </cell>
        </row>
        <row r="821">
          <cell r="B821" t="str">
            <v>Internal - Community Facilities</v>
          </cell>
        </row>
        <row r="822">
          <cell r="B822" t="str">
            <v>Internal - EDP Equipment</v>
          </cell>
        </row>
        <row r="823">
          <cell r="B823" t="str">
            <v>Internal - Employees Leave Entitlement</v>
          </cell>
        </row>
        <row r="824">
          <cell r="B824" t="str">
            <v>Internal - Environmental Laboratory</v>
          </cell>
        </row>
        <row r="825">
          <cell r="B825" t="str">
            <v>Internal - Environmental Levy</v>
          </cell>
        </row>
        <row r="826">
          <cell r="B826" t="str">
            <v>Internal - Flood Mitigation Works</v>
          </cell>
        </row>
        <row r="827">
          <cell r="B827" t="str">
            <v>Internal - Future Fund</v>
          </cell>
        </row>
        <row r="828">
          <cell r="B828" t="str">
            <v>Internal - Future Road Network</v>
          </cell>
        </row>
        <row r="829">
          <cell r="B829" t="str">
            <v>Internal - Interest Earned - To Be Allocated</v>
          </cell>
        </row>
        <row r="830">
          <cell r="B830" t="str">
            <v>Internal - Jetty M&amp;R</v>
          </cell>
        </row>
        <row r="831">
          <cell r="B831" t="str">
            <v>Internal - Moonee Beach Road Upgrade</v>
          </cell>
        </row>
        <row r="832">
          <cell r="B832" t="str">
            <v>Internal - Non Domestic Waste Management</v>
          </cell>
        </row>
        <row r="833">
          <cell r="B833" t="str">
            <v>Internal - Open Space Land</v>
          </cell>
        </row>
        <row r="834">
          <cell r="B834" t="str">
            <v>Internal - Other Contributions</v>
          </cell>
        </row>
        <row r="835">
          <cell r="B835" t="str">
            <v>Internal - Plant &amp; Vehicle Replacement</v>
          </cell>
        </row>
        <row r="836">
          <cell r="B836" t="str">
            <v>Internal - Project Contingency</v>
          </cell>
        </row>
        <row r="837">
          <cell r="B837" t="str">
            <v>Internal - Projects - Private Works Funding</v>
          </cell>
        </row>
        <row r="838">
          <cell r="B838" t="str">
            <v>Internal - RTA Contributions - Pacific Hwy Garden Works</v>
          </cell>
        </row>
        <row r="839">
          <cell r="B839" t="str">
            <v>Internal - RTA Contributions - Pine Creek Handover</v>
          </cell>
        </row>
        <row r="840">
          <cell r="B840" t="str">
            <v>Internal - Rural Fire Services</v>
          </cell>
        </row>
        <row r="841">
          <cell r="B841" t="str">
            <v>Internal - Unexpended Grants</v>
          </cell>
        </row>
        <row r="842">
          <cell r="B842" t="str">
            <v>Internal - Unexpended Loans</v>
          </cell>
        </row>
        <row r="843">
          <cell r="B843" t="str">
            <v>Internal - Revenue Revotes (General)</v>
          </cell>
        </row>
        <row r="844">
          <cell r="B844" t="str">
            <v>Internal - Technology Group</v>
          </cell>
        </row>
        <row r="845">
          <cell r="B845" t="str">
            <v>Internal - CBD Masterplan</v>
          </cell>
        </row>
        <row r="846">
          <cell r="B846" t="str">
            <v>Internal - Interest Earned - Grant</v>
          </cell>
        </row>
        <row r="847">
          <cell r="B847" t="str">
            <v>Internal - Revenue Revotes (Water)</v>
          </cell>
        </row>
        <row r="848">
          <cell r="B848" t="str">
            <v>Internal - Revenue Revotes (Sewer)</v>
          </cell>
        </row>
        <row r="849">
          <cell r="B849" t="str">
            <v>Internal - z_unallocated internal</v>
          </cell>
        </row>
      </sheetData>
      <sheetData sheetId="75">
        <row r="3">
          <cell r="B3">
            <v>0</v>
          </cell>
        </row>
        <row r="4">
          <cell r="B4" t="str">
            <v>EXTERNAL RESERVES - GENERAL FUND</v>
          </cell>
        </row>
      </sheetData>
      <sheetData sheetId="76"/>
      <sheetData sheetId="77"/>
      <sheetData sheetId="78">
        <row r="3">
          <cell r="A3" t="str">
            <v>Global income and expenditure changes - General Fund</v>
          </cell>
        </row>
        <row r="5">
          <cell r="D5" t="str">
            <v>2015/16</v>
          </cell>
          <cell r="E5" t="str">
            <v>2016/17</v>
          </cell>
          <cell r="F5" t="str">
            <v>2017/18</v>
          </cell>
          <cell r="G5" t="str">
            <v>2018/19</v>
          </cell>
          <cell r="H5" t="str">
            <v>2019/20</v>
          </cell>
          <cell r="I5" t="str">
            <v>2020/21</v>
          </cell>
          <cell r="J5" t="str">
            <v>2021/22</v>
          </cell>
          <cell r="K5" t="str">
            <v>2022/23</v>
          </cell>
          <cell r="L5" t="str">
            <v>2023/24</v>
          </cell>
          <cell r="M5" t="str">
            <v>2024/25</v>
          </cell>
        </row>
      </sheetData>
      <sheetData sheetId="79">
        <row r="3">
          <cell r="A3" t="str">
            <v xml:space="preserve">Population changes and impact on income and expenditure </v>
          </cell>
        </row>
        <row r="7">
          <cell r="N7" t="str">
            <v>2015/16</v>
          </cell>
          <cell r="O7" t="str">
            <v>2016/17</v>
          </cell>
          <cell r="P7" t="str">
            <v>2017/18</v>
          </cell>
          <cell r="Q7" t="str">
            <v>2018/19</v>
          </cell>
          <cell r="R7" t="str">
            <v>2019/20</v>
          </cell>
          <cell r="S7" t="str">
            <v>2020/21</v>
          </cell>
          <cell r="T7" t="str">
            <v>2021/22</v>
          </cell>
          <cell r="U7" t="str">
            <v>2022/23</v>
          </cell>
          <cell r="V7" t="str">
            <v>2023/24</v>
          </cell>
          <cell r="W7" t="str">
            <v>2024/25</v>
          </cell>
        </row>
      </sheetData>
      <sheetData sheetId="80">
        <row r="1">
          <cell r="A1" t="str">
            <v>General Ledger Table</v>
          </cell>
        </row>
        <row r="6">
          <cell r="R6" t="str">
            <v>Org Unit</v>
          </cell>
          <cell r="S6" t="str">
            <v>Account</v>
          </cell>
          <cell r="T6">
            <v>0</v>
          </cell>
          <cell r="U6">
            <v>0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>
        <row r="6">
          <cell r="B6" t="str">
            <v>Mapping Component</v>
          </cell>
        </row>
      </sheetData>
      <sheetData sheetId="87">
        <row r="6">
          <cell r="B6" t="str">
            <v>Mapping Component</v>
          </cell>
        </row>
      </sheetData>
      <sheetData sheetId="88">
        <row r="6">
          <cell r="B6" t="str">
            <v>Mapping Component</v>
          </cell>
        </row>
      </sheetData>
      <sheetData sheetId="89"/>
      <sheetData sheetId="90"/>
      <sheetData sheetId="91">
        <row r="22">
          <cell r="H22">
            <v>1</v>
          </cell>
        </row>
      </sheetData>
      <sheetData sheetId="92">
        <row r="5">
          <cell r="A5" t="str">
            <v>Full GL String</v>
          </cell>
          <cell r="E5" t="str">
            <v>Program</v>
          </cell>
          <cell r="F5" t="str">
            <v>Business Unit</v>
          </cell>
          <cell r="G5" t="str">
            <v>BU Operation</v>
          </cell>
          <cell r="H5" t="str">
            <v>Trading Operation</v>
          </cell>
          <cell r="I5" t="str">
            <v>Fund</v>
          </cell>
          <cell r="J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3">
        <row r="5">
          <cell r="A5" t="str">
            <v>Full GL String</v>
          </cell>
        </row>
      </sheetData>
      <sheetData sheetId="94">
        <row r="1">
          <cell r="A1" t="str">
            <v>LTFP Data Integrity Check Result</v>
          </cell>
        </row>
      </sheetData>
      <sheetData sheetId="95">
        <row r="2">
          <cell r="B2" t="str">
            <v>Program</v>
          </cell>
          <cell r="E2" t="str">
            <v>Business Unit</v>
          </cell>
          <cell r="H2" t="str">
            <v>BU Operation</v>
          </cell>
          <cell r="K2" t="str">
            <v>Trading Operation</v>
          </cell>
          <cell r="N2" t="str">
            <v>Fund</v>
          </cell>
          <cell r="Q2">
            <v>0</v>
          </cell>
        </row>
        <row r="5">
          <cell r="A5" t="str">
            <v>Code Level 1</v>
          </cell>
        </row>
      </sheetData>
      <sheetData sheetId="96">
        <row r="2">
          <cell r="B2">
            <v>0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7">
        <row r="1">
          <cell r="B1" t="str">
            <v>HIDE SHEET</v>
          </cell>
        </row>
      </sheetData>
      <sheetData sheetId="98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9">
        <row r="11">
          <cell r="D11" t="str">
            <v xml:space="preserve">Start Section 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1">
          <cell r="D11" t="str">
            <v xml:space="preserve">Start Section 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1">
          <cell r="D11" t="str">
            <v xml:space="preserve">Start Section 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11">
          <cell r="D11" t="str">
            <v xml:space="preserve">Start Section 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11">
          <cell r="D11" t="str">
            <v xml:space="preserve">Start Section 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Sewer"/>
      <sheetName val="Chart 2 Sewer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Sewer"/>
      <sheetName val="Group Data Sewer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sewer"/>
      <sheetName val="LSOp --&gt;"/>
      <sheetName val="LSSOp1"/>
      <sheetName val="LSSOp2"/>
      <sheetName val="LSSOp3"/>
      <sheetName val="LSSOp4"/>
      <sheetName val="LSSOp5"/>
      <sheetName val="LSSOp6"/>
      <sheetName val="LSSOp7"/>
      <sheetName val="LSSOp8"/>
      <sheetName val="LSSOp9"/>
      <sheetName val="LSSOp10"/>
      <sheetName val="LSSOp11"/>
      <sheetName val="LSSOp12"/>
      <sheetName val="LSSOp13"/>
      <sheetName val="LSSOp14"/>
      <sheetName val="LSSOp15"/>
      <sheetName val="LSSOp16"/>
      <sheetName val="LSSOp17"/>
      <sheetName val="LSSOp18"/>
      <sheetName val="LSSOp19"/>
      <sheetName val="LSSOp20"/>
      <sheetName val="&lt;-- LSOp"/>
      <sheetName val="LSCap --&gt;"/>
      <sheetName val="LSSCap1"/>
      <sheetName val="LSSCap2"/>
      <sheetName val="LSSCap3"/>
      <sheetName val="LSSCap4"/>
      <sheetName val="LSSCap5"/>
      <sheetName val="LSSCap6"/>
      <sheetName val="LSSCap7"/>
      <sheetName val="LSSCap8"/>
      <sheetName val="LSSCap9"/>
      <sheetName val="LSSCap10"/>
      <sheetName val="LSSCap11"/>
      <sheetName val="LSSCap12"/>
      <sheetName val="LSSCap13"/>
      <sheetName val="LSSCap14"/>
      <sheetName val="LSSCap15"/>
      <sheetName val="LSSCap16"/>
      <sheetName val="LSSCap17"/>
      <sheetName val="LSSCap18"/>
      <sheetName val="LSSCap19"/>
      <sheetName val="LSSCap20"/>
      <sheetName val="&lt;-- LSCap"/>
      <sheetName val="LSMajor --&gt;"/>
      <sheetName val="LSSMajor1"/>
      <sheetName val="LSSMajor2"/>
      <sheetName val="LSSMajor3"/>
      <sheetName val="LSSMajor4"/>
      <sheetName val="LSSMajor5"/>
      <sheetName val="LSSMajor6"/>
      <sheetName val="LSSMajor7"/>
      <sheetName val="LSSMajor8"/>
      <sheetName val="LSSMajor9"/>
      <sheetName val="LSSMajor10"/>
      <sheetName val="&lt;-- LSMajor"/>
      <sheetName val="FLS --&gt;"/>
      <sheetName val="FinLSS1"/>
      <sheetName val="FinLSS2"/>
      <sheetName val="FinLSS3"/>
      <sheetName val="FinLSS4"/>
      <sheetName val="FinLSS5"/>
      <sheetName val="FinLSS6"/>
      <sheetName val="FinLSS7"/>
      <sheetName val="FinLSS8"/>
      <sheetName val="FinLSS9"/>
      <sheetName val="FinLSS10"/>
      <sheetName val="&lt;-- FLS"/>
      <sheetName val="LSInt --&gt;"/>
      <sheetName val="LSSInt1"/>
      <sheetName val="LSSInt2"/>
      <sheetName val="LSSInt3"/>
      <sheetName val="LSSInt4"/>
      <sheetName val="LSSInt5"/>
      <sheetName val="LSSInt6"/>
      <sheetName val="LSSInt7"/>
      <sheetName val="LSSInt8"/>
      <sheetName val="LSSInt9"/>
      <sheetName val="LSSInt10"/>
      <sheetName val="&lt;-- LSInt"/>
    </sheetNames>
    <sheetDataSet>
      <sheetData sheetId="0"/>
      <sheetData sheetId="1"/>
      <sheetData sheetId="2">
        <row r="3">
          <cell r="A3" t="str">
            <v>Coffs Harbour City Council</v>
          </cell>
        </row>
        <row r="11">
          <cell r="E11" t="str">
            <v>Base-Line Model</v>
          </cell>
        </row>
        <row r="13">
          <cell r="E13" t="str">
            <v>Sewer Fund</v>
          </cell>
        </row>
        <row r="27">
          <cell r="K27">
            <v>1</v>
          </cell>
        </row>
      </sheetData>
      <sheetData sheetId="3">
        <row r="5">
          <cell r="E5">
            <v>2015</v>
          </cell>
        </row>
      </sheetData>
      <sheetData sheetId="4"/>
      <sheetData sheetId="5">
        <row r="3">
          <cell r="B3" t="str">
            <v>INCOME STATEMENT - SEWER FUND</v>
          </cell>
        </row>
      </sheetData>
      <sheetData sheetId="6">
        <row r="3">
          <cell r="A3" t="str">
            <v>BALANCE SHEET - SEWER FUND</v>
          </cell>
        </row>
      </sheetData>
      <sheetData sheetId="7">
        <row r="3">
          <cell r="A3" t="str">
            <v>BALANCE SHEET - SEWER FUND - WORKINGS</v>
          </cell>
        </row>
      </sheetData>
      <sheetData sheetId="8">
        <row r="3">
          <cell r="A3" t="str">
            <v>Target % for Balance sheet amounts &amp; ratios - Sewer Fund</v>
          </cell>
        </row>
      </sheetData>
      <sheetData sheetId="9"/>
      <sheetData sheetId="10">
        <row r="3">
          <cell r="A3" t="str">
            <v>CASH FLOW - SEWER FUND - WORKINGS</v>
          </cell>
        </row>
      </sheetData>
      <sheetData sheetId="11">
        <row r="3">
          <cell r="A3" t="str">
            <v>EQUITY STATEMENT - SEWER FUND</v>
          </cell>
        </row>
      </sheetData>
      <sheetData sheetId="12">
        <row r="3">
          <cell r="A3" t="str">
            <v>PRIMARY STATEMENTS COMPARISON TO LAST YEAR'S LTFP - SEWER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1">
          <cell r="A1" t="str">
            <v>hide</v>
          </cell>
        </row>
        <row r="4">
          <cell r="D4" t="str">
            <v>SUMMARY OF BUDGET OF ALL G/L ACCOUNTS - SEWER FUND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C50" t="str">
            <v>Depreciation &amp; Amortisation</v>
          </cell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89">
          <cell r="D89" t="str">
            <v>Depreciation (non-cash) contra Income</v>
          </cell>
        </row>
        <row r="90">
          <cell r="D90" t="str">
            <v>Non-cash ELE contra Income</v>
          </cell>
        </row>
        <row r="91">
          <cell r="D91" t="str">
            <v>Other non-cash Expenses contra Income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  <row r="110">
          <cell r="D110" t="str">
            <v>Non-cash Income contra Expense</v>
          </cell>
        </row>
        <row r="128">
          <cell r="D128" t="str">
            <v>Internal Loans - Interest Income (rec'd from other Funds)</v>
          </cell>
        </row>
        <row r="129">
          <cell r="D129" t="str">
            <v>Internal Loans - Principal Receipt (rec'd from other Funds)</v>
          </cell>
        </row>
        <row r="130">
          <cell r="D130" t="str">
            <v>Internal Loans - New Loan raised (rec'd from other Funds)</v>
          </cell>
        </row>
        <row r="131">
          <cell r="D131" t="str">
            <v>Employee On-cost Income (rec'd from other Funds)</v>
          </cell>
        </row>
        <row r="132">
          <cell r="D132" t="str">
            <v>Other Internal Income - Operating</v>
          </cell>
        </row>
        <row r="136">
          <cell r="D136" t="str">
            <v>Internal Loans - Interest Expense (paid to other Funds)</v>
          </cell>
        </row>
        <row r="137">
          <cell r="D137" t="str">
            <v>Internal Loans - Principal Repayment (paid to other Funds)</v>
          </cell>
        </row>
        <row r="138">
          <cell r="D138" t="str">
            <v>Internal Loans - New Loan provided (paid to other Funds)</v>
          </cell>
        </row>
        <row r="139">
          <cell r="D139" t="str">
            <v>Rates &amp; Annual Charges paid on Council owned properties</v>
          </cell>
        </row>
        <row r="140">
          <cell r="D140" t="str">
            <v>Employee On-cost Expense (paid to other Funds)</v>
          </cell>
        </row>
        <row r="141">
          <cell r="D141" t="str">
            <v>Other Internal Expenditure - Operating</v>
          </cell>
        </row>
        <row r="142">
          <cell r="D142" t="str">
            <v>Internal Expenditure - Capitalised</v>
          </cell>
        </row>
      </sheetData>
      <sheetData sheetId="15">
        <row r="3">
          <cell r="A3" t="str">
            <v>BUDGET RECONCILIATION - SEWER FUND</v>
          </cell>
        </row>
      </sheetData>
      <sheetData sheetId="16">
        <row r="3">
          <cell r="A3" t="str">
            <v>BUDGET SUMMARY - SEWER FUND</v>
          </cell>
        </row>
      </sheetData>
      <sheetData sheetId="17">
        <row r="3">
          <cell r="A3" t="str">
            <v>CAPITAL EXPENDITURE SUMMARY - SEWER FUND</v>
          </cell>
        </row>
      </sheetData>
      <sheetData sheetId="18">
        <row r="3">
          <cell r="A3" t="str">
            <v>EXPENDITURE TYPE SUMMARY - SEWER FUND</v>
          </cell>
        </row>
      </sheetData>
      <sheetData sheetId="19">
        <row r="3">
          <cell r="A3" t="str">
            <v>AVAILABLE WORKING CAPITAL - SEWER FUND</v>
          </cell>
        </row>
      </sheetData>
      <sheetData sheetId="20">
        <row r="3">
          <cell r="A3" t="str">
            <v>HISTORICAL INFORMATION - SEWER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SEWER FUND</v>
          </cell>
        </row>
      </sheetData>
      <sheetData sheetId="24">
        <row r="4">
          <cell r="A4" t="str">
            <v>SUMMARY OF ALL G/L ACCOUNTS - SEWER FUND</v>
          </cell>
        </row>
      </sheetData>
      <sheetData sheetId="25">
        <row r="4">
          <cell r="A4" t="str">
            <v>SUMMARY OF ALL G/L ACCOUNTS - SEWER FUND</v>
          </cell>
        </row>
      </sheetData>
      <sheetData sheetId="26">
        <row r="4">
          <cell r="A4" t="str">
            <v>SUMMARY OF ALL G/L ACCOUNTS - SEWER FUND</v>
          </cell>
        </row>
      </sheetData>
      <sheetData sheetId="27">
        <row r="4">
          <cell r="A4" t="str">
            <v>SUMMARY OF ALL G/L ACCOUNTS - SEWER FUND</v>
          </cell>
        </row>
      </sheetData>
      <sheetData sheetId="28">
        <row r="4">
          <cell r="A4" t="str">
            <v>SUMMARY OF ALL G/L ACCOUNTS - SEWER FUND</v>
          </cell>
        </row>
      </sheetData>
      <sheetData sheetId="29">
        <row r="4">
          <cell r="A4" t="str">
            <v>SUMMARY OF ALL G/L ACCOUNTS - SEWER FUND</v>
          </cell>
        </row>
      </sheetData>
      <sheetData sheetId="30">
        <row r="4">
          <cell r="A4" t="str">
            <v>SUMMARY OF ALL G/L ACCOUNTS - SEWER FUND</v>
          </cell>
        </row>
      </sheetData>
      <sheetData sheetId="31">
        <row r="4">
          <cell r="A4" t="str">
            <v>SUMMARY OF ALL G/L ACCOUNTS - SEWER FUND</v>
          </cell>
        </row>
      </sheetData>
      <sheetData sheetId="32">
        <row r="4">
          <cell r="A4" t="str">
            <v>SUMMARY OF ALL G/L ACCOUNTS - SEWER FUND</v>
          </cell>
        </row>
      </sheetData>
      <sheetData sheetId="33">
        <row r="4">
          <cell r="B4" t="str">
            <v>KEY PERFORMANCE INDICATORS - SEWER FUND</v>
          </cell>
        </row>
      </sheetData>
      <sheetData sheetId="34">
        <row r="3">
          <cell r="A3" t="str">
            <v>KPI Benchmark Targets - Sewer Fund</v>
          </cell>
        </row>
        <row r="7">
          <cell r="C7">
            <v>0</v>
          </cell>
        </row>
      </sheetData>
      <sheetData sheetId="35">
        <row r="3">
          <cell r="A3" t="str">
            <v>FINANCIAL PERFORMANCE INDICATORS - SEWER FUND</v>
          </cell>
        </row>
      </sheetData>
      <sheetData sheetId="36">
        <row r="3">
          <cell r="A3" t="str">
            <v>CHARTS - SEWER FUND</v>
          </cell>
        </row>
      </sheetData>
      <sheetData sheetId="37">
        <row r="29">
          <cell r="C29">
            <v>2011</v>
          </cell>
        </row>
      </sheetData>
      <sheetData sheetId="38"/>
      <sheetData sheetId="39">
        <row r="2">
          <cell r="P2" t="b">
            <v>1</v>
          </cell>
        </row>
      </sheetData>
      <sheetData sheetId="40">
        <row r="4">
          <cell r="A4" t="str">
            <v>Scenario: Base-Line Model</v>
          </cell>
          <cell r="N4">
            <v>0</v>
          </cell>
        </row>
      </sheetData>
      <sheetData sheetId="41">
        <row r="3">
          <cell r="A3" t="str">
            <v>DEVELOPER CONTRIBUTIONS - SUMMARY - SEWER FUND</v>
          </cell>
        </row>
        <row r="5">
          <cell r="B5">
            <v>0</v>
          </cell>
        </row>
      </sheetData>
      <sheetData sheetId="42">
        <row r="6">
          <cell r="A6" t="str">
            <v>Plan No.</v>
          </cell>
        </row>
        <row r="7">
          <cell r="A7" t="str">
            <v>1</v>
          </cell>
          <cell r="B7" t="str">
            <v>S64 Plan 1 Sewer</v>
          </cell>
        </row>
        <row r="8">
          <cell r="A8" t="str">
            <v>NUP</v>
          </cell>
          <cell r="B8" t="str">
            <v>Not under Plan</v>
          </cell>
        </row>
      </sheetData>
      <sheetData sheetId="43"/>
      <sheetData sheetId="44"/>
      <sheetData sheetId="45">
        <row r="5">
          <cell r="B5" t="str">
            <v>1</v>
          </cell>
        </row>
      </sheetData>
      <sheetData sheetId="46"/>
      <sheetData sheetId="47"/>
      <sheetData sheetId="48">
        <row r="5">
          <cell r="B5" t="str">
            <v>NUP</v>
          </cell>
        </row>
      </sheetData>
      <sheetData sheetId="49"/>
      <sheetData sheetId="50"/>
      <sheetData sheetId="51"/>
      <sheetData sheetId="52">
        <row r="3">
          <cell r="A3" t="str">
            <v>CAPITAL WORKS - SUMMARY - SEWER FUND</v>
          </cell>
        </row>
        <row r="5">
          <cell r="C5">
            <v>0</v>
          </cell>
        </row>
      </sheetData>
      <sheetData sheetId="53">
        <row r="7">
          <cell r="A7" t="str">
            <v>CAPITAL WORKS - PROGRAM - SEWER FUND</v>
          </cell>
        </row>
      </sheetData>
      <sheetData sheetId="54">
        <row r="3">
          <cell r="A3" t="str">
            <v>MAJOR PROJECTS - SUMMARY - SEWER FUND</v>
          </cell>
        </row>
      </sheetData>
      <sheetData sheetId="55">
        <row r="7">
          <cell r="A7" t="str">
            <v>MAJOR PROJECTS - PROGRAM - SEWER FUND</v>
          </cell>
        </row>
      </sheetData>
      <sheetData sheetId="56">
        <row r="3">
          <cell r="A3" t="str">
            <v>REAL ESTATE DEVELOPMENT - SUMMARY - SEWER FUND</v>
          </cell>
        </row>
        <row r="9">
          <cell r="C9">
            <v>0</v>
          </cell>
        </row>
      </sheetData>
      <sheetData sheetId="57"/>
      <sheetData sheetId="58"/>
      <sheetData sheetId="59">
        <row r="5">
          <cell r="A5">
            <v>1</v>
          </cell>
        </row>
      </sheetData>
      <sheetData sheetId="60"/>
      <sheetData sheetId="61"/>
      <sheetData sheetId="62"/>
      <sheetData sheetId="63"/>
      <sheetData sheetId="64">
        <row r="5">
          <cell r="A5" t="str">
            <v>&lt;Enter Project ID here…&gt;</v>
          </cell>
        </row>
      </sheetData>
      <sheetData sheetId="65">
        <row r="3">
          <cell r="A3" t="str">
            <v>INFRASTRUCTURE, PROPERTY, PLANT &amp; EQUIPMENT - OTHER MOVEMENTS - SEWER FUND</v>
          </cell>
        </row>
        <row r="6">
          <cell r="C6">
            <v>0</v>
          </cell>
        </row>
      </sheetData>
      <sheetData sheetId="66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Test 1</v>
          </cell>
        </row>
        <row r="29">
          <cell r="A29" t="str">
            <v>Test 2</v>
          </cell>
        </row>
        <row r="30">
          <cell r="A30" t="str">
            <v>Test 3</v>
          </cell>
        </row>
        <row r="31">
          <cell r="A31" t="str">
            <v>Test 4</v>
          </cell>
        </row>
      </sheetData>
      <sheetData sheetId="67">
        <row r="1">
          <cell r="BT1" t="str">
            <v>2014/15</v>
          </cell>
        </row>
        <row r="2">
          <cell r="BT2" t="str">
            <v>2015/16</v>
          </cell>
        </row>
        <row r="3">
          <cell r="A3" t="str">
            <v>LOANS (EXTERNAL) - SEWER FUND</v>
          </cell>
          <cell r="BT3" t="str">
            <v>2016/17</v>
          </cell>
        </row>
        <row r="4">
          <cell r="BT4" t="str">
            <v>2017/18</v>
          </cell>
        </row>
        <row r="5">
          <cell r="BT5" t="str">
            <v>2018/19</v>
          </cell>
        </row>
        <row r="6">
          <cell r="BT6" t="str">
            <v>2019/20</v>
          </cell>
        </row>
        <row r="7">
          <cell r="BT7" t="str">
            <v>2020/21</v>
          </cell>
        </row>
        <row r="8">
          <cell r="BT8" t="str">
            <v>2021/22</v>
          </cell>
        </row>
        <row r="9">
          <cell r="BT9" t="str">
            <v>2022/23</v>
          </cell>
        </row>
        <row r="10">
          <cell r="BT10" t="str">
            <v>2023/24</v>
          </cell>
        </row>
        <row r="11">
          <cell r="BT11" t="str">
            <v>2024/25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68">
        <row r="3">
          <cell r="A3" t="str">
            <v>LOANS PAYABLE (INTERNAL) - SEWER FUND</v>
          </cell>
        </row>
      </sheetData>
      <sheetData sheetId="69">
        <row r="3">
          <cell r="A3" t="str">
            <v>LOANS RECEIVABLE (INTERNAL) - SEWER FUND</v>
          </cell>
        </row>
      </sheetData>
      <sheetData sheetId="70">
        <row r="3">
          <cell r="A3" t="str">
            <v>FINANCE LEASES - SEWER FUND</v>
          </cell>
        </row>
      </sheetData>
      <sheetData sheetId="71">
        <row r="4">
          <cell r="B4">
            <v>0</v>
          </cell>
        </row>
        <row r="5">
          <cell r="B5" t="str">
            <v>INTERNAL RESERVES - SEWER FUND</v>
          </cell>
        </row>
        <row r="131">
          <cell r="B131">
            <v>42014.376712962963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Other</v>
          </cell>
        </row>
        <row r="811">
          <cell r="B811" t="str">
            <v>External - Specific Purpose Unexpended Grants - Sewer</v>
          </cell>
        </row>
        <row r="812">
          <cell r="B812" t="str">
            <v>External - Specific Purpose Unexpended Grants - Water</v>
          </cell>
        </row>
        <row r="813">
          <cell r="B813" t="str">
            <v>External - Specific Purpose Unexpended Loans - Sewer</v>
          </cell>
        </row>
        <row r="814">
          <cell r="B814" t="str">
            <v>External - Specific Purpose Unexpended Loans - Water</v>
          </cell>
        </row>
        <row r="815">
          <cell r="B815" t="str">
            <v>External - Stormwater Management</v>
          </cell>
        </row>
        <row r="816">
          <cell r="B816" t="str">
            <v>External - z_unallocated external</v>
          </cell>
        </row>
        <row r="817">
          <cell r="B817" t="str">
            <v>Internal - Airport</v>
          </cell>
        </row>
        <row r="818">
          <cell r="B818" t="str">
            <v>Internal - Asset Replacement</v>
          </cell>
        </row>
        <row r="819">
          <cell r="B819" t="str">
            <v>Internal - Business Development</v>
          </cell>
        </row>
        <row r="820">
          <cell r="B820" t="str">
            <v>Internal - Car Parking Upgrade</v>
          </cell>
        </row>
        <row r="821">
          <cell r="B821" t="str">
            <v>Internal - Community Facilities</v>
          </cell>
        </row>
        <row r="822">
          <cell r="B822" t="str">
            <v>Internal - EDP Equipment</v>
          </cell>
        </row>
        <row r="823">
          <cell r="B823" t="str">
            <v>Internal - Employees Leave Entitlement</v>
          </cell>
        </row>
        <row r="824">
          <cell r="B824" t="str">
            <v>Internal - Environmental Laboratory</v>
          </cell>
        </row>
        <row r="825">
          <cell r="B825" t="str">
            <v>Internal - Environmental Levy</v>
          </cell>
        </row>
        <row r="826">
          <cell r="B826" t="str">
            <v>Internal - Flood Mitigation Works</v>
          </cell>
        </row>
        <row r="827">
          <cell r="B827" t="str">
            <v>Internal - Future Fund</v>
          </cell>
        </row>
        <row r="828">
          <cell r="B828" t="str">
            <v>Internal - Future Road Network</v>
          </cell>
        </row>
        <row r="829">
          <cell r="B829" t="str">
            <v>Internal - Interest Earned - To Be Allocated</v>
          </cell>
        </row>
        <row r="830">
          <cell r="B830" t="str">
            <v>Internal - Jetty M&amp;R</v>
          </cell>
        </row>
        <row r="831">
          <cell r="B831" t="str">
            <v>Internal - Moonee Beach Road Upgrade</v>
          </cell>
        </row>
        <row r="832">
          <cell r="B832" t="str">
            <v>Internal - Non Domestic Waste Management</v>
          </cell>
        </row>
        <row r="833">
          <cell r="B833" t="str">
            <v>Internal - Open Space Land</v>
          </cell>
        </row>
        <row r="834">
          <cell r="B834" t="str">
            <v>Internal - Other Contributions</v>
          </cell>
        </row>
        <row r="835">
          <cell r="B835" t="str">
            <v>Internal - Plant &amp; Vehicle Replacement</v>
          </cell>
        </row>
        <row r="836">
          <cell r="B836" t="str">
            <v>Internal - Project Contingency</v>
          </cell>
        </row>
        <row r="837">
          <cell r="B837" t="str">
            <v>Internal - Projects - Private Works Funding</v>
          </cell>
        </row>
        <row r="838">
          <cell r="B838" t="str">
            <v>Internal - RTA Contributions - Pacific Hwy Garden Works</v>
          </cell>
        </row>
        <row r="839">
          <cell r="B839" t="str">
            <v>Internal - RTA Contributions - Pine Creek Handover</v>
          </cell>
        </row>
        <row r="840">
          <cell r="B840" t="str">
            <v>Internal - Rural Fire Services</v>
          </cell>
        </row>
        <row r="841">
          <cell r="B841" t="str">
            <v>Internal - Unexpended Grants</v>
          </cell>
        </row>
        <row r="842">
          <cell r="B842" t="str">
            <v>Internal - Unexpended Loans</v>
          </cell>
        </row>
        <row r="843">
          <cell r="B843" t="str">
            <v>Internal - Revenue Revotes (General)</v>
          </cell>
        </row>
        <row r="844">
          <cell r="B844" t="str">
            <v>Internal - Technology Group</v>
          </cell>
        </row>
        <row r="845">
          <cell r="B845" t="str">
            <v>Internal - CBD Masterplan</v>
          </cell>
        </row>
        <row r="846">
          <cell r="B846" t="str">
            <v>Internal - Interest Earned - Grant</v>
          </cell>
        </row>
        <row r="847">
          <cell r="B847" t="str">
            <v>Internal - Revenue Revotes (Water)</v>
          </cell>
        </row>
        <row r="848">
          <cell r="B848" t="str">
            <v>Internal - Revenue Revotes (Sewer)</v>
          </cell>
        </row>
        <row r="849">
          <cell r="B849" t="str">
            <v>Internal - z_unallocated internal</v>
          </cell>
        </row>
      </sheetData>
      <sheetData sheetId="72">
        <row r="3">
          <cell r="B3">
            <v>0</v>
          </cell>
        </row>
        <row r="4">
          <cell r="B4" t="str">
            <v>EXTERNAL RESERVES - SEWER FUND</v>
          </cell>
        </row>
      </sheetData>
      <sheetData sheetId="73"/>
      <sheetData sheetId="74"/>
      <sheetData sheetId="75">
        <row r="3">
          <cell r="A3" t="str">
            <v>Global income and expenditure changes - Sewer Fund</v>
          </cell>
        </row>
        <row r="5">
          <cell r="D5" t="str">
            <v>2015/16</v>
          </cell>
          <cell r="E5" t="str">
            <v>2016/17</v>
          </cell>
          <cell r="F5" t="str">
            <v>2017/18</v>
          </cell>
          <cell r="G5" t="str">
            <v>2018/19</v>
          </cell>
          <cell r="H5" t="str">
            <v>2019/20</v>
          </cell>
          <cell r="I5" t="str">
            <v>2020/21</v>
          </cell>
          <cell r="J5" t="str">
            <v>2021/22</v>
          </cell>
          <cell r="K5" t="str">
            <v>2022/23</v>
          </cell>
          <cell r="L5" t="str">
            <v>2023/24</v>
          </cell>
          <cell r="M5" t="str">
            <v>2024/25</v>
          </cell>
        </row>
      </sheetData>
      <sheetData sheetId="76">
        <row r="3">
          <cell r="A3" t="str">
            <v xml:space="preserve">Population changes and impact on income and expenditure </v>
          </cell>
        </row>
        <row r="7">
          <cell r="N7" t="str">
            <v>2015/16</v>
          </cell>
          <cell r="O7" t="str">
            <v>2016/17</v>
          </cell>
          <cell r="P7" t="str">
            <v>2017/18</v>
          </cell>
          <cell r="Q7" t="str">
            <v>2018/19</v>
          </cell>
          <cell r="R7" t="str">
            <v>2019/20</v>
          </cell>
          <cell r="S7" t="str">
            <v>2020/21</v>
          </cell>
          <cell r="T7" t="str">
            <v>2021/22</v>
          </cell>
          <cell r="U7" t="str">
            <v>2022/23</v>
          </cell>
          <cell r="V7" t="str">
            <v>2023/24</v>
          </cell>
          <cell r="W7" t="str">
            <v>2024/25</v>
          </cell>
        </row>
      </sheetData>
      <sheetData sheetId="77">
        <row r="1">
          <cell r="A1" t="str">
            <v>General Ledger Table</v>
          </cell>
        </row>
        <row r="6">
          <cell r="R6" t="str">
            <v>GL1</v>
          </cell>
          <cell r="S6" t="str">
            <v>GL2</v>
          </cell>
          <cell r="T6">
            <v>0</v>
          </cell>
          <cell r="U6">
            <v>0</v>
          </cell>
        </row>
      </sheetData>
      <sheetData sheetId="78">
        <row r="6">
          <cell r="B6" t="str">
            <v>Mapping Component</v>
          </cell>
        </row>
      </sheetData>
      <sheetData sheetId="79">
        <row r="6">
          <cell r="B6" t="str">
            <v>Mapping Component</v>
          </cell>
        </row>
      </sheetData>
      <sheetData sheetId="80">
        <row r="6">
          <cell r="B6" t="str">
            <v>Mapping Component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/>
      <sheetData sheetId="87"/>
      <sheetData sheetId="88">
        <row r="22">
          <cell r="H22">
            <v>1</v>
          </cell>
        </row>
      </sheetData>
      <sheetData sheetId="89">
        <row r="5">
          <cell r="A5" t="str">
            <v>Full GL String</v>
          </cell>
          <cell r="E5" t="str">
            <v>Program</v>
          </cell>
          <cell r="F5" t="str">
            <v>Business Unit</v>
          </cell>
          <cell r="G5" t="str">
            <v>BU Operation</v>
          </cell>
          <cell r="H5" t="str">
            <v>Trading Operation</v>
          </cell>
          <cell r="I5" t="str">
            <v>Fund</v>
          </cell>
          <cell r="J5" t="str">
            <v>Ledger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0">
        <row r="5">
          <cell r="A5" t="str">
            <v>Full GL String</v>
          </cell>
        </row>
      </sheetData>
      <sheetData sheetId="91">
        <row r="1">
          <cell r="A1" t="str">
            <v>LTFP Data Integrity Check Result</v>
          </cell>
        </row>
      </sheetData>
      <sheetData sheetId="92">
        <row r="2">
          <cell r="B2" t="str">
            <v>Program</v>
          </cell>
          <cell r="E2" t="str">
            <v>Business Unit</v>
          </cell>
          <cell r="H2" t="str">
            <v>BU Operation</v>
          </cell>
          <cell r="K2" t="str">
            <v>Trading Operation</v>
          </cell>
          <cell r="N2" t="str">
            <v>Fund</v>
          </cell>
          <cell r="Q2" t="str">
            <v>Ledger</v>
          </cell>
        </row>
        <row r="5">
          <cell r="A5" t="str">
            <v>Code Level 1</v>
          </cell>
        </row>
      </sheetData>
      <sheetData sheetId="93">
        <row r="2">
          <cell r="B2">
            <v>0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4">
        <row r="1">
          <cell r="B1" t="str">
            <v>HIDE SHEET</v>
          </cell>
        </row>
      </sheetData>
      <sheetData sheetId="95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6">
        <row r="11">
          <cell r="D11" t="str">
            <v xml:space="preserve">Start Section 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11">
          <cell r="D11" t="str">
            <v xml:space="preserve">Start Section 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1">
          <cell r="D11" t="str">
            <v xml:space="preserve">Start Section 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11">
          <cell r="D11" t="str">
            <v xml:space="preserve">Start Section 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D11" t="str">
            <v xml:space="preserve">Start Section 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Water"/>
      <sheetName val="Chart 2 Water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Water"/>
      <sheetName val="Group Data Water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water"/>
      <sheetName val="LSOp --&gt;"/>
      <sheetName val="LSWOp1"/>
      <sheetName val="LSWOp2"/>
      <sheetName val="LSWOp3"/>
      <sheetName val="LSWOp4"/>
      <sheetName val="LSWOp5"/>
      <sheetName val="LSWOp6"/>
      <sheetName val="LSWOp7"/>
      <sheetName val="LSWOp8"/>
      <sheetName val="LSWOp9"/>
      <sheetName val="LSWOp10"/>
      <sheetName val="LSWOp11"/>
      <sheetName val="LSWOp12"/>
      <sheetName val="LSWOp13"/>
      <sheetName val="LSWOp14"/>
      <sheetName val="LSWOp15"/>
      <sheetName val="LSWOp16"/>
      <sheetName val="LSWOp17"/>
      <sheetName val="LSWOp18"/>
      <sheetName val="LSWOp19"/>
      <sheetName val="LSWOp20"/>
      <sheetName val="&lt;-- LSOp"/>
      <sheetName val="LSCap --&gt;"/>
      <sheetName val="LSWCap1"/>
      <sheetName val="LSWCap2"/>
      <sheetName val="LSWCap3"/>
      <sheetName val="LSWCap4"/>
      <sheetName val="LSWCap5"/>
      <sheetName val="LSWCap6"/>
      <sheetName val="LSWCap7"/>
      <sheetName val="LSWCap8"/>
      <sheetName val="LSWCap9"/>
      <sheetName val="LSWCap10"/>
      <sheetName val="LSWCap11"/>
      <sheetName val="LSWCap12"/>
      <sheetName val="LSWCap13"/>
      <sheetName val="LSWCap14"/>
      <sheetName val="LSWCap15"/>
      <sheetName val="LSWCap16"/>
      <sheetName val="LSWCap17"/>
      <sheetName val="LSWCap18"/>
      <sheetName val="LSWCap19"/>
      <sheetName val="LSWCap20"/>
      <sheetName val="&lt;-- LSCap"/>
      <sheetName val="LSMajor --&gt;"/>
      <sheetName val="LSWMajor1"/>
      <sheetName val="LSWMajor2"/>
      <sheetName val="LSWMajor3"/>
      <sheetName val="LSWMajor4"/>
      <sheetName val="LSWMajor5"/>
      <sheetName val="LSWMajor6"/>
      <sheetName val="LSWMajor7"/>
      <sheetName val="LSWMajor8"/>
      <sheetName val="LSWMajor9"/>
      <sheetName val="LSWMajor10"/>
      <sheetName val="&lt;-- LSMajor"/>
      <sheetName val="FLS --&gt;"/>
      <sheetName val="FinLSW1"/>
      <sheetName val="FinLSW2"/>
      <sheetName val="FinLSW3"/>
      <sheetName val="FinLSW4"/>
      <sheetName val="FinLSW5"/>
      <sheetName val="FinLSW6"/>
      <sheetName val="FinLSW7"/>
      <sheetName val="FinLSW8"/>
      <sheetName val="FinLSW9"/>
      <sheetName val="FinLSW10"/>
      <sheetName val="&lt;-- FLS"/>
      <sheetName val="LSInt --&gt;"/>
      <sheetName val="LSWInt1"/>
      <sheetName val="LSWInt2"/>
      <sheetName val="LSWInt3"/>
      <sheetName val="LSWInt4"/>
      <sheetName val="LSWInt5"/>
      <sheetName val="LSWInt6"/>
      <sheetName val="LSWInt7"/>
      <sheetName val="LSWInt8"/>
      <sheetName val="LSWInt9"/>
      <sheetName val="LSWInt10"/>
      <sheetName val="&lt;-- LSInt"/>
    </sheetNames>
    <sheetDataSet>
      <sheetData sheetId="0"/>
      <sheetData sheetId="1"/>
      <sheetData sheetId="2">
        <row r="3">
          <cell r="A3" t="str">
            <v>Coffs Harbour City Council</v>
          </cell>
        </row>
        <row r="11">
          <cell r="E11" t="str">
            <v>Base-Line Model</v>
          </cell>
        </row>
        <row r="13">
          <cell r="E13" t="str">
            <v>Water Fund</v>
          </cell>
        </row>
        <row r="27">
          <cell r="K27">
            <v>1</v>
          </cell>
        </row>
      </sheetData>
      <sheetData sheetId="3">
        <row r="5">
          <cell r="E5">
            <v>2015</v>
          </cell>
        </row>
      </sheetData>
      <sheetData sheetId="4"/>
      <sheetData sheetId="5">
        <row r="3">
          <cell r="B3" t="str">
            <v>INCOME STATEMENT - WATER FUND</v>
          </cell>
        </row>
      </sheetData>
      <sheetData sheetId="6">
        <row r="3">
          <cell r="A3" t="str">
            <v>BALANCE SHEET - WATER FUND</v>
          </cell>
        </row>
      </sheetData>
      <sheetData sheetId="7">
        <row r="3">
          <cell r="A3" t="str">
            <v>BALANCE SHEET - WATER FUND - WORKINGS</v>
          </cell>
        </row>
      </sheetData>
      <sheetData sheetId="8">
        <row r="3">
          <cell r="A3" t="str">
            <v>Target % for Balance sheet amounts &amp; ratios - Water Fund</v>
          </cell>
        </row>
      </sheetData>
      <sheetData sheetId="9"/>
      <sheetData sheetId="10">
        <row r="3">
          <cell r="C3" t="str">
            <v>Actuals</v>
          </cell>
        </row>
      </sheetData>
      <sheetData sheetId="11">
        <row r="3">
          <cell r="A3" t="str">
            <v>EQUITY STATEMENT - WATER FUND</v>
          </cell>
        </row>
      </sheetData>
      <sheetData sheetId="12">
        <row r="3">
          <cell r="A3" t="str">
            <v>PRIMARY STATEMENTS COMPARISON TO LAST YEAR'S LTFP - WATER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1">
          <cell r="A1" t="str">
            <v>hide</v>
          </cell>
        </row>
        <row r="4">
          <cell r="D4" t="str">
            <v>SUMMARY OF BUDGET OF ALL G/L ACCOUNTS - WATER FUND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C50" t="str">
            <v>Depreciation &amp; Amortisation</v>
          </cell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89">
          <cell r="D89" t="str">
            <v>Depreciation (non-cash) contra Income</v>
          </cell>
        </row>
        <row r="90">
          <cell r="D90" t="str">
            <v>Non-cash ELE contra Income</v>
          </cell>
        </row>
        <row r="91">
          <cell r="D91" t="str">
            <v>Other non-cash Expenses contra Income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  <row r="110">
          <cell r="D110" t="str">
            <v>Non-cash Income contra Expense</v>
          </cell>
        </row>
        <row r="128">
          <cell r="D128" t="str">
            <v>Internal Loans - Interest Income (rec'd from other Funds)</v>
          </cell>
        </row>
        <row r="129">
          <cell r="D129" t="str">
            <v>Internal Loans - Principal Receipt (rec'd from other Funds)</v>
          </cell>
        </row>
        <row r="130">
          <cell r="D130" t="str">
            <v>Internal Loans - New Loan raised (rec'd from other Funds)</v>
          </cell>
        </row>
        <row r="131">
          <cell r="D131" t="str">
            <v>Employee On-cost Income (rec'd from other Funds)</v>
          </cell>
        </row>
        <row r="132">
          <cell r="D132" t="str">
            <v>Other Internal Income - Operating</v>
          </cell>
        </row>
        <row r="136">
          <cell r="D136" t="str">
            <v>Internal Loans - Interest Expense (paid to other Funds)</v>
          </cell>
        </row>
        <row r="137">
          <cell r="D137" t="str">
            <v>Internal Loans - Principal Repayment (paid to other Funds)</v>
          </cell>
        </row>
        <row r="138">
          <cell r="D138" t="str">
            <v>Internal Loans - New Loan provided (paid to other Funds)</v>
          </cell>
        </row>
        <row r="139">
          <cell r="D139" t="str">
            <v>Rates &amp; Annual Charges paid on Council owned properties</v>
          </cell>
        </row>
        <row r="140">
          <cell r="D140" t="str">
            <v>Employee On-cost Expense (paid to other Funds)</v>
          </cell>
        </row>
        <row r="141">
          <cell r="D141" t="str">
            <v>Other Internal Expenditure - Operating</v>
          </cell>
        </row>
        <row r="142">
          <cell r="D142" t="str">
            <v>Internal Expenditure - Capitalised</v>
          </cell>
        </row>
      </sheetData>
      <sheetData sheetId="15">
        <row r="3">
          <cell r="A3" t="str">
            <v>BUDGET RECONCILIATION - WATER FUND</v>
          </cell>
        </row>
      </sheetData>
      <sheetData sheetId="16">
        <row r="3">
          <cell r="A3" t="str">
            <v>BUDGET SUMMARY - WATER FUND</v>
          </cell>
        </row>
      </sheetData>
      <sheetData sheetId="17">
        <row r="3">
          <cell r="A3" t="str">
            <v>CAPITAL EXPENDITURE SUMMARY - WATER FUND</v>
          </cell>
        </row>
      </sheetData>
      <sheetData sheetId="18">
        <row r="3">
          <cell r="A3" t="str">
            <v>EXPENDITURE TYPE SUMMARY - WATER FUND</v>
          </cell>
        </row>
      </sheetData>
      <sheetData sheetId="19">
        <row r="3">
          <cell r="A3" t="str">
            <v>AVAILABLE WORKING CAPITAL - WATER FUND</v>
          </cell>
        </row>
      </sheetData>
      <sheetData sheetId="20">
        <row r="3">
          <cell r="A3" t="str">
            <v>HISTORICAL INFORMATION - WATER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WATER FUND</v>
          </cell>
        </row>
      </sheetData>
      <sheetData sheetId="24">
        <row r="4">
          <cell r="A4" t="str">
            <v>SUMMARY OF ALL G/L ACCOUNTS - WATER FUND</v>
          </cell>
        </row>
      </sheetData>
      <sheetData sheetId="25">
        <row r="4">
          <cell r="A4" t="str">
            <v>SUMMARY OF ALL G/L ACCOUNTS - WATER FUND</v>
          </cell>
        </row>
      </sheetData>
      <sheetData sheetId="26">
        <row r="4">
          <cell r="A4" t="str">
            <v>SUMMARY OF ALL G/L ACCOUNTS - WATER FUND</v>
          </cell>
        </row>
      </sheetData>
      <sheetData sheetId="27">
        <row r="4">
          <cell r="A4" t="str">
            <v>SUMMARY OF ALL G/L ACCOUNTS - WATER FUND</v>
          </cell>
        </row>
      </sheetData>
      <sheetData sheetId="28">
        <row r="4">
          <cell r="A4" t="str">
            <v>SUMMARY OF ALL G/L ACCOUNTS - WATER FUND</v>
          </cell>
        </row>
      </sheetData>
      <sheetData sheetId="29">
        <row r="4">
          <cell r="A4" t="str">
            <v>SUMMARY OF ALL G/L ACCOUNTS - WATER FUND</v>
          </cell>
        </row>
      </sheetData>
      <sheetData sheetId="30">
        <row r="4">
          <cell r="A4" t="str">
            <v>SUMMARY OF ALL G/L ACCOUNTS - WATER FUND</v>
          </cell>
        </row>
      </sheetData>
      <sheetData sheetId="31">
        <row r="4">
          <cell r="A4" t="str">
            <v>SUMMARY OF ALL G/L ACCOUNTS - WATER FUND</v>
          </cell>
        </row>
      </sheetData>
      <sheetData sheetId="32">
        <row r="4">
          <cell r="A4" t="str">
            <v>SUMMARY OF ALL G/L ACCOUNTS - WATER FUND</v>
          </cell>
        </row>
      </sheetData>
      <sheetData sheetId="33">
        <row r="4">
          <cell r="B4" t="str">
            <v>KEY PERFORMANCE INDICATORS - WATER FUND</v>
          </cell>
        </row>
      </sheetData>
      <sheetData sheetId="34">
        <row r="3">
          <cell r="A3" t="str">
            <v>KPI Benchmark Targets - Water Fund</v>
          </cell>
        </row>
        <row r="7">
          <cell r="C7">
            <v>0</v>
          </cell>
        </row>
      </sheetData>
      <sheetData sheetId="35">
        <row r="3">
          <cell r="A3" t="str">
            <v>FINANCIAL PERFORMANCE INDICATORS - WATER FUND</v>
          </cell>
        </row>
      </sheetData>
      <sheetData sheetId="36">
        <row r="3">
          <cell r="A3" t="str">
            <v>CHARTS - WATER FUND</v>
          </cell>
        </row>
      </sheetData>
      <sheetData sheetId="37">
        <row r="29">
          <cell r="C29">
            <v>2011</v>
          </cell>
        </row>
      </sheetData>
      <sheetData sheetId="38"/>
      <sheetData sheetId="39">
        <row r="2">
          <cell r="P2" t="b">
            <v>1</v>
          </cell>
        </row>
      </sheetData>
      <sheetData sheetId="40">
        <row r="4">
          <cell r="A4" t="str">
            <v>Scenario: Base-Line Model</v>
          </cell>
          <cell r="N4">
            <v>0</v>
          </cell>
        </row>
      </sheetData>
      <sheetData sheetId="41">
        <row r="3">
          <cell r="A3" t="str">
            <v>DEVELOPER CONTRIBUTIONS - SUMMARY - WATER FUND</v>
          </cell>
        </row>
        <row r="5">
          <cell r="B5">
            <v>0</v>
          </cell>
        </row>
      </sheetData>
      <sheetData sheetId="42">
        <row r="6">
          <cell r="A6" t="str">
            <v>Plan No.</v>
          </cell>
        </row>
        <row r="7">
          <cell r="A7" t="str">
            <v>1</v>
          </cell>
          <cell r="B7" t="str">
            <v>S64 Plan 1 Water</v>
          </cell>
        </row>
        <row r="8">
          <cell r="A8" t="str">
            <v>NUP</v>
          </cell>
          <cell r="B8" t="str">
            <v>Not under Plan</v>
          </cell>
        </row>
      </sheetData>
      <sheetData sheetId="43"/>
      <sheetData sheetId="44"/>
      <sheetData sheetId="45">
        <row r="5">
          <cell r="B5" t="str">
            <v>1</v>
          </cell>
        </row>
      </sheetData>
      <sheetData sheetId="46"/>
      <sheetData sheetId="47"/>
      <sheetData sheetId="48">
        <row r="5">
          <cell r="B5" t="str">
            <v>NUP</v>
          </cell>
        </row>
      </sheetData>
      <sheetData sheetId="49"/>
      <sheetData sheetId="50"/>
      <sheetData sheetId="51"/>
      <sheetData sheetId="52">
        <row r="3">
          <cell r="A3" t="str">
            <v>CAPITAL WORKS - SUMMARY - WATER FUND</v>
          </cell>
        </row>
        <row r="5">
          <cell r="C5">
            <v>0</v>
          </cell>
        </row>
      </sheetData>
      <sheetData sheetId="53">
        <row r="7">
          <cell r="A7" t="str">
            <v>CAPITAL WORKS - PROGRAM - WATER FUND</v>
          </cell>
        </row>
      </sheetData>
      <sheetData sheetId="54">
        <row r="3">
          <cell r="A3" t="str">
            <v>MAJOR PROJECTS - SUMMARY - WATER FUND</v>
          </cell>
        </row>
      </sheetData>
      <sheetData sheetId="55">
        <row r="7">
          <cell r="A7" t="str">
            <v>MAJOR PROJECTS - PROGRAM - WATER FUND</v>
          </cell>
        </row>
      </sheetData>
      <sheetData sheetId="56">
        <row r="3">
          <cell r="A3" t="str">
            <v>REAL ESTATE DEVELOPMENT - SUMMARY - WATER FUND</v>
          </cell>
        </row>
        <row r="9">
          <cell r="C9">
            <v>0</v>
          </cell>
        </row>
      </sheetData>
      <sheetData sheetId="57"/>
      <sheetData sheetId="58"/>
      <sheetData sheetId="59">
        <row r="5">
          <cell r="A5">
            <v>1</v>
          </cell>
        </row>
      </sheetData>
      <sheetData sheetId="60"/>
      <sheetData sheetId="61"/>
      <sheetData sheetId="62"/>
      <sheetData sheetId="63"/>
      <sheetData sheetId="64">
        <row r="5">
          <cell r="A5" t="str">
            <v>&lt;Enter Project ID here…&gt;</v>
          </cell>
        </row>
      </sheetData>
      <sheetData sheetId="65">
        <row r="3">
          <cell r="A3" t="str">
            <v>INFRASTRUCTURE, PROPERTY, PLANT &amp; EQUIPMENT - OTHER MOVEMENTS - WATER FUND</v>
          </cell>
        </row>
        <row r="6">
          <cell r="C6">
            <v>0</v>
          </cell>
        </row>
      </sheetData>
      <sheetData sheetId="66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Test 1</v>
          </cell>
        </row>
        <row r="29">
          <cell r="A29" t="str">
            <v>Test 2</v>
          </cell>
        </row>
        <row r="30">
          <cell r="A30" t="str">
            <v>Test 3</v>
          </cell>
        </row>
        <row r="31">
          <cell r="A31" t="str">
            <v>Test 4</v>
          </cell>
        </row>
      </sheetData>
      <sheetData sheetId="67">
        <row r="1">
          <cell r="BT1" t="str">
            <v>2014/15</v>
          </cell>
        </row>
        <row r="2">
          <cell r="BT2" t="str">
            <v>2015/16</v>
          </cell>
        </row>
        <row r="3">
          <cell r="A3" t="str">
            <v>LOANS (EXTERNAL) - WATER FUND</v>
          </cell>
          <cell r="BT3" t="str">
            <v>2016/17</v>
          </cell>
        </row>
        <row r="4">
          <cell r="BT4" t="str">
            <v>2017/18</v>
          </cell>
        </row>
        <row r="5">
          <cell r="BT5" t="str">
            <v>2018/19</v>
          </cell>
        </row>
        <row r="6">
          <cell r="BT6" t="str">
            <v>2019/20</v>
          </cell>
        </row>
        <row r="7">
          <cell r="BT7" t="str">
            <v>2020/21</v>
          </cell>
        </row>
        <row r="8">
          <cell r="BT8" t="str">
            <v>2021/22</v>
          </cell>
        </row>
        <row r="9">
          <cell r="BT9" t="str">
            <v>2022/23</v>
          </cell>
        </row>
        <row r="10">
          <cell r="BT10" t="str">
            <v>2023/24</v>
          </cell>
        </row>
        <row r="11">
          <cell r="BT11" t="str">
            <v>2024/25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68">
        <row r="3">
          <cell r="A3" t="str">
            <v>LOANS PAYABLE (INTERNAL) - WATER FUND</v>
          </cell>
        </row>
      </sheetData>
      <sheetData sheetId="69">
        <row r="3">
          <cell r="A3" t="str">
            <v>LOANS RECEIVABLE (INTERNAL) - WATER FUND</v>
          </cell>
        </row>
      </sheetData>
      <sheetData sheetId="70">
        <row r="3">
          <cell r="A3" t="str">
            <v>FINANCE LEASES - WATER FUND</v>
          </cell>
        </row>
      </sheetData>
      <sheetData sheetId="71">
        <row r="4">
          <cell r="B4">
            <v>0</v>
          </cell>
        </row>
        <row r="5">
          <cell r="B5" t="str">
            <v>INTERNAL RESERVES - WATER FUND</v>
          </cell>
        </row>
        <row r="131">
          <cell r="B131">
            <v>42013.722870370373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Other</v>
          </cell>
        </row>
        <row r="811">
          <cell r="B811" t="str">
            <v>External - Specific Purpose Unexpended Grants - Sewer</v>
          </cell>
        </row>
        <row r="812">
          <cell r="B812" t="str">
            <v>External - Specific Purpose Unexpended Grants - Water</v>
          </cell>
        </row>
        <row r="813">
          <cell r="B813" t="str">
            <v>External - Specific Purpose Unexpended Loans - Sewer</v>
          </cell>
        </row>
        <row r="814">
          <cell r="B814" t="str">
            <v>External - Specific Purpose Unexpended Loans - Water</v>
          </cell>
        </row>
        <row r="815">
          <cell r="B815" t="str">
            <v>External - Stormwater Management</v>
          </cell>
        </row>
        <row r="816">
          <cell r="B816" t="str">
            <v>External - z_unallocated external</v>
          </cell>
        </row>
        <row r="817">
          <cell r="B817" t="str">
            <v>Internal - Airport</v>
          </cell>
        </row>
        <row r="818">
          <cell r="B818" t="str">
            <v>Internal - Asset Replacement</v>
          </cell>
        </row>
        <row r="819">
          <cell r="B819" t="str">
            <v>Internal - Business Development</v>
          </cell>
        </row>
        <row r="820">
          <cell r="B820" t="str">
            <v>Internal - Car Parking Upgrade</v>
          </cell>
        </row>
        <row r="821">
          <cell r="B821" t="str">
            <v>Internal - Community Facilities</v>
          </cell>
        </row>
        <row r="822">
          <cell r="B822" t="str">
            <v>Internal - EDP Equipment</v>
          </cell>
        </row>
        <row r="823">
          <cell r="B823" t="str">
            <v>Internal - Employees Leave Entitlement</v>
          </cell>
        </row>
        <row r="824">
          <cell r="B824" t="str">
            <v>Internal - Environmental Laboratory</v>
          </cell>
        </row>
        <row r="825">
          <cell r="B825" t="str">
            <v>Internal - Environmental Levy</v>
          </cell>
        </row>
        <row r="826">
          <cell r="B826" t="str">
            <v>Internal - Flood Mitigation Works</v>
          </cell>
        </row>
        <row r="827">
          <cell r="B827" t="str">
            <v>Internal - Future Fund</v>
          </cell>
        </row>
        <row r="828">
          <cell r="B828" t="str">
            <v>Internal - Future Road Network</v>
          </cell>
        </row>
        <row r="829">
          <cell r="B829" t="str">
            <v>Internal - Interest Earned - To Be Allocated</v>
          </cell>
        </row>
        <row r="830">
          <cell r="B830" t="str">
            <v>Internal - Jetty M&amp;R</v>
          </cell>
        </row>
        <row r="831">
          <cell r="B831" t="str">
            <v>Internal - Moonee Beach Road Upgrade</v>
          </cell>
        </row>
        <row r="832">
          <cell r="B832" t="str">
            <v>Internal - Non Domestic Waste Management</v>
          </cell>
        </row>
        <row r="833">
          <cell r="B833" t="str">
            <v>Internal - Open Space Land</v>
          </cell>
        </row>
        <row r="834">
          <cell r="B834" t="str">
            <v>Internal - Other Contributions</v>
          </cell>
        </row>
        <row r="835">
          <cell r="B835" t="str">
            <v>Internal - Plant &amp; Vehicle Replacement</v>
          </cell>
        </row>
        <row r="836">
          <cell r="B836" t="str">
            <v>Internal - Project Contingency</v>
          </cell>
        </row>
        <row r="837">
          <cell r="B837" t="str">
            <v>Internal - Projects - Private Works Funding</v>
          </cell>
        </row>
        <row r="838">
          <cell r="B838" t="str">
            <v>Internal - RTA Contributions - Pacific Hwy Garden Works</v>
          </cell>
        </row>
        <row r="839">
          <cell r="B839" t="str">
            <v>Internal - RTA Contributions - Pine Creek Handover</v>
          </cell>
        </row>
        <row r="840">
          <cell r="B840" t="str">
            <v>Internal - Rural Fire Services</v>
          </cell>
        </row>
        <row r="841">
          <cell r="B841" t="str">
            <v>Internal - Unexpended Grants</v>
          </cell>
        </row>
        <row r="842">
          <cell r="B842" t="str">
            <v>Internal - Unexpended Loans</v>
          </cell>
        </row>
        <row r="843">
          <cell r="B843" t="str">
            <v>Internal - Revenue Revotes (General)</v>
          </cell>
        </row>
        <row r="844">
          <cell r="B844" t="str">
            <v>Internal - Technology Group</v>
          </cell>
        </row>
        <row r="845">
          <cell r="B845" t="str">
            <v>Internal - CBD Masterplan</v>
          </cell>
        </row>
        <row r="846">
          <cell r="B846" t="str">
            <v>Internal - Interest Earned - Grant</v>
          </cell>
        </row>
        <row r="847">
          <cell r="B847" t="str">
            <v>Internal - Revenue Revotes (Water)</v>
          </cell>
        </row>
        <row r="848">
          <cell r="B848" t="str">
            <v>Internal - Revenue Revotes (Sewer)</v>
          </cell>
        </row>
        <row r="849">
          <cell r="B849" t="str">
            <v>Internal - z_unallocated internal</v>
          </cell>
        </row>
      </sheetData>
      <sheetData sheetId="72">
        <row r="3">
          <cell r="B3">
            <v>0</v>
          </cell>
        </row>
        <row r="4">
          <cell r="B4" t="str">
            <v>EXTERNAL RESERVES - WATER FUND</v>
          </cell>
        </row>
      </sheetData>
      <sheetData sheetId="73"/>
      <sheetData sheetId="74"/>
      <sheetData sheetId="75">
        <row r="3">
          <cell r="A3" t="str">
            <v>Global income and expenditure changes - Water Fund</v>
          </cell>
        </row>
        <row r="5">
          <cell r="D5" t="str">
            <v>2015/16</v>
          </cell>
          <cell r="E5" t="str">
            <v>2016/17</v>
          </cell>
          <cell r="F5" t="str">
            <v>2017/18</v>
          </cell>
          <cell r="G5" t="str">
            <v>2018/19</v>
          </cell>
          <cell r="H5" t="str">
            <v>2019/20</v>
          </cell>
          <cell r="I5" t="str">
            <v>2020/21</v>
          </cell>
          <cell r="J5" t="str">
            <v>2021/22</v>
          </cell>
          <cell r="K5" t="str">
            <v>2022/23</v>
          </cell>
          <cell r="L5" t="str">
            <v>2023/24</v>
          </cell>
          <cell r="M5" t="str">
            <v>2024/25</v>
          </cell>
        </row>
      </sheetData>
      <sheetData sheetId="76">
        <row r="3">
          <cell r="A3" t="str">
            <v xml:space="preserve">Population changes and impact on income and expenditure </v>
          </cell>
        </row>
        <row r="7">
          <cell r="N7" t="str">
            <v>2015/16</v>
          </cell>
          <cell r="O7" t="str">
            <v>2016/17</v>
          </cell>
          <cell r="P7" t="str">
            <v>2017/18</v>
          </cell>
          <cell r="Q7" t="str">
            <v>2018/19</v>
          </cell>
          <cell r="R7" t="str">
            <v>2019/20</v>
          </cell>
          <cell r="S7" t="str">
            <v>2020/21</v>
          </cell>
          <cell r="T7" t="str">
            <v>2021/22</v>
          </cell>
          <cell r="U7" t="str">
            <v>2022/23</v>
          </cell>
          <cell r="V7" t="str">
            <v>2023/24</v>
          </cell>
          <cell r="W7" t="str">
            <v>2024/25</v>
          </cell>
        </row>
      </sheetData>
      <sheetData sheetId="77">
        <row r="1">
          <cell r="A1" t="str">
            <v>General Ledger Table</v>
          </cell>
        </row>
        <row r="6">
          <cell r="R6" t="str">
            <v>GL1</v>
          </cell>
          <cell r="S6" t="str">
            <v>GL2</v>
          </cell>
          <cell r="T6">
            <v>0</v>
          </cell>
          <cell r="U6">
            <v>0</v>
          </cell>
        </row>
      </sheetData>
      <sheetData sheetId="78">
        <row r="6">
          <cell r="B6" t="str">
            <v>Mapping Component</v>
          </cell>
        </row>
      </sheetData>
      <sheetData sheetId="79">
        <row r="6">
          <cell r="B6" t="str">
            <v>Mapping Component</v>
          </cell>
        </row>
      </sheetData>
      <sheetData sheetId="80">
        <row r="6">
          <cell r="B6" t="str">
            <v>Mapping Component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/>
      <sheetData sheetId="87"/>
      <sheetData sheetId="88">
        <row r="22">
          <cell r="H22">
            <v>1</v>
          </cell>
        </row>
      </sheetData>
      <sheetData sheetId="89">
        <row r="5">
          <cell r="A5" t="str">
            <v>Full GL String</v>
          </cell>
          <cell r="E5" t="str">
            <v>Program</v>
          </cell>
          <cell r="F5" t="str">
            <v>Business Unit</v>
          </cell>
          <cell r="G5" t="str">
            <v>BU Operation</v>
          </cell>
          <cell r="H5" t="str">
            <v>Trading Operation</v>
          </cell>
          <cell r="I5" t="str">
            <v>Fund</v>
          </cell>
          <cell r="J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0">
        <row r="5">
          <cell r="A5" t="str">
            <v>Full GL String</v>
          </cell>
        </row>
      </sheetData>
      <sheetData sheetId="91">
        <row r="1">
          <cell r="A1" t="str">
            <v>LTFP Data Integrity Check Result</v>
          </cell>
        </row>
      </sheetData>
      <sheetData sheetId="92">
        <row r="2">
          <cell r="B2" t="str">
            <v>Program</v>
          </cell>
          <cell r="E2" t="str">
            <v>Business Unit</v>
          </cell>
          <cell r="H2" t="str">
            <v>BU Operation</v>
          </cell>
          <cell r="K2" t="str">
            <v>Trading Operation</v>
          </cell>
          <cell r="N2" t="str">
            <v>Fund</v>
          </cell>
          <cell r="Q2">
            <v>0</v>
          </cell>
        </row>
        <row r="5">
          <cell r="A5" t="str">
            <v>Code Level 1</v>
          </cell>
        </row>
      </sheetData>
      <sheetData sheetId="93">
        <row r="2">
          <cell r="B2">
            <v>0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4">
        <row r="1">
          <cell r="B1" t="str">
            <v>HIDE SHEET</v>
          </cell>
        </row>
      </sheetData>
      <sheetData sheetId="95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6">
        <row r="11">
          <cell r="D11" t="str">
            <v xml:space="preserve">Start Section 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11">
          <cell r="D11" t="str">
            <v xml:space="preserve">Start Section 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1">
          <cell r="D11" t="str">
            <v xml:space="preserve">Start Section 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11">
          <cell r="D11" t="str">
            <v xml:space="preserve">Start Section 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D11" t="str">
            <v xml:space="preserve">Start Section 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udget_summary_general1">
    <tabColor theme="5" tint="0.59999389629810485"/>
    <pageSetUpPr fitToPage="1"/>
  </sheetPr>
  <dimension ref="A1:Q53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6" sqref="A46"/>
    </sheetView>
  </sheetViews>
  <sheetFormatPr defaultColWidth="9.140625" defaultRowHeight="12.75" x14ac:dyDescent="0.2"/>
  <cols>
    <col min="1" max="1" width="57.7109375" style="108" customWidth="1"/>
    <col min="2" max="2" width="2.7109375" style="108" customWidth="1"/>
    <col min="3" max="3" width="13.7109375" style="108" customWidth="1"/>
    <col min="4" max="4" width="2.7109375" style="108" customWidth="1"/>
    <col min="5" max="14" width="13.7109375" style="108" customWidth="1"/>
    <col min="15" max="17" width="20.7109375" style="108" customWidth="1"/>
    <col min="18" max="16384" width="9.140625" style="108"/>
  </cols>
  <sheetData>
    <row r="1" spans="1:17" ht="15" x14ac:dyDescent="0.25">
      <c r="A1" s="105" t="str">
        <f>'[1]Cover Page'!$A$3</f>
        <v>Coffs Harbour City Council</v>
      </c>
      <c r="B1" s="106"/>
      <c r="C1" s="107"/>
      <c r="D1" s="106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201" t="s">
        <v>0</v>
      </c>
      <c r="P1" s="201" t="s">
        <v>0</v>
      </c>
      <c r="Q1" s="201" t="s">
        <v>0</v>
      </c>
    </row>
    <row r="2" spans="1:17" ht="15" x14ac:dyDescent="0.25">
      <c r="A2" s="105" t="str">
        <f>'[1]Cover Page'!$A$5</f>
        <v>10 Year Financial Plan for the Years ending 30 June 2025</v>
      </c>
      <c r="B2" s="106"/>
      <c r="C2" s="107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01" t="s">
        <v>0</v>
      </c>
      <c r="P2" s="201" t="s">
        <v>0</v>
      </c>
      <c r="Q2" s="201" t="s">
        <v>0</v>
      </c>
    </row>
    <row r="3" spans="1:17" ht="15" x14ac:dyDescent="0.25">
      <c r="A3" s="109" t="str">
        <f>"BUDGET SUMMARY - "&amp;UPPER(general_fund_name)</f>
        <v>BUDGET SUMMARY - GENERAL FUND</v>
      </c>
      <c r="B3" s="106"/>
      <c r="C3" s="134" t="s">
        <v>1</v>
      </c>
      <c r="D3" s="135"/>
      <c r="E3" s="206" t="s">
        <v>2</v>
      </c>
      <c r="F3" s="206"/>
      <c r="G3" s="206"/>
      <c r="H3" s="206"/>
      <c r="I3" s="206"/>
      <c r="J3" s="206"/>
      <c r="K3" s="206"/>
      <c r="L3" s="206"/>
      <c r="M3" s="206"/>
      <c r="N3" s="206"/>
      <c r="O3" s="201" t="s">
        <v>0</v>
      </c>
      <c r="P3" s="201" t="s">
        <v>0</v>
      </c>
      <c r="Q3" s="201" t="s">
        <v>0</v>
      </c>
    </row>
    <row r="4" spans="1:17" ht="15" x14ac:dyDescent="0.25">
      <c r="A4" s="203" t="str">
        <f>"Scenario: "&amp;general_scenario_name</f>
        <v>Scenario: Sustainable Model</v>
      </c>
      <c r="B4" s="111"/>
      <c r="C4" s="136" t="str">
        <f>Starting_year_general-1&amp;"/"&amp;RIGHT(Starting_year_general,2)</f>
        <v>2014/15</v>
      </c>
      <c r="D4" s="137"/>
      <c r="E4" s="136" t="str">
        <f>Starting_year_general&amp;"/"&amp;RIGHT(Starting_year_general+1,2)</f>
        <v>2015/16</v>
      </c>
      <c r="F4" s="136" t="str">
        <f>Starting_year_general+1&amp;"/"&amp;RIGHT(Starting_year_general+2,2)</f>
        <v>2016/17</v>
      </c>
      <c r="G4" s="136" t="str">
        <f>Starting_year_general+2&amp;"/"&amp;RIGHT(Starting_year_general+3,2)</f>
        <v>2017/18</v>
      </c>
      <c r="H4" s="136" t="str">
        <f>Starting_year_general+3&amp;"/"&amp;RIGHT(Starting_year_general+4,2)</f>
        <v>2018/19</v>
      </c>
      <c r="I4" s="136" t="str">
        <f>Starting_year_general+4&amp;"/"&amp;RIGHT(Starting_year_general+5,2)</f>
        <v>2019/20</v>
      </c>
      <c r="J4" s="136" t="str">
        <f>Starting_year_general+5&amp;"/"&amp;RIGHT(Starting_year_general+6,2)</f>
        <v>2020/21</v>
      </c>
      <c r="K4" s="136" t="str">
        <f>Starting_year_general+6&amp;"/"&amp;RIGHT(Starting_year_general+7,2)</f>
        <v>2021/22</v>
      </c>
      <c r="L4" s="136" t="str">
        <f>Starting_year_general+7&amp;"/"&amp;RIGHT(Starting_year_general+8,2)</f>
        <v>2022/23</v>
      </c>
      <c r="M4" s="136" t="str">
        <f>Starting_year_general+8&amp;"/"&amp;RIGHT(Starting_year_general+9,2)</f>
        <v>2023/24</v>
      </c>
      <c r="N4" s="136" t="str">
        <f>Starting_year_general+9&amp;"/"&amp;RIGHT(Starting_year_general+10,2)</f>
        <v>2024/25</v>
      </c>
      <c r="O4" s="201" t="s">
        <v>0</v>
      </c>
      <c r="P4" s="201" t="s">
        <v>0</v>
      </c>
      <c r="Q4" s="201" t="s">
        <v>0</v>
      </c>
    </row>
    <row r="5" spans="1:17" ht="13.5" thickBot="1" x14ac:dyDescent="0.25">
      <c r="A5" s="113"/>
      <c r="B5" s="114"/>
      <c r="C5" s="138" t="str">
        <f>IF('[1]Cover Page'!$K$19=TRUE,"$","$'000")</f>
        <v>$</v>
      </c>
      <c r="D5" s="139"/>
      <c r="E5" s="138" t="str">
        <f>IF('[1]Cover Page'!$K$19=TRUE,"$","$'000")</f>
        <v>$</v>
      </c>
      <c r="F5" s="138" t="str">
        <f>IF('[1]Cover Page'!$K$19=TRUE,"$","$'000")</f>
        <v>$</v>
      </c>
      <c r="G5" s="138" t="str">
        <f>IF('[1]Cover Page'!$K$19=TRUE,"$","$'000")</f>
        <v>$</v>
      </c>
      <c r="H5" s="138" t="str">
        <f>IF('[1]Cover Page'!$K$19=TRUE,"$","$'000")</f>
        <v>$</v>
      </c>
      <c r="I5" s="138" t="str">
        <f>IF('[1]Cover Page'!$K$19=TRUE,"$","$'000")</f>
        <v>$</v>
      </c>
      <c r="J5" s="138" t="str">
        <f>IF('[1]Cover Page'!$K$19=TRUE,"$","$'000")</f>
        <v>$</v>
      </c>
      <c r="K5" s="138" t="str">
        <f>IF('[1]Cover Page'!$K$19=TRUE,"$","$'000")</f>
        <v>$</v>
      </c>
      <c r="L5" s="138" t="str">
        <f>IF('[1]Cover Page'!$K$19=TRUE,"$","$'000")</f>
        <v>$</v>
      </c>
      <c r="M5" s="138" t="str">
        <f>IF('[1]Cover Page'!$K$19=TRUE,"$","$'000")</f>
        <v>$</v>
      </c>
      <c r="N5" s="138" t="str">
        <f>IF('[1]Cover Page'!$K$19=TRUE,"$","$'000")</f>
        <v>$</v>
      </c>
      <c r="O5" s="201" t="s">
        <v>0</v>
      </c>
      <c r="P5" s="201" t="s">
        <v>0</v>
      </c>
      <c r="Q5" s="201" t="s">
        <v>0</v>
      </c>
    </row>
    <row r="6" spans="1:17" x14ac:dyDescent="0.2">
      <c r="B6" s="115"/>
      <c r="D6" s="115"/>
      <c r="O6" s="201" t="s">
        <v>0</v>
      </c>
      <c r="P6" s="201" t="s">
        <v>0</v>
      </c>
      <c r="Q6" s="201" t="s">
        <v>0</v>
      </c>
    </row>
    <row r="7" spans="1:17" x14ac:dyDescent="0.2">
      <c r="A7" s="116" t="s">
        <v>3</v>
      </c>
      <c r="B7" s="115"/>
      <c r="D7" s="115"/>
      <c r="O7" s="201" t="s">
        <v>0</v>
      </c>
      <c r="P7" s="201" t="s">
        <v>0</v>
      </c>
      <c r="Q7" s="201" t="s">
        <v>0</v>
      </c>
    </row>
    <row r="8" spans="1:17" s="120" customFormat="1" x14ac:dyDescent="0.2">
      <c r="A8" s="117" t="s">
        <v>4</v>
      </c>
      <c r="B8" s="118"/>
      <c r="C8" s="119">
        <v>55650175</v>
      </c>
      <c r="D8" s="118"/>
      <c r="E8" s="119">
        <v>60142141</v>
      </c>
      <c r="F8" s="119">
        <v>64536092</v>
      </c>
      <c r="G8" s="119">
        <v>67096911</v>
      </c>
      <c r="H8" s="119">
        <v>69771049</v>
      </c>
      <c r="I8" s="119">
        <v>72426777.390000001</v>
      </c>
      <c r="J8" s="119">
        <v>73357387.299999997</v>
      </c>
      <c r="K8" s="119">
        <v>76186250.270000011</v>
      </c>
      <c r="L8" s="119">
        <v>79135517.879999995</v>
      </c>
      <c r="M8" s="119">
        <v>81292971.760000005</v>
      </c>
      <c r="N8" s="119">
        <v>84472574.460000008</v>
      </c>
      <c r="O8" s="146" t="s">
        <v>0</v>
      </c>
      <c r="P8" s="146" t="s">
        <v>0</v>
      </c>
      <c r="Q8" s="146" t="s">
        <v>0</v>
      </c>
    </row>
    <row r="9" spans="1:17" s="120" customFormat="1" x14ac:dyDescent="0.2">
      <c r="A9" s="117" t="s">
        <v>5</v>
      </c>
      <c r="B9" s="118"/>
      <c r="C9" s="119">
        <v>13780458.92</v>
      </c>
      <c r="D9" s="118"/>
      <c r="E9" s="119">
        <v>14602810.789999999</v>
      </c>
      <c r="F9" s="119">
        <v>15188241.5</v>
      </c>
      <c r="G9" s="119">
        <v>15687519</v>
      </c>
      <c r="H9" s="119">
        <v>16097188</v>
      </c>
      <c r="I9" s="119">
        <v>16541704.039999999</v>
      </c>
      <c r="J9" s="119">
        <v>16999260.360000003</v>
      </c>
      <c r="K9" s="119">
        <v>17470244.880000003</v>
      </c>
      <c r="L9" s="119">
        <v>17955057.080000002</v>
      </c>
      <c r="M9" s="119">
        <v>18454108.369999997</v>
      </c>
      <c r="N9" s="119">
        <v>18967822.550000001</v>
      </c>
      <c r="O9" s="146" t="s">
        <v>0</v>
      </c>
      <c r="P9" s="146" t="s">
        <v>0</v>
      </c>
      <c r="Q9" s="146" t="s">
        <v>0</v>
      </c>
    </row>
    <row r="10" spans="1:17" s="120" customFormat="1" x14ac:dyDescent="0.2">
      <c r="A10" s="117" t="s">
        <v>6</v>
      </c>
      <c r="B10" s="118"/>
      <c r="C10" s="119">
        <v>2513716</v>
      </c>
      <c r="D10" s="118"/>
      <c r="E10" s="119">
        <v>2140909</v>
      </c>
      <c r="F10" s="119">
        <v>2017115</v>
      </c>
      <c r="G10" s="119">
        <v>2258512</v>
      </c>
      <c r="H10" s="119">
        <v>2306758</v>
      </c>
      <c r="I10" s="119">
        <v>2227885.4500000002</v>
      </c>
      <c r="J10" s="119">
        <v>2285475.71</v>
      </c>
      <c r="K10" s="119">
        <v>2383344.5</v>
      </c>
      <c r="L10" s="119">
        <v>2487853.3899999997</v>
      </c>
      <c r="M10" s="119">
        <v>2572997.8400000003</v>
      </c>
      <c r="N10" s="119">
        <v>2731792.31</v>
      </c>
      <c r="O10" s="146" t="s">
        <v>0</v>
      </c>
      <c r="P10" s="146" t="s">
        <v>0</v>
      </c>
      <c r="Q10" s="146" t="s">
        <v>0</v>
      </c>
    </row>
    <row r="11" spans="1:17" s="120" customFormat="1" x14ac:dyDescent="0.2">
      <c r="A11" s="117" t="s">
        <v>7</v>
      </c>
      <c r="B11" s="118"/>
      <c r="C11" s="119">
        <v>6176483</v>
      </c>
      <c r="D11" s="118"/>
      <c r="E11" s="119">
        <v>8073433</v>
      </c>
      <c r="F11" s="119">
        <v>8900037</v>
      </c>
      <c r="G11" s="119">
        <v>9060619</v>
      </c>
      <c r="H11" s="119">
        <v>9208965</v>
      </c>
      <c r="I11" s="119">
        <v>9451677.5800000001</v>
      </c>
      <c r="J11" s="119">
        <v>9700483.1200000029</v>
      </c>
      <c r="K11" s="119">
        <v>9956766.839999998</v>
      </c>
      <c r="L11" s="119">
        <v>10221274.050000001</v>
      </c>
      <c r="M11" s="119">
        <v>10514157.509999996</v>
      </c>
      <c r="N11" s="119">
        <v>10820977.459999997</v>
      </c>
      <c r="O11" s="146" t="s">
        <v>0</v>
      </c>
      <c r="P11" s="146" t="s">
        <v>0</v>
      </c>
      <c r="Q11" s="146" t="s">
        <v>0</v>
      </c>
    </row>
    <row r="12" spans="1:17" s="120" customFormat="1" x14ac:dyDescent="0.2">
      <c r="A12" s="117" t="s">
        <v>8</v>
      </c>
      <c r="B12" s="118"/>
      <c r="C12" s="119">
        <v>15389070</v>
      </c>
      <c r="D12" s="118"/>
      <c r="E12" s="119">
        <v>12551595</v>
      </c>
      <c r="F12" s="119">
        <v>12668509</v>
      </c>
      <c r="G12" s="119">
        <v>12801106</v>
      </c>
      <c r="H12" s="119">
        <v>13102962</v>
      </c>
      <c r="I12" s="119">
        <v>13419302.700000001</v>
      </c>
      <c r="J12" s="119">
        <v>13719716.699999999</v>
      </c>
      <c r="K12" s="119">
        <v>14027525.91</v>
      </c>
      <c r="L12" s="119">
        <v>14342926.84</v>
      </c>
      <c r="M12" s="119">
        <v>14666121.640000001</v>
      </c>
      <c r="N12" s="119">
        <v>14998518.27</v>
      </c>
      <c r="O12" s="146" t="s">
        <v>0</v>
      </c>
      <c r="P12" s="146" t="s">
        <v>0</v>
      </c>
      <c r="Q12" s="146" t="s">
        <v>0</v>
      </c>
    </row>
    <row r="13" spans="1:17" s="120" customFormat="1" x14ac:dyDescent="0.2">
      <c r="A13" s="117" t="s">
        <v>9</v>
      </c>
      <c r="B13" s="118"/>
      <c r="C13" s="119">
        <v>16508341</v>
      </c>
      <c r="D13" s="118"/>
      <c r="E13" s="119">
        <v>9804107</v>
      </c>
      <c r="F13" s="119">
        <v>8722512.2999999989</v>
      </c>
      <c r="G13" s="119">
        <v>8923472</v>
      </c>
      <c r="H13" s="119">
        <v>9268477</v>
      </c>
      <c r="I13" s="119">
        <v>9485829.8499999996</v>
      </c>
      <c r="J13" s="119">
        <v>9709703.290000001</v>
      </c>
      <c r="K13" s="119">
        <v>9940292.9199999999</v>
      </c>
      <c r="L13" s="119">
        <v>10177800.24</v>
      </c>
      <c r="M13" s="119">
        <v>10422432.790000001</v>
      </c>
      <c r="N13" s="119">
        <v>10674404.32</v>
      </c>
      <c r="O13" s="146" t="s">
        <v>0</v>
      </c>
      <c r="P13" s="146" t="s">
        <v>0</v>
      </c>
      <c r="Q13" s="146" t="s">
        <v>0</v>
      </c>
    </row>
    <row r="14" spans="1:17" s="120" customFormat="1" x14ac:dyDescent="0.2">
      <c r="A14" s="121" t="s">
        <v>12</v>
      </c>
      <c r="B14" s="122"/>
      <c r="C14" s="123">
        <v>110018243.92</v>
      </c>
      <c r="D14" s="122"/>
      <c r="E14" s="123">
        <v>107314995.78999999</v>
      </c>
      <c r="F14" s="123">
        <v>112032506.8</v>
      </c>
      <c r="G14" s="123">
        <v>115828139</v>
      </c>
      <c r="H14" s="123">
        <v>119755399</v>
      </c>
      <c r="I14" s="123">
        <v>123553177.01000001</v>
      </c>
      <c r="J14" s="123">
        <v>125772026.48</v>
      </c>
      <c r="K14" s="123">
        <v>129964425.32000001</v>
      </c>
      <c r="L14" s="123">
        <v>134320429.47999999</v>
      </c>
      <c r="M14" s="123">
        <v>137922789.91</v>
      </c>
      <c r="N14" s="123">
        <v>142666089.37</v>
      </c>
      <c r="O14" s="146" t="s">
        <v>0</v>
      </c>
      <c r="P14" s="146" t="s">
        <v>0</v>
      </c>
      <c r="Q14" s="146" t="s">
        <v>0</v>
      </c>
    </row>
    <row r="15" spans="1:17" s="120" customFormat="1" x14ac:dyDescent="0.2">
      <c r="A15" s="117"/>
      <c r="B15" s="118"/>
      <c r="C15" s="119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46" t="s">
        <v>0</v>
      </c>
      <c r="P15" s="146" t="s">
        <v>0</v>
      </c>
      <c r="Q15" s="146" t="s">
        <v>0</v>
      </c>
    </row>
    <row r="16" spans="1:17" s="120" customFormat="1" x14ac:dyDescent="0.2">
      <c r="A16" s="124" t="s">
        <v>13</v>
      </c>
      <c r="B16" s="118"/>
      <c r="C16" s="119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46" t="s">
        <v>0</v>
      </c>
      <c r="P16" s="146" t="s">
        <v>0</v>
      </c>
      <c r="Q16" s="146" t="s">
        <v>0</v>
      </c>
    </row>
    <row r="17" spans="1:17" s="120" customFormat="1" x14ac:dyDescent="0.2">
      <c r="A17" s="117" t="s">
        <v>14</v>
      </c>
      <c r="B17" s="118"/>
      <c r="C17" s="119">
        <v>32077223</v>
      </c>
      <c r="D17" s="118"/>
      <c r="E17" s="119">
        <v>33138553</v>
      </c>
      <c r="F17" s="119">
        <v>34496669</v>
      </c>
      <c r="G17" s="119">
        <v>36220076</v>
      </c>
      <c r="H17" s="119">
        <v>37253523</v>
      </c>
      <c r="I17" s="119">
        <v>39060328.129999988</v>
      </c>
      <c r="J17" s="119">
        <v>40951297.449999996</v>
      </c>
      <c r="K17" s="119">
        <v>42930453.769999996</v>
      </c>
      <c r="L17" s="119">
        <v>45002015.660000004</v>
      </c>
      <c r="M17" s="119">
        <v>47170406.789999999</v>
      </c>
      <c r="N17" s="119">
        <v>49440354.330000006</v>
      </c>
      <c r="O17" s="146" t="s">
        <v>0</v>
      </c>
      <c r="P17" s="146" t="s">
        <v>0</v>
      </c>
      <c r="Q17" s="146" t="s">
        <v>0</v>
      </c>
    </row>
    <row r="18" spans="1:17" s="120" customFormat="1" x14ac:dyDescent="0.2">
      <c r="A18" s="117" t="s">
        <v>15</v>
      </c>
      <c r="B18" s="118"/>
      <c r="C18" s="119">
        <v>1863242.6400000001</v>
      </c>
      <c r="D18" s="118"/>
      <c r="E18" s="119">
        <v>1607278.6400000001</v>
      </c>
      <c r="F18" s="119">
        <v>1323017.6400000001</v>
      </c>
      <c r="G18" s="119">
        <v>1120985.6400000001</v>
      </c>
      <c r="H18" s="119">
        <v>951712.64</v>
      </c>
      <c r="I18" s="119">
        <v>780582.64</v>
      </c>
      <c r="J18" s="119">
        <v>616536.64</v>
      </c>
      <c r="K18" s="119">
        <v>501547.64</v>
      </c>
      <c r="L18" s="119">
        <v>396556.64</v>
      </c>
      <c r="M18" s="119">
        <v>323932.64</v>
      </c>
      <c r="N18" s="119">
        <v>275595.64</v>
      </c>
      <c r="O18" s="146" t="s">
        <v>0</v>
      </c>
      <c r="P18" s="146" t="s">
        <v>0</v>
      </c>
      <c r="Q18" s="146" t="s">
        <v>0</v>
      </c>
    </row>
    <row r="19" spans="1:17" s="120" customFormat="1" x14ac:dyDescent="0.2">
      <c r="A19" s="117" t="s">
        <v>16</v>
      </c>
      <c r="B19" s="118"/>
      <c r="C19" s="119">
        <v>42633499.089999996</v>
      </c>
      <c r="D19" s="118"/>
      <c r="E19" s="119">
        <v>33882536.99000001</v>
      </c>
      <c r="F19" s="119">
        <v>34601044.480000004</v>
      </c>
      <c r="G19" s="119">
        <v>35338273.039999999</v>
      </c>
      <c r="H19" s="119">
        <v>36188521.039999999</v>
      </c>
      <c r="I19" s="119">
        <v>37243434.759999998</v>
      </c>
      <c r="J19" s="119">
        <v>38350549.230000019</v>
      </c>
      <c r="K19" s="119">
        <v>39448612.24000001</v>
      </c>
      <c r="L19" s="119">
        <v>40623075.180000037</v>
      </c>
      <c r="M19" s="119">
        <v>41535144.960000008</v>
      </c>
      <c r="N19" s="119">
        <v>42934792.990000024</v>
      </c>
      <c r="O19" s="146" t="s">
        <v>0</v>
      </c>
      <c r="P19" s="146" t="s">
        <v>0</v>
      </c>
      <c r="Q19" s="146" t="s">
        <v>0</v>
      </c>
    </row>
    <row r="20" spans="1:17" s="120" customFormat="1" x14ac:dyDescent="0.2">
      <c r="A20" s="117" t="s">
        <v>17</v>
      </c>
      <c r="B20" s="118"/>
      <c r="C20" s="119">
        <v>28570444</v>
      </c>
      <c r="D20" s="118"/>
      <c r="E20" s="119">
        <v>29614899</v>
      </c>
      <c r="F20" s="119">
        <v>30503231</v>
      </c>
      <c r="G20" s="119">
        <v>31416243</v>
      </c>
      <c r="H20" s="119">
        <v>32354562</v>
      </c>
      <c r="I20" s="119">
        <v>33325198.859999992</v>
      </c>
      <c r="J20" s="119">
        <v>34324954.829999998</v>
      </c>
      <c r="K20" s="119">
        <v>35354703.460000001</v>
      </c>
      <c r="L20" s="119">
        <v>36415344.550000004</v>
      </c>
      <c r="M20" s="119">
        <v>37507804.900000006</v>
      </c>
      <c r="N20" s="119">
        <v>38633039.060000002</v>
      </c>
      <c r="O20" s="146" t="s">
        <v>0</v>
      </c>
      <c r="P20" s="146" t="s">
        <v>0</v>
      </c>
      <c r="Q20" s="146" t="s">
        <v>0</v>
      </c>
    </row>
    <row r="21" spans="1:17" s="120" customFormat="1" x14ac:dyDescent="0.2">
      <c r="A21" s="117" t="s">
        <v>18</v>
      </c>
      <c r="B21" s="118"/>
      <c r="C21" s="119">
        <v>0</v>
      </c>
      <c r="D21" s="118"/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46" t="s">
        <v>0</v>
      </c>
      <c r="P21" s="146" t="s">
        <v>0</v>
      </c>
      <c r="Q21" s="146" t="s">
        <v>0</v>
      </c>
    </row>
    <row r="22" spans="1:17" s="120" customFormat="1" x14ac:dyDescent="0.2">
      <c r="A22" s="117" t="s">
        <v>19</v>
      </c>
      <c r="B22" s="118"/>
      <c r="C22" s="119">
        <v>4770466</v>
      </c>
      <c r="D22" s="118"/>
      <c r="E22" s="119">
        <v>6307813</v>
      </c>
      <c r="F22" s="119">
        <v>6513524</v>
      </c>
      <c r="G22" s="119">
        <v>6754750</v>
      </c>
      <c r="H22" s="119">
        <v>6884427</v>
      </c>
      <c r="I22" s="119">
        <v>7043204.2500000009</v>
      </c>
      <c r="J22" s="119">
        <v>7155926.4100000001</v>
      </c>
      <c r="K22" s="119">
        <v>7321891.6500000004</v>
      </c>
      <c r="L22" s="119">
        <v>7441726.6400000006</v>
      </c>
      <c r="M22" s="119">
        <v>7615398.6699999999</v>
      </c>
      <c r="N22" s="119">
        <v>7560680.6199999992</v>
      </c>
      <c r="O22" s="146" t="s">
        <v>0</v>
      </c>
      <c r="P22" s="146" t="s">
        <v>0</v>
      </c>
      <c r="Q22" s="146" t="s">
        <v>0</v>
      </c>
    </row>
    <row r="23" spans="1:17" s="120" customFormat="1" x14ac:dyDescent="0.2">
      <c r="A23" s="121" t="s">
        <v>20</v>
      </c>
      <c r="B23" s="122"/>
      <c r="C23" s="123">
        <v>109914874.72999999</v>
      </c>
      <c r="D23" s="122"/>
      <c r="E23" s="123">
        <v>104551080.63000001</v>
      </c>
      <c r="F23" s="123">
        <v>107437486.12</v>
      </c>
      <c r="G23" s="123">
        <v>110850327.68000001</v>
      </c>
      <c r="H23" s="123">
        <v>113632745.68000001</v>
      </c>
      <c r="I23" s="123">
        <v>117452748.63999999</v>
      </c>
      <c r="J23" s="123">
        <v>121399264.56000002</v>
      </c>
      <c r="K23" s="123">
        <v>125557208.76000002</v>
      </c>
      <c r="L23" s="123">
        <v>129878718.67000006</v>
      </c>
      <c r="M23" s="123">
        <v>134152687.96000002</v>
      </c>
      <c r="N23" s="123">
        <v>138844462.64000005</v>
      </c>
      <c r="O23" s="146" t="s">
        <v>0</v>
      </c>
      <c r="P23" s="146" t="s">
        <v>0</v>
      </c>
      <c r="Q23" s="146" t="s">
        <v>0</v>
      </c>
    </row>
    <row r="24" spans="1:17" s="120" customFormat="1" x14ac:dyDescent="0.2">
      <c r="A24" s="117"/>
      <c r="B24" s="118"/>
      <c r="C24" s="119"/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46" t="s">
        <v>0</v>
      </c>
      <c r="P24" s="146" t="s">
        <v>0</v>
      </c>
      <c r="Q24" s="146" t="s">
        <v>0</v>
      </c>
    </row>
    <row r="25" spans="1:17" s="120" customFormat="1" x14ac:dyDescent="0.2">
      <c r="A25" s="125" t="s">
        <v>21</v>
      </c>
      <c r="B25" s="118"/>
      <c r="C25" s="126">
        <v>103369.19000001252</v>
      </c>
      <c r="D25" s="127"/>
      <c r="E25" s="126">
        <v>2763915.1599999815</v>
      </c>
      <c r="F25" s="126">
        <v>4595020.6799999923</v>
      </c>
      <c r="G25" s="126">
        <v>4977811.3199999928</v>
      </c>
      <c r="H25" s="126">
        <v>6122653.3199999928</v>
      </c>
      <c r="I25" s="126">
        <v>6100428.3700000197</v>
      </c>
      <c r="J25" s="126">
        <v>4372761.9199999869</v>
      </c>
      <c r="K25" s="126">
        <v>4407216.5599999875</v>
      </c>
      <c r="L25" s="126">
        <v>4441710.8099999279</v>
      </c>
      <c r="M25" s="126">
        <v>3770101.9499999732</v>
      </c>
      <c r="N25" s="126">
        <v>3821626.7299999595</v>
      </c>
      <c r="O25" s="146" t="s">
        <v>0</v>
      </c>
      <c r="P25" s="146" t="s">
        <v>0</v>
      </c>
      <c r="Q25" s="146" t="s">
        <v>0</v>
      </c>
    </row>
    <row r="26" spans="1:17" s="120" customFormat="1" x14ac:dyDescent="0.2">
      <c r="A26" s="117"/>
      <c r="B26" s="118"/>
      <c r="C26" s="119"/>
      <c r="D26" s="11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46" t="s">
        <v>0</v>
      </c>
      <c r="P26" s="146" t="s">
        <v>0</v>
      </c>
      <c r="Q26" s="146" t="s">
        <v>0</v>
      </c>
    </row>
    <row r="27" spans="1:17" s="120" customFormat="1" x14ac:dyDescent="0.2">
      <c r="A27" s="124" t="s">
        <v>22</v>
      </c>
      <c r="B27" s="118"/>
      <c r="C27" s="119"/>
      <c r="D27" s="118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46" t="s">
        <v>0</v>
      </c>
      <c r="P27" s="146" t="s">
        <v>0</v>
      </c>
      <c r="Q27" s="146" t="s">
        <v>0</v>
      </c>
    </row>
    <row r="28" spans="1:17" s="120" customFormat="1" x14ac:dyDescent="0.2">
      <c r="A28" s="117" t="s">
        <v>23</v>
      </c>
      <c r="B28" s="118"/>
      <c r="C28" s="119">
        <v>-52492495</v>
      </c>
      <c r="D28" s="118"/>
      <c r="E28" s="119">
        <v>-28976264</v>
      </c>
      <c r="F28" s="119">
        <v>-25802958</v>
      </c>
      <c r="G28" s="119">
        <v>-26652128</v>
      </c>
      <c r="H28" s="119">
        <v>-27325696</v>
      </c>
      <c r="I28" s="119">
        <v>-28986578.439999998</v>
      </c>
      <c r="J28" s="119">
        <v>-30107884.730000004</v>
      </c>
      <c r="K28" s="119">
        <v>-27341164.73</v>
      </c>
      <c r="L28" s="119">
        <v>-25497444.43</v>
      </c>
      <c r="M28" s="119">
        <v>-29743049.170000009</v>
      </c>
      <c r="N28" s="119">
        <v>-26594393.209999997</v>
      </c>
      <c r="O28" s="146" t="s">
        <v>0</v>
      </c>
      <c r="P28" s="146" t="s">
        <v>0</v>
      </c>
      <c r="Q28" s="146" t="s">
        <v>0</v>
      </c>
    </row>
    <row r="29" spans="1:17" s="120" customFormat="1" x14ac:dyDescent="0.2">
      <c r="A29" s="117" t="s">
        <v>24</v>
      </c>
      <c r="B29" s="118"/>
      <c r="C29" s="119">
        <v>-4261482</v>
      </c>
      <c r="D29" s="118"/>
      <c r="E29" s="119">
        <v>-4603201</v>
      </c>
      <c r="F29" s="119">
        <v>-3410406</v>
      </c>
      <c r="G29" s="119">
        <v>-2722527</v>
      </c>
      <c r="H29" s="119">
        <v>-2535313</v>
      </c>
      <c r="I29" s="119">
        <v>-2704834</v>
      </c>
      <c r="J29" s="119">
        <v>-1967653</v>
      </c>
      <c r="K29" s="119">
        <v>-1868060</v>
      </c>
      <c r="L29" s="119">
        <v>-1456857</v>
      </c>
      <c r="M29" s="119">
        <v>-990401</v>
      </c>
      <c r="N29" s="119">
        <v>-596217</v>
      </c>
      <c r="O29" s="146" t="s">
        <v>0</v>
      </c>
      <c r="P29" s="146" t="s">
        <v>0</v>
      </c>
      <c r="Q29" s="146" t="s">
        <v>0</v>
      </c>
    </row>
    <row r="30" spans="1:17" s="120" customFormat="1" x14ac:dyDescent="0.2">
      <c r="A30" s="117" t="s">
        <v>25</v>
      </c>
      <c r="B30" s="118"/>
      <c r="C30" s="119">
        <v>2200000</v>
      </c>
      <c r="D30" s="118"/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46" t="s">
        <v>0</v>
      </c>
      <c r="P30" s="146" t="s">
        <v>0</v>
      </c>
      <c r="Q30" s="146" t="s">
        <v>0</v>
      </c>
    </row>
    <row r="31" spans="1:17" s="120" customFormat="1" x14ac:dyDescent="0.2">
      <c r="A31" s="117" t="s">
        <v>26</v>
      </c>
      <c r="B31" s="118"/>
      <c r="C31" s="119">
        <v>0</v>
      </c>
      <c r="D31" s="118"/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46" t="s">
        <v>0</v>
      </c>
      <c r="P31" s="146" t="s">
        <v>0</v>
      </c>
      <c r="Q31" s="146" t="s">
        <v>0</v>
      </c>
    </row>
    <row r="32" spans="1:17" s="120" customFormat="1" x14ac:dyDescent="0.2">
      <c r="A32" s="117" t="s">
        <v>27</v>
      </c>
      <c r="B32" s="118"/>
      <c r="C32" s="119">
        <v>2923900</v>
      </c>
      <c r="D32" s="118"/>
      <c r="E32" s="119">
        <v>1519129</v>
      </c>
      <c r="F32" s="119">
        <v>1262938</v>
      </c>
      <c r="G32" s="119">
        <v>1298000</v>
      </c>
      <c r="H32" s="119">
        <v>1362900</v>
      </c>
      <c r="I32" s="119">
        <v>1328836.7</v>
      </c>
      <c r="J32" s="119">
        <v>1334102.8</v>
      </c>
      <c r="K32" s="119">
        <v>1178507.05</v>
      </c>
      <c r="L32" s="119">
        <v>925908.26</v>
      </c>
      <c r="M32" s="119">
        <v>1871225.29</v>
      </c>
      <c r="N32" s="119">
        <v>1873482.05</v>
      </c>
      <c r="O32" s="146" t="s">
        <v>0</v>
      </c>
      <c r="P32" s="146" t="s">
        <v>0</v>
      </c>
      <c r="Q32" s="146" t="s">
        <v>0</v>
      </c>
    </row>
    <row r="33" spans="1:17" s="120" customFormat="1" x14ac:dyDescent="0.2">
      <c r="A33" s="117" t="s">
        <v>28</v>
      </c>
      <c r="B33" s="118"/>
      <c r="C33" s="119">
        <v>41785</v>
      </c>
      <c r="D33" s="118"/>
      <c r="E33" s="119">
        <v>39353</v>
      </c>
      <c r="F33" s="119">
        <v>40391</v>
      </c>
      <c r="G33" s="119">
        <v>41504</v>
      </c>
      <c r="H33" s="119">
        <v>32362</v>
      </c>
      <c r="I33" s="119">
        <v>18976</v>
      </c>
      <c r="J33" s="119">
        <v>20348</v>
      </c>
      <c r="K33" s="119">
        <v>21819</v>
      </c>
      <c r="L33" s="119">
        <v>9550</v>
      </c>
      <c r="M33" s="119">
        <v>0</v>
      </c>
      <c r="N33" s="119">
        <v>0</v>
      </c>
      <c r="O33" s="146" t="s">
        <v>0</v>
      </c>
      <c r="P33" s="146" t="s">
        <v>0</v>
      </c>
      <c r="Q33" s="146" t="s">
        <v>0</v>
      </c>
    </row>
    <row r="34" spans="1:17" s="120" customFormat="1" x14ac:dyDescent="0.2">
      <c r="A34" s="117" t="s">
        <v>29</v>
      </c>
      <c r="B34" s="118"/>
      <c r="C34" s="119">
        <v>28570444</v>
      </c>
      <c r="D34" s="118"/>
      <c r="E34" s="119">
        <v>29614899</v>
      </c>
      <c r="F34" s="119">
        <v>30503231</v>
      </c>
      <c r="G34" s="119">
        <v>31416243</v>
      </c>
      <c r="H34" s="119">
        <v>32354562</v>
      </c>
      <c r="I34" s="119">
        <v>33325198.859999992</v>
      </c>
      <c r="J34" s="119">
        <v>34324954.829999998</v>
      </c>
      <c r="K34" s="119">
        <v>35354703.460000001</v>
      </c>
      <c r="L34" s="119">
        <v>36415344.550000004</v>
      </c>
      <c r="M34" s="119">
        <v>37507804.900000006</v>
      </c>
      <c r="N34" s="119">
        <v>38633039.060000002</v>
      </c>
      <c r="O34" s="146" t="s">
        <v>0</v>
      </c>
      <c r="P34" s="146" t="s">
        <v>0</v>
      </c>
      <c r="Q34" s="146" t="s">
        <v>0</v>
      </c>
    </row>
    <row r="35" spans="1:17" s="120" customFormat="1" x14ac:dyDescent="0.2">
      <c r="A35" s="117" t="s">
        <v>30</v>
      </c>
      <c r="B35" s="118"/>
      <c r="C35" s="119">
        <v>22931954</v>
      </c>
      <c r="D35" s="118"/>
      <c r="E35" s="119">
        <v>4091521</v>
      </c>
      <c r="F35" s="119">
        <v>-2206286</v>
      </c>
      <c r="G35" s="119">
        <v>-3482839</v>
      </c>
      <c r="H35" s="119">
        <v>-4987181</v>
      </c>
      <c r="I35" s="119">
        <v>-3839017.1999999993</v>
      </c>
      <c r="J35" s="119">
        <v>-4466555.6500000004</v>
      </c>
      <c r="K35" s="119">
        <v>-8572629.1099999994</v>
      </c>
      <c r="L35" s="119">
        <v>-12731682.890000001</v>
      </c>
      <c r="M35" s="119">
        <v>-10188366.960000001</v>
      </c>
      <c r="N35" s="119">
        <v>-15655431.030000001</v>
      </c>
      <c r="O35" s="146" t="s">
        <v>0</v>
      </c>
      <c r="P35" s="146" t="s">
        <v>0</v>
      </c>
      <c r="Q35" s="146" t="s">
        <v>0</v>
      </c>
    </row>
    <row r="36" spans="1:17" s="120" customFormat="1" x14ac:dyDescent="0.2">
      <c r="A36" s="121" t="s">
        <v>31</v>
      </c>
      <c r="B36" s="122"/>
      <c r="C36" s="123">
        <v>-85894</v>
      </c>
      <c r="D36" s="122"/>
      <c r="E36" s="123">
        <v>1685437</v>
      </c>
      <c r="F36" s="123">
        <v>386910</v>
      </c>
      <c r="G36" s="123">
        <v>-101747</v>
      </c>
      <c r="H36" s="123">
        <v>-1098366</v>
      </c>
      <c r="I36" s="123">
        <v>-857418.08000000566</v>
      </c>
      <c r="J36" s="123">
        <v>-862687.75000000559</v>
      </c>
      <c r="K36" s="123">
        <v>-1226824.3299999982</v>
      </c>
      <c r="L36" s="123">
        <v>-2335181.5099999942</v>
      </c>
      <c r="M36" s="123">
        <v>-1542786.9400000051</v>
      </c>
      <c r="N36" s="123">
        <v>-2339520.1299999952</v>
      </c>
      <c r="O36" s="146" t="s">
        <v>0</v>
      </c>
      <c r="P36" s="146" t="s">
        <v>0</v>
      </c>
      <c r="Q36" s="146" t="s">
        <v>0</v>
      </c>
    </row>
    <row r="37" spans="1:17" s="120" customFormat="1" x14ac:dyDescent="0.2">
      <c r="A37" s="117"/>
      <c r="B37" s="118"/>
      <c r="C37" s="119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46" t="s">
        <v>0</v>
      </c>
      <c r="P37" s="146" t="s">
        <v>0</v>
      </c>
      <c r="Q37" s="146" t="s">
        <v>0</v>
      </c>
    </row>
    <row r="38" spans="1:17" s="120" customFormat="1" x14ac:dyDescent="0.2">
      <c r="A38" s="123" t="s">
        <v>32</v>
      </c>
      <c r="B38" s="127"/>
      <c r="C38" s="128">
        <v>17475.190000012517</v>
      </c>
      <c r="D38" s="127"/>
      <c r="E38" s="128">
        <v>4449352.1599999815</v>
      </c>
      <c r="F38" s="128">
        <v>4981930.6799999923</v>
      </c>
      <c r="G38" s="128">
        <v>4876064.3199999928</v>
      </c>
      <c r="H38" s="128">
        <v>5024287.3199999928</v>
      </c>
      <c r="I38" s="128">
        <v>5243010.290000014</v>
      </c>
      <c r="J38" s="128">
        <v>3510074.1699999813</v>
      </c>
      <c r="K38" s="128">
        <v>3180392.2299999893</v>
      </c>
      <c r="L38" s="128">
        <v>2106529.2999999337</v>
      </c>
      <c r="M38" s="128">
        <v>2227315.0099999681</v>
      </c>
      <c r="N38" s="128">
        <v>1482106.5999999642</v>
      </c>
      <c r="O38" s="146" t="s">
        <v>0</v>
      </c>
      <c r="P38" s="146" t="s">
        <v>0</v>
      </c>
      <c r="Q38" s="146" t="s">
        <v>0</v>
      </c>
    </row>
    <row r="39" spans="1:17" s="120" customFormat="1" x14ac:dyDescent="0.2">
      <c r="A39" s="117"/>
      <c r="B39" s="118"/>
      <c r="C39" s="119"/>
      <c r="D39" s="118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46" t="s">
        <v>0</v>
      </c>
      <c r="P39" s="146" t="s">
        <v>0</v>
      </c>
      <c r="Q39" s="146" t="s">
        <v>0</v>
      </c>
    </row>
    <row r="40" spans="1:17" s="120" customFormat="1" x14ac:dyDescent="0.2">
      <c r="A40" s="117" t="s">
        <v>33</v>
      </c>
      <c r="B40" s="118"/>
      <c r="C40" s="119">
        <v>28570444</v>
      </c>
      <c r="D40" s="118"/>
      <c r="E40" s="119">
        <v>29614899</v>
      </c>
      <c r="F40" s="119">
        <v>30503231</v>
      </c>
      <c r="G40" s="119">
        <v>31416243</v>
      </c>
      <c r="H40" s="119">
        <v>32354562</v>
      </c>
      <c r="I40" s="119">
        <v>33325198.859999992</v>
      </c>
      <c r="J40" s="119">
        <v>34324954.829999998</v>
      </c>
      <c r="K40" s="119">
        <v>35354703.460000001</v>
      </c>
      <c r="L40" s="119">
        <v>36415344.550000004</v>
      </c>
      <c r="M40" s="119">
        <v>37507804.900000006</v>
      </c>
      <c r="N40" s="119">
        <v>38633039.060000002</v>
      </c>
      <c r="O40" s="146" t="s">
        <v>0</v>
      </c>
      <c r="P40" s="146" t="s">
        <v>0</v>
      </c>
      <c r="Q40" s="146" t="s">
        <v>0</v>
      </c>
    </row>
    <row r="41" spans="1:17" s="120" customFormat="1" x14ac:dyDescent="0.2">
      <c r="A41" s="117" t="s">
        <v>34</v>
      </c>
      <c r="B41" s="118"/>
      <c r="C41" s="119"/>
      <c r="D41" s="118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46" t="s">
        <v>0</v>
      </c>
      <c r="P41" s="146" t="s">
        <v>0</v>
      </c>
      <c r="Q41" s="146" t="s">
        <v>0</v>
      </c>
    </row>
    <row r="42" spans="1:17" s="120" customFormat="1" x14ac:dyDescent="0.2">
      <c r="A42" s="117" t="s">
        <v>35</v>
      </c>
      <c r="B42" s="118"/>
      <c r="C42" s="119">
        <v>4500000</v>
      </c>
      <c r="D42" s="118"/>
      <c r="E42" s="119">
        <v>4635000</v>
      </c>
      <c r="F42" s="119">
        <v>4774050</v>
      </c>
      <c r="G42" s="119">
        <v>4917300</v>
      </c>
      <c r="H42" s="119">
        <v>5163165</v>
      </c>
      <c r="I42" s="119">
        <v>5318059.950000003</v>
      </c>
      <c r="J42" s="119">
        <v>5477601.75</v>
      </c>
      <c r="K42" s="119">
        <v>5641929.799999997</v>
      </c>
      <c r="L42" s="119">
        <v>5811187.6899999976</v>
      </c>
      <c r="M42" s="119">
        <v>5985523.3200000003</v>
      </c>
      <c r="N42" s="119">
        <v>6165089.0199999958</v>
      </c>
      <c r="O42" s="146" t="s">
        <v>0</v>
      </c>
      <c r="P42" s="146" t="s">
        <v>0</v>
      </c>
      <c r="Q42" s="146" t="s">
        <v>0</v>
      </c>
    </row>
    <row r="43" spans="1:17" s="120" customFormat="1" x14ac:dyDescent="0.2">
      <c r="A43" s="117" t="s">
        <v>36</v>
      </c>
      <c r="B43" s="118"/>
      <c r="C43" s="119">
        <v>-33070444</v>
      </c>
      <c r="D43" s="118"/>
      <c r="E43" s="119">
        <v>-34249899</v>
      </c>
      <c r="F43" s="119">
        <v>-35277281</v>
      </c>
      <c r="G43" s="119">
        <v>-36333543</v>
      </c>
      <c r="H43" s="119">
        <v>-37517727</v>
      </c>
      <c r="I43" s="119">
        <v>-38643258.809999995</v>
      </c>
      <c r="J43" s="119">
        <v>-39802556.579999998</v>
      </c>
      <c r="K43" s="119">
        <v>-40996633.259999998</v>
      </c>
      <c r="L43" s="119">
        <v>-42226532.240000002</v>
      </c>
      <c r="M43" s="119">
        <v>-43493328.220000006</v>
      </c>
      <c r="N43" s="119">
        <v>-44798128.079999998</v>
      </c>
      <c r="O43" s="146" t="s">
        <v>0</v>
      </c>
      <c r="P43" s="146" t="s">
        <v>0</v>
      </c>
      <c r="Q43" s="146" t="s">
        <v>0</v>
      </c>
    </row>
    <row r="44" spans="1:17" s="120" customFormat="1" x14ac:dyDescent="0.2">
      <c r="A44" s="117"/>
      <c r="B44" s="118"/>
      <c r="C44" s="119"/>
      <c r="D44" s="11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46" t="s">
        <v>0</v>
      </c>
      <c r="P44" s="146" t="s">
        <v>0</v>
      </c>
      <c r="Q44" s="146" t="s">
        <v>0</v>
      </c>
    </row>
    <row r="45" spans="1:17" s="120" customFormat="1" ht="13.5" thickBot="1" x14ac:dyDescent="0.25">
      <c r="A45" s="129" t="s">
        <v>37</v>
      </c>
      <c r="B45" s="122"/>
      <c r="C45" s="130">
        <v>17475.190000012517</v>
      </c>
      <c r="D45" s="122"/>
      <c r="E45" s="130">
        <v>4449352.1599999815</v>
      </c>
      <c r="F45" s="130">
        <v>4981930.6799999923</v>
      </c>
      <c r="G45" s="130">
        <v>4876064.3199999928</v>
      </c>
      <c r="H45" s="130">
        <v>5024287.3199999928</v>
      </c>
      <c r="I45" s="130">
        <v>5243010.290000014</v>
      </c>
      <c r="J45" s="130">
        <v>3510074.1699999794</v>
      </c>
      <c r="K45" s="130">
        <v>3180392.2299999893</v>
      </c>
      <c r="L45" s="130">
        <v>2106529.29999993</v>
      </c>
      <c r="M45" s="130">
        <v>2227315.0099999681</v>
      </c>
      <c r="N45" s="130">
        <v>1482106.5999999642</v>
      </c>
      <c r="O45" s="146" t="s">
        <v>0</v>
      </c>
      <c r="P45" s="146" t="s">
        <v>0</v>
      </c>
      <c r="Q45" s="146" t="s">
        <v>0</v>
      </c>
    </row>
    <row r="46" spans="1:17" s="120" customFormat="1" x14ac:dyDescent="0.2">
      <c r="A46" s="131"/>
      <c r="B46" s="132"/>
      <c r="C46" s="133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46" t="s">
        <v>0</v>
      </c>
      <c r="P46" s="146" t="s">
        <v>0</v>
      </c>
      <c r="Q46" s="146" t="s">
        <v>0</v>
      </c>
    </row>
    <row r="47" spans="1:17" ht="30" customHeight="1" x14ac:dyDescent="0.2">
      <c r="A47" s="201" t="s">
        <v>0</v>
      </c>
      <c r="B47" s="202" t="s">
        <v>0</v>
      </c>
      <c r="C47" s="201" t="s">
        <v>0</v>
      </c>
      <c r="D47" s="202" t="s">
        <v>0</v>
      </c>
      <c r="E47" s="201" t="s">
        <v>0</v>
      </c>
      <c r="F47" s="201" t="s">
        <v>0</v>
      </c>
      <c r="G47" s="201" t="s">
        <v>0</v>
      </c>
      <c r="H47" s="201" t="s">
        <v>0</v>
      </c>
      <c r="I47" s="201" t="s">
        <v>0</v>
      </c>
      <c r="J47" s="201" t="s">
        <v>0</v>
      </c>
      <c r="K47" s="201" t="s">
        <v>0</v>
      </c>
      <c r="L47" s="201" t="s">
        <v>0</v>
      </c>
      <c r="M47" s="201" t="s">
        <v>0</v>
      </c>
      <c r="N47" s="201" t="s">
        <v>0</v>
      </c>
      <c r="O47" s="146" t="s">
        <v>0</v>
      </c>
      <c r="P47" s="146" t="s">
        <v>0</v>
      </c>
      <c r="Q47" s="146" t="s">
        <v>0</v>
      </c>
    </row>
    <row r="48" spans="1:17" ht="30" customHeight="1" x14ac:dyDescent="0.2">
      <c r="A48" s="201" t="s">
        <v>0</v>
      </c>
      <c r="B48" s="202" t="s">
        <v>0</v>
      </c>
      <c r="C48" s="201" t="s">
        <v>0</v>
      </c>
      <c r="D48" s="202" t="s">
        <v>0</v>
      </c>
      <c r="E48" s="201" t="s">
        <v>0</v>
      </c>
      <c r="F48" s="201" t="s">
        <v>0</v>
      </c>
      <c r="G48" s="201" t="s">
        <v>0</v>
      </c>
      <c r="H48" s="201" t="s">
        <v>0</v>
      </c>
      <c r="I48" s="201" t="s">
        <v>0</v>
      </c>
      <c r="J48" s="201" t="s">
        <v>0</v>
      </c>
      <c r="K48" s="201" t="s">
        <v>0</v>
      </c>
      <c r="L48" s="201" t="s">
        <v>0</v>
      </c>
      <c r="M48" s="201" t="s">
        <v>0</v>
      </c>
      <c r="N48" s="201" t="s">
        <v>0</v>
      </c>
      <c r="O48" s="146" t="s">
        <v>0</v>
      </c>
      <c r="P48" s="146" t="s">
        <v>0</v>
      </c>
      <c r="Q48" s="146" t="s">
        <v>0</v>
      </c>
    </row>
    <row r="49" spans="1:17" ht="30" customHeight="1" x14ac:dyDescent="0.2">
      <c r="A49" s="201" t="s">
        <v>0</v>
      </c>
      <c r="B49" s="202" t="s">
        <v>0</v>
      </c>
      <c r="C49" s="201" t="s">
        <v>0</v>
      </c>
      <c r="D49" s="202" t="s">
        <v>0</v>
      </c>
      <c r="E49" s="201" t="s">
        <v>0</v>
      </c>
      <c r="F49" s="201" t="s">
        <v>0</v>
      </c>
      <c r="G49" s="201" t="s">
        <v>0</v>
      </c>
      <c r="H49" s="201" t="s">
        <v>0</v>
      </c>
      <c r="I49" s="201" t="s">
        <v>0</v>
      </c>
      <c r="J49" s="201" t="s">
        <v>0</v>
      </c>
      <c r="K49" s="201" t="s">
        <v>0</v>
      </c>
      <c r="L49" s="201" t="s">
        <v>0</v>
      </c>
      <c r="M49" s="201" t="s">
        <v>0</v>
      </c>
      <c r="N49" s="201" t="s">
        <v>0</v>
      </c>
      <c r="O49" s="146" t="s">
        <v>0</v>
      </c>
      <c r="P49" s="146" t="s">
        <v>0</v>
      </c>
      <c r="Q49" s="146" t="s">
        <v>0</v>
      </c>
    </row>
    <row r="50" spans="1:17" ht="30" customHeight="1" x14ac:dyDescent="0.2">
      <c r="A50" s="201" t="s">
        <v>0</v>
      </c>
      <c r="B50" s="202" t="s">
        <v>0</v>
      </c>
      <c r="C50" s="201" t="s">
        <v>0</v>
      </c>
      <c r="D50" s="202" t="s">
        <v>0</v>
      </c>
      <c r="E50" s="201" t="s">
        <v>0</v>
      </c>
      <c r="F50" s="201" t="s">
        <v>0</v>
      </c>
      <c r="G50" s="201" t="s">
        <v>0</v>
      </c>
      <c r="H50" s="201" t="s">
        <v>0</v>
      </c>
      <c r="I50" s="201" t="s">
        <v>0</v>
      </c>
      <c r="J50" s="201" t="s">
        <v>0</v>
      </c>
      <c r="K50" s="201" t="s">
        <v>0</v>
      </c>
      <c r="L50" s="201" t="s">
        <v>0</v>
      </c>
      <c r="M50" s="201" t="s">
        <v>0</v>
      </c>
      <c r="N50" s="201" t="s">
        <v>0</v>
      </c>
      <c r="O50" s="146" t="s">
        <v>0</v>
      </c>
      <c r="P50" s="146" t="s">
        <v>0</v>
      </c>
      <c r="Q50" s="146" t="s">
        <v>0</v>
      </c>
    </row>
    <row r="51" spans="1:17" ht="30" customHeight="1" x14ac:dyDescent="0.2">
      <c r="A51" s="201" t="s">
        <v>0</v>
      </c>
      <c r="B51" s="202" t="s">
        <v>0</v>
      </c>
      <c r="C51" s="201" t="s">
        <v>0</v>
      </c>
      <c r="D51" s="202" t="s">
        <v>0</v>
      </c>
      <c r="E51" s="201" t="s">
        <v>0</v>
      </c>
      <c r="F51" s="201" t="s">
        <v>0</v>
      </c>
      <c r="G51" s="201" t="s">
        <v>0</v>
      </c>
      <c r="H51" s="201" t="s">
        <v>0</v>
      </c>
      <c r="I51" s="201" t="s">
        <v>0</v>
      </c>
      <c r="J51" s="201" t="s">
        <v>0</v>
      </c>
      <c r="K51" s="201" t="s">
        <v>0</v>
      </c>
      <c r="L51" s="201" t="s">
        <v>0</v>
      </c>
      <c r="M51" s="201" t="s">
        <v>0</v>
      </c>
      <c r="N51" s="201" t="s">
        <v>0</v>
      </c>
      <c r="O51" s="146" t="s">
        <v>0</v>
      </c>
      <c r="P51" s="146" t="s">
        <v>0</v>
      </c>
      <c r="Q51" s="146" t="s">
        <v>0</v>
      </c>
    </row>
    <row r="52" spans="1:17" ht="30" customHeight="1" x14ac:dyDescent="0.2">
      <c r="A52" s="201" t="s">
        <v>0</v>
      </c>
      <c r="B52" s="202" t="s">
        <v>0</v>
      </c>
      <c r="C52" s="201" t="s">
        <v>0</v>
      </c>
      <c r="D52" s="202" t="s">
        <v>0</v>
      </c>
      <c r="E52" s="201" t="s">
        <v>0</v>
      </c>
      <c r="F52" s="201" t="s">
        <v>0</v>
      </c>
      <c r="G52" s="201" t="s">
        <v>0</v>
      </c>
      <c r="H52" s="201" t="s">
        <v>0</v>
      </c>
      <c r="I52" s="201" t="s">
        <v>0</v>
      </c>
      <c r="J52" s="201" t="s">
        <v>0</v>
      </c>
      <c r="K52" s="201" t="s">
        <v>0</v>
      </c>
      <c r="L52" s="201" t="s">
        <v>0</v>
      </c>
      <c r="M52" s="201" t="s">
        <v>0</v>
      </c>
      <c r="N52" s="201" t="s">
        <v>0</v>
      </c>
      <c r="O52" s="146" t="s">
        <v>0</v>
      </c>
      <c r="P52" s="146" t="s">
        <v>0</v>
      </c>
      <c r="Q52" s="146" t="s">
        <v>0</v>
      </c>
    </row>
    <row r="53" spans="1:17" ht="30" customHeight="1" x14ac:dyDescent="0.2">
      <c r="A53" s="201" t="s">
        <v>0</v>
      </c>
      <c r="B53" s="202" t="s">
        <v>0</v>
      </c>
      <c r="C53" s="201" t="s">
        <v>0</v>
      </c>
      <c r="D53" s="202" t="s">
        <v>0</v>
      </c>
      <c r="E53" s="201" t="s">
        <v>0</v>
      </c>
      <c r="F53" s="201" t="s">
        <v>0</v>
      </c>
      <c r="G53" s="201" t="s">
        <v>0</v>
      </c>
      <c r="H53" s="201" t="s">
        <v>0</v>
      </c>
      <c r="I53" s="201" t="s">
        <v>0</v>
      </c>
      <c r="J53" s="201" t="s">
        <v>0</v>
      </c>
      <c r="K53" s="201" t="s">
        <v>0</v>
      </c>
      <c r="L53" s="201" t="s">
        <v>0</v>
      </c>
      <c r="M53" s="201" t="s">
        <v>0</v>
      </c>
      <c r="N53" s="201" t="s">
        <v>0</v>
      </c>
      <c r="O53" s="146" t="s">
        <v>0</v>
      </c>
      <c r="P53" s="146" t="s">
        <v>0</v>
      </c>
      <c r="Q53" s="146" t="s">
        <v>0</v>
      </c>
    </row>
  </sheetData>
  <mergeCells count="1">
    <mergeCell ref="E3:N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general1">
    <tabColor theme="5" tint="0.59999389629810485"/>
    <pageSetUpPr fitToPage="1"/>
  </sheetPr>
  <dimension ref="A1:XEZ381"/>
  <sheetViews>
    <sheetView zoomScaleNormal="100" zoomScaleSheetLayoutView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F337" sqref="F337"/>
    </sheetView>
  </sheetViews>
  <sheetFormatPr defaultColWidth="9.140625" defaultRowHeight="12.75" x14ac:dyDescent="0.2"/>
  <cols>
    <col min="1" max="1" width="23.7109375" style="107" hidden="1" customWidth="1"/>
    <col min="2" max="2" width="57.7109375" style="107" customWidth="1"/>
    <col min="3" max="3" width="2.7109375" style="107" customWidth="1"/>
    <col min="4" max="4" width="13.7109375" style="107" customWidth="1"/>
    <col min="5" max="5" width="2.7109375" style="107" customWidth="1"/>
    <col min="6" max="15" width="13.7109375" style="107" customWidth="1"/>
    <col min="16" max="18" width="9.140625" style="107" hidden="1" customWidth="1"/>
    <col min="19" max="19" width="12.28515625" style="107" hidden="1" customWidth="1"/>
    <col min="20" max="29" width="12.5703125" style="107" hidden="1" customWidth="1"/>
    <col min="30" max="30" width="9.140625" style="107" hidden="1" customWidth="1"/>
    <col min="31" max="40" width="11.7109375" style="107" hidden="1" customWidth="1"/>
    <col min="41" max="41" width="9.140625" style="107" hidden="1" customWidth="1"/>
    <col min="42" max="42" width="11.5703125" style="107" hidden="1" customWidth="1"/>
    <col min="43" max="51" width="11.42578125" style="107" hidden="1" customWidth="1"/>
    <col min="52" max="53" width="9.140625" style="107" hidden="1" customWidth="1"/>
    <col min="54" max="74" width="11.7109375" style="107" hidden="1" customWidth="1"/>
    <col min="75" max="79" width="9.140625" style="107" hidden="1" customWidth="1"/>
    <col min="80" max="100" width="11.28515625" style="107" hidden="1" customWidth="1"/>
    <col min="101" max="105" width="9.140625" style="107" hidden="1" customWidth="1"/>
    <col min="106" max="126" width="11.28515625" style="107" hidden="1" customWidth="1"/>
    <col min="127" max="128" width="9.140625" style="107" hidden="1" customWidth="1"/>
    <col min="129" max="131" width="20.7109375" style="107" customWidth="1"/>
    <col min="132" max="145" width="9.140625" style="107" customWidth="1"/>
    <col min="146" max="156" width="9.140625" style="107"/>
    <col min="157" max="157" width="10.28515625" style="107" bestFit="1" customWidth="1"/>
    <col min="158" max="16384" width="9.140625" style="107"/>
  </cols>
  <sheetData>
    <row r="1" spans="1:131" ht="15" customHeight="1" x14ac:dyDescent="0.25">
      <c r="A1" s="140" t="s">
        <v>38</v>
      </c>
      <c r="B1" s="105" t="str">
        <f>'[1]Cover Page'!$A$3</f>
        <v>Coffs Harbour City Council</v>
      </c>
      <c r="C1" s="141"/>
      <c r="E1" s="141"/>
      <c r="P1" s="140" t="s">
        <v>38</v>
      </c>
      <c r="Q1" s="140" t="s">
        <v>38</v>
      </c>
      <c r="R1" s="140" t="s">
        <v>38</v>
      </c>
      <c r="S1" s="140" t="s">
        <v>38</v>
      </c>
      <c r="T1" s="140" t="s">
        <v>38</v>
      </c>
      <c r="U1" s="140" t="s">
        <v>38</v>
      </c>
      <c r="V1" s="140" t="s">
        <v>38</v>
      </c>
      <c r="W1" s="140" t="s">
        <v>38</v>
      </c>
      <c r="X1" s="140" t="s">
        <v>38</v>
      </c>
      <c r="Y1" s="140" t="s">
        <v>38</v>
      </c>
      <c r="Z1" s="140" t="s">
        <v>38</v>
      </c>
      <c r="AA1" s="140" t="s">
        <v>38</v>
      </c>
      <c r="AB1" s="140" t="s">
        <v>38</v>
      </c>
      <c r="AC1" s="140" t="s">
        <v>38</v>
      </c>
      <c r="AD1" s="140" t="s">
        <v>38</v>
      </c>
      <c r="AE1" s="140" t="s">
        <v>38</v>
      </c>
      <c r="AF1" s="140" t="s">
        <v>38</v>
      </c>
      <c r="AG1" s="140" t="s">
        <v>38</v>
      </c>
      <c r="AH1" s="140" t="s">
        <v>38</v>
      </c>
      <c r="AI1" s="140" t="s">
        <v>38</v>
      </c>
      <c r="AJ1" s="140" t="s">
        <v>38</v>
      </c>
      <c r="AK1" s="140" t="s">
        <v>38</v>
      </c>
      <c r="AL1" s="140" t="s">
        <v>38</v>
      </c>
      <c r="AM1" s="140" t="s">
        <v>38</v>
      </c>
      <c r="AN1" s="140" t="s">
        <v>38</v>
      </c>
      <c r="AO1" s="140" t="s">
        <v>38</v>
      </c>
      <c r="AP1" s="140" t="s">
        <v>38</v>
      </c>
      <c r="AQ1" s="140" t="s">
        <v>38</v>
      </c>
      <c r="AR1" s="140" t="s">
        <v>38</v>
      </c>
      <c r="AS1" s="140" t="s">
        <v>38</v>
      </c>
      <c r="AT1" s="140" t="s">
        <v>38</v>
      </c>
      <c r="AU1" s="140" t="s">
        <v>38</v>
      </c>
      <c r="AV1" s="140" t="s">
        <v>38</v>
      </c>
      <c r="AW1" s="140" t="s">
        <v>38</v>
      </c>
      <c r="AX1" s="140" t="s">
        <v>38</v>
      </c>
      <c r="AY1" s="140" t="s">
        <v>38</v>
      </c>
      <c r="AZ1" s="140" t="s">
        <v>38</v>
      </c>
      <c r="BA1" s="140" t="s">
        <v>38</v>
      </c>
      <c r="BB1" s="140" t="s">
        <v>38</v>
      </c>
      <c r="BC1" s="140" t="s">
        <v>38</v>
      </c>
      <c r="BD1" s="140" t="s">
        <v>38</v>
      </c>
      <c r="BE1" s="140" t="s">
        <v>38</v>
      </c>
      <c r="BF1" s="140" t="s">
        <v>38</v>
      </c>
      <c r="BG1" s="140" t="s">
        <v>38</v>
      </c>
      <c r="BH1" s="140" t="s">
        <v>38</v>
      </c>
      <c r="BI1" s="140" t="s">
        <v>38</v>
      </c>
      <c r="BJ1" s="140" t="s">
        <v>38</v>
      </c>
      <c r="BK1" s="140" t="s">
        <v>38</v>
      </c>
      <c r="BL1" s="140" t="s">
        <v>38</v>
      </c>
      <c r="BM1" s="140" t="s">
        <v>38</v>
      </c>
      <c r="BN1" s="140" t="s">
        <v>38</v>
      </c>
      <c r="BO1" s="140" t="s">
        <v>38</v>
      </c>
      <c r="BP1" s="140" t="s">
        <v>38</v>
      </c>
      <c r="BQ1" s="140" t="s">
        <v>38</v>
      </c>
      <c r="BR1" s="140" t="s">
        <v>38</v>
      </c>
      <c r="BS1" s="140" t="s">
        <v>38</v>
      </c>
      <c r="BT1" s="140" t="s">
        <v>38</v>
      </c>
      <c r="BU1" s="140" t="s">
        <v>38</v>
      </c>
      <c r="BV1" s="140" t="s">
        <v>38</v>
      </c>
      <c r="BW1" s="140" t="s">
        <v>38</v>
      </c>
      <c r="BX1" s="140" t="s">
        <v>38</v>
      </c>
      <c r="BY1" s="140" t="s">
        <v>38</v>
      </c>
      <c r="BZ1" s="140" t="s">
        <v>38</v>
      </c>
      <c r="CA1" s="140" t="s">
        <v>38</v>
      </c>
      <c r="CB1" s="140" t="s">
        <v>38</v>
      </c>
      <c r="CC1" s="140" t="s">
        <v>38</v>
      </c>
      <c r="CD1" s="140" t="s">
        <v>38</v>
      </c>
      <c r="CE1" s="140" t="s">
        <v>38</v>
      </c>
      <c r="CF1" s="140" t="s">
        <v>38</v>
      </c>
      <c r="CG1" s="140" t="s">
        <v>38</v>
      </c>
      <c r="CH1" s="140" t="s">
        <v>38</v>
      </c>
      <c r="CI1" s="140" t="s">
        <v>38</v>
      </c>
      <c r="CJ1" s="140" t="s">
        <v>38</v>
      </c>
      <c r="CK1" s="140" t="s">
        <v>38</v>
      </c>
      <c r="CL1" s="140" t="s">
        <v>38</v>
      </c>
      <c r="CM1" s="140" t="s">
        <v>38</v>
      </c>
      <c r="CN1" s="140" t="s">
        <v>38</v>
      </c>
      <c r="CO1" s="140" t="s">
        <v>38</v>
      </c>
      <c r="CP1" s="140" t="s">
        <v>38</v>
      </c>
      <c r="CQ1" s="140" t="s">
        <v>38</v>
      </c>
      <c r="CR1" s="140" t="s">
        <v>38</v>
      </c>
      <c r="CS1" s="140" t="s">
        <v>38</v>
      </c>
      <c r="CT1" s="140" t="s">
        <v>38</v>
      </c>
      <c r="CU1" s="140" t="s">
        <v>38</v>
      </c>
      <c r="CV1" s="140" t="s">
        <v>38</v>
      </c>
      <c r="CW1" s="140" t="s">
        <v>38</v>
      </c>
      <c r="CX1" s="140" t="s">
        <v>38</v>
      </c>
      <c r="CY1" s="140" t="s">
        <v>38</v>
      </c>
      <c r="CZ1" s="140" t="s">
        <v>38</v>
      </c>
      <c r="DA1" s="140" t="s">
        <v>38</v>
      </c>
      <c r="DB1" s="140" t="s">
        <v>38</v>
      </c>
      <c r="DC1" s="140" t="s">
        <v>38</v>
      </c>
      <c r="DD1" s="140" t="s">
        <v>38</v>
      </c>
      <c r="DE1" s="140" t="s">
        <v>38</v>
      </c>
      <c r="DF1" s="140" t="s">
        <v>38</v>
      </c>
      <c r="DG1" s="140" t="s">
        <v>38</v>
      </c>
      <c r="DH1" s="140" t="s">
        <v>38</v>
      </c>
      <c r="DI1" s="140" t="s">
        <v>38</v>
      </c>
      <c r="DJ1" s="140" t="s">
        <v>38</v>
      </c>
      <c r="DK1" s="140" t="s">
        <v>38</v>
      </c>
      <c r="DL1" s="140" t="s">
        <v>38</v>
      </c>
      <c r="DM1" s="140" t="s">
        <v>38</v>
      </c>
      <c r="DN1" s="140" t="s">
        <v>38</v>
      </c>
      <c r="DO1" s="140" t="s">
        <v>38</v>
      </c>
      <c r="DP1" s="140" t="s">
        <v>38</v>
      </c>
      <c r="DQ1" s="140" t="s">
        <v>38</v>
      </c>
      <c r="DR1" s="140" t="s">
        <v>38</v>
      </c>
      <c r="DS1" s="140" t="s">
        <v>38</v>
      </c>
      <c r="DT1" s="140" t="s">
        <v>38</v>
      </c>
      <c r="DU1" s="140" t="s">
        <v>38</v>
      </c>
      <c r="DV1" s="140" t="s">
        <v>38</v>
      </c>
      <c r="DW1" s="140" t="s">
        <v>38</v>
      </c>
      <c r="DX1" s="140" t="s">
        <v>38</v>
      </c>
      <c r="DY1" s="142" t="s">
        <v>0</v>
      </c>
      <c r="DZ1" s="142" t="s">
        <v>0</v>
      </c>
      <c r="EA1" s="142" t="s">
        <v>0</v>
      </c>
    </row>
    <row r="2" spans="1:131" ht="15" customHeight="1" x14ac:dyDescent="0.25">
      <c r="B2" s="105" t="str">
        <f>'[1]Cover Page'!$A$5</f>
        <v>10 Year Financial Plan for the Years ending 30 June 2025</v>
      </c>
      <c r="C2" s="141"/>
      <c r="E2" s="141"/>
      <c r="O2" s="204"/>
      <c r="DX2" s="140" t="s">
        <v>39</v>
      </c>
      <c r="DY2" s="142" t="s">
        <v>0</v>
      </c>
      <c r="DZ2" s="142" t="s">
        <v>0</v>
      </c>
      <c r="EA2" s="142" t="s">
        <v>0</v>
      </c>
    </row>
    <row r="3" spans="1:131" ht="15" customHeight="1" x14ac:dyDescent="0.25">
      <c r="B3" s="109" t="str">
        <f>"INCOME STATEMENT - "&amp;UPPER(general_fund_name)</f>
        <v>INCOME STATEMENT - GENERAL FUND</v>
      </c>
      <c r="C3" s="182"/>
      <c r="D3" s="134" t="s">
        <v>1</v>
      </c>
      <c r="E3" s="182"/>
      <c r="F3" s="206" t="s">
        <v>2</v>
      </c>
      <c r="G3" s="206"/>
      <c r="H3" s="206"/>
      <c r="I3" s="206"/>
      <c r="J3" s="206"/>
      <c r="K3" s="206"/>
      <c r="L3" s="206"/>
      <c r="M3" s="206"/>
      <c r="N3" s="206"/>
      <c r="O3" s="206"/>
      <c r="AE3" s="143" t="s">
        <v>40</v>
      </c>
      <c r="DX3" s="140" t="s">
        <v>39</v>
      </c>
      <c r="DY3" s="142" t="s">
        <v>0</v>
      </c>
      <c r="DZ3" s="142" t="s">
        <v>0</v>
      </c>
      <c r="EA3" s="142" t="s">
        <v>0</v>
      </c>
    </row>
    <row r="4" spans="1:131" ht="15" customHeight="1" x14ac:dyDescent="0.25">
      <c r="B4" s="203" t="str">
        <f>"Scenario: "&amp;general_scenario_name</f>
        <v>Scenario: Sustainable Model</v>
      </c>
      <c r="C4" s="137"/>
      <c r="D4" s="136" t="str">
        <f>Starting_year_general-1&amp;"/"&amp;RIGHT(Starting_year_general,2)</f>
        <v>2014/15</v>
      </c>
      <c r="E4" s="137"/>
      <c r="F4" s="136" t="str">
        <f>Starting_year_general&amp;"/"&amp;RIGHT(Starting_year_general+1,2)</f>
        <v>2015/16</v>
      </c>
      <c r="G4" s="136" t="str">
        <f>Starting_year_general+1&amp;"/"&amp;RIGHT(Starting_year_general+2,2)</f>
        <v>2016/17</v>
      </c>
      <c r="H4" s="136" t="str">
        <f>Starting_year_general+2&amp;"/"&amp;RIGHT(Starting_year_general+3,2)</f>
        <v>2017/18</v>
      </c>
      <c r="I4" s="136" t="str">
        <f>Starting_year_general+3&amp;"/"&amp;RIGHT(Starting_year_general+4,2)</f>
        <v>2018/19</v>
      </c>
      <c r="J4" s="136" t="str">
        <f>Starting_year_general+4&amp;"/"&amp;RIGHT(Starting_year_general+5,2)</f>
        <v>2019/20</v>
      </c>
      <c r="K4" s="136" t="str">
        <f>Starting_year_general+5&amp;"/"&amp;RIGHT(Starting_year_general+6,2)</f>
        <v>2020/21</v>
      </c>
      <c r="L4" s="136" t="str">
        <f>Starting_year_general+6&amp;"/"&amp;RIGHT(Starting_year_general+7,2)</f>
        <v>2021/22</v>
      </c>
      <c r="M4" s="136" t="str">
        <f>Starting_year_general+7&amp;"/"&amp;RIGHT(Starting_year_general+8,2)</f>
        <v>2022/23</v>
      </c>
      <c r="N4" s="136" t="str">
        <f>Starting_year_general+8&amp;"/"&amp;RIGHT(Starting_year_general+9,2)</f>
        <v>2023/24</v>
      </c>
      <c r="O4" s="136" t="str">
        <f>Starting_year_general+9&amp;"/"&amp;RIGHT(Starting_year_general+10,2)</f>
        <v>2024/25</v>
      </c>
      <c r="S4" s="107" t="str">
        <f>D4</f>
        <v>2014/15</v>
      </c>
      <c r="T4" s="107" t="str">
        <f t="shared" ref="T4:AC4" si="0">F4</f>
        <v>2015/16</v>
      </c>
      <c r="U4" s="107" t="str">
        <f t="shared" si="0"/>
        <v>2016/17</v>
      </c>
      <c r="V4" s="107" t="str">
        <f t="shared" si="0"/>
        <v>2017/18</v>
      </c>
      <c r="W4" s="107" t="str">
        <f t="shared" si="0"/>
        <v>2018/19</v>
      </c>
      <c r="X4" s="107" t="str">
        <f t="shared" si="0"/>
        <v>2019/20</v>
      </c>
      <c r="Y4" s="107" t="str">
        <f t="shared" si="0"/>
        <v>2020/21</v>
      </c>
      <c r="Z4" s="107" t="str">
        <f t="shared" si="0"/>
        <v>2021/22</v>
      </c>
      <c r="AA4" s="107" t="str">
        <f t="shared" si="0"/>
        <v>2022/23</v>
      </c>
      <c r="AB4" s="107" t="str">
        <f t="shared" si="0"/>
        <v>2023/24</v>
      </c>
      <c r="AC4" s="107" t="str">
        <f t="shared" si="0"/>
        <v>2024/25</v>
      </c>
      <c r="AE4" s="112" t="str">
        <f>LEFT(O4,4)+1&amp;"/"&amp;RIGHT(LEFT(O4,4)+2,2)</f>
        <v>2025/26</v>
      </c>
      <c r="AF4" s="112" t="str">
        <f t="shared" ref="AF4:AN4" si="1">LEFT(AE4,4)+1&amp;"/"&amp;RIGHT(LEFT(AE4,4)+2,2)</f>
        <v>2026/27</v>
      </c>
      <c r="AG4" s="112" t="str">
        <f t="shared" si="1"/>
        <v>2027/28</v>
      </c>
      <c r="AH4" s="112" t="str">
        <f t="shared" si="1"/>
        <v>2028/29</v>
      </c>
      <c r="AI4" s="112" t="str">
        <f t="shared" si="1"/>
        <v>2029/30</v>
      </c>
      <c r="AJ4" s="112" t="str">
        <f t="shared" si="1"/>
        <v>2030/31</v>
      </c>
      <c r="AK4" s="112" t="str">
        <f t="shared" si="1"/>
        <v>2031/32</v>
      </c>
      <c r="AL4" s="112" t="str">
        <f t="shared" si="1"/>
        <v>2032/33</v>
      </c>
      <c r="AM4" s="112" t="str">
        <f t="shared" si="1"/>
        <v>2033/34</v>
      </c>
      <c r="AN4" s="112" t="str">
        <f t="shared" si="1"/>
        <v>2034/35</v>
      </c>
      <c r="BB4" s="143" t="s">
        <v>41</v>
      </c>
      <c r="CB4" s="143" t="s">
        <v>42</v>
      </c>
      <c r="DB4" s="143" t="s">
        <v>43</v>
      </c>
      <c r="DX4" s="140" t="s">
        <v>39</v>
      </c>
      <c r="DY4" s="142" t="s">
        <v>0</v>
      </c>
      <c r="DZ4" s="142" t="s">
        <v>0</v>
      </c>
      <c r="EA4" s="142" t="s">
        <v>0</v>
      </c>
    </row>
    <row r="5" spans="1:131" ht="15" customHeight="1" thickBot="1" x14ac:dyDescent="0.25">
      <c r="B5" s="113"/>
      <c r="C5" s="139"/>
      <c r="D5" s="138" t="str">
        <f>IF('[1]Cover Page'!$K$19=TRUE,"$","$'000")</f>
        <v>$</v>
      </c>
      <c r="E5" s="139"/>
      <c r="F5" s="138" t="str">
        <f>IF('[1]Cover Page'!$K$19=TRUE,"$","$'000")</f>
        <v>$</v>
      </c>
      <c r="G5" s="138" t="str">
        <f>IF('[1]Cover Page'!$K$19=TRUE,"$","$'000")</f>
        <v>$</v>
      </c>
      <c r="H5" s="138" t="str">
        <f>IF('[1]Cover Page'!$K$19=TRUE,"$","$'000")</f>
        <v>$</v>
      </c>
      <c r="I5" s="138" t="str">
        <f>IF('[1]Cover Page'!$K$19=TRUE,"$","$'000")</f>
        <v>$</v>
      </c>
      <c r="J5" s="138" t="str">
        <f>IF('[1]Cover Page'!$K$19=TRUE,"$","$'000")</f>
        <v>$</v>
      </c>
      <c r="K5" s="138" t="str">
        <f>IF('[1]Cover Page'!$K$19=TRUE,"$","$'000")</f>
        <v>$</v>
      </c>
      <c r="L5" s="138" t="str">
        <f>IF('[1]Cover Page'!$K$19=TRUE,"$","$'000")</f>
        <v>$</v>
      </c>
      <c r="M5" s="138" t="str">
        <f>IF('[1]Cover Page'!$K$19=TRUE,"$","$'000")</f>
        <v>$</v>
      </c>
      <c r="N5" s="138" t="str">
        <f>IF('[1]Cover Page'!$K$19=TRUE,"$","$'000")</f>
        <v>$</v>
      </c>
      <c r="O5" s="138" t="str">
        <f>IF('[1]Cover Page'!$K$19=TRUE,"$","$'000")</f>
        <v>$</v>
      </c>
      <c r="BB5" s="110" t="str">
        <f>D4</f>
        <v>2014/15</v>
      </c>
      <c r="BC5" s="110" t="str">
        <f t="shared" ref="BC5:BL5" si="2">F4</f>
        <v>2015/16</v>
      </c>
      <c r="BD5" s="110" t="str">
        <f t="shared" si="2"/>
        <v>2016/17</v>
      </c>
      <c r="BE5" s="110" t="str">
        <f t="shared" si="2"/>
        <v>2017/18</v>
      </c>
      <c r="BF5" s="110" t="str">
        <f t="shared" si="2"/>
        <v>2018/19</v>
      </c>
      <c r="BG5" s="110" t="str">
        <f t="shared" si="2"/>
        <v>2019/20</v>
      </c>
      <c r="BH5" s="110" t="str">
        <f t="shared" si="2"/>
        <v>2020/21</v>
      </c>
      <c r="BI5" s="110" t="str">
        <f t="shared" si="2"/>
        <v>2021/22</v>
      </c>
      <c r="BJ5" s="110" t="str">
        <f t="shared" si="2"/>
        <v>2022/23</v>
      </c>
      <c r="BK5" s="110" t="str">
        <f t="shared" si="2"/>
        <v>2023/24</v>
      </c>
      <c r="BL5" s="110" t="str">
        <f t="shared" si="2"/>
        <v>2024/25</v>
      </c>
      <c r="BM5" s="110" t="str">
        <f>AE4</f>
        <v>2025/26</v>
      </c>
      <c r="BN5" s="110" t="str">
        <f t="shared" ref="BN5:BV5" si="3">AF4</f>
        <v>2026/27</v>
      </c>
      <c r="BO5" s="110" t="str">
        <f t="shared" si="3"/>
        <v>2027/28</v>
      </c>
      <c r="BP5" s="110" t="str">
        <f t="shared" si="3"/>
        <v>2028/29</v>
      </c>
      <c r="BQ5" s="110" t="str">
        <f t="shared" si="3"/>
        <v>2029/30</v>
      </c>
      <c r="BR5" s="110" t="str">
        <f t="shared" si="3"/>
        <v>2030/31</v>
      </c>
      <c r="BS5" s="110" t="str">
        <f t="shared" si="3"/>
        <v>2031/32</v>
      </c>
      <c r="BT5" s="110" t="str">
        <f t="shared" si="3"/>
        <v>2032/33</v>
      </c>
      <c r="BU5" s="110" t="str">
        <f t="shared" si="3"/>
        <v>2033/34</v>
      </c>
      <c r="BV5" s="110" t="str">
        <f t="shared" si="3"/>
        <v>2034/35</v>
      </c>
      <c r="CB5" s="110" t="str">
        <f>BB5</f>
        <v>2014/15</v>
      </c>
      <c r="CC5" s="110" t="str">
        <f t="shared" ref="CC5:CV5" si="4">BC5</f>
        <v>2015/16</v>
      </c>
      <c r="CD5" s="110" t="str">
        <f t="shared" si="4"/>
        <v>2016/17</v>
      </c>
      <c r="CE5" s="110" t="str">
        <f t="shared" si="4"/>
        <v>2017/18</v>
      </c>
      <c r="CF5" s="110" t="str">
        <f t="shared" si="4"/>
        <v>2018/19</v>
      </c>
      <c r="CG5" s="110" t="str">
        <f t="shared" si="4"/>
        <v>2019/20</v>
      </c>
      <c r="CH5" s="110" t="str">
        <f t="shared" si="4"/>
        <v>2020/21</v>
      </c>
      <c r="CI5" s="110" t="str">
        <f t="shared" si="4"/>
        <v>2021/22</v>
      </c>
      <c r="CJ5" s="110" t="str">
        <f t="shared" si="4"/>
        <v>2022/23</v>
      </c>
      <c r="CK5" s="110" t="str">
        <f t="shared" si="4"/>
        <v>2023/24</v>
      </c>
      <c r="CL5" s="110" t="str">
        <f t="shared" si="4"/>
        <v>2024/25</v>
      </c>
      <c r="CM5" s="110" t="str">
        <f t="shared" si="4"/>
        <v>2025/26</v>
      </c>
      <c r="CN5" s="110" t="str">
        <f t="shared" si="4"/>
        <v>2026/27</v>
      </c>
      <c r="CO5" s="110" t="str">
        <f t="shared" si="4"/>
        <v>2027/28</v>
      </c>
      <c r="CP5" s="110" t="str">
        <f t="shared" si="4"/>
        <v>2028/29</v>
      </c>
      <c r="CQ5" s="110" t="str">
        <f t="shared" si="4"/>
        <v>2029/30</v>
      </c>
      <c r="CR5" s="110" t="str">
        <f t="shared" si="4"/>
        <v>2030/31</v>
      </c>
      <c r="CS5" s="110" t="str">
        <f t="shared" si="4"/>
        <v>2031/32</v>
      </c>
      <c r="CT5" s="110" t="str">
        <f t="shared" si="4"/>
        <v>2032/33</v>
      </c>
      <c r="CU5" s="110" t="str">
        <f t="shared" si="4"/>
        <v>2033/34</v>
      </c>
      <c r="CV5" s="110" t="str">
        <f t="shared" si="4"/>
        <v>2034/35</v>
      </c>
      <c r="DB5" s="110" t="str">
        <f>CB5</f>
        <v>2014/15</v>
      </c>
      <c r="DC5" s="110" t="str">
        <f t="shared" ref="DC5:DV5" si="5">CC5</f>
        <v>2015/16</v>
      </c>
      <c r="DD5" s="110" t="str">
        <f t="shared" si="5"/>
        <v>2016/17</v>
      </c>
      <c r="DE5" s="110" t="str">
        <f t="shared" si="5"/>
        <v>2017/18</v>
      </c>
      <c r="DF5" s="110" t="str">
        <f t="shared" si="5"/>
        <v>2018/19</v>
      </c>
      <c r="DG5" s="110" t="str">
        <f t="shared" si="5"/>
        <v>2019/20</v>
      </c>
      <c r="DH5" s="110" t="str">
        <f t="shared" si="5"/>
        <v>2020/21</v>
      </c>
      <c r="DI5" s="110" t="str">
        <f t="shared" si="5"/>
        <v>2021/22</v>
      </c>
      <c r="DJ5" s="110" t="str">
        <f t="shared" si="5"/>
        <v>2022/23</v>
      </c>
      <c r="DK5" s="110" t="str">
        <f t="shared" si="5"/>
        <v>2023/24</v>
      </c>
      <c r="DL5" s="110" t="str">
        <f t="shared" si="5"/>
        <v>2024/25</v>
      </c>
      <c r="DM5" s="110" t="str">
        <f t="shared" si="5"/>
        <v>2025/26</v>
      </c>
      <c r="DN5" s="110" t="str">
        <f t="shared" si="5"/>
        <v>2026/27</v>
      </c>
      <c r="DO5" s="110" t="str">
        <f t="shared" si="5"/>
        <v>2027/28</v>
      </c>
      <c r="DP5" s="110" t="str">
        <f t="shared" si="5"/>
        <v>2028/29</v>
      </c>
      <c r="DQ5" s="110" t="str">
        <f t="shared" si="5"/>
        <v>2029/30</v>
      </c>
      <c r="DR5" s="110" t="str">
        <f t="shared" si="5"/>
        <v>2030/31</v>
      </c>
      <c r="DS5" s="110" t="str">
        <f t="shared" si="5"/>
        <v>2031/32</v>
      </c>
      <c r="DT5" s="110" t="str">
        <f t="shared" si="5"/>
        <v>2032/33</v>
      </c>
      <c r="DU5" s="110" t="str">
        <f t="shared" si="5"/>
        <v>2033/34</v>
      </c>
      <c r="DV5" s="110" t="str">
        <f t="shared" si="5"/>
        <v>2034/35</v>
      </c>
      <c r="DX5" s="140" t="s">
        <v>39</v>
      </c>
      <c r="DY5" s="142" t="s">
        <v>0</v>
      </c>
      <c r="DZ5" s="142" t="s">
        <v>0</v>
      </c>
      <c r="EA5" s="142" t="s">
        <v>0</v>
      </c>
    </row>
    <row r="6" spans="1:131" s="120" customFormat="1" ht="15" x14ac:dyDescent="0.25">
      <c r="B6" s="144" t="s">
        <v>3</v>
      </c>
      <c r="C6" s="145"/>
      <c r="E6" s="145"/>
      <c r="DX6" s="183" t="s">
        <v>39</v>
      </c>
      <c r="DY6" s="146" t="s">
        <v>0</v>
      </c>
      <c r="DZ6" s="146" t="s">
        <v>0</v>
      </c>
      <c r="EA6" s="146" t="s">
        <v>0</v>
      </c>
    </row>
    <row r="7" spans="1:131" s="120" customFormat="1" x14ac:dyDescent="0.2">
      <c r="A7" s="117" t="s">
        <v>44</v>
      </c>
      <c r="B7" s="124" t="s">
        <v>45</v>
      </c>
      <c r="C7" s="145"/>
      <c r="E7" s="145"/>
      <c r="DX7" s="183" t="s">
        <v>39</v>
      </c>
      <c r="DY7" s="146" t="s">
        <v>0</v>
      </c>
      <c r="DZ7" s="146" t="s">
        <v>0</v>
      </c>
      <c r="EA7" s="146" t="s">
        <v>0</v>
      </c>
    </row>
    <row r="8" spans="1:131" s="120" customFormat="1" x14ac:dyDescent="0.2">
      <c r="A8" s="120" t="str">
        <f>B8</f>
        <v>Rates &amp; Annual Charges</v>
      </c>
      <c r="B8" s="120" t="s">
        <v>4</v>
      </c>
      <c r="C8" s="145"/>
      <c r="D8" s="120">
        <v>55650175</v>
      </c>
      <c r="E8" s="145"/>
      <c r="F8" s="120">
        <v>60142141</v>
      </c>
      <c r="G8" s="120">
        <v>64536092</v>
      </c>
      <c r="H8" s="120">
        <v>67096911</v>
      </c>
      <c r="I8" s="120">
        <v>69771049</v>
      </c>
      <c r="J8" s="120">
        <v>72426777.390000001</v>
      </c>
      <c r="K8" s="120">
        <v>73357387.299999997</v>
      </c>
      <c r="L8" s="120">
        <v>76186250.270000011</v>
      </c>
      <c r="M8" s="120">
        <v>79135517.879999995</v>
      </c>
      <c r="N8" s="120">
        <v>81292971.760000005</v>
      </c>
      <c r="O8" s="120">
        <v>84472574.460000008</v>
      </c>
      <c r="Q8" s="147" t="s">
        <v>46</v>
      </c>
      <c r="S8" s="120" t="e">
        <f>IF($Q8="yes",D8-BB8,0)</f>
        <v>#VALUE!</v>
      </c>
      <c r="T8" s="120" t="e">
        <f t="shared" ref="T8:AC13" si="6">IF($Q8="yes",F8-BC8,0)</f>
        <v>#VALUE!</v>
      </c>
      <c r="U8" s="120" t="e">
        <f t="shared" si="6"/>
        <v>#VALUE!</v>
      </c>
      <c r="V8" s="120" t="e">
        <f t="shared" si="6"/>
        <v>#VALUE!</v>
      </c>
      <c r="W8" s="120" t="e">
        <f t="shared" si="6"/>
        <v>#VALUE!</v>
      </c>
      <c r="X8" s="120" t="e">
        <f t="shared" si="6"/>
        <v>#VALUE!</v>
      </c>
      <c r="Y8" s="120" t="e">
        <f t="shared" si="6"/>
        <v>#VALUE!</v>
      </c>
      <c r="Z8" s="120" t="e">
        <f t="shared" si="6"/>
        <v>#VALUE!</v>
      </c>
      <c r="AA8" s="120" t="e">
        <f t="shared" si="6"/>
        <v>#VALUE!</v>
      </c>
      <c r="AB8" s="120" t="e">
        <f t="shared" si="6"/>
        <v>#VALUE!</v>
      </c>
      <c r="AC8" s="120" t="e">
        <f t="shared" si="6"/>
        <v>#VALUE!</v>
      </c>
      <c r="AE8" s="148"/>
      <c r="AF8" s="149"/>
      <c r="AG8" s="149"/>
      <c r="AH8" s="149"/>
      <c r="AI8" s="149"/>
      <c r="AJ8" s="149"/>
      <c r="AK8" s="149"/>
      <c r="AL8" s="149"/>
      <c r="AM8" s="149"/>
      <c r="AN8" s="150"/>
      <c r="AO8" s="151"/>
      <c r="BB8" s="120" t="e">
        <f>SUMIF('[1]Budget Summary 1'!$C:$C,$A8,'[1]Budget Summary 1'!BC:BC)</f>
        <v>#VALUE!</v>
      </c>
      <c r="BC8" s="120" t="e">
        <f>SUMIF('[1]Budget Summary 1'!$C:$C,$A8,'[1]Budget Summary 1'!BD:BD)</f>
        <v>#VALUE!</v>
      </c>
      <c r="BD8" s="120" t="e">
        <f>SUMIF('[1]Budget Summary 1'!$C:$C,$A8,'[1]Budget Summary 1'!BE:BE)</f>
        <v>#VALUE!</v>
      </c>
      <c r="BE8" s="120" t="e">
        <f>SUMIF('[1]Budget Summary 1'!$C:$C,$A8,'[1]Budget Summary 1'!BF:BF)</f>
        <v>#VALUE!</v>
      </c>
      <c r="BF8" s="120" t="e">
        <f>SUMIF('[1]Budget Summary 1'!$C:$C,$A8,'[1]Budget Summary 1'!BG:BG)</f>
        <v>#VALUE!</v>
      </c>
      <c r="BG8" s="120" t="e">
        <f>SUMIF('[1]Budget Summary 1'!$C:$C,$A8,'[1]Budget Summary 1'!BH:BH)</f>
        <v>#VALUE!</v>
      </c>
      <c r="BH8" s="120" t="e">
        <f>SUMIF('[1]Budget Summary 1'!$C:$C,$A8,'[1]Budget Summary 1'!BI:BI)</f>
        <v>#VALUE!</v>
      </c>
      <c r="BI8" s="120" t="e">
        <f>SUMIF('[1]Budget Summary 1'!$C:$C,$A8,'[1]Budget Summary 1'!BJ:BJ)</f>
        <v>#VALUE!</v>
      </c>
      <c r="BJ8" s="120" t="e">
        <f>SUMIF('[1]Budget Summary 1'!$C:$C,$A8,'[1]Budget Summary 1'!BK:BK)</f>
        <v>#VALUE!</v>
      </c>
      <c r="BK8" s="120" t="e">
        <f>SUMIF('[1]Budget Summary 1'!$C:$C,$A8,'[1]Budget Summary 1'!BL:BL)</f>
        <v>#VALUE!</v>
      </c>
      <c r="BL8" s="120" t="e">
        <f>SUMIF('[1]Budget Summary 1'!$C:$C,$A8,'[1]Budget Summary 1'!BM:BM)</f>
        <v>#VALUE!</v>
      </c>
      <c r="BW8" s="117"/>
      <c r="CB8" s="120" t="e">
        <f>D8-BB8</f>
        <v>#VALUE!</v>
      </c>
      <c r="CC8" s="120" t="e">
        <f t="shared" ref="CC8:CL13" si="7">F8-BC8</f>
        <v>#VALUE!</v>
      </c>
      <c r="CD8" s="120" t="e">
        <f t="shared" si="7"/>
        <v>#VALUE!</v>
      </c>
      <c r="CE8" s="120" t="e">
        <f t="shared" si="7"/>
        <v>#VALUE!</v>
      </c>
      <c r="CF8" s="120" t="e">
        <f t="shared" si="7"/>
        <v>#VALUE!</v>
      </c>
      <c r="CG8" s="120" t="e">
        <f t="shared" si="7"/>
        <v>#VALUE!</v>
      </c>
      <c r="CH8" s="120" t="e">
        <f t="shared" si="7"/>
        <v>#VALUE!</v>
      </c>
      <c r="CI8" s="120" t="e">
        <f t="shared" si="7"/>
        <v>#VALUE!</v>
      </c>
      <c r="CJ8" s="120" t="e">
        <f t="shared" si="7"/>
        <v>#VALUE!</v>
      </c>
      <c r="CK8" s="120" t="e">
        <f t="shared" si="7"/>
        <v>#VALUE!</v>
      </c>
      <c r="CL8" s="120" t="e">
        <f t="shared" si="7"/>
        <v>#VALUE!</v>
      </c>
      <c r="DB8" s="120" t="e">
        <f>IF($Q8="yes",CB8,0)</f>
        <v>#VALUE!</v>
      </c>
      <c r="DC8" s="120" t="e">
        <f t="shared" ref="DC8:DL13" si="8">IF($Q8="yes",CC8,0)</f>
        <v>#VALUE!</v>
      </c>
      <c r="DD8" s="120" t="e">
        <f t="shared" si="8"/>
        <v>#VALUE!</v>
      </c>
      <c r="DE8" s="120" t="e">
        <f t="shared" si="8"/>
        <v>#VALUE!</v>
      </c>
      <c r="DF8" s="120" t="e">
        <f t="shared" si="8"/>
        <v>#VALUE!</v>
      </c>
      <c r="DG8" s="120" t="e">
        <f t="shared" si="8"/>
        <v>#VALUE!</v>
      </c>
      <c r="DH8" s="120" t="e">
        <f t="shared" si="8"/>
        <v>#VALUE!</v>
      </c>
      <c r="DI8" s="120" t="e">
        <f t="shared" si="8"/>
        <v>#VALUE!</v>
      </c>
      <c r="DJ8" s="120" t="e">
        <f t="shared" si="8"/>
        <v>#VALUE!</v>
      </c>
      <c r="DK8" s="120" t="e">
        <f t="shared" si="8"/>
        <v>#VALUE!</v>
      </c>
      <c r="DL8" s="120" t="e">
        <f t="shared" si="8"/>
        <v>#VALUE!</v>
      </c>
      <c r="DX8" s="183" t="s">
        <v>39</v>
      </c>
      <c r="DY8" s="146" t="s">
        <v>0</v>
      </c>
      <c r="DZ8" s="146" t="s">
        <v>0</v>
      </c>
      <c r="EA8" s="146" t="s">
        <v>0</v>
      </c>
    </row>
    <row r="9" spans="1:131" s="120" customFormat="1" ht="13.5" thickBot="1" x14ac:dyDescent="0.25">
      <c r="A9" s="120" t="str">
        <f>B9</f>
        <v>User Charges &amp; Fees</v>
      </c>
      <c r="B9" s="120" t="s">
        <v>5</v>
      </c>
      <c r="C9" s="145"/>
      <c r="D9" s="120">
        <v>13780458.92</v>
      </c>
      <c r="E9" s="145"/>
      <c r="F9" s="120">
        <v>14602810.789999999</v>
      </c>
      <c r="G9" s="120">
        <v>15188241.5</v>
      </c>
      <c r="H9" s="120">
        <v>15687519</v>
      </c>
      <c r="I9" s="120">
        <v>16097188</v>
      </c>
      <c r="J9" s="120">
        <v>16541704.039999999</v>
      </c>
      <c r="K9" s="120">
        <v>16999260.360000003</v>
      </c>
      <c r="L9" s="120">
        <v>17470244.880000003</v>
      </c>
      <c r="M9" s="120">
        <v>17955057.080000002</v>
      </c>
      <c r="N9" s="120">
        <v>18454108.369999997</v>
      </c>
      <c r="O9" s="120">
        <v>18967822.550000001</v>
      </c>
      <c r="Q9" s="147" t="s">
        <v>46</v>
      </c>
      <c r="S9" s="120" t="e">
        <f t="shared" ref="S9:S16" si="9">IF($Q9="yes",D9-BB9,0)</f>
        <v>#VALUE!</v>
      </c>
      <c r="T9" s="120" t="e">
        <f t="shared" si="6"/>
        <v>#VALUE!</v>
      </c>
      <c r="U9" s="120" t="e">
        <f t="shared" si="6"/>
        <v>#VALUE!</v>
      </c>
      <c r="V9" s="120" t="e">
        <f t="shared" si="6"/>
        <v>#VALUE!</v>
      </c>
      <c r="W9" s="120" t="e">
        <f t="shared" si="6"/>
        <v>#VALUE!</v>
      </c>
      <c r="X9" s="120" t="e">
        <f t="shared" si="6"/>
        <v>#VALUE!</v>
      </c>
      <c r="Y9" s="120" t="e">
        <f t="shared" si="6"/>
        <v>#VALUE!</v>
      </c>
      <c r="Z9" s="120" t="e">
        <f t="shared" si="6"/>
        <v>#VALUE!</v>
      </c>
      <c r="AA9" s="120" t="e">
        <f t="shared" si="6"/>
        <v>#VALUE!</v>
      </c>
      <c r="AB9" s="120" t="e">
        <f t="shared" si="6"/>
        <v>#VALUE!</v>
      </c>
      <c r="AC9" s="120" t="e">
        <f t="shared" si="6"/>
        <v>#VALUE!</v>
      </c>
      <c r="AE9" s="152"/>
      <c r="AF9" s="153"/>
      <c r="AG9" s="153"/>
      <c r="AH9" s="153"/>
      <c r="AI9" s="153"/>
      <c r="AJ9" s="153"/>
      <c r="AK9" s="153"/>
      <c r="AL9" s="153"/>
      <c r="AM9" s="153"/>
      <c r="AN9" s="154"/>
      <c r="AO9" s="151"/>
      <c r="BB9" s="120" t="e">
        <f>SUMIF('[1]Budget Summary 1'!$C:$C,$A9,'[1]Budget Summary 1'!BC:BC)</f>
        <v>#VALUE!</v>
      </c>
      <c r="BC9" s="120" t="e">
        <f>SUMIF('[1]Budget Summary 1'!$C:$C,$A9,'[1]Budget Summary 1'!BD:BD)</f>
        <v>#VALUE!</v>
      </c>
      <c r="BD9" s="120" t="e">
        <f>SUMIF('[1]Budget Summary 1'!$C:$C,$A9,'[1]Budget Summary 1'!BE:BE)</f>
        <v>#VALUE!</v>
      </c>
      <c r="BE9" s="120" t="e">
        <f>SUMIF('[1]Budget Summary 1'!$C:$C,$A9,'[1]Budget Summary 1'!BF:BF)</f>
        <v>#VALUE!</v>
      </c>
      <c r="BF9" s="120" t="e">
        <f>SUMIF('[1]Budget Summary 1'!$C:$C,$A9,'[1]Budget Summary 1'!BG:BG)</f>
        <v>#VALUE!</v>
      </c>
      <c r="BG9" s="120" t="e">
        <f>SUMIF('[1]Budget Summary 1'!$C:$C,$A9,'[1]Budget Summary 1'!BH:BH)</f>
        <v>#VALUE!</v>
      </c>
      <c r="BH9" s="120" t="e">
        <f>SUMIF('[1]Budget Summary 1'!$C:$C,$A9,'[1]Budget Summary 1'!BI:BI)</f>
        <v>#VALUE!</v>
      </c>
      <c r="BI9" s="120" t="e">
        <f>SUMIF('[1]Budget Summary 1'!$C:$C,$A9,'[1]Budget Summary 1'!BJ:BJ)</f>
        <v>#VALUE!</v>
      </c>
      <c r="BJ9" s="120" t="e">
        <f>SUMIF('[1]Budget Summary 1'!$C:$C,$A9,'[1]Budget Summary 1'!BK:BK)</f>
        <v>#VALUE!</v>
      </c>
      <c r="BK9" s="120" t="e">
        <f>SUMIF('[1]Budget Summary 1'!$C:$C,$A9,'[1]Budget Summary 1'!BL:BL)</f>
        <v>#VALUE!</v>
      </c>
      <c r="BL9" s="120" t="e">
        <f>SUMIF('[1]Budget Summary 1'!$C:$C,$A9,'[1]Budget Summary 1'!BM:BM)</f>
        <v>#VALUE!</v>
      </c>
      <c r="BW9" s="117"/>
      <c r="CB9" s="120" t="e">
        <f t="shared" ref="CB9:CB13" si="10">D9-BB9</f>
        <v>#VALUE!</v>
      </c>
      <c r="CC9" s="120" t="e">
        <f t="shared" si="7"/>
        <v>#VALUE!</v>
      </c>
      <c r="CD9" s="120" t="e">
        <f t="shared" si="7"/>
        <v>#VALUE!</v>
      </c>
      <c r="CE9" s="120" t="e">
        <f t="shared" si="7"/>
        <v>#VALUE!</v>
      </c>
      <c r="CF9" s="120" t="e">
        <f t="shared" si="7"/>
        <v>#VALUE!</v>
      </c>
      <c r="CG9" s="120" t="e">
        <f t="shared" si="7"/>
        <v>#VALUE!</v>
      </c>
      <c r="CH9" s="120" t="e">
        <f t="shared" si="7"/>
        <v>#VALUE!</v>
      </c>
      <c r="CI9" s="120" t="e">
        <f t="shared" si="7"/>
        <v>#VALUE!</v>
      </c>
      <c r="CJ9" s="120" t="e">
        <f t="shared" si="7"/>
        <v>#VALUE!</v>
      </c>
      <c r="CK9" s="120" t="e">
        <f t="shared" si="7"/>
        <v>#VALUE!</v>
      </c>
      <c r="CL9" s="120" t="e">
        <f t="shared" si="7"/>
        <v>#VALUE!</v>
      </c>
      <c r="DB9" s="120" t="e">
        <f t="shared" ref="DB9:DB13" si="11">IF($Q9="yes",CB9,0)</f>
        <v>#VALUE!</v>
      </c>
      <c r="DC9" s="120" t="e">
        <f t="shared" si="8"/>
        <v>#VALUE!</v>
      </c>
      <c r="DD9" s="120" t="e">
        <f t="shared" si="8"/>
        <v>#VALUE!</v>
      </c>
      <c r="DE9" s="120" t="e">
        <f t="shared" si="8"/>
        <v>#VALUE!</v>
      </c>
      <c r="DF9" s="120" t="e">
        <f t="shared" si="8"/>
        <v>#VALUE!</v>
      </c>
      <c r="DG9" s="120" t="e">
        <f t="shared" si="8"/>
        <v>#VALUE!</v>
      </c>
      <c r="DH9" s="120" t="e">
        <f t="shared" si="8"/>
        <v>#VALUE!</v>
      </c>
      <c r="DI9" s="120" t="e">
        <f t="shared" si="8"/>
        <v>#VALUE!</v>
      </c>
      <c r="DJ9" s="120" t="e">
        <f t="shared" si="8"/>
        <v>#VALUE!</v>
      </c>
      <c r="DK9" s="120" t="e">
        <f t="shared" si="8"/>
        <v>#VALUE!</v>
      </c>
      <c r="DL9" s="120" t="e">
        <f t="shared" si="8"/>
        <v>#VALUE!</v>
      </c>
      <c r="DX9" s="183" t="s">
        <v>39</v>
      </c>
      <c r="DY9" s="146" t="s">
        <v>0</v>
      </c>
      <c r="DZ9" s="146" t="s">
        <v>0</v>
      </c>
      <c r="EA9" s="146" t="s">
        <v>0</v>
      </c>
    </row>
    <row r="10" spans="1:131" s="120" customFormat="1" ht="13.5" thickBot="1" x14ac:dyDescent="0.25">
      <c r="A10" s="117" t="str">
        <f>IF(P10="","Interest &amp; Investment Revenues - Other","Interest &amp; Investment Revenue")</f>
        <v>Interest &amp; Investment Revenue</v>
      </c>
      <c r="B10" s="120" t="s">
        <v>6</v>
      </c>
      <c r="C10" s="145"/>
      <c r="D10" s="155">
        <v>2513716</v>
      </c>
      <c r="E10" s="145"/>
      <c r="F10" s="155">
        <v>2140909</v>
      </c>
      <c r="G10" s="155">
        <v>2017115</v>
      </c>
      <c r="H10" s="155">
        <v>2258512</v>
      </c>
      <c r="I10" s="155">
        <v>2306758</v>
      </c>
      <c r="J10" s="155">
        <v>2227885.4500000002</v>
      </c>
      <c r="K10" s="155">
        <v>2285475.71</v>
      </c>
      <c r="L10" s="155">
        <v>2383344.5</v>
      </c>
      <c r="M10" s="155">
        <v>2487853.3899999997</v>
      </c>
      <c r="N10" s="155">
        <v>2572997.8400000003</v>
      </c>
      <c r="O10" s="155">
        <v>2731792.31</v>
      </c>
      <c r="P10" s="156" t="s">
        <v>47</v>
      </c>
      <c r="Q10" s="147" t="s">
        <v>46</v>
      </c>
      <c r="S10" s="120" t="e">
        <f t="shared" si="9"/>
        <v>#VALUE!</v>
      </c>
      <c r="T10" s="120" t="e">
        <f t="shared" si="6"/>
        <v>#VALUE!</v>
      </c>
      <c r="U10" s="120" t="e">
        <f t="shared" si="6"/>
        <v>#VALUE!</v>
      </c>
      <c r="V10" s="120" t="e">
        <f t="shared" si="6"/>
        <v>#VALUE!</v>
      </c>
      <c r="W10" s="120" t="e">
        <f t="shared" si="6"/>
        <v>#VALUE!</v>
      </c>
      <c r="X10" s="120" t="e">
        <f t="shared" si="6"/>
        <v>#VALUE!</v>
      </c>
      <c r="Y10" s="120" t="e">
        <f t="shared" si="6"/>
        <v>#VALUE!</v>
      </c>
      <c r="Z10" s="120" t="e">
        <f t="shared" si="6"/>
        <v>#VALUE!</v>
      </c>
      <c r="AA10" s="120" t="e">
        <f t="shared" si="6"/>
        <v>#VALUE!</v>
      </c>
      <c r="AB10" s="120" t="e">
        <f t="shared" si="6"/>
        <v>#VALUE!</v>
      </c>
      <c r="AC10" s="120" t="e">
        <f t="shared" si="6"/>
        <v>#VALUE!</v>
      </c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BB10" s="120" t="e">
        <f>SUMIF('[1]Budget Summary 1'!$C:$C,$A10,'[1]Budget Summary 1'!BC:BC)</f>
        <v>#VALUE!</v>
      </c>
      <c r="BC10" s="120" t="e">
        <f>SUMIF('[1]Budget Summary 1'!$C:$C,$A10,'[1]Budget Summary 1'!BD:BD)</f>
        <v>#VALUE!</v>
      </c>
      <c r="BD10" s="120" t="e">
        <f>SUMIF('[1]Budget Summary 1'!$C:$C,$A10,'[1]Budget Summary 1'!BE:BE)</f>
        <v>#VALUE!</v>
      </c>
      <c r="BE10" s="120" t="e">
        <f>SUMIF('[1]Budget Summary 1'!$C:$C,$A10,'[1]Budget Summary 1'!BF:BF)</f>
        <v>#VALUE!</v>
      </c>
      <c r="BF10" s="120" t="e">
        <f>SUMIF('[1]Budget Summary 1'!$C:$C,$A10,'[1]Budget Summary 1'!BG:BG)</f>
        <v>#VALUE!</v>
      </c>
      <c r="BG10" s="120" t="e">
        <f>SUMIF('[1]Budget Summary 1'!$C:$C,$A10,'[1]Budget Summary 1'!BH:BH)</f>
        <v>#VALUE!</v>
      </c>
      <c r="BH10" s="120" t="e">
        <f>SUMIF('[1]Budget Summary 1'!$C:$C,$A10,'[1]Budget Summary 1'!BI:BI)</f>
        <v>#VALUE!</v>
      </c>
      <c r="BI10" s="120" t="e">
        <f>SUMIF('[1]Budget Summary 1'!$C:$C,$A10,'[1]Budget Summary 1'!BJ:BJ)</f>
        <v>#VALUE!</v>
      </c>
      <c r="BJ10" s="120" t="e">
        <f>SUMIF('[1]Budget Summary 1'!$C:$C,$A10,'[1]Budget Summary 1'!BK:BK)</f>
        <v>#VALUE!</v>
      </c>
      <c r="BK10" s="120" t="e">
        <f>SUMIF('[1]Budget Summary 1'!$C:$C,$A10,'[1]Budget Summary 1'!BL:BL)</f>
        <v>#VALUE!</v>
      </c>
      <c r="BL10" s="120" t="e">
        <f>SUMIF('[1]Budget Summary 1'!$C:$C,$A10,'[1]Budget Summary 1'!BM:BM)</f>
        <v>#VALUE!</v>
      </c>
      <c r="BW10" s="117"/>
      <c r="CB10" s="120" t="e">
        <f>+SUMIF('[1]Budget Summary 1'!$C:$C,$A10,'[1]Budget Summary 1'!J:J)-BB10</f>
        <v>#VALUE!</v>
      </c>
      <c r="CC10" s="120" t="e">
        <f>+SUMIF('[1]Budget Summary 1'!$C:$C,$A10,'[1]Budget Summary 1'!L:L)-BC10</f>
        <v>#VALUE!</v>
      </c>
      <c r="CD10" s="120" t="e">
        <f>+SUMIF('[1]Budget Summary 1'!$C:$C,$A10,'[1]Budget Summary 1'!M:M)-BD10</f>
        <v>#VALUE!</v>
      </c>
      <c r="CE10" s="120" t="e">
        <f>+SUMIF('[1]Budget Summary 1'!$C:$C,$A10,'[1]Budget Summary 1'!N:N)-BE10</f>
        <v>#VALUE!</v>
      </c>
      <c r="CF10" s="120" t="e">
        <f>+SUMIF('[1]Budget Summary 1'!$C:$C,$A10,'[1]Budget Summary 1'!O:O)-BF10</f>
        <v>#VALUE!</v>
      </c>
      <c r="CG10" s="120" t="e">
        <f>+SUMIF('[1]Budget Summary 1'!$C:$C,$A10,'[1]Budget Summary 1'!P:P)-BG10</f>
        <v>#VALUE!</v>
      </c>
      <c r="CH10" s="120" t="e">
        <f>+SUMIF('[1]Budget Summary 1'!$C:$C,$A10,'[1]Budget Summary 1'!Q:Q)-BH10</f>
        <v>#VALUE!</v>
      </c>
      <c r="CI10" s="120" t="e">
        <f>+SUMIF('[1]Budget Summary 1'!$C:$C,$A10,'[1]Budget Summary 1'!R:R)-BI10</f>
        <v>#VALUE!</v>
      </c>
      <c r="CJ10" s="120" t="e">
        <f>+SUMIF('[1]Budget Summary 1'!$C:$C,$A10,'[1]Budget Summary 1'!S:S)-BJ10</f>
        <v>#VALUE!</v>
      </c>
      <c r="CK10" s="120" t="e">
        <f>+SUMIF('[1]Budget Summary 1'!$C:$C,$A10,'[1]Budget Summary 1'!T:T)-BK10</f>
        <v>#VALUE!</v>
      </c>
      <c r="CL10" s="120" t="e">
        <f>+SUMIF('[1]Budget Summary 1'!$C:$C,$A10,'[1]Budget Summary 1'!U:U)-BL10</f>
        <v>#VALUE!</v>
      </c>
      <c r="DB10" s="120" t="e">
        <f t="shared" si="11"/>
        <v>#VALUE!</v>
      </c>
      <c r="DC10" s="120" t="e">
        <f t="shared" si="8"/>
        <v>#VALUE!</v>
      </c>
      <c r="DD10" s="120" t="e">
        <f t="shared" si="8"/>
        <v>#VALUE!</v>
      </c>
      <c r="DE10" s="120" t="e">
        <f t="shared" si="8"/>
        <v>#VALUE!</v>
      </c>
      <c r="DF10" s="120" t="e">
        <f t="shared" si="8"/>
        <v>#VALUE!</v>
      </c>
      <c r="DG10" s="120" t="e">
        <f t="shared" si="8"/>
        <v>#VALUE!</v>
      </c>
      <c r="DH10" s="120" t="e">
        <f t="shared" si="8"/>
        <v>#VALUE!</v>
      </c>
      <c r="DI10" s="120" t="e">
        <f t="shared" si="8"/>
        <v>#VALUE!</v>
      </c>
      <c r="DJ10" s="120" t="e">
        <f t="shared" si="8"/>
        <v>#VALUE!</v>
      </c>
      <c r="DK10" s="120" t="e">
        <f t="shared" si="8"/>
        <v>#VALUE!</v>
      </c>
      <c r="DL10" s="120" t="e">
        <f t="shared" si="8"/>
        <v>#VALUE!</v>
      </c>
      <c r="DX10" s="183" t="s">
        <v>39</v>
      </c>
      <c r="DY10" s="146" t="s">
        <v>0</v>
      </c>
      <c r="DZ10" s="146" t="s">
        <v>0</v>
      </c>
      <c r="EA10" s="146" t="s">
        <v>0</v>
      </c>
    </row>
    <row r="11" spans="1:131" s="120" customFormat="1" x14ac:dyDescent="0.2">
      <c r="A11" s="120" t="str">
        <f>B11</f>
        <v>Other Revenues</v>
      </c>
      <c r="B11" s="120" t="s">
        <v>7</v>
      </c>
      <c r="C11" s="145"/>
      <c r="D11" s="120">
        <v>6176483</v>
      </c>
      <c r="E11" s="145"/>
      <c r="F11" s="120">
        <v>8073433</v>
      </c>
      <c r="G11" s="120">
        <v>8900037</v>
      </c>
      <c r="H11" s="120">
        <v>9060619</v>
      </c>
      <c r="I11" s="120">
        <v>9208965</v>
      </c>
      <c r="J11" s="120">
        <v>9451677.5800000001</v>
      </c>
      <c r="K11" s="120">
        <v>9700483.1200000029</v>
      </c>
      <c r="L11" s="120">
        <v>9956766.839999998</v>
      </c>
      <c r="M11" s="120">
        <v>10221274.050000001</v>
      </c>
      <c r="N11" s="120">
        <v>10514157.509999996</v>
      </c>
      <c r="O11" s="120">
        <v>10820977.459999997</v>
      </c>
      <c r="Q11" s="147" t="s">
        <v>46</v>
      </c>
      <c r="S11" s="120" t="e">
        <f t="shared" si="9"/>
        <v>#VALUE!</v>
      </c>
      <c r="T11" s="120" t="e">
        <f t="shared" si="6"/>
        <v>#VALUE!</v>
      </c>
      <c r="U11" s="120" t="e">
        <f t="shared" si="6"/>
        <v>#VALUE!</v>
      </c>
      <c r="V11" s="120" t="e">
        <f t="shared" si="6"/>
        <v>#VALUE!</v>
      </c>
      <c r="W11" s="120" t="e">
        <f t="shared" si="6"/>
        <v>#VALUE!</v>
      </c>
      <c r="X11" s="120" t="e">
        <f t="shared" si="6"/>
        <v>#VALUE!</v>
      </c>
      <c r="Y11" s="120" t="e">
        <f t="shared" si="6"/>
        <v>#VALUE!</v>
      </c>
      <c r="Z11" s="120" t="e">
        <f t="shared" si="6"/>
        <v>#VALUE!</v>
      </c>
      <c r="AA11" s="120" t="e">
        <f t="shared" si="6"/>
        <v>#VALUE!</v>
      </c>
      <c r="AB11" s="120" t="e">
        <f t="shared" si="6"/>
        <v>#VALUE!</v>
      </c>
      <c r="AC11" s="120" t="e">
        <f t="shared" si="6"/>
        <v>#VALUE!</v>
      </c>
      <c r="AE11" s="148"/>
      <c r="AF11" s="149"/>
      <c r="AG11" s="149"/>
      <c r="AH11" s="149"/>
      <c r="AI11" s="149"/>
      <c r="AJ11" s="149"/>
      <c r="AK11" s="149"/>
      <c r="AL11" s="149"/>
      <c r="AM11" s="149"/>
      <c r="AN11" s="150"/>
      <c r="AO11" s="151"/>
      <c r="BB11" s="120" t="e">
        <f>SUMIF('[1]Budget Summary 1'!$C:$C,$A11,'[1]Budget Summary 1'!BC:BC)</f>
        <v>#VALUE!</v>
      </c>
      <c r="BC11" s="120" t="e">
        <f>SUMIF('[1]Budget Summary 1'!$C:$C,$A11,'[1]Budget Summary 1'!BD:BD)</f>
        <v>#VALUE!</v>
      </c>
      <c r="BD11" s="120" t="e">
        <f>SUMIF('[1]Budget Summary 1'!$C:$C,$A11,'[1]Budget Summary 1'!BE:BE)</f>
        <v>#VALUE!</v>
      </c>
      <c r="BE11" s="120" t="e">
        <f>SUMIF('[1]Budget Summary 1'!$C:$C,$A11,'[1]Budget Summary 1'!BF:BF)</f>
        <v>#VALUE!</v>
      </c>
      <c r="BF11" s="120" t="e">
        <f>SUMIF('[1]Budget Summary 1'!$C:$C,$A11,'[1]Budget Summary 1'!BG:BG)</f>
        <v>#VALUE!</v>
      </c>
      <c r="BG11" s="120" t="e">
        <f>SUMIF('[1]Budget Summary 1'!$C:$C,$A11,'[1]Budget Summary 1'!BH:BH)</f>
        <v>#VALUE!</v>
      </c>
      <c r="BH11" s="120" t="e">
        <f>SUMIF('[1]Budget Summary 1'!$C:$C,$A11,'[1]Budget Summary 1'!BI:BI)</f>
        <v>#VALUE!</v>
      </c>
      <c r="BI11" s="120" t="e">
        <f>SUMIF('[1]Budget Summary 1'!$C:$C,$A11,'[1]Budget Summary 1'!BJ:BJ)</f>
        <v>#VALUE!</v>
      </c>
      <c r="BJ11" s="120" t="e">
        <f>SUMIF('[1]Budget Summary 1'!$C:$C,$A11,'[1]Budget Summary 1'!BK:BK)</f>
        <v>#VALUE!</v>
      </c>
      <c r="BK11" s="120" t="e">
        <f>SUMIF('[1]Budget Summary 1'!$C:$C,$A11,'[1]Budget Summary 1'!BL:BL)</f>
        <v>#VALUE!</v>
      </c>
      <c r="BL11" s="120" t="e">
        <f>SUMIF('[1]Budget Summary 1'!$C:$C,$A11,'[1]Budget Summary 1'!BM:BM)</f>
        <v>#VALUE!</v>
      </c>
      <c r="BW11" s="117"/>
      <c r="CB11" s="120" t="e">
        <f t="shared" si="10"/>
        <v>#VALUE!</v>
      </c>
      <c r="CC11" s="120" t="e">
        <f t="shared" si="7"/>
        <v>#VALUE!</v>
      </c>
      <c r="CD11" s="120" t="e">
        <f t="shared" si="7"/>
        <v>#VALUE!</v>
      </c>
      <c r="CE11" s="120" t="e">
        <f t="shared" si="7"/>
        <v>#VALUE!</v>
      </c>
      <c r="CF11" s="120" t="e">
        <f t="shared" si="7"/>
        <v>#VALUE!</v>
      </c>
      <c r="CG11" s="120" t="e">
        <f t="shared" si="7"/>
        <v>#VALUE!</v>
      </c>
      <c r="CH11" s="120" t="e">
        <f t="shared" si="7"/>
        <v>#VALUE!</v>
      </c>
      <c r="CI11" s="120" t="e">
        <f t="shared" si="7"/>
        <v>#VALUE!</v>
      </c>
      <c r="CJ11" s="120" t="e">
        <f t="shared" si="7"/>
        <v>#VALUE!</v>
      </c>
      <c r="CK11" s="120" t="e">
        <f t="shared" si="7"/>
        <v>#VALUE!</v>
      </c>
      <c r="CL11" s="120" t="e">
        <f t="shared" si="7"/>
        <v>#VALUE!</v>
      </c>
      <c r="DB11" s="120" t="e">
        <f t="shared" si="11"/>
        <v>#VALUE!</v>
      </c>
      <c r="DC11" s="120" t="e">
        <f t="shared" si="8"/>
        <v>#VALUE!</v>
      </c>
      <c r="DD11" s="120" t="e">
        <f t="shared" si="8"/>
        <v>#VALUE!</v>
      </c>
      <c r="DE11" s="120" t="e">
        <f t="shared" si="8"/>
        <v>#VALUE!</v>
      </c>
      <c r="DF11" s="120" t="e">
        <f t="shared" si="8"/>
        <v>#VALUE!</v>
      </c>
      <c r="DG11" s="120" t="e">
        <f t="shared" si="8"/>
        <v>#VALUE!</v>
      </c>
      <c r="DH11" s="120" t="e">
        <f t="shared" si="8"/>
        <v>#VALUE!</v>
      </c>
      <c r="DI11" s="120" t="e">
        <f t="shared" si="8"/>
        <v>#VALUE!</v>
      </c>
      <c r="DJ11" s="120" t="e">
        <f t="shared" si="8"/>
        <v>#VALUE!</v>
      </c>
      <c r="DK11" s="120" t="e">
        <f t="shared" si="8"/>
        <v>#VALUE!</v>
      </c>
      <c r="DL11" s="120" t="e">
        <f t="shared" si="8"/>
        <v>#VALUE!</v>
      </c>
      <c r="DX11" s="183" t="s">
        <v>39</v>
      </c>
      <c r="DY11" s="146" t="s">
        <v>0</v>
      </c>
      <c r="DZ11" s="146" t="s">
        <v>0</v>
      </c>
      <c r="EA11" s="146" t="s">
        <v>0</v>
      </c>
    </row>
    <row r="12" spans="1:131" s="120" customFormat="1" x14ac:dyDescent="0.2">
      <c r="A12" s="120" t="str">
        <f>B12</f>
        <v>Grants &amp; Contributions provided for Operating Purposes</v>
      </c>
      <c r="B12" s="120" t="s">
        <v>8</v>
      </c>
      <c r="C12" s="145"/>
      <c r="D12" s="120">
        <v>15389070</v>
      </c>
      <c r="E12" s="145"/>
      <c r="F12" s="120">
        <v>12551595</v>
      </c>
      <c r="G12" s="120">
        <v>12668509</v>
      </c>
      <c r="H12" s="120">
        <v>12801106</v>
      </c>
      <c r="I12" s="120">
        <v>13102962</v>
      </c>
      <c r="J12" s="120">
        <v>13419302.700000001</v>
      </c>
      <c r="K12" s="120">
        <v>13719716.699999999</v>
      </c>
      <c r="L12" s="120">
        <v>14027525.91</v>
      </c>
      <c r="M12" s="120">
        <v>14342926.84</v>
      </c>
      <c r="N12" s="120">
        <v>14666121.640000001</v>
      </c>
      <c r="O12" s="120">
        <v>14998518.27</v>
      </c>
      <c r="Q12" s="147" t="s">
        <v>46</v>
      </c>
      <c r="S12" s="120" t="e">
        <f t="shared" si="9"/>
        <v>#VALUE!</v>
      </c>
      <c r="T12" s="120" t="e">
        <f t="shared" si="6"/>
        <v>#VALUE!</v>
      </c>
      <c r="U12" s="120" t="e">
        <f t="shared" si="6"/>
        <v>#VALUE!</v>
      </c>
      <c r="V12" s="120" t="e">
        <f t="shared" si="6"/>
        <v>#VALUE!</v>
      </c>
      <c r="W12" s="120" t="e">
        <f t="shared" si="6"/>
        <v>#VALUE!</v>
      </c>
      <c r="X12" s="120" t="e">
        <f t="shared" si="6"/>
        <v>#VALUE!</v>
      </c>
      <c r="Y12" s="120" t="e">
        <f t="shared" si="6"/>
        <v>#VALUE!</v>
      </c>
      <c r="Z12" s="120" t="e">
        <f t="shared" si="6"/>
        <v>#VALUE!</v>
      </c>
      <c r="AA12" s="120" t="e">
        <f t="shared" si="6"/>
        <v>#VALUE!</v>
      </c>
      <c r="AB12" s="120" t="e">
        <f t="shared" si="6"/>
        <v>#VALUE!</v>
      </c>
      <c r="AC12" s="120" t="e">
        <f t="shared" si="6"/>
        <v>#VALUE!</v>
      </c>
      <c r="AE12" s="157"/>
      <c r="AF12" s="133"/>
      <c r="AG12" s="133"/>
      <c r="AH12" s="133"/>
      <c r="AI12" s="133"/>
      <c r="AJ12" s="133"/>
      <c r="AK12" s="133"/>
      <c r="AL12" s="133"/>
      <c r="AM12" s="133"/>
      <c r="AN12" s="158"/>
      <c r="AO12" s="151"/>
      <c r="BB12" s="120" t="e">
        <f>SUMIF('[1]Budget Summary 1'!$C:$C,$A12,'[1]Budget Summary 1'!BC:BC)</f>
        <v>#VALUE!</v>
      </c>
      <c r="BC12" s="120" t="e">
        <f>SUMIF('[1]Budget Summary 1'!$C:$C,$A12,'[1]Budget Summary 1'!BD:BD)</f>
        <v>#VALUE!</v>
      </c>
      <c r="BD12" s="120" t="e">
        <f>SUMIF('[1]Budget Summary 1'!$C:$C,$A12,'[1]Budget Summary 1'!BE:BE)</f>
        <v>#VALUE!</v>
      </c>
      <c r="BE12" s="120" t="e">
        <f>SUMIF('[1]Budget Summary 1'!$C:$C,$A12,'[1]Budget Summary 1'!BF:BF)</f>
        <v>#VALUE!</v>
      </c>
      <c r="BF12" s="120" t="e">
        <f>SUMIF('[1]Budget Summary 1'!$C:$C,$A12,'[1]Budget Summary 1'!BG:BG)</f>
        <v>#VALUE!</v>
      </c>
      <c r="BG12" s="120" t="e">
        <f>SUMIF('[1]Budget Summary 1'!$C:$C,$A12,'[1]Budget Summary 1'!BH:BH)</f>
        <v>#VALUE!</v>
      </c>
      <c r="BH12" s="120" t="e">
        <f>SUMIF('[1]Budget Summary 1'!$C:$C,$A12,'[1]Budget Summary 1'!BI:BI)</f>
        <v>#VALUE!</v>
      </c>
      <c r="BI12" s="120" t="e">
        <f>SUMIF('[1]Budget Summary 1'!$C:$C,$A12,'[1]Budget Summary 1'!BJ:BJ)</f>
        <v>#VALUE!</v>
      </c>
      <c r="BJ12" s="120" t="e">
        <f>SUMIF('[1]Budget Summary 1'!$C:$C,$A12,'[1]Budget Summary 1'!BK:BK)</f>
        <v>#VALUE!</v>
      </c>
      <c r="BK12" s="120" t="e">
        <f>SUMIF('[1]Budget Summary 1'!$C:$C,$A12,'[1]Budget Summary 1'!BL:BL)</f>
        <v>#VALUE!</v>
      </c>
      <c r="BL12" s="120" t="e">
        <f>SUMIF('[1]Budget Summary 1'!$C:$C,$A12,'[1]Budget Summary 1'!BM:BM)</f>
        <v>#VALUE!</v>
      </c>
      <c r="BW12" s="117"/>
      <c r="CB12" s="120" t="e">
        <f t="shared" si="10"/>
        <v>#VALUE!</v>
      </c>
      <c r="CC12" s="120" t="e">
        <f t="shared" si="7"/>
        <v>#VALUE!</v>
      </c>
      <c r="CD12" s="120" t="e">
        <f t="shared" si="7"/>
        <v>#VALUE!</v>
      </c>
      <c r="CE12" s="120" t="e">
        <f t="shared" si="7"/>
        <v>#VALUE!</v>
      </c>
      <c r="CF12" s="120" t="e">
        <f t="shared" si="7"/>
        <v>#VALUE!</v>
      </c>
      <c r="CG12" s="120" t="e">
        <f t="shared" si="7"/>
        <v>#VALUE!</v>
      </c>
      <c r="CH12" s="120" t="e">
        <f t="shared" si="7"/>
        <v>#VALUE!</v>
      </c>
      <c r="CI12" s="120" t="e">
        <f t="shared" si="7"/>
        <v>#VALUE!</v>
      </c>
      <c r="CJ12" s="120" t="e">
        <f t="shared" si="7"/>
        <v>#VALUE!</v>
      </c>
      <c r="CK12" s="120" t="e">
        <f t="shared" si="7"/>
        <v>#VALUE!</v>
      </c>
      <c r="CL12" s="120" t="e">
        <f t="shared" si="7"/>
        <v>#VALUE!</v>
      </c>
      <c r="DB12" s="120" t="e">
        <f t="shared" si="11"/>
        <v>#VALUE!</v>
      </c>
      <c r="DC12" s="120" t="e">
        <f t="shared" si="8"/>
        <v>#VALUE!</v>
      </c>
      <c r="DD12" s="120" t="e">
        <f t="shared" si="8"/>
        <v>#VALUE!</v>
      </c>
      <c r="DE12" s="120" t="e">
        <f t="shared" si="8"/>
        <v>#VALUE!</v>
      </c>
      <c r="DF12" s="120" t="e">
        <f t="shared" si="8"/>
        <v>#VALUE!</v>
      </c>
      <c r="DG12" s="120" t="e">
        <f t="shared" si="8"/>
        <v>#VALUE!</v>
      </c>
      <c r="DH12" s="120" t="e">
        <f t="shared" si="8"/>
        <v>#VALUE!</v>
      </c>
      <c r="DI12" s="120" t="e">
        <f t="shared" si="8"/>
        <v>#VALUE!</v>
      </c>
      <c r="DJ12" s="120" t="e">
        <f t="shared" si="8"/>
        <v>#VALUE!</v>
      </c>
      <c r="DK12" s="120" t="e">
        <f t="shared" si="8"/>
        <v>#VALUE!</v>
      </c>
      <c r="DL12" s="120" t="e">
        <f t="shared" si="8"/>
        <v>#VALUE!</v>
      </c>
      <c r="DX12" s="183" t="s">
        <v>39</v>
      </c>
      <c r="DY12" s="146" t="s">
        <v>0</v>
      </c>
      <c r="DZ12" s="146" t="s">
        <v>0</v>
      </c>
      <c r="EA12" s="146" t="s">
        <v>0</v>
      </c>
    </row>
    <row r="13" spans="1:131" s="120" customFormat="1" x14ac:dyDescent="0.2">
      <c r="A13" s="120" t="str">
        <f>B13</f>
        <v>Grants &amp; Contributions provided for Capital Purposes</v>
      </c>
      <c r="B13" s="120" t="s">
        <v>9</v>
      </c>
      <c r="C13" s="145"/>
      <c r="D13" s="120">
        <v>16508341</v>
      </c>
      <c r="E13" s="145"/>
      <c r="F13" s="120">
        <v>9804107</v>
      </c>
      <c r="G13" s="120">
        <v>8722512.2999999989</v>
      </c>
      <c r="H13" s="120">
        <v>8923472</v>
      </c>
      <c r="I13" s="120">
        <v>9268477</v>
      </c>
      <c r="J13" s="120">
        <v>9485829.8499999996</v>
      </c>
      <c r="K13" s="120">
        <v>9709703.2899999991</v>
      </c>
      <c r="L13" s="120">
        <v>9940292.9199999999</v>
      </c>
      <c r="M13" s="120">
        <v>10177800.24</v>
      </c>
      <c r="N13" s="120">
        <v>10422432.790000001</v>
      </c>
      <c r="O13" s="120">
        <v>10674404.32</v>
      </c>
      <c r="Q13" s="147" t="s">
        <v>46</v>
      </c>
      <c r="S13" s="120" t="e">
        <f t="shared" si="9"/>
        <v>#VALUE!</v>
      </c>
      <c r="T13" s="120" t="e">
        <f t="shared" si="6"/>
        <v>#VALUE!</v>
      </c>
      <c r="U13" s="120" t="e">
        <f t="shared" si="6"/>
        <v>#VALUE!</v>
      </c>
      <c r="V13" s="120" t="e">
        <f t="shared" si="6"/>
        <v>#VALUE!</v>
      </c>
      <c r="W13" s="120" t="e">
        <f t="shared" si="6"/>
        <v>#VALUE!</v>
      </c>
      <c r="X13" s="120" t="e">
        <f t="shared" si="6"/>
        <v>#VALUE!</v>
      </c>
      <c r="Y13" s="120" t="e">
        <f t="shared" si="6"/>
        <v>#VALUE!</v>
      </c>
      <c r="Z13" s="120" t="e">
        <f t="shared" si="6"/>
        <v>#VALUE!</v>
      </c>
      <c r="AA13" s="120" t="e">
        <f t="shared" si="6"/>
        <v>#VALUE!</v>
      </c>
      <c r="AB13" s="120" t="e">
        <f t="shared" si="6"/>
        <v>#VALUE!</v>
      </c>
      <c r="AC13" s="120" t="e">
        <f t="shared" si="6"/>
        <v>#VALUE!</v>
      </c>
      <c r="AE13" s="152"/>
      <c r="AF13" s="153"/>
      <c r="AG13" s="153"/>
      <c r="AH13" s="153"/>
      <c r="AI13" s="153"/>
      <c r="AJ13" s="153"/>
      <c r="AK13" s="153"/>
      <c r="AL13" s="153"/>
      <c r="AM13" s="153"/>
      <c r="AN13" s="154"/>
      <c r="AO13" s="151"/>
      <c r="BB13" s="120" t="e">
        <f>SUMIF('[1]Budget Summary 1'!$C:$C,$A13,'[1]Budget Summary 1'!BC:BC)</f>
        <v>#VALUE!</v>
      </c>
      <c r="BC13" s="120" t="e">
        <f>SUMIF('[1]Budget Summary 1'!$C:$C,$A13,'[1]Budget Summary 1'!BD:BD)</f>
        <v>#VALUE!</v>
      </c>
      <c r="BD13" s="120" t="e">
        <f>SUMIF('[1]Budget Summary 1'!$C:$C,$A13,'[1]Budget Summary 1'!BE:BE)</f>
        <v>#VALUE!</v>
      </c>
      <c r="BE13" s="120" t="e">
        <f>SUMIF('[1]Budget Summary 1'!$C:$C,$A13,'[1]Budget Summary 1'!BF:BF)</f>
        <v>#VALUE!</v>
      </c>
      <c r="BF13" s="120" t="e">
        <f>SUMIF('[1]Budget Summary 1'!$C:$C,$A13,'[1]Budget Summary 1'!BG:BG)</f>
        <v>#VALUE!</v>
      </c>
      <c r="BG13" s="120" t="e">
        <f>SUMIF('[1]Budget Summary 1'!$C:$C,$A13,'[1]Budget Summary 1'!BH:BH)</f>
        <v>#VALUE!</v>
      </c>
      <c r="BH13" s="120" t="e">
        <f>SUMIF('[1]Budget Summary 1'!$C:$C,$A13,'[1]Budget Summary 1'!BI:BI)</f>
        <v>#VALUE!</v>
      </c>
      <c r="BI13" s="120" t="e">
        <f>SUMIF('[1]Budget Summary 1'!$C:$C,$A13,'[1]Budget Summary 1'!BJ:BJ)</f>
        <v>#VALUE!</v>
      </c>
      <c r="BJ13" s="120" t="e">
        <f>SUMIF('[1]Budget Summary 1'!$C:$C,$A13,'[1]Budget Summary 1'!BK:BK)</f>
        <v>#VALUE!</v>
      </c>
      <c r="BK13" s="120" t="e">
        <f>SUMIF('[1]Budget Summary 1'!$C:$C,$A13,'[1]Budget Summary 1'!BL:BL)</f>
        <v>#VALUE!</v>
      </c>
      <c r="BL13" s="120" t="e">
        <f>SUMIF('[1]Budget Summary 1'!$C:$C,$A13,'[1]Budget Summary 1'!BM:BM)</f>
        <v>#VALUE!</v>
      </c>
      <c r="BW13" s="117"/>
      <c r="CB13" s="120" t="e">
        <f t="shared" si="10"/>
        <v>#VALUE!</v>
      </c>
      <c r="CC13" s="120" t="e">
        <f t="shared" si="7"/>
        <v>#VALUE!</v>
      </c>
      <c r="CD13" s="120" t="e">
        <f t="shared" si="7"/>
        <v>#VALUE!</v>
      </c>
      <c r="CE13" s="120" t="e">
        <f t="shared" si="7"/>
        <v>#VALUE!</v>
      </c>
      <c r="CF13" s="120" t="e">
        <f t="shared" si="7"/>
        <v>#VALUE!</v>
      </c>
      <c r="CG13" s="120" t="e">
        <f t="shared" si="7"/>
        <v>#VALUE!</v>
      </c>
      <c r="CH13" s="120" t="e">
        <f t="shared" si="7"/>
        <v>#VALUE!</v>
      </c>
      <c r="CI13" s="120" t="e">
        <f t="shared" si="7"/>
        <v>#VALUE!</v>
      </c>
      <c r="CJ13" s="120" t="e">
        <f t="shared" si="7"/>
        <v>#VALUE!</v>
      </c>
      <c r="CK13" s="120" t="e">
        <f t="shared" si="7"/>
        <v>#VALUE!</v>
      </c>
      <c r="CL13" s="120" t="e">
        <f t="shared" si="7"/>
        <v>#VALUE!</v>
      </c>
      <c r="DB13" s="120" t="e">
        <f t="shared" si="11"/>
        <v>#VALUE!</v>
      </c>
      <c r="DC13" s="120" t="e">
        <f t="shared" si="8"/>
        <v>#VALUE!</v>
      </c>
      <c r="DD13" s="120" t="e">
        <f t="shared" si="8"/>
        <v>#VALUE!</v>
      </c>
      <c r="DE13" s="120" t="e">
        <f t="shared" si="8"/>
        <v>#VALUE!</v>
      </c>
      <c r="DF13" s="120" t="e">
        <f t="shared" si="8"/>
        <v>#VALUE!</v>
      </c>
      <c r="DG13" s="120" t="e">
        <f t="shared" si="8"/>
        <v>#VALUE!</v>
      </c>
      <c r="DH13" s="120" t="e">
        <f t="shared" si="8"/>
        <v>#VALUE!</v>
      </c>
      <c r="DI13" s="120" t="e">
        <f t="shared" si="8"/>
        <v>#VALUE!</v>
      </c>
      <c r="DJ13" s="120" t="e">
        <f t="shared" si="8"/>
        <v>#VALUE!</v>
      </c>
      <c r="DK13" s="120" t="e">
        <f t="shared" si="8"/>
        <v>#VALUE!</v>
      </c>
      <c r="DL13" s="120" t="e">
        <f t="shared" si="8"/>
        <v>#VALUE!</v>
      </c>
      <c r="DX13" s="183" t="s">
        <v>39</v>
      </c>
      <c r="DY13" s="146" t="s">
        <v>0</v>
      </c>
      <c r="DZ13" s="146" t="s">
        <v>0</v>
      </c>
      <c r="EA13" s="146" t="s">
        <v>0</v>
      </c>
    </row>
    <row r="14" spans="1:131" s="120" customFormat="1" x14ac:dyDescent="0.2">
      <c r="B14" s="124" t="s">
        <v>48</v>
      </c>
      <c r="C14" s="145"/>
      <c r="E14" s="145"/>
      <c r="Q14" s="159"/>
      <c r="BW14" s="117"/>
      <c r="DX14" s="183" t="s">
        <v>39</v>
      </c>
      <c r="DY14" s="146" t="s">
        <v>0</v>
      </c>
      <c r="DZ14" s="146" t="s">
        <v>0</v>
      </c>
      <c r="EA14" s="146" t="s">
        <v>0</v>
      </c>
    </row>
    <row r="15" spans="1:131" s="120" customFormat="1" x14ac:dyDescent="0.2">
      <c r="A15" s="120" t="str">
        <f>B15</f>
        <v>Net gains from the disposal of assets</v>
      </c>
      <c r="B15" s="120" t="s">
        <v>10</v>
      </c>
      <c r="C15" s="132"/>
      <c r="D15" s="155">
        <v>0</v>
      </c>
      <c r="E15" s="132"/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Q15" s="147" t="s">
        <v>46</v>
      </c>
      <c r="S15" s="120">
        <f t="shared" si="9"/>
        <v>0</v>
      </c>
      <c r="T15" s="120">
        <f t="shared" ref="T15:AC16" si="12">IF($Q15="yes",F15-BC15,0)</f>
        <v>0</v>
      </c>
      <c r="U15" s="120">
        <f t="shared" si="12"/>
        <v>0</v>
      </c>
      <c r="V15" s="120">
        <f t="shared" si="12"/>
        <v>0</v>
      </c>
      <c r="W15" s="120">
        <f t="shared" si="12"/>
        <v>0</v>
      </c>
      <c r="X15" s="120">
        <f t="shared" si="12"/>
        <v>0</v>
      </c>
      <c r="Y15" s="120">
        <f t="shared" si="12"/>
        <v>0</v>
      </c>
      <c r="Z15" s="120">
        <f t="shared" si="12"/>
        <v>0</v>
      </c>
      <c r="AA15" s="120">
        <f t="shared" si="12"/>
        <v>0</v>
      </c>
      <c r="AB15" s="120">
        <f t="shared" si="12"/>
        <v>0</v>
      </c>
      <c r="AC15" s="120">
        <f t="shared" si="12"/>
        <v>0</v>
      </c>
      <c r="AE15" s="160"/>
      <c r="AF15" s="161"/>
      <c r="AG15" s="161"/>
      <c r="AH15" s="161"/>
      <c r="AI15" s="161"/>
      <c r="AJ15" s="161"/>
      <c r="AK15" s="161"/>
      <c r="AL15" s="161"/>
      <c r="AM15" s="161"/>
      <c r="AN15" s="162"/>
      <c r="AO15" s="117"/>
      <c r="AZ15" s="117" t="s">
        <v>49</v>
      </c>
      <c r="BB15" s="120">
        <f>D15</f>
        <v>0</v>
      </c>
      <c r="BC15" s="120">
        <f>F15</f>
        <v>0</v>
      </c>
      <c r="BD15" s="120">
        <f t="shared" ref="BD15:BL16" si="13">G15</f>
        <v>0</v>
      </c>
      <c r="BE15" s="120">
        <f t="shared" si="13"/>
        <v>0</v>
      </c>
      <c r="BF15" s="120">
        <f t="shared" si="13"/>
        <v>0</v>
      </c>
      <c r="BG15" s="120">
        <f t="shared" si="13"/>
        <v>0</v>
      </c>
      <c r="BH15" s="120">
        <f t="shared" si="13"/>
        <v>0</v>
      </c>
      <c r="BI15" s="120">
        <f t="shared" si="13"/>
        <v>0</v>
      </c>
      <c r="BJ15" s="120">
        <f t="shared" si="13"/>
        <v>0</v>
      </c>
      <c r="BK15" s="120">
        <f t="shared" si="13"/>
        <v>0</v>
      </c>
      <c r="BL15" s="120">
        <f t="shared" si="13"/>
        <v>0</v>
      </c>
      <c r="BW15" s="117"/>
      <c r="CB15" s="120">
        <f t="shared" ref="CB15:CB16" si="14">D15-BB15</f>
        <v>0</v>
      </c>
      <c r="CC15" s="120">
        <f t="shared" ref="CC15:CL16" si="15">F15-BC15</f>
        <v>0</v>
      </c>
      <c r="CD15" s="120">
        <f t="shared" si="15"/>
        <v>0</v>
      </c>
      <c r="CE15" s="120">
        <f t="shared" si="15"/>
        <v>0</v>
      </c>
      <c r="CF15" s="120">
        <f t="shared" si="15"/>
        <v>0</v>
      </c>
      <c r="CG15" s="120">
        <f t="shared" si="15"/>
        <v>0</v>
      </c>
      <c r="CH15" s="120">
        <f t="shared" si="15"/>
        <v>0</v>
      </c>
      <c r="CI15" s="120">
        <f t="shared" si="15"/>
        <v>0</v>
      </c>
      <c r="CJ15" s="120">
        <f t="shared" si="15"/>
        <v>0</v>
      </c>
      <c r="CK15" s="120">
        <f t="shared" si="15"/>
        <v>0</v>
      </c>
      <c r="CL15" s="120">
        <f t="shared" si="15"/>
        <v>0</v>
      </c>
      <c r="DB15" s="120">
        <f>IF($Q15="yes",CB15,0)</f>
        <v>0</v>
      </c>
      <c r="DC15" s="120">
        <f t="shared" ref="DC15:DL16" si="16">IF($Q15="yes",CC15,0)</f>
        <v>0</v>
      </c>
      <c r="DD15" s="120">
        <f t="shared" si="16"/>
        <v>0</v>
      </c>
      <c r="DE15" s="120">
        <f t="shared" si="16"/>
        <v>0</v>
      </c>
      <c r="DF15" s="120">
        <f t="shared" si="16"/>
        <v>0</v>
      </c>
      <c r="DG15" s="120">
        <f t="shared" si="16"/>
        <v>0</v>
      </c>
      <c r="DH15" s="120">
        <f t="shared" si="16"/>
        <v>0</v>
      </c>
      <c r="DI15" s="120">
        <f t="shared" si="16"/>
        <v>0</v>
      </c>
      <c r="DJ15" s="120">
        <f t="shared" si="16"/>
        <v>0</v>
      </c>
      <c r="DK15" s="120">
        <f t="shared" si="16"/>
        <v>0</v>
      </c>
      <c r="DL15" s="120">
        <f t="shared" si="16"/>
        <v>0</v>
      </c>
      <c r="DX15" s="183" t="s">
        <v>39</v>
      </c>
      <c r="DY15" s="146" t="s">
        <v>0</v>
      </c>
      <c r="DZ15" s="146" t="s">
        <v>0</v>
      </c>
      <c r="EA15" s="146" t="s">
        <v>0</v>
      </c>
    </row>
    <row r="16" spans="1:131" s="120" customFormat="1" x14ac:dyDescent="0.2">
      <c r="A16" s="120" t="str">
        <f>B16&amp;" - Gain"</f>
        <v>Joint Ventures &amp; Associated Entities - Gain</v>
      </c>
      <c r="B16" s="120" t="s">
        <v>11</v>
      </c>
      <c r="C16" s="132"/>
      <c r="D16" s="120">
        <v>0</v>
      </c>
      <c r="E16" s="132"/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Q16" s="147" t="s">
        <v>46</v>
      </c>
      <c r="S16" s="120">
        <f t="shared" si="9"/>
        <v>0</v>
      </c>
      <c r="T16" s="120">
        <f t="shared" si="12"/>
        <v>0</v>
      </c>
      <c r="U16" s="120">
        <f t="shared" si="12"/>
        <v>0</v>
      </c>
      <c r="V16" s="120">
        <f t="shared" si="12"/>
        <v>0</v>
      </c>
      <c r="W16" s="120">
        <f t="shared" si="12"/>
        <v>0</v>
      </c>
      <c r="X16" s="120">
        <f t="shared" si="12"/>
        <v>0</v>
      </c>
      <c r="Y16" s="120">
        <f t="shared" si="12"/>
        <v>0</v>
      </c>
      <c r="Z16" s="120">
        <f t="shared" si="12"/>
        <v>0</v>
      </c>
      <c r="AA16" s="120">
        <f t="shared" si="12"/>
        <v>0</v>
      </c>
      <c r="AB16" s="120">
        <f t="shared" si="12"/>
        <v>0</v>
      </c>
      <c r="AC16" s="120">
        <f t="shared" si="12"/>
        <v>0</v>
      </c>
      <c r="AE16" s="163"/>
      <c r="AF16" s="164"/>
      <c r="AG16" s="164"/>
      <c r="AH16" s="164"/>
      <c r="AI16" s="164"/>
      <c r="AJ16" s="164"/>
      <c r="AK16" s="164"/>
      <c r="AL16" s="164"/>
      <c r="AM16" s="164"/>
      <c r="AN16" s="165"/>
      <c r="AO16" s="151"/>
      <c r="AZ16" s="117" t="s">
        <v>49</v>
      </c>
      <c r="BB16" s="120">
        <f>D16</f>
        <v>0</v>
      </c>
      <c r="BC16" s="120">
        <f>F16</f>
        <v>0</v>
      </c>
      <c r="BD16" s="120">
        <f t="shared" si="13"/>
        <v>0</v>
      </c>
      <c r="BE16" s="120">
        <f t="shared" si="13"/>
        <v>0</v>
      </c>
      <c r="BF16" s="120">
        <f t="shared" si="13"/>
        <v>0</v>
      </c>
      <c r="BG16" s="120">
        <f t="shared" si="13"/>
        <v>0</v>
      </c>
      <c r="BH16" s="120">
        <f t="shared" si="13"/>
        <v>0</v>
      </c>
      <c r="BI16" s="120">
        <f t="shared" si="13"/>
        <v>0</v>
      </c>
      <c r="BJ16" s="120">
        <f t="shared" si="13"/>
        <v>0</v>
      </c>
      <c r="BK16" s="120">
        <f t="shared" si="13"/>
        <v>0</v>
      </c>
      <c r="BL16" s="120">
        <f t="shared" si="13"/>
        <v>0</v>
      </c>
      <c r="BW16" s="117"/>
      <c r="CB16" s="120">
        <f t="shared" si="14"/>
        <v>0</v>
      </c>
      <c r="CC16" s="120">
        <f t="shared" si="15"/>
        <v>0</v>
      </c>
      <c r="CD16" s="120">
        <f t="shared" si="15"/>
        <v>0</v>
      </c>
      <c r="CE16" s="120">
        <f t="shared" si="15"/>
        <v>0</v>
      </c>
      <c r="CF16" s="120">
        <f t="shared" si="15"/>
        <v>0</v>
      </c>
      <c r="CG16" s="120">
        <f t="shared" si="15"/>
        <v>0</v>
      </c>
      <c r="CH16" s="120">
        <f t="shared" si="15"/>
        <v>0</v>
      </c>
      <c r="CI16" s="120">
        <f t="shared" si="15"/>
        <v>0</v>
      </c>
      <c r="CJ16" s="120">
        <f t="shared" si="15"/>
        <v>0</v>
      </c>
      <c r="CK16" s="120">
        <f t="shared" si="15"/>
        <v>0</v>
      </c>
      <c r="CL16" s="120">
        <f t="shared" si="15"/>
        <v>0</v>
      </c>
      <c r="DB16" s="120">
        <f>IF($Q16="yes",CB16,0)</f>
        <v>0</v>
      </c>
      <c r="DC16" s="120">
        <f t="shared" si="16"/>
        <v>0</v>
      </c>
      <c r="DD16" s="120">
        <f t="shared" si="16"/>
        <v>0</v>
      </c>
      <c r="DE16" s="120">
        <f t="shared" si="16"/>
        <v>0</v>
      </c>
      <c r="DF16" s="120">
        <f t="shared" si="16"/>
        <v>0</v>
      </c>
      <c r="DG16" s="120">
        <f t="shared" si="16"/>
        <v>0</v>
      </c>
      <c r="DH16" s="120">
        <f t="shared" si="16"/>
        <v>0</v>
      </c>
      <c r="DI16" s="120">
        <f t="shared" si="16"/>
        <v>0</v>
      </c>
      <c r="DJ16" s="120">
        <f t="shared" si="16"/>
        <v>0</v>
      </c>
      <c r="DK16" s="120">
        <f t="shared" si="16"/>
        <v>0</v>
      </c>
      <c r="DL16" s="120">
        <f t="shared" si="16"/>
        <v>0</v>
      </c>
      <c r="DX16" s="183" t="s">
        <v>39</v>
      </c>
      <c r="DY16" s="146" t="s">
        <v>0</v>
      </c>
      <c r="DZ16" s="146" t="s">
        <v>0</v>
      </c>
      <c r="EA16" s="146" t="s">
        <v>0</v>
      </c>
    </row>
    <row r="17" spans="1:131" s="120" customFormat="1" x14ac:dyDescent="0.2">
      <c r="B17" s="124" t="s">
        <v>12</v>
      </c>
      <c r="C17" s="122"/>
      <c r="D17" s="123">
        <v>110018243.92</v>
      </c>
      <c r="E17" s="122"/>
      <c r="F17" s="123">
        <v>107314995.78999999</v>
      </c>
      <c r="G17" s="123">
        <v>112032506.8</v>
      </c>
      <c r="H17" s="123">
        <v>115828139</v>
      </c>
      <c r="I17" s="123">
        <v>119755399</v>
      </c>
      <c r="J17" s="123">
        <v>123553177.01000001</v>
      </c>
      <c r="K17" s="123">
        <v>125772026.47999999</v>
      </c>
      <c r="L17" s="123">
        <v>129964425.32000001</v>
      </c>
      <c r="M17" s="123">
        <v>134320429.47999999</v>
      </c>
      <c r="N17" s="123">
        <v>137922789.91</v>
      </c>
      <c r="O17" s="123">
        <v>142666089.37</v>
      </c>
      <c r="Q17" s="159"/>
      <c r="S17" s="120" t="e">
        <f>SUM(S8:S16)</f>
        <v>#VALUE!</v>
      </c>
      <c r="T17" s="120" t="e">
        <f>SUM(T8:T16)</f>
        <v>#VALUE!</v>
      </c>
      <c r="U17" s="120" t="e">
        <f t="shared" ref="U17:AC17" si="17">SUM(U8:U16)</f>
        <v>#VALUE!</v>
      </c>
      <c r="V17" s="120" t="e">
        <f t="shared" si="17"/>
        <v>#VALUE!</v>
      </c>
      <c r="W17" s="120" t="e">
        <f t="shared" si="17"/>
        <v>#VALUE!</v>
      </c>
      <c r="X17" s="120" t="e">
        <f t="shared" si="17"/>
        <v>#VALUE!</v>
      </c>
      <c r="Y17" s="120" t="e">
        <f t="shared" si="17"/>
        <v>#VALUE!</v>
      </c>
      <c r="Z17" s="120" t="e">
        <f t="shared" si="17"/>
        <v>#VALUE!</v>
      </c>
      <c r="AA17" s="120" t="e">
        <f t="shared" si="17"/>
        <v>#VALUE!</v>
      </c>
      <c r="AB17" s="120" t="e">
        <f t="shared" si="17"/>
        <v>#VALUE!</v>
      </c>
      <c r="AC17" s="120" t="e">
        <f t="shared" si="17"/>
        <v>#VALUE!</v>
      </c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BB17" s="123" t="e">
        <f t="shared" ref="BB17:BL17" si="18">SUM(BB7:BB16)</f>
        <v>#VALUE!</v>
      </c>
      <c r="BC17" s="123" t="e">
        <f t="shared" si="18"/>
        <v>#VALUE!</v>
      </c>
      <c r="BD17" s="123" t="e">
        <f t="shared" si="18"/>
        <v>#VALUE!</v>
      </c>
      <c r="BE17" s="123" t="e">
        <f t="shared" si="18"/>
        <v>#VALUE!</v>
      </c>
      <c r="BF17" s="123" t="e">
        <f t="shared" si="18"/>
        <v>#VALUE!</v>
      </c>
      <c r="BG17" s="123" t="e">
        <f t="shared" si="18"/>
        <v>#VALUE!</v>
      </c>
      <c r="BH17" s="123" t="e">
        <f t="shared" si="18"/>
        <v>#VALUE!</v>
      </c>
      <c r="BI17" s="123" t="e">
        <f t="shared" si="18"/>
        <v>#VALUE!</v>
      </c>
      <c r="BJ17" s="123" t="e">
        <f t="shared" si="18"/>
        <v>#VALUE!</v>
      </c>
      <c r="BK17" s="123" t="e">
        <f t="shared" si="18"/>
        <v>#VALUE!</v>
      </c>
      <c r="BL17" s="123" t="e">
        <f t="shared" si="18"/>
        <v>#VALUE!</v>
      </c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CB17" s="123" t="e">
        <f t="shared" ref="CB17:CL17" si="19">SUM(CB7:CB16)</f>
        <v>#VALUE!</v>
      </c>
      <c r="CC17" s="123" t="e">
        <f t="shared" si="19"/>
        <v>#VALUE!</v>
      </c>
      <c r="CD17" s="123" t="e">
        <f t="shared" si="19"/>
        <v>#VALUE!</v>
      </c>
      <c r="CE17" s="123" t="e">
        <f t="shared" si="19"/>
        <v>#VALUE!</v>
      </c>
      <c r="CF17" s="123" t="e">
        <f t="shared" si="19"/>
        <v>#VALUE!</v>
      </c>
      <c r="CG17" s="123" t="e">
        <f t="shared" si="19"/>
        <v>#VALUE!</v>
      </c>
      <c r="CH17" s="123" t="e">
        <f t="shared" si="19"/>
        <v>#VALUE!</v>
      </c>
      <c r="CI17" s="123" t="e">
        <f t="shared" si="19"/>
        <v>#VALUE!</v>
      </c>
      <c r="CJ17" s="123" t="e">
        <f t="shared" si="19"/>
        <v>#VALUE!</v>
      </c>
      <c r="CK17" s="123" t="e">
        <f t="shared" si="19"/>
        <v>#VALUE!</v>
      </c>
      <c r="CL17" s="123" t="e">
        <f t="shared" si="19"/>
        <v>#VALUE!</v>
      </c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DB17" s="123" t="e">
        <f t="shared" ref="DB17:DL17" si="20">SUM(DB7:DB16)</f>
        <v>#VALUE!</v>
      </c>
      <c r="DC17" s="123" t="e">
        <f t="shared" si="20"/>
        <v>#VALUE!</v>
      </c>
      <c r="DD17" s="123" t="e">
        <f t="shared" si="20"/>
        <v>#VALUE!</v>
      </c>
      <c r="DE17" s="123" t="e">
        <f t="shared" si="20"/>
        <v>#VALUE!</v>
      </c>
      <c r="DF17" s="123" t="e">
        <f t="shared" si="20"/>
        <v>#VALUE!</v>
      </c>
      <c r="DG17" s="123" t="e">
        <f t="shared" si="20"/>
        <v>#VALUE!</v>
      </c>
      <c r="DH17" s="123" t="e">
        <f t="shared" si="20"/>
        <v>#VALUE!</v>
      </c>
      <c r="DI17" s="123" t="e">
        <f t="shared" si="20"/>
        <v>#VALUE!</v>
      </c>
      <c r="DJ17" s="123" t="e">
        <f t="shared" si="20"/>
        <v>#VALUE!</v>
      </c>
      <c r="DK17" s="123" t="e">
        <f t="shared" si="20"/>
        <v>#VALUE!</v>
      </c>
      <c r="DL17" s="123" t="e">
        <f t="shared" si="20"/>
        <v>#VALUE!</v>
      </c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X17" s="183" t="s">
        <v>39</v>
      </c>
      <c r="DY17" s="146" t="s">
        <v>0</v>
      </c>
      <c r="DZ17" s="146" t="s">
        <v>0</v>
      </c>
      <c r="EA17" s="146" t="s">
        <v>0</v>
      </c>
    </row>
    <row r="18" spans="1:131" s="120" customFormat="1" x14ac:dyDescent="0.2">
      <c r="C18" s="132"/>
      <c r="E18" s="132"/>
      <c r="Q18" s="159"/>
      <c r="DX18" s="183" t="s">
        <v>39</v>
      </c>
      <c r="DY18" s="146" t="s">
        <v>0</v>
      </c>
      <c r="DZ18" s="146" t="s">
        <v>0</v>
      </c>
      <c r="EA18" s="146" t="s">
        <v>0</v>
      </c>
    </row>
    <row r="19" spans="1:131" s="120" customFormat="1" ht="15" x14ac:dyDescent="0.25">
      <c r="B19" s="144" t="s">
        <v>13</v>
      </c>
      <c r="C19" s="132"/>
      <c r="E19" s="132"/>
      <c r="Q19" s="159"/>
      <c r="AD19" s="124" t="s">
        <v>50</v>
      </c>
      <c r="AE19" s="124"/>
      <c r="BB19" s="124" t="s">
        <v>51</v>
      </c>
      <c r="CB19" s="124" t="s">
        <v>52</v>
      </c>
      <c r="DB19" s="124" t="s">
        <v>53</v>
      </c>
      <c r="DX19" s="183" t="s">
        <v>39</v>
      </c>
      <c r="DY19" s="146" t="s">
        <v>0</v>
      </c>
      <c r="DZ19" s="146" t="s">
        <v>0</v>
      </c>
      <c r="EA19" s="146" t="s">
        <v>0</v>
      </c>
    </row>
    <row r="20" spans="1:131" s="120" customFormat="1" x14ac:dyDescent="0.2">
      <c r="A20" s="120" t="str">
        <f t="shared" ref="A20:A25" si="21">B20</f>
        <v>Employee Benefits &amp; On-Costs</v>
      </c>
      <c r="B20" s="120" t="s">
        <v>14</v>
      </c>
      <c r="C20" s="132"/>
      <c r="D20" s="120">
        <v>32077223</v>
      </c>
      <c r="E20" s="132"/>
      <c r="F20" s="120">
        <v>33138553</v>
      </c>
      <c r="G20" s="120">
        <v>34496669</v>
      </c>
      <c r="H20" s="120">
        <v>36220076</v>
      </c>
      <c r="I20" s="120">
        <v>37253523</v>
      </c>
      <c r="J20" s="120">
        <v>39060328.129999988</v>
      </c>
      <c r="K20" s="120">
        <v>40951297.449999996</v>
      </c>
      <c r="L20" s="120">
        <v>42930453.769999996</v>
      </c>
      <c r="M20" s="120">
        <v>45002015.660000004</v>
      </c>
      <c r="N20" s="120">
        <v>47170406.789999999</v>
      </c>
      <c r="O20" s="120">
        <v>49440354.330000006</v>
      </c>
      <c r="Q20" s="147" t="s">
        <v>46</v>
      </c>
      <c r="AE20" s="163"/>
      <c r="AF20" s="164"/>
      <c r="AG20" s="164"/>
      <c r="AH20" s="164"/>
      <c r="AI20" s="164"/>
      <c r="AJ20" s="164"/>
      <c r="AK20" s="164"/>
      <c r="AL20" s="164"/>
      <c r="AM20" s="164"/>
      <c r="AN20" s="165"/>
      <c r="AO20" s="151"/>
      <c r="BB20" s="120" t="e">
        <f>SUMIF('[1]Budget Summary 1'!$C:$C,$A20,'[1]Budget Summary 1'!BC:BC)</f>
        <v>#VALUE!</v>
      </c>
      <c r="BC20" s="120" t="e">
        <f>SUMIF('[1]Budget Summary 1'!$C:$C,$A20,'[1]Budget Summary 1'!BD:BD)</f>
        <v>#VALUE!</v>
      </c>
      <c r="BD20" s="120" t="e">
        <f>SUMIF('[1]Budget Summary 1'!$C:$C,$A20,'[1]Budget Summary 1'!BE:BE)</f>
        <v>#VALUE!</v>
      </c>
      <c r="BE20" s="120" t="e">
        <f>SUMIF('[1]Budget Summary 1'!$C:$C,$A20,'[1]Budget Summary 1'!BF:BF)</f>
        <v>#VALUE!</v>
      </c>
      <c r="BF20" s="120" t="e">
        <f>SUMIF('[1]Budget Summary 1'!$C:$C,$A20,'[1]Budget Summary 1'!BG:BG)</f>
        <v>#VALUE!</v>
      </c>
      <c r="BG20" s="120" t="e">
        <f>SUMIF('[1]Budget Summary 1'!$C:$C,$A20,'[1]Budget Summary 1'!BH:BH)</f>
        <v>#VALUE!</v>
      </c>
      <c r="BH20" s="120" t="e">
        <f>SUMIF('[1]Budget Summary 1'!$C:$C,$A20,'[1]Budget Summary 1'!BI:BI)</f>
        <v>#VALUE!</v>
      </c>
      <c r="BI20" s="120" t="e">
        <f>SUMIF('[1]Budget Summary 1'!$C:$C,$A20,'[1]Budget Summary 1'!BJ:BJ)</f>
        <v>#VALUE!</v>
      </c>
      <c r="BJ20" s="120" t="e">
        <f>SUMIF('[1]Budget Summary 1'!$C:$C,$A20,'[1]Budget Summary 1'!BK:BK)</f>
        <v>#VALUE!</v>
      </c>
      <c r="BK20" s="120" t="e">
        <f>SUMIF('[1]Budget Summary 1'!$C:$C,$A20,'[1]Budget Summary 1'!BL:BL)</f>
        <v>#VALUE!</v>
      </c>
      <c r="BL20" s="120" t="e">
        <f>SUMIF('[1]Budget Summary 1'!$C:$C,$A20,'[1]Budget Summary 1'!BM:BM)</f>
        <v>#VALUE!</v>
      </c>
      <c r="BW20" s="117"/>
      <c r="CB20" s="120" t="e">
        <f t="shared" ref="CB20:CB25" si="22">D20-BB20</f>
        <v>#VALUE!</v>
      </c>
      <c r="CC20" s="120" t="e">
        <f t="shared" ref="CC20:CL25" si="23">F20-BC20</f>
        <v>#VALUE!</v>
      </c>
      <c r="CD20" s="120" t="e">
        <f t="shared" si="23"/>
        <v>#VALUE!</v>
      </c>
      <c r="CE20" s="120" t="e">
        <f t="shared" si="23"/>
        <v>#VALUE!</v>
      </c>
      <c r="CF20" s="120" t="e">
        <f t="shared" si="23"/>
        <v>#VALUE!</v>
      </c>
      <c r="CG20" s="120" t="e">
        <f t="shared" si="23"/>
        <v>#VALUE!</v>
      </c>
      <c r="CH20" s="120" t="e">
        <f t="shared" si="23"/>
        <v>#VALUE!</v>
      </c>
      <c r="CI20" s="120" t="e">
        <f t="shared" si="23"/>
        <v>#VALUE!</v>
      </c>
      <c r="CJ20" s="120" t="e">
        <f t="shared" si="23"/>
        <v>#VALUE!</v>
      </c>
      <c r="CK20" s="120" t="e">
        <f t="shared" si="23"/>
        <v>#VALUE!</v>
      </c>
      <c r="CL20" s="120" t="e">
        <f t="shared" si="23"/>
        <v>#VALUE!</v>
      </c>
      <c r="DB20" s="120" t="e">
        <f t="shared" ref="DB20:DL25" si="24">IF($Q20="yes",CB20,0)</f>
        <v>#VALUE!</v>
      </c>
      <c r="DC20" s="120" t="e">
        <f t="shared" si="24"/>
        <v>#VALUE!</v>
      </c>
      <c r="DD20" s="120" t="e">
        <f t="shared" si="24"/>
        <v>#VALUE!</v>
      </c>
      <c r="DE20" s="120" t="e">
        <f t="shared" si="24"/>
        <v>#VALUE!</v>
      </c>
      <c r="DF20" s="120" t="e">
        <f t="shared" si="24"/>
        <v>#VALUE!</v>
      </c>
      <c r="DG20" s="120" t="e">
        <f t="shared" si="24"/>
        <v>#VALUE!</v>
      </c>
      <c r="DH20" s="120" t="e">
        <f t="shared" si="24"/>
        <v>#VALUE!</v>
      </c>
      <c r="DI20" s="120" t="e">
        <f t="shared" si="24"/>
        <v>#VALUE!</v>
      </c>
      <c r="DJ20" s="120" t="e">
        <f t="shared" si="24"/>
        <v>#VALUE!</v>
      </c>
      <c r="DK20" s="120" t="e">
        <f t="shared" si="24"/>
        <v>#VALUE!</v>
      </c>
      <c r="DL20" s="120" t="e">
        <f t="shared" si="24"/>
        <v>#VALUE!</v>
      </c>
      <c r="DX20" s="183" t="s">
        <v>39</v>
      </c>
      <c r="DY20" s="146" t="s">
        <v>0</v>
      </c>
      <c r="DZ20" s="146" t="s">
        <v>0</v>
      </c>
      <c r="EA20" s="146" t="s">
        <v>0</v>
      </c>
    </row>
    <row r="21" spans="1:131" s="120" customFormat="1" x14ac:dyDescent="0.2">
      <c r="A21" s="120" t="str">
        <f>B21</f>
        <v>Borrowing Costs</v>
      </c>
      <c r="B21" s="120" t="s">
        <v>15</v>
      </c>
      <c r="C21" s="132"/>
      <c r="D21" s="155">
        <v>1863243</v>
      </c>
      <c r="E21" s="132"/>
      <c r="F21" s="155">
        <v>1607279</v>
      </c>
      <c r="G21" s="155">
        <v>1323018</v>
      </c>
      <c r="H21" s="155">
        <v>1120986</v>
      </c>
      <c r="I21" s="155">
        <v>951713</v>
      </c>
      <c r="J21" s="155">
        <v>780583</v>
      </c>
      <c r="K21" s="155">
        <v>616537</v>
      </c>
      <c r="L21" s="155">
        <v>501548</v>
      </c>
      <c r="M21" s="155">
        <v>396557</v>
      </c>
      <c r="N21" s="155">
        <v>323933</v>
      </c>
      <c r="O21" s="155">
        <v>275596</v>
      </c>
      <c r="P21" s="167"/>
      <c r="Q21" s="147" t="s">
        <v>46</v>
      </c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BB21" s="120" t="e">
        <f>SUMIF('[1]Budget Summary 1'!$C:$C,$A21,'[1]Budget Summary 1'!BC:BC)</f>
        <v>#VALUE!</v>
      </c>
      <c r="BC21" s="120" t="e">
        <f>SUMIF('[1]Budget Summary 1'!$C:$C,$A21,'[1]Budget Summary 1'!BD:BD)</f>
        <v>#VALUE!</v>
      </c>
      <c r="BD21" s="120" t="e">
        <f>SUMIF('[1]Budget Summary 1'!$C:$C,$A21,'[1]Budget Summary 1'!BE:BE)</f>
        <v>#VALUE!</v>
      </c>
      <c r="BE21" s="120" t="e">
        <f>SUMIF('[1]Budget Summary 1'!$C:$C,$A21,'[1]Budget Summary 1'!BF:BF)</f>
        <v>#VALUE!</v>
      </c>
      <c r="BF21" s="120" t="e">
        <f>SUMIF('[1]Budget Summary 1'!$C:$C,$A21,'[1]Budget Summary 1'!BG:BG)</f>
        <v>#VALUE!</v>
      </c>
      <c r="BG21" s="120" t="e">
        <f>SUMIF('[1]Budget Summary 1'!$C:$C,$A21,'[1]Budget Summary 1'!BH:BH)</f>
        <v>#VALUE!</v>
      </c>
      <c r="BH21" s="120" t="e">
        <f>SUMIF('[1]Budget Summary 1'!$C:$C,$A21,'[1]Budget Summary 1'!BI:BI)</f>
        <v>#VALUE!</v>
      </c>
      <c r="BI21" s="120" t="e">
        <f>SUMIF('[1]Budget Summary 1'!$C:$C,$A21,'[1]Budget Summary 1'!BJ:BJ)</f>
        <v>#VALUE!</v>
      </c>
      <c r="BJ21" s="120" t="e">
        <f>SUMIF('[1]Budget Summary 1'!$C:$C,$A21,'[1]Budget Summary 1'!BK:BK)</f>
        <v>#VALUE!</v>
      </c>
      <c r="BK21" s="120" t="e">
        <f>SUMIF('[1]Budget Summary 1'!$C:$C,$A21,'[1]Budget Summary 1'!BL:BL)</f>
        <v>#VALUE!</v>
      </c>
      <c r="BL21" s="120" t="e">
        <f>SUMIF('[1]Budget Summary 1'!$C:$C,$A21,'[1]Budget Summary 1'!BM:BM)</f>
        <v>#VALUE!</v>
      </c>
      <c r="BW21" s="117"/>
      <c r="CB21" s="120" t="e">
        <f t="shared" si="22"/>
        <v>#VALUE!</v>
      </c>
      <c r="CC21" s="120" t="e">
        <f t="shared" si="23"/>
        <v>#VALUE!</v>
      </c>
      <c r="CD21" s="120" t="e">
        <f t="shared" si="23"/>
        <v>#VALUE!</v>
      </c>
      <c r="CE21" s="120" t="e">
        <f t="shared" si="23"/>
        <v>#VALUE!</v>
      </c>
      <c r="CF21" s="120" t="e">
        <f t="shared" si="23"/>
        <v>#VALUE!</v>
      </c>
      <c r="CG21" s="120" t="e">
        <f t="shared" si="23"/>
        <v>#VALUE!</v>
      </c>
      <c r="CH21" s="120" t="e">
        <f t="shared" si="23"/>
        <v>#VALUE!</v>
      </c>
      <c r="CI21" s="120" t="e">
        <f t="shared" si="23"/>
        <v>#VALUE!</v>
      </c>
      <c r="CJ21" s="120" t="e">
        <f t="shared" si="23"/>
        <v>#VALUE!</v>
      </c>
      <c r="CK21" s="120" t="e">
        <f t="shared" si="23"/>
        <v>#VALUE!</v>
      </c>
      <c r="CL21" s="120" t="e">
        <f t="shared" si="23"/>
        <v>#VALUE!</v>
      </c>
      <c r="DB21" s="120" t="e">
        <f t="shared" si="24"/>
        <v>#VALUE!</v>
      </c>
      <c r="DC21" s="120" t="e">
        <f t="shared" si="24"/>
        <v>#VALUE!</v>
      </c>
      <c r="DD21" s="120" t="e">
        <f t="shared" si="24"/>
        <v>#VALUE!</v>
      </c>
      <c r="DE21" s="120" t="e">
        <f t="shared" si="24"/>
        <v>#VALUE!</v>
      </c>
      <c r="DF21" s="120" t="e">
        <f t="shared" si="24"/>
        <v>#VALUE!</v>
      </c>
      <c r="DG21" s="120" t="e">
        <f t="shared" si="24"/>
        <v>#VALUE!</v>
      </c>
      <c r="DH21" s="120" t="e">
        <f t="shared" si="24"/>
        <v>#VALUE!</v>
      </c>
      <c r="DI21" s="120" t="e">
        <f t="shared" si="24"/>
        <v>#VALUE!</v>
      </c>
      <c r="DJ21" s="120" t="e">
        <f t="shared" si="24"/>
        <v>#VALUE!</v>
      </c>
      <c r="DK21" s="120" t="e">
        <f t="shared" si="24"/>
        <v>#VALUE!</v>
      </c>
      <c r="DL21" s="120" t="e">
        <f t="shared" si="24"/>
        <v>#VALUE!</v>
      </c>
      <c r="DX21" s="183" t="s">
        <v>39</v>
      </c>
      <c r="DY21" s="146" t="s">
        <v>0</v>
      </c>
      <c r="DZ21" s="146" t="s">
        <v>0</v>
      </c>
      <c r="EA21" s="146" t="s">
        <v>0</v>
      </c>
    </row>
    <row r="22" spans="1:131" s="120" customFormat="1" x14ac:dyDescent="0.2">
      <c r="A22" s="120" t="str">
        <f t="shared" si="21"/>
        <v>Materials &amp; Contracts</v>
      </c>
      <c r="B22" s="120" t="s">
        <v>16</v>
      </c>
      <c r="C22" s="132"/>
      <c r="D22" s="120">
        <v>42633499.089999996</v>
      </c>
      <c r="E22" s="132"/>
      <c r="F22" s="120">
        <v>33882536.99000001</v>
      </c>
      <c r="G22" s="120">
        <v>34601044.480000004</v>
      </c>
      <c r="H22" s="120">
        <v>35338273.039999999</v>
      </c>
      <c r="I22" s="120">
        <v>36188521.039999999</v>
      </c>
      <c r="J22" s="120">
        <v>37243434.759999998</v>
      </c>
      <c r="K22" s="120">
        <v>38350549.230000012</v>
      </c>
      <c r="L22" s="120">
        <v>39448612.24000001</v>
      </c>
      <c r="M22" s="120">
        <v>40623075.180000037</v>
      </c>
      <c r="N22" s="120">
        <v>41535144.960000001</v>
      </c>
      <c r="O22" s="120">
        <v>42934792.990000024</v>
      </c>
      <c r="Q22" s="147" t="s">
        <v>46</v>
      </c>
      <c r="AO22" s="117"/>
      <c r="BB22" s="120" t="e">
        <f>SUMIF('[1]Budget Summary 1'!$C:$C,$A22,'[1]Budget Summary 1'!BC:BC)</f>
        <v>#VALUE!</v>
      </c>
      <c r="BC22" s="120" t="e">
        <f>SUMIF('[1]Budget Summary 1'!$C:$C,$A22,'[1]Budget Summary 1'!BD:BD)</f>
        <v>#VALUE!</v>
      </c>
      <c r="BD22" s="120" t="e">
        <f>SUMIF('[1]Budget Summary 1'!$C:$C,$A22,'[1]Budget Summary 1'!BE:BE)</f>
        <v>#VALUE!</v>
      </c>
      <c r="BE22" s="120" t="e">
        <f>SUMIF('[1]Budget Summary 1'!$C:$C,$A22,'[1]Budget Summary 1'!BF:BF)</f>
        <v>#VALUE!</v>
      </c>
      <c r="BF22" s="120" t="e">
        <f>SUMIF('[1]Budget Summary 1'!$C:$C,$A22,'[1]Budget Summary 1'!BG:BG)</f>
        <v>#VALUE!</v>
      </c>
      <c r="BG22" s="120" t="e">
        <f>SUMIF('[1]Budget Summary 1'!$C:$C,$A22,'[1]Budget Summary 1'!BH:BH)</f>
        <v>#VALUE!</v>
      </c>
      <c r="BH22" s="120" t="e">
        <f>SUMIF('[1]Budget Summary 1'!$C:$C,$A22,'[1]Budget Summary 1'!BI:BI)</f>
        <v>#VALUE!</v>
      </c>
      <c r="BI22" s="120" t="e">
        <f>SUMIF('[1]Budget Summary 1'!$C:$C,$A22,'[1]Budget Summary 1'!BJ:BJ)</f>
        <v>#VALUE!</v>
      </c>
      <c r="BJ22" s="120" t="e">
        <f>SUMIF('[1]Budget Summary 1'!$C:$C,$A22,'[1]Budget Summary 1'!BK:BK)</f>
        <v>#VALUE!</v>
      </c>
      <c r="BK22" s="120" t="e">
        <f>SUMIF('[1]Budget Summary 1'!$C:$C,$A22,'[1]Budget Summary 1'!BL:BL)</f>
        <v>#VALUE!</v>
      </c>
      <c r="BL22" s="120" t="e">
        <f>SUMIF('[1]Budget Summary 1'!$C:$C,$A22,'[1]Budget Summary 1'!BM:BM)</f>
        <v>#VALUE!</v>
      </c>
      <c r="BW22" s="117"/>
      <c r="CB22" s="120" t="e">
        <f t="shared" si="22"/>
        <v>#VALUE!</v>
      </c>
      <c r="CC22" s="120" t="e">
        <f t="shared" si="23"/>
        <v>#VALUE!</v>
      </c>
      <c r="CD22" s="120" t="e">
        <f t="shared" si="23"/>
        <v>#VALUE!</v>
      </c>
      <c r="CE22" s="120" t="e">
        <f t="shared" si="23"/>
        <v>#VALUE!</v>
      </c>
      <c r="CF22" s="120" t="e">
        <f t="shared" si="23"/>
        <v>#VALUE!</v>
      </c>
      <c r="CG22" s="120" t="e">
        <f t="shared" si="23"/>
        <v>#VALUE!</v>
      </c>
      <c r="CH22" s="120" t="e">
        <f t="shared" si="23"/>
        <v>#VALUE!</v>
      </c>
      <c r="CI22" s="120" t="e">
        <f t="shared" si="23"/>
        <v>#VALUE!</v>
      </c>
      <c r="CJ22" s="120" t="e">
        <f t="shared" si="23"/>
        <v>#VALUE!</v>
      </c>
      <c r="CK22" s="120" t="e">
        <f t="shared" si="23"/>
        <v>#VALUE!</v>
      </c>
      <c r="CL22" s="120" t="e">
        <f t="shared" si="23"/>
        <v>#VALUE!</v>
      </c>
      <c r="DB22" s="120" t="e">
        <f t="shared" si="24"/>
        <v>#VALUE!</v>
      </c>
      <c r="DC22" s="120" t="e">
        <f t="shared" si="24"/>
        <v>#VALUE!</v>
      </c>
      <c r="DD22" s="120" t="e">
        <f t="shared" si="24"/>
        <v>#VALUE!</v>
      </c>
      <c r="DE22" s="120" t="e">
        <f t="shared" si="24"/>
        <v>#VALUE!</v>
      </c>
      <c r="DF22" s="120" t="e">
        <f t="shared" si="24"/>
        <v>#VALUE!</v>
      </c>
      <c r="DG22" s="120" t="e">
        <f t="shared" si="24"/>
        <v>#VALUE!</v>
      </c>
      <c r="DH22" s="120" t="e">
        <f t="shared" si="24"/>
        <v>#VALUE!</v>
      </c>
      <c r="DI22" s="120" t="e">
        <f t="shared" si="24"/>
        <v>#VALUE!</v>
      </c>
      <c r="DJ22" s="120" t="e">
        <f t="shared" si="24"/>
        <v>#VALUE!</v>
      </c>
      <c r="DK22" s="120" t="e">
        <f t="shared" si="24"/>
        <v>#VALUE!</v>
      </c>
      <c r="DL22" s="120" t="e">
        <f t="shared" si="24"/>
        <v>#VALUE!</v>
      </c>
      <c r="DX22" s="183" t="s">
        <v>39</v>
      </c>
      <c r="DY22" s="146" t="s">
        <v>0</v>
      </c>
      <c r="DZ22" s="146" t="s">
        <v>0</v>
      </c>
      <c r="EA22" s="146" t="s">
        <v>0</v>
      </c>
    </row>
    <row r="23" spans="1:131" s="120" customFormat="1" x14ac:dyDescent="0.2">
      <c r="A23" s="120" t="str">
        <f t="shared" si="21"/>
        <v>Depreciation &amp; Amortisation</v>
      </c>
      <c r="B23" s="120" t="s">
        <v>17</v>
      </c>
      <c r="C23" s="132"/>
      <c r="D23" s="120">
        <v>28570444</v>
      </c>
      <c r="E23" s="132"/>
      <c r="F23" s="120">
        <v>29614899</v>
      </c>
      <c r="G23" s="120">
        <v>30503231</v>
      </c>
      <c r="H23" s="120">
        <v>31416243</v>
      </c>
      <c r="I23" s="120">
        <v>32354562</v>
      </c>
      <c r="J23" s="120">
        <v>33325198.859999992</v>
      </c>
      <c r="K23" s="120">
        <v>34324954.829999998</v>
      </c>
      <c r="L23" s="120">
        <v>35354703.460000001</v>
      </c>
      <c r="M23" s="120">
        <v>36415344.550000004</v>
      </c>
      <c r="N23" s="120">
        <v>37507804.900000006</v>
      </c>
      <c r="O23" s="120">
        <v>38633039.060000002</v>
      </c>
      <c r="Q23" s="147" t="s">
        <v>46</v>
      </c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17"/>
      <c r="BB23" s="120" t="e">
        <f>SUMIF('[1]Budget Summary 1'!$C:$C,$A23,'[1]Budget Summary 1'!BC:BC)</f>
        <v>#VALUE!</v>
      </c>
      <c r="BC23" s="120" t="e">
        <f>SUMIF('[1]Budget Summary 1'!$C:$C,$A23,'[1]Budget Summary 1'!BD:BD)</f>
        <v>#VALUE!</v>
      </c>
      <c r="BD23" s="120" t="e">
        <f>SUMIF('[1]Budget Summary 1'!$C:$C,$A23,'[1]Budget Summary 1'!BE:BE)</f>
        <v>#VALUE!</v>
      </c>
      <c r="BE23" s="120" t="e">
        <f>SUMIF('[1]Budget Summary 1'!$C:$C,$A23,'[1]Budget Summary 1'!BF:BF)</f>
        <v>#VALUE!</v>
      </c>
      <c r="BF23" s="120" t="e">
        <f>SUMIF('[1]Budget Summary 1'!$C:$C,$A23,'[1]Budget Summary 1'!BG:BG)</f>
        <v>#VALUE!</v>
      </c>
      <c r="BG23" s="120" t="e">
        <f>SUMIF('[1]Budget Summary 1'!$C:$C,$A23,'[1]Budget Summary 1'!BH:BH)</f>
        <v>#VALUE!</v>
      </c>
      <c r="BH23" s="120" t="e">
        <f>SUMIF('[1]Budget Summary 1'!$C:$C,$A23,'[1]Budget Summary 1'!BI:BI)</f>
        <v>#VALUE!</v>
      </c>
      <c r="BI23" s="120" t="e">
        <f>SUMIF('[1]Budget Summary 1'!$C:$C,$A23,'[1]Budget Summary 1'!BJ:BJ)</f>
        <v>#VALUE!</v>
      </c>
      <c r="BJ23" s="120" t="e">
        <f>SUMIF('[1]Budget Summary 1'!$C:$C,$A23,'[1]Budget Summary 1'!BK:BK)</f>
        <v>#VALUE!</v>
      </c>
      <c r="BK23" s="120" t="e">
        <f>SUMIF('[1]Budget Summary 1'!$C:$C,$A23,'[1]Budget Summary 1'!BL:BL)</f>
        <v>#VALUE!</v>
      </c>
      <c r="BL23" s="120" t="e">
        <f>SUMIF('[1]Budget Summary 1'!$C:$C,$A23,'[1]Budget Summary 1'!BM:BM)</f>
        <v>#VALUE!</v>
      </c>
      <c r="BW23" s="117"/>
      <c r="CB23" s="120" t="e">
        <f t="shared" si="22"/>
        <v>#VALUE!</v>
      </c>
      <c r="CC23" s="120" t="e">
        <f t="shared" si="23"/>
        <v>#VALUE!</v>
      </c>
      <c r="CD23" s="120" t="e">
        <f t="shared" si="23"/>
        <v>#VALUE!</v>
      </c>
      <c r="CE23" s="120" t="e">
        <f t="shared" si="23"/>
        <v>#VALUE!</v>
      </c>
      <c r="CF23" s="120" t="e">
        <f t="shared" si="23"/>
        <v>#VALUE!</v>
      </c>
      <c r="CG23" s="120" t="e">
        <f t="shared" si="23"/>
        <v>#VALUE!</v>
      </c>
      <c r="CH23" s="120" t="e">
        <f t="shared" si="23"/>
        <v>#VALUE!</v>
      </c>
      <c r="CI23" s="120" t="e">
        <f t="shared" si="23"/>
        <v>#VALUE!</v>
      </c>
      <c r="CJ23" s="120" t="e">
        <f t="shared" si="23"/>
        <v>#VALUE!</v>
      </c>
      <c r="CK23" s="120" t="e">
        <f t="shared" si="23"/>
        <v>#VALUE!</v>
      </c>
      <c r="CL23" s="120" t="e">
        <f t="shared" si="23"/>
        <v>#VALUE!</v>
      </c>
      <c r="DB23" s="120" t="e">
        <f t="shared" si="24"/>
        <v>#VALUE!</v>
      </c>
      <c r="DC23" s="120" t="e">
        <f t="shared" si="24"/>
        <v>#VALUE!</v>
      </c>
      <c r="DD23" s="120" t="e">
        <f t="shared" si="24"/>
        <v>#VALUE!</v>
      </c>
      <c r="DE23" s="120" t="e">
        <f t="shared" si="24"/>
        <v>#VALUE!</v>
      </c>
      <c r="DF23" s="120" t="e">
        <f t="shared" si="24"/>
        <v>#VALUE!</v>
      </c>
      <c r="DG23" s="120" t="e">
        <f t="shared" si="24"/>
        <v>#VALUE!</v>
      </c>
      <c r="DH23" s="120" t="e">
        <f t="shared" si="24"/>
        <v>#VALUE!</v>
      </c>
      <c r="DI23" s="120" t="e">
        <f t="shared" si="24"/>
        <v>#VALUE!</v>
      </c>
      <c r="DJ23" s="120" t="e">
        <f t="shared" si="24"/>
        <v>#VALUE!</v>
      </c>
      <c r="DK23" s="120" t="e">
        <f t="shared" si="24"/>
        <v>#VALUE!</v>
      </c>
      <c r="DL23" s="120" t="e">
        <f t="shared" si="24"/>
        <v>#VALUE!</v>
      </c>
      <c r="DX23" s="183" t="s">
        <v>39</v>
      </c>
      <c r="DY23" s="146" t="s">
        <v>0</v>
      </c>
      <c r="DZ23" s="146" t="s">
        <v>0</v>
      </c>
      <c r="EA23" s="146" t="s">
        <v>0</v>
      </c>
    </row>
    <row r="24" spans="1:131" s="120" customFormat="1" x14ac:dyDescent="0.2">
      <c r="A24" s="120" t="str">
        <f t="shared" si="21"/>
        <v>Impairment</v>
      </c>
      <c r="B24" s="120" t="s">
        <v>18</v>
      </c>
      <c r="C24" s="132"/>
      <c r="D24" s="120">
        <v>0</v>
      </c>
      <c r="E24" s="132"/>
      <c r="F24" s="120">
        <v>0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Q24" s="147" t="s">
        <v>46</v>
      </c>
      <c r="AE24" s="163"/>
      <c r="AF24" s="164"/>
      <c r="AG24" s="164"/>
      <c r="AH24" s="164"/>
      <c r="AI24" s="164"/>
      <c r="AJ24" s="164"/>
      <c r="AK24" s="164"/>
      <c r="AL24" s="164"/>
      <c r="AM24" s="164"/>
      <c r="AN24" s="165"/>
      <c r="AO24" s="151"/>
      <c r="BB24" s="120" t="e">
        <f>SUMIF('[1]Budget Summary 1'!$C:$C,$A24,'[1]Budget Summary 1'!BC:BC)</f>
        <v>#VALUE!</v>
      </c>
      <c r="BC24" s="120" t="e">
        <f>SUMIF('[1]Budget Summary 1'!$C:$C,$A24,'[1]Budget Summary 1'!BD:BD)</f>
        <v>#VALUE!</v>
      </c>
      <c r="BD24" s="120" t="e">
        <f>SUMIF('[1]Budget Summary 1'!$C:$C,$A24,'[1]Budget Summary 1'!BE:BE)</f>
        <v>#VALUE!</v>
      </c>
      <c r="BE24" s="120" t="e">
        <f>SUMIF('[1]Budget Summary 1'!$C:$C,$A24,'[1]Budget Summary 1'!BF:BF)</f>
        <v>#VALUE!</v>
      </c>
      <c r="BF24" s="120" t="e">
        <f>SUMIF('[1]Budget Summary 1'!$C:$C,$A24,'[1]Budget Summary 1'!BG:BG)</f>
        <v>#VALUE!</v>
      </c>
      <c r="BG24" s="120" t="e">
        <f>SUMIF('[1]Budget Summary 1'!$C:$C,$A24,'[1]Budget Summary 1'!BH:BH)</f>
        <v>#VALUE!</v>
      </c>
      <c r="BH24" s="120" t="e">
        <f>SUMIF('[1]Budget Summary 1'!$C:$C,$A24,'[1]Budget Summary 1'!BI:BI)</f>
        <v>#VALUE!</v>
      </c>
      <c r="BI24" s="120" t="e">
        <f>SUMIF('[1]Budget Summary 1'!$C:$C,$A24,'[1]Budget Summary 1'!BJ:BJ)</f>
        <v>#VALUE!</v>
      </c>
      <c r="BJ24" s="120" t="e">
        <f>SUMIF('[1]Budget Summary 1'!$C:$C,$A24,'[1]Budget Summary 1'!BK:BK)</f>
        <v>#VALUE!</v>
      </c>
      <c r="BK24" s="120" t="e">
        <f>SUMIF('[1]Budget Summary 1'!$C:$C,$A24,'[1]Budget Summary 1'!BL:BL)</f>
        <v>#VALUE!</v>
      </c>
      <c r="BL24" s="120" t="e">
        <f>SUMIF('[1]Budget Summary 1'!$C:$C,$A24,'[1]Budget Summary 1'!BM:BM)</f>
        <v>#VALUE!</v>
      </c>
      <c r="BW24" s="117"/>
      <c r="CB24" s="120" t="e">
        <f t="shared" si="22"/>
        <v>#VALUE!</v>
      </c>
      <c r="CC24" s="120" t="e">
        <f t="shared" si="23"/>
        <v>#VALUE!</v>
      </c>
      <c r="CD24" s="120" t="e">
        <f t="shared" si="23"/>
        <v>#VALUE!</v>
      </c>
      <c r="CE24" s="120" t="e">
        <f t="shared" si="23"/>
        <v>#VALUE!</v>
      </c>
      <c r="CF24" s="120" t="e">
        <f t="shared" si="23"/>
        <v>#VALUE!</v>
      </c>
      <c r="CG24" s="120" t="e">
        <f t="shared" si="23"/>
        <v>#VALUE!</v>
      </c>
      <c r="CH24" s="120" t="e">
        <f t="shared" si="23"/>
        <v>#VALUE!</v>
      </c>
      <c r="CI24" s="120" t="e">
        <f t="shared" si="23"/>
        <v>#VALUE!</v>
      </c>
      <c r="CJ24" s="120" t="e">
        <f t="shared" si="23"/>
        <v>#VALUE!</v>
      </c>
      <c r="CK24" s="120" t="e">
        <f t="shared" si="23"/>
        <v>#VALUE!</v>
      </c>
      <c r="CL24" s="120" t="e">
        <f t="shared" si="23"/>
        <v>#VALUE!</v>
      </c>
      <c r="DB24" s="120" t="e">
        <f t="shared" si="24"/>
        <v>#VALUE!</v>
      </c>
      <c r="DC24" s="120" t="e">
        <f t="shared" si="24"/>
        <v>#VALUE!</v>
      </c>
      <c r="DD24" s="120" t="e">
        <f t="shared" si="24"/>
        <v>#VALUE!</v>
      </c>
      <c r="DE24" s="120" t="e">
        <f t="shared" si="24"/>
        <v>#VALUE!</v>
      </c>
      <c r="DF24" s="120" t="e">
        <f t="shared" si="24"/>
        <v>#VALUE!</v>
      </c>
      <c r="DG24" s="120" t="e">
        <f t="shared" si="24"/>
        <v>#VALUE!</v>
      </c>
      <c r="DH24" s="120" t="e">
        <f t="shared" si="24"/>
        <v>#VALUE!</v>
      </c>
      <c r="DI24" s="120" t="e">
        <f t="shared" si="24"/>
        <v>#VALUE!</v>
      </c>
      <c r="DJ24" s="120" t="e">
        <f t="shared" si="24"/>
        <v>#VALUE!</v>
      </c>
      <c r="DK24" s="120" t="e">
        <f t="shared" si="24"/>
        <v>#VALUE!</v>
      </c>
      <c r="DL24" s="120" t="e">
        <f t="shared" si="24"/>
        <v>#VALUE!</v>
      </c>
      <c r="DX24" s="183" t="s">
        <v>39</v>
      </c>
      <c r="DY24" s="146" t="s">
        <v>0</v>
      </c>
      <c r="DZ24" s="146" t="s">
        <v>0</v>
      </c>
      <c r="EA24" s="146" t="s">
        <v>0</v>
      </c>
    </row>
    <row r="25" spans="1:131" s="120" customFormat="1" x14ac:dyDescent="0.2">
      <c r="A25" s="120" t="str">
        <f t="shared" si="21"/>
        <v>Other Expenses</v>
      </c>
      <c r="B25" s="120" t="s">
        <v>19</v>
      </c>
      <c r="C25" s="132"/>
      <c r="D25" s="120">
        <v>4770466</v>
      </c>
      <c r="E25" s="132"/>
      <c r="F25" s="120">
        <v>6307813</v>
      </c>
      <c r="G25" s="120">
        <v>6513524</v>
      </c>
      <c r="H25" s="120">
        <v>6754750</v>
      </c>
      <c r="I25" s="120">
        <v>6884427</v>
      </c>
      <c r="J25" s="120">
        <v>7043204.2500000009</v>
      </c>
      <c r="K25" s="120">
        <v>7155926.4100000001</v>
      </c>
      <c r="L25" s="120">
        <v>7321891.6500000004</v>
      </c>
      <c r="M25" s="120">
        <v>7441726.6400000006</v>
      </c>
      <c r="N25" s="120">
        <v>7615398.6699999999</v>
      </c>
      <c r="O25" s="120">
        <v>7560680.6199999992</v>
      </c>
      <c r="Q25" s="147" t="s">
        <v>46</v>
      </c>
      <c r="AO25" s="117"/>
      <c r="BB25" s="120" t="e">
        <f>SUMIF('[1]Budget Summary 1'!$C:$C,$A25,'[1]Budget Summary 1'!BC:BC)</f>
        <v>#VALUE!</v>
      </c>
      <c r="BC25" s="120" t="e">
        <f>SUMIF('[1]Budget Summary 1'!$C:$C,$A25,'[1]Budget Summary 1'!BD:BD)</f>
        <v>#VALUE!</v>
      </c>
      <c r="BD25" s="120" t="e">
        <f>SUMIF('[1]Budget Summary 1'!$C:$C,$A25,'[1]Budget Summary 1'!BE:BE)</f>
        <v>#VALUE!</v>
      </c>
      <c r="BE25" s="120" t="e">
        <f>SUMIF('[1]Budget Summary 1'!$C:$C,$A25,'[1]Budget Summary 1'!BF:BF)</f>
        <v>#VALUE!</v>
      </c>
      <c r="BF25" s="120" t="e">
        <f>SUMIF('[1]Budget Summary 1'!$C:$C,$A25,'[1]Budget Summary 1'!BG:BG)</f>
        <v>#VALUE!</v>
      </c>
      <c r="BG25" s="120" t="e">
        <f>SUMIF('[1]Budget Summary 1'!$C:$C,$A25,'[1]Budget Summary 1'!BH:BH)</f>
        <v>#VALUE!</v>
      </c>
      <c r="BH25" s="120" t="e">
        <f>SUMIF('[1]Budget Summary 1'!$C:$C,$A25,'[1]Budget Summary 1'!BI:BI)</f>
        <v>#VALUE!</v>
      </c>
      <c r="BI25" s="120" t="e">
        <f>SUMIF('[1]Budget Summary 1'!$C:$C,$A25,'[1]Budget Summary 1'!BJ:BJ)</f>
        <v>#VALUE!</v>
      </c>
      <c r="BJ25" s="120" t="e">
        <f>SUMIF('[1]Budget Summary 1'!$C:$C,$A25,'[1]Budget Summary 1'!BK:BK)</f>
        <v>#VALUE!</v>
      </c>
      <c r="BK25" s="120" t="e">
        <f>SUMIF('[1]Budget Summary 1'!$C:$C,$A25,'[1]Budget Summary 1'!BL:BL)</f>
        <v>#VALUE!</v>
      </c>
      <c r="BL25" s="120" t="e">
        <f>SUMIF('[1]Budget Summary 1'!$C:$C,$A25,'[1]Budget Summary 1'!BM:BM)</f>
        <v>#VALUE!</v>
      </c>
      <c r="BW25" s="117"/>
      <c r="CB25" s="120" t="e">
        <f t="shared" si="22"/>
        <v>#VALUE!</v>
      </c>
      <c r="CC25" s="120" t="e">
        <f t="shared" si="23"/>
        <v>#VALUE!</v>
      </c>
      <c r="CD25" s="120" t="e">
        <f t="shared" si="23"/>
        <v>#VALUE!</v>
      </c>
      <c r="CE25" s="120" t="e">
        <f t="shared" si="23"/>
        <v>#VALUE!</v>
      </c>
      <c r="CF25" s="120" t="e">
        <f t="shared" si="23"/>
        <v>#VALUE!</v>
      </c>
      <c r="CG25" s="120" t="e">
        <f t="shared" si="23"/>
        <v>#VALUE!</v>
      </c>
      <c r="CH25" s="120" t="e">
        <f t="shared" si="23"/>
        <v>#VALUE!</v>
      </c>
      <c r="CI25" s="120" t="e">
        <f t="shared" si="23"/>
        <v>#VALUE!</v>
      </c>
      <c r="CJ25" s="120" t="e">
        <f t="shared" si="23"/>
        <v>#VALUE!</v>
      </c>
      <c r="CK25" s="120" t="e">
        <f t="shared" si="23"/>
        <v>#VALUE!</v>
      </c>
      <c r="CL25" s="120" t="e">
        <f t="shared" si="23"/>
        <v>#VALUE!</v>
      </c>
      <c r="DB25" s="120" t="e">
        <f t="shared" si="24"/>
        <v>#VALUE!</v>
      </c>
      <c r="DC25" s="120" t="e">
        <f t="shared" si="24"/>
        <v>#VALUE!</v>
      </c>
      <c r="DD25" s="120" t="e">
        <f t="shared" si="24"/>
        <v>#VALUE!</v>
      </c>
      <c r="DE25" s="120" t="e">
        <f t="shared" si="24"/>
        <v>#VALUE!</v>
      </c>
      <c r="DF25" s="120" t="e">
        <f t="shared" si="24"/>
        <v>#VALUE!</v>
      </c>
      <c r="DG25" s="120" t="e">
        <f t="shared" si="24"/>
        <v>#VALUE!</v>
      </c>
      <c r="DH25" s="120" t="e">
        <f t="shared" si="24"/>
        <v>#VALUE!</v>
      </c>
      <c r="DI25" s="120" t="e">
        <f t="shared" si="24"/>
        <v>#VALUE!</v>
      </c>
      <c r="DJ25" s="120" t="e">
        <f t="shared" si="24"/>
        <v>#VALUE!</v>
      </c>
      <c r="DK25" s="120" t="e">
        <f t="shared" si="24"/>
        <v>#VALUE!</v>
      </c>
      <c r="DL25" s="120" t="e">
        <f t="shared" si="24"/>
        <v>#VALUE!</v>
      </c>
      <c r="DX25" s="183" t="s">
        <v>39</v>
      </c>
      <c r="DY25" s="146" t="s">
        <v>0</v>
      </c>
      <c r="DZ25" s="146" t="s">
        <v>0</v>
      </c>
      <c r="EA25" s="146" t="s">
        <v>0</v>
      </c>
    </row>
    <row r="26" spans="1:131" s="120" customFormat="1" x14ac:dyDescent="0.2">
      <c r="B26" s="124" t="s">
        <v>20</v>
      </c>
      <c r="C26" s="122"/>
      <c r="D26" s="123">
        <v>109914875.09</v>
      </c>
      <c r="E26" s="122"/>
      <c r="F26" s="123">
        <v>104551080.99000001</v>
      </c>
      <c r="G26" s="123">
        <v>107437486.48</v>
      </c>
      <c r="H26" s="123">
        <v>110850328.03999999</v>
      </c>
      <c r="I26" s="123">
        <v>113632746.03999999</v>
      </c>
      <c r="J26" s="123">
        <v>117452748.99999997</v>
      </c>
      <c r="K26" s="123">
        <v>121399264.92</v>
      </c>
      <c r="L26" s="123">
        <v>125557209.12</v>
      </c>
      <c r="M26" s="123">
        <v>129878719.03000005</v>
      </c>
      <c r="N26" s="123">
        <v>134152688.32000001</v>
      </c>
      <c r="O26" s="123">
        <v>138844463.00000003</v>
      </c>
      <c r="S26" s="120">
        <f>SUMIF($Q20:$Q25,"yes",D20:D25)</f>
        <v>109914875.09</v>
      </c>
      <c r="T26" s="120">
        <f t="shared" ref="T26:AC26" si="25">SUMIF($Q20:$Q25,"yes",F20:F25)</f>
        <v>104551080.99000001</v>
      </c>
      <c r="U26" s="120">
        <f t="shared" si="25"/>
        <v>107437486.48</v>
      </c>
      <c r="V26" s="120">
        <f t="shared" si="25"/>
        <v>110850328.03999999</v>
      </c>
      <c r="W26" s="120">
        <f t="shared" si="25"/>
        <v>113632746.03999999</v>
      </c>
      <c r="X26" s="120">
        <f t="shared" si="25"/>
        <v>117452748.99999997</v>
      </c>
      <c r="Y26" s="120">
        <f t="shared" si="25"/>
        <v>121399264.92</v>
      </c>
      <c r="Z26" s="120">
        <f t="shared" si="25"/>
        <v>125557209.12</v>
      </c>
      <c r="AA26" s="120">
        <f t="shared" si="25"/>
        <v>129878719.03000005</v>
      </c>
      <c r="AB26" s="120">
        <f t="shared" si="25"/>
        <v>134152688.32000001</v>
      </c>
      <c r="AC26" s="120">
        <f t="shared" si="25"/>
        <v>138844463.00000003</v>
      </c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BB26" s="123" t="e">
        <f t="shared" ref="BB26:BL26" si="26">SUM(BB20:BB25)</f>
        <v>#VALUE!</v>
      </c>
      <c r="BC26" s="123" t="e">
        <f t="shared" si="26"/>
        <v>#VALUE!</v>
      </c>
      <c r="BD26" s="123" t="e">
        <f t="shared" si="26"/>
        <v>#VALUE!</v>
      </c>
      <c r="BE26" s="123" t="e">
        <f t="shared" si="26"/>
        <v>#VALUE!</v>
      </c>
      <c r="BF26" s="123" t="e">
        <f t="shared" si="26"/>
        <v>#VALUE!</v>
      </c>
      <c r="BG26" s="123" t="e">
        <f t="shared" si="26"/>
        <v>#VALUE!</v>
      </c>
      <c r="BH26" s="123" t="e">
        <f t="shared" si="26"/>
        <v>#VALUE!</v>
      </c>
      <c r="BI26" s="123" t="e">
        <f t="shared" si="26"/>
        <v>#VALUE!</v>
      </c>
      <c r="BJ26" s="123" t="e">
        <f t="shared" si="26"/>
        <v>#VALUE!</v>
      </c>
      <c r="BK26" s="123" t="e">
        <f t="shared" si="26"/>
        <v>#VALUE!</v>
      </c>
      <c r="BL26" s="123" t="e">
        <f t="shared" si="26"/>
        <v>#VALUE!</v>
      </c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CB26" s="123" t="e">
        <f t="shared" ref="CB26:CL26" si="27">SUM(CB20:CB25)</f>
        <v>#VALUE!</v>
      </c>
      <c r="CC26" s="123" t="e">
        <f t="shared" si="27"/>
        <v>#VALUE!</v>
      </c>
      <c r="CD26" s="123" t="e">
        <f t="shared" si="27"/>
        <v>#VALUE!</v>
      </c>
      <c r="CE26" s="123" t="e">
        <f t="shared" si="27"/>
        <v>#VALUE!</v>
      </c>
      <c r="CF26" s="123" t="e">
        <f t="shared" si="27"/>
        <v>#VALUE!</v>
      </c>
      <c r="CG26" s="123" t="e">
        <f t="shared" si="27"/>
        <v>#VALUE!</v>
      </c>
      <c r="CH26" s="123" t="e">
        <f t="shared" si="27"/>
        <v>#VALUE!</v>
      </c>
      <c r="CI26" s="123" t="e">
        <f t="shared" si="27"/>
        <v>#VALUE!</v>
      </c>
      <c r="CJ26" s="123" t="e">
        <f t="shared" si="27"/>
        <v>#VALUE!</v>
      </c>
      <c r="CK26" s="123" t="e">
        <f t="shared" si="27"/>
        <v>#VALUE!</v>
      </c>
      <c r="CL26" s="123" t="e">
        <f t="shared" si="27"/>
        <v>#VALUE!</v>
      </c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DB26" s="123" t="e">
        <f t="shared" ref="DB26:DL26" si="28">SUM(DB20:DB25)</f>
        <v>#VALUE!</v>
      </c>
      <c r="DC26" s="123" t="e">
        <f t="shared" si="28"/>
        <v>#VALUE!</v>
      </c>
      <c r="DD26" s="123" t="e">
        <f t="shared" si="28"/>
        <v>#VALUE!</v>
      </c>
      <c r="DE26" s="123" t="e">
        <f t="shared" si="28"/>
        <v>#VALUE!</v>
      </c>
      <c r="DF26" s="123" t="e">
        <f t="shared" si="28"/>
        <v>#VALUE!</v>
      </c>
      <c r="DG26" s="123" t="e">
        <f t="shared" si="28"/>
        <v>#VALUE!</v>
      </c>
      <c r="DH26" s="123" t="e">
        <f t="shared" si="28"/>
        <v>#VALUE!</v>
      </c>
      <c r="DI26" s="123" t="e">
        <f t="shared" si="28"/>
        <v>#VALUE!</v>
      </c>
      <c r="DJ26" s="123" t="e">
        <f t="shared" si="28"/>
        <v>#VALUE!</v>
      </c>
      <c r="DK26" s="123" t="e">
        <f t="shared" si="28"/>
        <v>#VALUE!</v>
      </c>
      <c r="DL26" s="123" t="e">
        <f t="shared" si="28"/>
        <v>#VALUE!</v>
      </c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X26" s="183" t="s">
        <v>39</v>
      </c>
      <c r="DY26" s="146" t="s">
        <v>0</v>
      </c>
      <c r="DZ26" s="146" t="s">
        <v>0</v>
      </c>
      <c r="EA26" s="146" t="s">
        <v>0</v>
      </c>
    </row>
    <row r="27" spans="1:131" s="120" customFormat="1" x14ac:dyDescent="0.2">
      <c r="B27" s="124"/>
      <c r="C27" s="132"/>
      <c r="E27" s="132"/>
      <c r="DX27" s="183" t="s">
        <v>39</v>
      </c>
      <c r="DY27" s="146" t="s">
        <v>0</v>
      </c>
      <c r="DZ27" s="146" t="s">
        <v>0</v>
      </c>
      <c r="EA27" s="146" t="s">
        <v>0</v>
      </c>
    </row>
    <row r="28" spans="1:131" s="120" customFormat="1" ht="15" x14ac:dyDescent="0.25">
      <c r="B28" s="144" t="s">
        <v>54</v>
      </c>
      <c r="C28" s="122"/>
      <c r="D28" s="123">
        <v>103368.82999999821</v>
      </c>
      <c r="E28" s="122"/>
      <c r="F28" s="123">
        <v>2763914.7999999821</v>
      </c>
      <c r="G28" s="123">
        <v>4595020.3199999928</v>
      </c>
      <c r="H28" s="123">
        <v>4977810.9600000083</v>
      </c>
      <c r="I28" s="123">
        <v>6122652.9600000083</v>
      </c>
      <c r="J28" s="123">
        <v>6100428.0100000352</v>
      </c>
      <c r="K28" s="123">
        <v>4372761.5599999875</v>
      </c>
      <c r="L28" s="123">
        <v>4407216.200000003</v>
      </c>
      <c r="M28" s="123">
        <v>4441710.4499999434</v>
      </c>
      <c r="N28" s="123">
        <v>3770101.5899999887</v>
      </c>
      <c r="O28" s="123">
        <v>3821626.369999975</v>
      </c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BB28" s="123" t="e">
        <f t="shared" ref="BB28:BL28" si="29">BB17-BB26</f>
        <v>#VALUE!</v>
      </c>
      <c r="BC28" s="123" t="e">
        <f t="shared" si="29"/>
        <v>#VALUE!</v>
      </c>
      <c r="BD28" s="123" t="e">
        <f t="shared" si="29"/>
        <v>#VALUE!</v>
      </c>
      <c r="BE28" s="123" t="e">
        <f t="shared" si="29"/>
        <v>#VALUE!</v>
      </c>
      <c r="BF28" s="123" t="e">
        <f t="shared" si="29"/>
        <v>#VALUE!</v>
      </c>
      <c r="BG28" s="123" t="e">
        <f t="shared" si="29"/>
        <v>#VALUE!</v>
      </c>
      <c r="BH28" s="123" t="e">
        <f t="shared" si="29"/>
        <v>#VALUE!</v>
      </c>
      <c r="BI28" s="123" t="e">
        <f t="shared" si="29"/>
        <v>#VALUE!</v>
      </c>
      <c r="BJ28" s="123" t="e">
        <f t="shared" si="29"/>
        <v>#VALUE!</v>
      </c>
      <c r="BK28" s="123" t="e">
        <f t="shared" si="29"/>
        <v>#VALUE!</v>
      </c>
      <c r="BL28" s="123" t="e">
        <f t="shared" si="29"/>
        <v>#VALUE!</v>
      </c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CB28" s="123" t="e">
        <f t="shared" ref="CB28:CL28" si="30">CB17-CB26</f>
        <v>#VALUE!</v>
      </c>
      <c r="CC28" s="123" t="e">
        <f t="shared" si="30"/>
        <v>#VALUE!</v>
      </c>
      <c r="CD28" s="123" t="e">
        <f t="shared" si="30"/>
        <v>#VALUE!</v>
      </c>
      <c r="CE28" s="123" t="e">
        <f t="shared" si="30"/>
        <v>#VALUE!</v>
      </c>
      <c r="CF28" s="123" t="e">
        <f t="shared" si="30"/>
        <v>#VALUE!</v>
      </c>
      <c r="CG28" s="123" t="e">
        <f t="shared" si="30"/>
        <v>#VALUE!</v>
      </c>
      <c r="CH28" s="123" t="e">
        <f t="shared" si="30"/>
        <v>#VALUE!</v>
      </c>
      <c r="CI28" s="123" t="e">
        <f t="shared" si="30"/>
        <v>#VALUE!</v>
      </c>
      <c r="CJ28" s="123" t="e">
        <f t="shared" si="30"/>
        <v>#VALUE!</v>
      </c>
      <c r="CK28" s="123" t="e">
        <f t="shared" si="30"/>
        <v>#VALUE!</v>
      </c>
      <c r="CL28" s="123" t="e">
        <f t="shared" si="30"/>
        <v>#VALUE!</v>
      </c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DX28" s="183" t="s">
        <v>39</v>
      </c>
      <c r="DY28" s="146" t="s">
        <v>0</v>
      </c>
      <c r="DZ28" s="146" t="s">
        <v>0</v>
      </c>
      <c r="EA28" s="146" t="s">
        <v>0</v>
      </c>
    </row>
    <row r="29" spans="1:131" s="120" customFormat="1" x14ac:dyDescent="0.2">
      <c r="C29" s="132"/>
      <c r="E29" s="132"/>
      <c r="DX29" s="183" t="s">
        <v>39</v>
      </c>
      <c r="DY29" s="146" t="s">
        <v>0</v>
      </c>
      <c r="DZ29" s="146" t="s">
        <v>0</v>
      </c>
      <c r="EA29" s="146" t="s">
        <v>0</v>
      </c>
    </row>
    <row r="30" spans="1:131" s="120" customFormat="1" x14ac:dyDescent="0.2">
      <c r="B30" s="124" t="s">
        <v>55</v>
      </c>
      <c r="C30" s="122"/>
      <c r="D30" s="123">
        <v>0</v>
      </c>
      <c r="E30" s="122"/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BB30" s="123" t="e">
        <f>#REF!</f>
        <v>#REF!</v>
      </c>
      <c r="BC30" s="123" t="e">
        <f>#REF!</f>
        <v>#REF!</v>
      </c>
      <c r="BD30" s="123" t="e">
        <f>#REF!</f>
        <v>#REF!</v>
      </c>
      <c r="BE30" s="123" t="e">
        <f>#REF!</f>
        <v>#REF!</v>
      </c>
      <c r="BF30" s="123" t="e">
        <f>#REF!</f>
        <v>#REF!</v>
      </c>
      <c r="BG30" s="123" t="e">
        <f>#REF!</f>
        <v>#REF!</v>
      </c>
      <c r="BH30" s="123" t="e">
        <f>#REF!</f>
        <v>#REF!</v>
      </c>
      <c r="BI30" s="123" t="e">
        <f>#REF!</f>
        <v>#REF!</v>
      </c>
      <c r="BJ30" s="123" t="e">
        <f>#REF!</f>
        <v>#REF!</v>
      </c>
      <c r="BK30" s="123" t="e">
        <f>#REF!</f>
        <v>#REF!</v>
      </c>
      <c r="BL30" s="123" t="e">
        <f>#REF!</f>
        <v>#REF!</v>
      </c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CB30" s="123" t="e">
        <f>#REF!</f>
        <v>#REF!</v>
      </c>
      <c r="CC30" s="123" t="e">
        <f>#REF!</f>
        <v>#REF!</v>
      </c>
      <c r="CD30" s="123" t="e">
        <f>#REF!</f>
        <v>#REF!</v>
      </c>
      <c r="CE30" s="123" t="e">
        <f>#REF!</f>
        <v>#REF!</v>
      </c>
      <c r="CF30" s="123" t="e">
        <f>#REF!</f>
        <v>#REF!</v>
      </c>
      <c r="CG30" s="123" t="e">
        <f>#REF!</f>
        <v>#REF!</v>
      </c>
      <c r="CH30" s="123" t="e">
        <f>#REF!</f>
        <v>#REF!</v>
      </c>
      <c r="CI30" s="123" t="e">
        <f>#REF!</f>
        <v>#REF!</v>
      </c>
      <c r="CJ30" s="123" t="e">
        <f>#REF!</f>
        <v>#REF!</v>
      </c>
      <c r="CK30" s="123" t="e">
        <f>#REF!</f>
        <v>#REF!</v>
      </c>
      <c r="CL30" s="123" t="e">
        <f>#REF!</f>
        <v>#REF!</v>
      </c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DX30" s="183" t="s">
        <v>39</v>
      </c>
      <c r="DY30" s="146" t="s">
        <v>0</v>
      </c>
      <c r="DZ30" s="146" t="s">
        <v>0</v>
      </c>
      <c r="EA30" s="146" t="s">
        <v>0</v>
      </c>
    </row>
    <row r="31" spans="1:131" s="120" customFormat="1" x14ac:dyDescent="0.2">
      <c r="B31" s="124"/>
      <c r="C31" s="132"/>
      <c r="E31" s="132"/>
      <c r="DX31" s="183" t="s">
        <v>39</v>
      </c>
      <c r="DY31" s="146" t="s">
        <v>0</v>
      </c>
      <c r="DZ31" s="146" t="s">
        <v>0</v>
      </c>
      <c r="EA31" s="146" t="s">
        <v>0</v>
      </c>
    </row>
    <row r="32" spans="1:131" s="120" customFormat="1" ht="15.75" thickBot="1" x14ac:dyDescent="0.3">
      <c r="B32" s="144" t="s">
        <v>56</v>
      </c>
      <c r="C32" s="122"/>
      <c r="D32" s="169">
        <v>103368.82999999821</v>
      </c>
      <c r="E32" s="122"/>
      <c r="F32" s="169">
        <v>2763914.7999999821</v>
      </c>
      <c r="G32" s="169">
        <v>4595020.3199999928</v>
      </c>
      <c r="H32" s="169">
        <v>4977810.9600000083</v>
      </c>
      <c r="I32" s="169">
        <v>6122652.9600000083</v>
      </c>
      <c r="J32" s="169">
        <v>6100428.0100000352</v>
      </c>
      <c r="K32" s="169">
        <v>4372761.5599999875</v>
      </c>
      <c r="L32" s="169">
        <v>4407216.200000003</v>
      </c>
      <c r="M32" s="169">
        <v>4441710.4499999434</v>
      </c>
      <c r="N32" s="169">
        <v>3770101.5899999887</v>
      </c>
      <c r="O32" s="169">
        <v>3821626.369999975</v>
      </c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BB32" s="169" t="e">
        <f t="shared" ref="BB32:BL32" si="31">BB30+BB28</f>
        <v>#REF!</v>
      </c>
      <c r="BC32" s="169" t="e">
        <f t="shared" si="31"/>
        <v>#REF!</v>
      </c>
      <c r="BD32" s="169" t="e">
        <f t="shared" si="31"/>
        <v>#REF!</v>
      </c>
      <c r="BE32" s="169" t="e">
        <f t="shared" si="31"/>
        <v>#REF!</v>
      </c>
      <c r="BF32" s="169" t="e">
        <f t="shared" si="31"/>
        <v>#REF!</v>
      </c>
      <c r="BG32" s="169" t="e">
        <f t="shared" si="31"/>
        <v>#REF!</v>
      </c>
      <c r="BH32" s="169" t="e">
        <f t="shared" si="31"/>
        <v>#REF!</v>
      </c>
      <c r="BI32" s="169" t="e">
        <f t="shared" si="31"/>
        <v>#REF!</v>
      </c>
      <c r="BJ32" s="169" t="e">
        <f t="shared" si="31"/>
        <v>#REF!</v>
      </c>
      <c r="BK32" s="169" t="e">
        <f t="shared" si="31"/>
        <v>#REF!</v>
      </c>
      <c r="BL32" s="169" t="e">
        <f t="shared" si="31"/>
        <v>#REF!</v>
      </c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CB32" s="169" t="e">
        <f t="shared" ref="CB32:CL32" si="32">CB30+CB28</f>
        <v>#REF!</v>
      </c>
      <c r="CC32" s="169" t="e">
        <f t="shared" si="32"/>
        <v>#REF!</v>
      </c>
      <c r="CD32" s="169" t="e">
        <f t="shared" si="32"/>
        <v>#REF!</v>
      </c>
      <c r="CE32" s="169" t="e">
        <f t="shared" si="32"/>
        <v>#REF!</v>
      </c>
      <c r="CF32" s="169" t="e">
        <f t="shared" si="32"/>
        <v>#REF!</v>
      </c>
      <c r="CG32" s="169" t="e">
        <f t="shared" si="32"/>
        <v>#REF!</v>
      </c>
      <c r="CH32" s="169" t="e">
        <f t="shared" si="32"/>
        <v>#REF!</v>
      </c>
      <c r="CI32" s="169" t="e">
        <f t="shared" si="32"/>
        <v>#REF!</v>
      </c>
      <c r="CJ32" s="169" t="e">
        <f t="shared" si="32"/>
        <v>#REF!</v>
      </c>
      <c r="CK32" s="169" t="e">
        <f t="shared" si="32"/>
        <v>#REF!</v>
      </c>
      <c r="CL32" s="169" t="e">
        <f t="shared" si="32"/>
        <v>#REF!</v>
      </c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DX32" s="183" t="s">
        <v>39</v>
      </c>
      <c r="DY32" s="146" t="s">
        <v>0</v>
      </c>
      <c r="DZ32" s="146" t="s">
        <v>0</v>
      </c>
      <c r="EA32" s="146" t="s">
        <v>0</v>
      </c>
    </row>
    <row r="33" spans="1:131" s="120" customFormat="1" ht="13.5" thickTop="1" x14ac:dyDescent="0.2">
      <c r="C33" s="132"/>
      <c r="E33" s="132"/>
      <c r="DX33" s="183" t="s">
        <v>39</v>
      </c>
      <c r="DY33" s="146" t="s">
        <v>0</v>
      </c>
      <c r="DZ33" s="146" t="s">
        <v>0</v>
      </c>
      <c r="EA33" s="146" t="s">
        <v>0</v>
      </c>
    </row>
    <row r="34" spans="1:131" s="120" customFormat="1" x14ac:dyDescent="0.2">
      <c r="B34" s="170" t="s">
        <v>57</v>
      </c>
      <c r="C34" s="132"/>
      <c r="E34" s="132"/>
      <c r="DX34" s="183" t="s">
        <v>39</v>
      </c>
      <c r="DY34" s="146" t="s">
        <v>0</v>
      </c>
      <c r="DZ34" s="146" t="s">
        <v>0</v>
      </c>
      <c r="EA34" s="146" t="s">
        <v>0</v>
      </c>
    </row>
    <row r="35" spans="1:131" s="120" customFormat="1" x14ac:dyDescent="0.2">
      <c r="B35" s="170" t="s">
        <v>58</v>
      </c>
      <c r="C35" s="171"/>
      <c r="D35" s="170">
        <v>-16404972.170000002</v>
      </c>
      <c r="E35" s="171"/>
      <c r="F35" s="170">
        <v>-7040192.2000000179</v>
      </c>
      <c r="G35" s="170">
        <v>-4127491.980000006</v>
      </c>
      <c r="H35" s="170">
        <v>-3945661.0399999917</v>
      </c>
      <c r="I35" s="170">
        <v>-3145824.0399999917</v>
      </c>
      <c r="J35" s="170">
        <v>-3385401.8399999645</v>
      </c>
      <c r="K35" s="170">
        <v>-5336941.7300000116</v>
      </c>
      <c r="L35" s="170">
        <v>-5533076.7199999969</v>
      </c>
      <c r="M35" s="170">
        <v>-5736089.7900000568</v>
      </c>
      <c r="N35" s="170">
        <v>-6652331.2000000123</v>
      </c>
      <c r="O35" s="170">
        <v>-6852777.9500000253</v>
      </c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BB35" s="170" t="e">
        <f t="shared" ref="BB35:BL35" si="33">BB32-BB13</f>
        <v>#REF!</v>
      </c>
      <c r="BC35" s="170" t="e">
        <f t="shared" si="33"/>
        <v>#REF!</v>
      </c>
      <c r="BD35" s="170" t="e">
        <f t="shared" si="33"/>
        <v>#REF!</v>
      </c>
      <c r="BE35" s="170" t="e">
        <f t="shared" si="33"/>
        <v>#REF!</v>
      </c>
      <c r="BF35" s="170" t="e">
        <f t="shared" si="33"/>
        <v>#REF!</v>
      </c>
      <c r="BG35" s="170" t="e">
        <f t="shared" si="33"/>
        <v>#REF!</v>
      </c>
      <c r="BH35" s="170" t="e">
        <f t="shared" si="33"/>
        <v>#REF!</v>
      </c>
      <c r="BI35" s="170" t="e">
        <f t="shared" si="33"/>
        <v>#REF!</v>
      </c>
      <c r="BJ35" s="170" t="e">
        <f t="shared" si="33"/>
        <v>#REF!</v>
      </c>
      <c r="BK35" s="170" t="e">
        <f t="shared" si="33"/>
        <v>#REF!</v>
      </c>
      <c r="BL35" s="170" t="e">
        <f t="shared" si="33"/>
        <v>#REF!</v>
      </c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CB35" s="170" t="e">
        <f t="shared" ref="CB35:CL35" si="34">CB32-CB13</f>
        <v>#REF!</v>
      </c>
      <c r="CC35" s="170" t="e">
        <f t="shared" si="34"/>
        <v>#REF!</v>
      </c>
      <c r="CD35" s="170" t="e">
        <f t="shared" si="34"/>
        <v>#REF!</v>
      </c>
      <c r="CE35" s="170" t="e">
        <f t="shared" si="34"/>
        <v>#REF!</v>
      </c>
      <c r="CF35" s="170" t="e">
        <f t="shared" si="34"/>
        <v>#REF!</v>
      </c>
      <c r="CG35" s="170" t="e">
        <f t="shared" si="34"/>
        <v>#REF!</v>
      </c>
      <c r="CH35" s="170" t="e">
        <f t="shared" si="34"/>
        <v>#REF!</v>
      </c>
      <c r="CI35" s="170" t="e">
        <f t="shared" si="34"/>
        <v>#REF!</v>
      </c>
      <c r="CJ35" s="170" t="e">
        <f t="shared" si="34"/>
        <v>#REF!</v>
      </c>
      <c r="CK35" s="170" t="e">
        <f t="shared" si="34"/>
        <v>#REF!</v>
      </c>
      <c r="CL35" s="170" t="e">
        <f t="shared" si="34"/>
        <v>#REF!</v>
      </c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DX35" s="183" t="s">
        <v>39</v>
      </c>
      <c r="DY35" s="146" t="s">
        <v>0</v>
      </c>
      <c r="DZ35" s="146" t="s">
        <v>0</v>
      </c>
      <c r="EA35" s="146" t="s">
        <v>0</v>
      </c>
    </row>
    <row r="36" spans="1:131" s="120" customFormat="1" x14ac:dyDescent="0.2">
      <c r="C36" s="132"/>
      <c r="E36" s="145"/>
      <c r="DX36" s="183" t="s">
        <v>39</v>
      </c>
      <c r="DY36" s="146" t="s">
        <v>0</v>
      </c>
      <c r="DZ36" s="146" t="s">
        <v>0</v>
      </c>
      <c r="EA36" s="146" t="s">
        <v>0</v>
      </c>
    </row>
    <row r="37" spans="1:131" s="120" customFormat="1" hidden="1" x14ac:dyDescent="0.2">
      <c r="A37" s="183"/>
      <c r="DX37" s="183" t="s">
        <v>39</v>
      </c>
      <c r="DY37" s="146" t="s">
        <v>0</v>
      </c>
      <c r="DZ37" s="146" t="s">
        <v>0</v>
      </c>
      <c r="EA37" s="146" t="s">
        <v>0</v>
      </c>
    </row>
    <row r="38" spans="1:131" s="120" customFormat="1" hidden="1" x14ac:dyDescent="0.2">
      <c r="DX38" s="183" t="s">
        <v>39</v>
      </c>
      <c r="DY38" s="146" t="s">
        <v>0</v>
      </c>
      <c r="DZ38" s="146" t="s">
        <v>0</v>
      </c>
      <c r="EA38" s="146" t="s">
        <v>0</v>
      </c>
    </row>
    <row r="39" spans="1:131" s="120" customFormat="1" hidden="1" x14ac:dyDescent="0.2">
      <c r="DX39" s="183" t="s">
        <v>39</v>
      </c>
      <c r="DY39" s="146" t="s">
        <v>0</v>
      </c>
      <c r="DZ39" s="146" t="s">
        <v>0</v>
      </c>
      <c r="EA39" s="146" t="s">
        <v>0</v>
      </c>
    </row>
    <row r="40" spans="1:131" s="120" customFormat="1" hidden="1" x14ac:dyDescent="0.2">
      <c r="B40" s="117" t="s">
        <v>59</v>
      </c>
      <c r="C40" s="117"/>
      <c r="D40" s="120">
        <f>IF('[1]Budget Summary 1'!J608&gt;0,'[1]Budget Summary 1'!J608,0)</f>
        <v>10659481.950000001</v>
      </c>
      <c r="E40" s="117"/>
      <c r="F40" s="120">
        <f>IF('[1]Budget Summary 1'!L608&gt;0,'[1]Budget Summary 1'!L608,0)</f>
        <v>10956332.34</v>
      </c>
      <c r="G40" s="120">
        <f>IF('[1]Budget Summary 1'!M608&gt;0,'[1]Budget Summary 1'!M608,0)</f>
        <v>11302732.33</v>
      </c>
      <c r="H40" s="120">
        <f>IF('[1]Budget Summary 1'!N608&gt;0,'[1]Budget Summary 1'!N608,0)</f>
        <v>11621419</v>
      </c>
      <c r="I40" s="120">
        <f>IF('[1]Budget Summary 1'!O608&gt;0,'[1]Budget Summary 1'!O608,0)</f>
        <v>11927644</v>
      </c>
      <c r="J40" s="120">
        <f>IF('[1]Budget Summary 1'!P608&gt;0,'[1]Budget Summary 1'!P608,0)</f>
        <v>12276359.020000001</v>
      </c>
      <c r="K40" s="120">
        <f>IF('[1]Budget Summary 1'!Q608&gt;0,'[1]Budget Summary 1'!Q608,0)</f>
        <v>12635934.399999999</v>
      </c>
      <c r="L40" s="120">
        <f>IF('[1]Budget Summary 1'!R608&gt;0,'[1]Budget Summary 1'!R608,0)</f>
        <v>13005890.109999998</v>
      </c>
      <c r="M40" s="120">
        <f>IF('[1]Budget Summary 1'!S608&gt;0,'[1]Budget Summary 1'!S608,0)</f>
        <v>13387081.429999996</v>
      </c>
      <c r="N40" s="120">
        <f>IF('[1]Budget Summary 1'!T608&gt;0,'[1]Budget Summary 1'!T608,0)</f>
        <v>13779706.359999999</v>
      </c>
      <c r="O40" s="120">
        <f>IF('[1]Budget Summary 1'!U608&gt;0,'[1]Budget Summary 1'!U608,0)</f>
        <v>14000315.41</v>
      </c>
      <c r="DX40" s="183" t="s">
        <v>39</v>
      </c>
      <c r="DY40" s="146" t="s">
        <v>0</v>
      </c>
      <c r="DZ40" s="146" t="s">
        <v>0</v>
      </c>
      <c r="EA40" s="146" t="s">
        <v>0</v>
      </c>
    </row>
    <row r="41" spans="1:131" s="120" customFormat="1" hidden="1" x14ac:dyDescent="0.2">
      <c r="B41" s="117" t="s">
        <v>60</v>
      </c>
      <c r="C41" s="117"/>
      <c r="D41" s="120">
        <f>IF('[1]Budget Summary 1'!J608&lt;0,-'[1]Budget Summary 1'!J608,0)</f>
        <v>0</v>
      </c>
      <c r="E41" s="117"/>
      <c r="F41" s="120">
        <f>IF('[1]Budget Summary 1'!L608&lt;0,-'[1]Budget Summary 1'!L608,0)</f>
        <v>0</v>
      </c>
      <c r="G41" s="120">
        <f>IF('[1]Budget Summary 1'!M608&lt;0,-'[1]Budget Summary 1'!M608,0)</f>
        <v>0</v>
      </c>
      <c r="H41" s="120">
        <f>IF('[1]Budget Summary 1'!N608&lt;0,-'[1]Budget Summary 1'!N608,0)</f>
        <v>0</v>
      </c>
      <c r="I41" s="120">
        <f>IF('[1]Budget Summary 1'!O608&lt;0,-'[1]Budget Summary 1'!O608,0)</f>
        <v>0</v>
      </c>
      <c r="J41" s="120">
        <f>IF('[1]Budget Summary 1'!P608&lt;0,-'[1]Budget Summary 1'!P608,0)</f>
        <v>0</v>
      </c>
      <c r="K41" s="120">
        <f>IF('[1]Budget Summary 1'!Q608&lt;0,-'[1]Budget Summary 1'!Q608,0)</f>
        <v>0</v>
      </c>
      <c r="L41" s="120">
        <f>IF('[1]Budget Summary 1'!R608&lt;0,-'[1]Budget Summary 1'!R608,0)</f>
        <v>0</v>
      </c>
      <c r="M41" s="120">
        <f>IF('[1]Budget Summary 1'!S608&lt;0,-'[1]Budget Summary 1'!S608,0)</f>
        <v>0</v>
      </c>
      <c r="N41" s="120">
        <f>IF('[1]Budget Summary 1'!T608&lt;0,-'[1]Budget Summary 1'!T608,0)</f>
        <v>0</v>
      </c>
      <c r="O41" s="120">
        <f>IF('[1]Budget Summary 1'!U608&lt;0,-'[1]Budget Summary 1'!U608,0)</f>
        <v>0</v>
      </c>
      <c r="DX41" s="183" t="s">
        <v>39</v>
      </c>
      <c r="DY41" s="146" t="s">
        <v>0</v>
      </c>
      <c r="DZ41" s="146" t="s">
        <v>0</v>
      </c>
      <c r="EA41" s="146" t="s">
        <v>0</v>
      </c>
    </row>
    <row r="42" spans="1:131" s="120" customFormat="1" hidden="1" x14ac:dyDescent="0.2">
      <c r="DX42" s="183" t="s">
        <v>39</v>
      </c>
      <c r="DY42" s="146" t="s">
        <v>0</v>
      </c>
      <c r="DZ42" s="146" t="s">
        <v>0</v>
      </c>
      <c r="EA42" s="146" t="s">
        <v>0</v>
      </c>
    </row>
    <row r="43" spans="1:131" s="120" customFormat="1" hidden="1" x14ac:dyDescent="0.2">
      <c r="B43" s="120" t="s">
        <v>61</v>
      </c>
      <c r="D43" s="120">
        <f>+'[1]Loans Receivable - Internal'!J44</f>
        <v>0</v>
      </c>
      <c r="F43" s="120">
        <f>+'[1]Loans Receivable - Internal'!K44</f>
        <v>0</v>
      </c>
      <c r="G43" s="120">
        <f>+'[1]Loans Receivable - Internal'!L44</f>
        <v>0</v>
      </c>
      <c r="H43" s="120">
        <f>+'[1]Loans Receivable - Internal'!M44</f>
        <v>0</v>
      </c>
      <c r="I43" s="120">
        <f>+'[1]Loans Receivable - Internal'!N44</f>
        <v>0</v>
      </c>
      <c r="J43" s="120">
        <f>+'[1]Loans Receivable - Internal'!O44</f>
        <v>0</v>
      </c>
      <c r="K43" s="120">
        <f>+'[1]Loans Receivable - Internal'!P44</f>
        <v>0</v>
      </c>
      <c r="L43" s="120">
        <f>+'[1]Loans Receivable - Internal'!Q44</f>
        <v>0</v>
      </c>
      <c r="M43" s="120">
        <f>+'[1]Loans Receivable - Internal'!R44</f>
        <v>0</v>
      </c>
      <c r="N43" s="120">
        <f>+'[1]Loans Receivable - Internal'!S44</f>
        <v>0</v>
      </c>
      <c r="O43" s="120">
        <f>+'[1]Loans Receivable - Internal'!T44</f>
        <v>0</v>
      </c>
      <c r="DX43" s="183" t="s">
        <v>39</v>
      </c>
      <c r="DY43" s="146" t="s">
        <v>0</v>
      </c>
      <c r="DZ43" s="146" t="s">
        <v>0</v>
      </c>
      <c r="EA43" s="146" t="s">
        <v>0</v>
      </c>
    </row>
    <row r="44" spans="1:131" s="120" customFormat="1" hidden="1" x14ac:dyDescent="0.2">
      <c r="B44" s="120" t="s">
        <v>62</v>
      </c>
      <c r="D44" s="120">
        <f>+'[1]Loans Payable - Internal'!J44</f>
        <v>0</v>
      </c>
      <c r="F44" s="120">
        <f>+'[1]Loans Payable - Internal'!K44</f>
        <v>0</v>
      </c>
      <c r="G44" s="120">
        <f>+'[1]Loans Payable - Internal'!L44</f>
        <v>0</v>
      </c>
      <c r="H44" s="120">
        <f>+'[1]Loans Payable - Internal'!M44</f>
        <v>0</v>
      </c>
      <c r="I44" s="120">
        <f>+'[1]Loans Payable - Internal'!N44</f>
        <v>0</v>
      </c>
      <c r="J44" s="120">
        <f>+'[1]Loans Payable - Internal'!O44</f>
        <v>0</v>
      </c>
      <c r="K44" s="120">
        <f>+'[1]Loans Payable - Internal'!P44</f>
        <v>0</v>
      </c>
      <c r="L44" s="120">
        <f>+'[1]Loans Payable - Internal'!Q44</f>
        <v>0</v>
      </c>
      <c r="M44" s="120">
        <f>+'[1]Loans Payable - Internal'!R44</f>
        <v>0</v>
      </c>
      <c r="N44" s="120">
        <f>+'[1]Loans Payable - Internal'!S44</f>
        <v>0</v>
      </c>
      <c r="O44" s="120">
        <f>+'[1]Loans Payable - Internal'!T44</f>
        <v>0</v>
      </c>
      <c r="DX44" s="183" t="s">
        <v>39</v>
      </c>
      <c r="DY44" s="146" t="s">
        <v>0</v>
      </c>
      <c r="DZ44" s="146" t="s">
        <v>0</v>
      </c>
      <c r="EA44" s="146" t="s">
        <v>0</v>
      </c>
    </row>
    <row r="45" spans="1:131" s="120" customFormat="1" hidden="1" x14ac:dyDescent="0.2">
      <c r="DX45" s="183" t="s">
        <v>39</v>
      </c>
      <c r="DY45" s="146" t="s">
        <v>0</v>
      </c>
      <c r="DZ45" s="146" t="s">
        <v>0</v>
      </c>
      <c r="EA45" s="146" t="s">
        <v>0</v>
      </c>
    </row>
    <row r="46" spans="1:131" s="120" customFormat="1" hidden="1" x14ac:dyDescent="0.2">
      <c r="DX46" s="183" t="s">
        <v>39</v>
      </c>
      <c r="DY46" s="146" t="s">
        <v>0</v>
      </c>
      <c r="DZ46" s="146" t="s">
        <v>0</v>
      </c>
      <c r="EA46" s="146" t="s">
        <v>0</v>
      </c>
    </row>
    <row r="47" spans="1:131" s="120" customFormat="1" hidden="1" x14ac:dyDescent="0.2">
      <c r="D47" s="120">
        <v>1</v>
      </c>
      <c r="F47" s="120">
        <f>D47+1</f>
        <v>2</v>
      </c>
      <c r="G47" s="120">
        <f t="shared" ref="G47:O47" si="35">F47+1</f>
        <v>3</v>
      </c>
      <c r="H47" s="120">
        <f t="shared" si="35"/>
        <v>4</v>
      </c>
      <c r="I47" s="120">
        <f t="shared" si="35"/>
        <v>5</v>
      </c>
      <c r="J47" s="120">
        <f t="shared" si="35"/>
        <v>6</v>
      </c>
      <c r="K47" s="120">
        <f t="shared" si="35"/>
        <v>7</v>
      </c>
      <c r="L47" s="120">
        <f t="shared" si="35"/>
        <v>8</v>
      </c>
      <c r="M47" s="120">
        <f t="shared" si="35"/>
        <v>9</v>
      </c>
      <c r="N47" s="120">
        <f t="shared" si="35"/>
        <v>10</v>
      </c>
      <c r="O47" s="120">
        <f t="shared" si="35"/>
        <v>11</v>
      </c>
      <c r="AE47" s="120">
        <f>O47+1</f>
        <v>12</v>
      </c>
      <c r="AF47" s="120">
        <f t="shared" ref="AF47:AN47" si="36">AE47+1</f>
        <v>13</v>
      </c>
      <c r="AG47" s="120">
        <f t="shared" si="36"/>
        <v>14</v>
      </c>
      <c r="AH47" s="120">
        <f t="shared" si="36"/>
        <v>15</v>
      </c>
      <c r="AI47" s="120">
        <f t="shared" si="36"/>
        <v>16</v>
      </c>
      <c r="AJ47" s="120">
        <f t="shared" si="36"/>
        <v>17</v>
      </c>
      <c r="AK47" s="120">
        <f t="shared" si="36"/>
        <v>18</v>
      </c>
      <c r="AL47" s="120">
        <f t="shared" si="36"/>
        <v>19</v>
      </c>
      <c r="AM47" s="120">
        <f t="shared" si="36"/>
        <v>20</v>
      </c>
      <c r="AN47" s="120">
        <f t="shared" si="36"/>
        <v>21</v>
      </c>
      <c r="BM47" s="120">
        <f>O47+1</f>
        <v>12</v>
      </c>
      <c r="BN47" s="120">
        <f t="shared" ref="BN47:BV47" si="37">BM47+1</f>
        <v>13</v>
      </c>
      <c r="BO47" s="120">
        <f t="shared" si="37"/>
        <v>14</v>
      </c>
      <c r="BP47" s="120">
        <f t="shared" si="37"/>
        <v>15</v>
      </c>
      <c r="BQ47" s="120">
        <f t="shared" si="37"/>
        <v>16</v>
      </c>
      <c r="BR47" s="120">
        <f t="shared" si="37"/>
        <v>17</v>
      </c>
      <c r="BS47" s="120">
        <f t="shared" si="37"/>
        <v>18</v>
      </c>
      <c r="BT47" s="120">
        <f t="shared" si="37"/>
        <v>19</v>
      </c>
      <c r="BU47" s="120">
        <f t="shared" si="37"/>
        <v>20</v>
      </c>
      <c r="BV47" s="120">
        <f t="shared" si="37"/>
        <v>21</v>
      </c>
      <c r="DX47" s="183" t="s">
        <v>39</v>
      </c>
      <c r="DY47" s="146" t="s">
        <v>0</v>
      </c>
      <c r="DZ47" s="146" t="s">
        <v>0</v>
      </c>
      <c r="EA47" s="146" t="s">
        <v>0</v>
      </c>
    </row>
    <row r="48" spans="1:131" s="120" customFormat="1" hidden="1" x14ac:dyDescent="0.2">
      <c r="DX48" s="183" t="s">
        <v>39</v>
      </c>
      <c r="DY48" s="146" t="s">
        <v>0</v>
      </c>
      <c r="DZ48" s="146" t="s">
        <v>0</v>
      </c>
      <c r="EA48" s="146" t="s">
        <v>0</v>
      </c>
    </row>
    <row r="49" spans="2:131" s="120" customFormat="1" hidden="1" x14ac:dyDescent="0.2">
      <c r="B49" s="124" t="s">
        <v>63</v>
      </c>
      <c r="C49" s="124"/>
      <c r="E49" s="124"/>
      <c r="DX49" s="183" t="s">
        <v>39</v>
      </c>
      <c r="DY49" s="146" t="s">
        <v>0</v>
      </c>
      <c r="DZ49" s="146" t="s">
        <v>0</v>
      </c>
      <c r="EA49" s="146" t="s">
        <v>0</v>
      </c>
    </row>
    <row r="50" spans="2:131" s="120" customFormat="1" hidden="1" x14ac:dyDescent="0.2">
      <c r="B50" s="117" t="s">
        <v>56</v>
      </c>
      <c r="C50" s="117"/>
      <c r="D50" s="120">
        <f>D32</f>
        <v>103368.82999999821</v>
      </c>
      <c r="E50" s="117"/>
      <c r="F50" s="120">
        <f t="shared" ref="F50:O50" si="38">F32</f>
        <v>2763914.7999999821</v>
      </c>
      <c r="G50" s="120">
        <f t="shared" si="38"/>
        <v>4595020.3199999928</v>
      </c>
      <c r="H50" s="120">
        <f t="shared" si="38"/>
        <v>4977810.9600000083</v>
      </c>
      <c r="I50" s="120">
        <f t="shared" si="38"/>
        <v>6122652.9600000083</v>
      </c>
      <c r="J50" s="120">
        <f t="shared" si="38"/>
        <v>6100428.0100000352</v>
      </c>
      <c r="K50" s="120">
        <f t="shared" si="38"/>
        <v>4372761.5599999875</v>
      </c>
      <c r="L50" s="120">
        <f t="shared" si="38"/>
        <v>4407216.200000003</v>
      </c>
      <c r="M50" s="120">
        <f t="shared" si="38"/>
        <v>4441710.4499999434</v>
      </c>
      <c r="N50" s="120">
        <f t="shared" si="38"/>
        <v>3770101.5899999887</v>
      </c>
      <c r="O50" s="120">
        <f t="shared" si="38"/>
        <v>3821626.369999975</v>
      </c>
      <c r="DX50" s="183" t="s">
        <v>39</v>
      </c>
      <c r="DY50" s="146" t="s">
        <v>0</v>
      </c>
      <c r="DZ50" s="146" t="s">
        <v>0</v>
      </c>
      <c r="EA50" s="146" t="s">
        <v>0</v>
      </c>
    </row>
    <row r="51" spans="2:131" s="120" customFormat="1" hidden="1" x14ac:dyDescent="0.2">
      <c r="B51" s="117" t="s">
        <v>64</v>
      </c>
      <c r="C51" s="117"/>
      <c r="E51" s="117"/>
      <c r="DX51" s="183" t="s">
        <v>39</v>
      </c>
      <c r="DY51" s="146" t="s">
        <v>0</v>
      </c>
      <c r="DZ51" s="146" t="s">
        <v>0</v>
      </c>
      <c r="EA51" s="146" t="s">
        <v>0</v>
      </c>
    </row>
    <row r="52" spans="2:131" s="120" customFormat="1" hidden="1" x14ac:dyDescent="0.2">
      <c r="B52" s="117" t="s">
        <v>65</v>
      </c>
      <c r="C52" s="117"/>
      <c r="D52" s="120" t="e">
        <f>D23-SUMIF('[1]Budget Summary 1'!$C:$C,$A23,'[1]Budget Summary 1'!J:J)</f>
        <v>#VALUE!</v>
      </c>
      <c r="E52" s="117"/>
      <c r="F52" s="120" t="e">
        <f>F23-SUMIF('[1]Budget Summary 1'!$C:$C,$A23,'[1]Budget Summary 1'!L:L)</f>
        <v>#VALUE!</v>
      </c>
      <c r="G52" s="120" t="e">
        <f>G23-SUMIF('[1]Budget Summary 1'!$C:$C,$A23,'[1]Budget Summary 1'!M:M)</f>
        <v>#VALUE!</v>
      </c>
      <c r="H52" s="120" t="e">
        <f>H23-SUMIF('[1]Budget Summary 1'!$C:$C,$A23,'[1]Budget Summary 1'!N:N)</f>
        <v>#VALUE!</v>
      </c>
      <c r="I52" s="120" t="e">
        <f>I23-SUMIF('[1]Budget Summary 1'!$C:$C,$A23,'[1]Budget Summary 1'!O:O)</f>
        <v>#VALUE!</v>
      </c>
      <c r="J52" s="120" t="e">
        <f>J23-SUMIF('[1]Budget Summary 1'!$C:$C,$A23,'[1]Budget Summary 1'!P:P)</f>
        <v>#VALUE!</v>
      </c>
      <c r="K52" s="120" t="e">
        <f>K23-SUMIF('[1]Budget Summary 1'!$C:$C,$A23,'[1]Budget Summary 1'!Q:Q)</f>
        <v>#VALUE!</v>
      </c>
      <c r="L52" s="120" t="e">
        <f>L23-SUMIF('[1]Budget Summary 1'!$C:$C,$A23,'[1]Budget Summary 1'!R:R)</f>
        <v>#VALUE!</v>
      </c>
      <c r="M52" s="120" t="e">
        <f>M23-SUMIF('[1]Budget Summary 1'!$C:$C,$A23,'[1]Budget Summary 1'!S:S)</f>
        <v>#VALUE!</v>
      </c>
      <c r="N52" s="120" t="e">
        <f>N23-SUMIF('[1]Budget Summary 1'!$C:$C,$A23,'[1]Budget Summary 1'!T:T)</f>
        <v>#VALUE!</v>
      </c>
      <c r="O52" s="120" t="e">
        <f>O23-SUMIF('[1]Budget Summary 1'!$C:$C,$A23,'[1]Budget Summary 1'!U:U)</f>
        <v>#VALUE!</v>
      </c>
      <c r="DX52" s="183" t="s">
        <v>39</v>
      </c>
      <c r="DY52" s="146" t="s">
        <v>0</v>
      </c>
      <c r="DZ52" s="146" t="s">
        <v>0</v>
      </c>
      <c r="EA52" s="146" t="s">
        <v>0</v>
      </c>
    </row>
    <row r="53" spans="2:131" s="120" customFormat="1" hidden="1" x14ac:dyDescent="0.2">
      <c r="B53" s="117" t="s">
        <v>66</v>
      </c>
      <c r="C53" s="117"/>
      <c r="D53" s="172">
        <f>'[1]Budget Summary 1'!J124</f>
        <v>22931954</v>
      </c>
      <c r="E53" s="117"/>
      <c r="F53" s="172">
        <f>'[1]Budget Summary 1'!L124</f>
        <v>4091521</v>
      </c>
      <c r="G53" s="172">
        <f>'[1]Budget Summary 1'!M124</f>
        <v>-2206286</v>
      </c>
      <c r="H53" s="172">
        <f>'[1]Budget Summary 1'!N124</f>
        <v>-3482839</v>
      </c>
      <c r="I53" s="172">
        <f>'[1]Budget Summary 1'!O124</f>
        <v>-4987181</v>
      </c>
      <c r="J53" s="172">
        <f>'[1]Budget Summary 1'!P124</f>
        <v>-3839017.1999999993</v>
      </c>
      <c r="K53" s="172">
        <f>'[1]Budget Summary 1'!Q124</f>
        <v>-4466555.6500000004</v>
      </c>
      <c r="L53" s="172">
        <f>'[1]Budget Summary 1'!R124</f>
        <v>-8572629.1099999994</v>
      </c>
      <c r="M53" s="172">
        <f>'[1]Budget Summary 1'!S124</f>
        <v>-12731682.890000001</v>
      </c>
      <c r="N53" s="172">
        <f>'[1]Budget Summary 1'!T124</f>
        <v>-10188366.960000001</v>
      </c>
      <c r="O53" s="172">
        <f>'[1]Budget Summary 1'!U124</f>
        <v>-15655431.030000001</v>
      </c>
      <c r="DX53" s="183" t="s">
        <v>39</v>
      </c>
      <c r="DY53" s="146" t="s">
        <v>0</v>
      </c>
      <c r="DZ53" s="146" t="s">
        <v>0</v>
      </c>
      <c r="EA53" s="146" t="s">
        <v>0</v>
      </c>
    </row>
    <row r="54" spans="2:131" s="120" customFormat="1" hidden="1" x14ac:dyDescent="0.2">
      <c r="B54" s="117" t="s">
        <v>67</v>
      </c>
      <c r="C54" s="117"/>
      <c r="D54" s="120" t="e">
        <f>(-D10+SUMIF('[1]Budget Summary 1'!$C:$C,"Interest &amp; Investment Revenue",'[1]Budget Summary 1'!J:J)-D55)</f>
        <v>#VALUE!</v>
      </c>
      <c r="E54" s="117"/>
      <c r="F54" s="120" t="e">
        <f>(-F10+SUMIF('[1]Budget Summary 1'!$C:$C,"Interest &amp; Investment Revenue",'[1]Budget Summary 1'!L:L)-F55)</f>
        <v>#VALUE!</v>
      </c>
      <c r="G54" s="120" t="e">
        <f>(-G10+SUMIF('[1]Budget Summary 1'!$C:$C,"Interest &amp; Investment Revenue",'[1]Budget Summary 1'!M:M)-G55)</f>
        <v>#VALUE!</v>
      </c>
      <c r="H54" s="120" t="e">
        <f>(-H10+SUMIF('[1]Budget Summary 1'!$C:$C,"Interest &amp; Investment Revenue",'[1]Budget Summary 1'!N:N)-H55)</f>
        <v>#VALUE!</v>
      </c>
      <c r="I54" s="120" t="e">
        <f>(-I10+SUMIF('[1]Budget Summary 1'!$C:$C,"Interest &amp; Investment Revenue",'[1]Budget Summary 1'!O:O)-I55)</f>
        <v>#VALUE!</v>
      </c>
      <c r="J54" s="120" t="e">
        <f>(-J10+SUMIF('[1]Budget Summary 1'!$C:$C,"Interest &amp; Investment Revenue",'[1]Budget Summary 1'!P:P)-J55)</f>
        <v>#VALUE!</v>
      </c>
      <c r="K54" s="120" t="e">
        <f>(-K10+SUMIF('[1]Budget Summary 1'!$C:$C,"Interest &amp; Investment Revenue",'[1]Budget Summary 1'!Q:Q)-K55)</f>
        <v>#VALUE!</v>
      </c>
      <c r="L54" s="120" t="e">
        <f>(-L10+SUMIF('[1]Budget Summary 1'!$C:$C,"Interest &amp; Investment Revenue",'[1]Budget Summary 1'!R:R)-L55)</f>
        <v>#VALUE!</v>
      </c>
      <c r="M54" s="120" t="e">
        <f>(-M10+SUMIF('[1]Budget Summary 1'!$C:$C,"Interest &amp; Investment Revenue",'[1]Budget Summary 1'!S:S)-M55)</f>
        <v>#VALUE!</v>
      </c>
      <c r="N54" s="120" t="e">
        <f>(-N10+SUMIF('[1]Budget Summary 1'!$C:$C,"Interest &amp; Investment Revenue",'[1]Budget Summary 1'!T:T)-N55)</f>
        <v>#VALUE!</v>
      </c>
      <c r="O54" s="120" t="e">
        <f>(-O10+SUMIF('[1]Budget Summary 1'!$C:$C,"Interest &amp; Investment Revenue",'[1]Budget Summary 1'!U:U)-O55)</f>
        <v>#VALUE!</v>
      </c>
      <c r="DX54" s="183" t="s">
        <v>39</v>
      </c>
      <c r="DY54" s="146" t="s">
        <v>0</v>
      </c>
      <c r="DZ54" s="146" t="s">
        <v>0</v>
      </c>
      <c r="EA54" s="146" t="s">
        <v>0</v>
      </c>
    </row>
    <row r="55" spans="2:131" s="120" customFormat="1" hidden="1" x14ac:dyDescent="0.2">
      <c r="B55" s="117" t="s">
        <v>68</v>
      </c>
      <c r="C55" s="117"/>
      <c r="D55" s="172"/>
      <c r="E55" s="117"/>
      <c r="DX55" s="183" t="s">
        <v>39</v>
      </c>
      <c r="DY55" s="146" t="s">
        <v>0</v>
      </c>
      <c r="DZ55" s="146" t="s">
        <v>0</v>
      </c>
      <c r="EA55" s="146" t="s">
        <v>0</v>
      </c>
    </row>
    <row r="56" spans="2:131" s="120" customFormat="1" hidden="1" x14ac:dyDescent="0.2">
      <c r="B56" s="117" t="s">
        <v>69</v>
      </c>
      <c r="C56" s="117"/>
      <c r="D56" s="172">
        <f>-(+'[1]RE Dev Summary'!E43+'[1]RE Dev Summary'!E48+'[1]Major Projects summary'!E80+'[1]Major Projects summary'!E85)</f>
        <v>0</v>
      </c>
      <c r="E56" s="117"/>
      <c r="F56" s="172">
        <f>-(+'[1]RE Dev Summary'!G43+'[1]RE Dev Summary'!G48+'[1]Major Projects summary'!G80+'[1]Major Projects summary'!G85)</f>
        <v>0</v>
      </c>
      <c r="G56" s="172">
        <f>-(+'[1]RE Dev Summary'!H43+'[1]RE Dev Summary'!H48+'[1]Major Projects summary'!H80+'[1]Major Projects summary'!H85)</f>
        <v>0</v>
      </c>
      <c r="H56" s="172">
        <f>-(+'[1]RE Dev Summary'!I43+'[1]RE Dev Summary'!I48+'[1]Major Projects summary'!I80+'[1]Major Projects summary'!I85)</f>
        <v>0</v>
      </c>
      <c r="I56" s="172">
        <f>-(+'[1]RE Dev Summary'!J43+'[1]RE Dev Summary'!J48+'[1]Major Projects summary'!J80+'[1]Major Projects summary'!J85)</f>
        <v>0</v>
      </c>
      <c r="J56" s="172">
        <f>-(+'[1]RE Dev Summary'!K43+'[1]RE Dev Summary'!K48+'[1]Major Projects summary'!K80+'[1]Major Projects summary'!K85)</f>
        <v>0</v>
      </c>
      <c r="K56" s="172">
        <f>-(+'[1]RE Dev Summary'!L43+'[1]RE Dev Summary'!L48+'[1]Major Projects summary'!L80+'[1]Major Projects summary'!L85)</f>
        <v>0</v>
      </c>
      <c r="L56" s="172">
        <f>-(+'[1]RE Dev Summary'!M43+'[1]RE Dev Summary'!M48+'[1]Major Projects summary'!M80+'[1]Major Projects summary'!M85)</f>
        <v>0</v>
      </c>
      <c r="M56" s="172">
        <f>-(+'[1]RE Dev Summary'!N43+'[1]RE Dev Summary'!N48+'[1]Major Projects summary'!N80+'[1]Major Projects summary'!N85)</f>
        <v>0</v>
      </c>
      <c r="N56" s="172">
        <f>-(+'[1]RE Dev Summary'!O43+'[1]RE Dev Summary'!O48+'[1]Major Projects summary'!O80+'[1]Major Projects summary'!O85)</f>
        <v>0</v>
      </c>
      <c r="O56" s="172">
        <f>-(+'[1]RE Dev Summary'!P43+'[1]RE Dev Summary'!P48+'[1]Major Projects summary'!P80+'[1]Major Projects summary'!P85)</f>
        <v>0</v>
      </c>
      <c r="DX56" s="183" t="s">
        <v>39</v>
      </c>
      <c r="DY56" s="146" t="s">
        <v>0</v>
      </c>
      <c r="DZ56" s="146" t="s">
        <v>0</v>
      </c>
      <c r="EA56" s="146" t="s">
        <v>0</v>
      </c>
    </row>
    <row r="57" spans="2:131" s="120" customFormat="1" hidden="1" x14ac:dyDescent="0.2">
      <c r="B57" s="117" t="s">
        <v>70</v>
      </c>
      <c r="C57" s="117"/>
      <c r="D57" s="172">
        <f>-(+'[1]RE Dev Summary'!E44+'[1]RE Dev Summary'!E49+'[1]Major Projects summary'!E81+'[1]Major Projects summary'!E86)</f>
        <v>0</v>
      </c>
      <c r="E57" s="117"/>
      <c r="F57" s="172">
        <f>-(+'[1]RE Dev Summary'!G44+'[1]RE Dev Summary'!G49+'[1]Major Projects summary'!G81+'[1]Major Projects summary'!G86)</f>
        <v>0</v>
      </c>
      <c r="G57" s="172">
        <f>-(+'[1]RE Dev Summary'!H44+'[1]RE Dev Summary'!H49+'[1]Major Projects summary'!H81+'[1]Major Projects summary'!H86)</f>
        <v>0</v>
      </c>
      <c r="H57" s="172">
        <f>-(+'[1]RE Dev Summary'!I44+'[1]RE Dev Summary'!I49+'[1]Major Projects summary'!I81+'[1]Major Projects summary'!I86)</f>
        <v>0</v>
      </c>
      <c r="I57" s="172">
        <f>-(+'[1]RE Dev Summary'!J44+'[1]RE Dev Summary'!J49+'[1]Major Projects summary'!J81+'[1]Major Projects summary'!J86)</f>
        <v>0</v>
      </c>
      <c r="J57" s="172">
        <f>-(+'[1]RE Dev Summary'!K44+'[1]RE Dev Summary'!K49+'[1]Major Projects summary'!K81+'[1]Major Projects summary'!K86)</f>
        <v>0</v>
      </c>
      <c r="K57" s="172">
        <f>-(+'[1]RE Dev Summary'!L44+'[1]RE Dev Summary'!L49+'[1]Major Projects summary'!L81+'[1]Major Projects summary'!L86)</f>
        <v>0</v>
      </c>
      <c r="L57" s="172">
        <f>-(+'[1]RE Dev Summary'!M44+'[1]RE Dev Summary'!M49+'[1]Major Projects summary'!M81+'[1]Major Projects summary'!M86)</f>
        <v>0</v>
      </c>
      <c r="M57" s="172">
        <f>-(+'[1]RE Dev Summary'!N44+'[1]RE Dev Summary'!N49+'[1]Major Projects summary'!N81+'[1]Major Projects summary'!N86)</f>
        <v>0</v>
      </c>
      <c r="N57" s="172">
        <f>-(+'[1]RE Dev Summary'!O44+'[1]RE Dev Summary'!O49+'[1]Major Projects summary'!O81+'[1]Major Projects summary'!O86)</f>
        <v>0</v>
      </c>
      <c r="O57" s="172">
        <f>-(+'[1]RE Dev Summary'!P44+'[1]RE Dev Summary'!P49+'[1]Major Projects summary'!P81+'[1]Major Projects summary'!P86)</f>
        <v>0</v>
      </c>
      <c r="DX57" s="183" t="s">
        <v>39</v>
      </c>
      <c r="DY57" s="146" t="s">
        <v>0</v>
      </c>
      <c r="DZ57" s="146" t="s">
        <v>0</v>
      </c>
      <c r="EA57" s="146" t="s">
        <v>0</v>
      </c>
    </row>
    <row r="58" spans="2:131" s="120" customFormat="1" hidden="1" x14ac:dyDescent="0.2">
      <c r="B58" s="117" t="s">
        <v>71</v>
      </c>
      <c r="C58" s="117"/>
      <c r="D58" s="172">
        <f>-(+'[1]CAPEX Summary'!E10+'[1]CAPEX Summary'!E35+'[1]Major Projects summary'!E11)</f>
        <v>0</v>
      </c>
      <c r="E58" s="117"/>
      <c r="F58" s="172">
        <f>-(+'[1]CAPEX Summary'!G10+'[1]CAPEX Summary'!G35+'[1]Major Projects summary'!G11)</f>
        <v>0</v>
      </c>
      <c r="G58" s="172">
        <f>-(+'[1]CAPEX Summary'!H10+'[1]CAPEX Summary'!H35+'[1]Major Projects summary'!H11)</f>
        <v>0</v>
      </c>
      <c r="H58" s="172">
        <f>-(+'[1]CAPEX Summary'!I10+'[1]CAPEX Summary'!I35+'[1]Major Projects summary'!I11)</f>
        <v>0</v>
      </c>
      <c r="I58" s="172">
        <f>-(+'[1]CAPEX Summary'!J10+'[1]CAPEX Summary'!J35+'[1]Major Projects summary'!J11)</f>
        <v>0</v>
      </c>
      <c r="J58" s="172">
        <f>-(+'[1]CAPEX Summary'!K10+'[1]CAPEX Summary'!K35+'[1]Major Projects summary'!K11)</f>
        <v>0</v>
      </c>
      <c r="K58" s="172">
        <f>-(+'[1]CAPEX Summary'!L10+'[1]CAPEX Summary'!L35+'[1]Major Projects summary'!L11)</f>
        <v>0</v>
      </c>
      <c r="L58" s="172">
        <f>-(+'[1]CAPEX Summary'!M10+'[1]CAPEX Summary'!M35+'[1]Major Projects summary'!M11)</f>
        <v>0</v>
      </c>
      <c r="M58" s="172">
        <f>-(+'[1]CAPEX Summary'!N10+'[1]CAPEX Summary'!N35+'[1]Major Projects summary'!N11)</f>
        <v>0</v>
      </c>
      <c r="N58" s="172">
        <f>-(+'[1]CAPEX Summary'!O10+'[1]CAPEX Summary'!O35+'[1]Major Projects summary'!O11)</f>
        <v>0</v>
      </c>
      <c r="O58" s="172">
        <f>-(+'[1]CAPEX Summary'!P10+'[1]CAPEX Summary'!P35+'[1]Major Projects summary'!P11)</f>
        <v>0</v>
      </c>
      <c r="DX58" s="183" t="s">
        <v>39</v>
      </c>
      <c r="DY58" s="146" t="s">
        <v>0</v>
      </c>
      <c r="DZ58" s="146" t="s">
        <v>0</v>
      </c>
      <c r="EA58" s="146" t="s">
        <v>0</v>
      </c>
    </row>
    <row r="59" spans="2:131" s="120" customFormat="1" hidden="1" x14ac:dyDescent="0.2">
      <c r="B59" s="117" t="s">
        <v>72</v>
      </c>
      <c r="C59" s="117"/>
      <c r="D59" s="155">
        <f>-D15</f>
        <v>0</v>
      </c>
      <c r="E59" s="117"/>
      <c r="F59" s="155">
        <f t="shared" ref="F59:O59" si="39">-F15</f>
        <v>0</v>
      </c>
      <c r="G59" s="155">
        <f t="shared" si="39"/>
        <v>0</v>
      </c>
      <c r="H59" s="155">
        <f t="shared" si="39"/>
        <v>0</v>
      </c>
      <c r="I59" s="155">
        <f t="shared" si="39"/>
        <v>0</v>
      </c>
      <c r="J59" s="155">
        <f t="shared" si="39"/>
        <v>0</v>
      </c>
      <c r="K59" s="155">
        <f t="shared" si="39"/>
        <v>0</v>
      </c>
      <c r="L59" s="155">
        <f t="shared" si="39"/>
        <v>0</v>
      </c>
      <c r="M59" s="155">
        <f t="shared" si="39"/>
        <v>0</v>
      </c>
      <c r="N59" s="155">
        <f t="shared" si="39"/>
        <v>0</v>
      </c>
      <c r="O59" s="155">
        <f t="shared" si="39"/>
        <v>0</v>
      </c>
      <c r="DX59" s="183" t="s">
        <v>39</v>
      </c>
      <c r="DY59" s="146" t="s">
        <v>0</v>
      </c>
      <c r="DZ59" s="146" t="s">
        <v>0</v>
      </c>
      <c r="EA59" s="146" t="s">
        <v>0</v>
      </c>
    </row>
    <row r="60" spans="2:131" s="120" customFormat="1" hidden="1" x14ac:dyDescent="0.2">
      <c r="B60" s="117" t="s">
        <v>73</v>
      </c>
      <c r="C60" s="117"/>
      <c r="D60" s="155">
        <f>+'[1]Major Projects summary'!E36</f>
        <v>0</v>
      </c>
      <c r="E60" s="117"/>
      <c r="F60" s="155">
        <f>+'[1]Major Projects summary'!G36</f>
        <v>0</v>
      </c>
      <c r="G60" s="155">
        <f>+'[1]Major Projects summary'!H36</f>
        <v>0</v>
      </c>
      <c r="H60" s="155">
        <f>+'[1]Major Projects summary'!I36</f>
        <v>0</v>
      </c>
      <c r="I60" s="155">
        <f>+'[1]Major Projects summary'!J36</f>
        <v>0</v>
      </c>
      <c r="J60" s="155">
        <f>+'[1]Major Projects summary'!K36</f>
        <v>0</v>
      </c>
      <c r="K60" s="155">
        <f>+'[1]Major Projects summary'!L36</f>
        <v>0</v>
      </c>
      <c r="L60" s="155">
        <f>+'[1]Major Projects summary'!M36</f>
        <v>0</v>
      </c>
      <c r="M60" s="155">
        <f>+'[1]Major Projects summary'!N36</f>
        <v>0</v>
      </c>
      <c r="N60" s="155">
        <f>+'[1]Major Projects summary'!O36</f>
        <v>0</v>
      </c>
      <c r="O60" s="155">
        <f>+'[1]Major Projects summary'!P36</f>
        <v>0</v>
      </c>
      <c r="DX60" s="183" t="s">
        <v>39</v>
      </c>
      <c r="DY60" s="146" t="s">
        <v>0</v>
      </c>
      <c r="DZ60" s="146" t="s">
        <v>0</v>
      </c>
      <c r="EA60" s="146" t="s">
        <v>0</v>
      </c>
    </row>
    <row r="61" spans="2:131" s="120" customFormat="1" hidden="1" x14ac:dyDescent="0.2">
      <c r="B61" s="117" t="s">
        <v>74</v>
      </c>
      <c r="C61" s="117"/>
      <c r="D61" s="172">
        <f>+'[1]S94 - Plan Summary'!D64+SUM('[1]CAPEX Summary'!E84)+'[1]Major Projects summary'!E37+'[1]Major Projects summary'!E91+'[1]Major Projects summary'!E92+'[1]Major Projects summary'!E104+'[1]RE Dev Summary'!E53+'[1]RE Dev Summary'!E63</f>
        <v>0</v>
      </c>
      <c r="E61" s="117"/>
      <c r="F61" s="172">
        <f>+'[1]S94 - Plan Summary'!F64+SUM('[1]CAPEX Summary'!G84)+'[1]Major Projects summary'!G37+'[1]Major Projects summary'!G91+'[1]Major Projects summary'!G92+'[1]Major Projects summary'!G104+'[1]RE Dev Summary'!G35+'[1]RE Dev Summary'!G53+'[1]RE Dev Summary'!G63</f>
        <v>0</v>
      </c>
      <c r="G61" s="172">
        <f>+'[1]S94 - Plan Summary'!G64+SUM('[1]CAPEX Summary'!H84)+'[1]Major Projects summary'!H37+'[1]Major Projects summary'!H91+'[1]Major Projects summary'!H92+'[1]Major Projects summary'!H104+'[1]RE Dev Summary'!H35+'[1]RE Dev Summary'!H53+'[1]RE Dev Summary'!H63</f>
        <v>0</v>
      </c>
      <c r="H61" s="172">
        <f>+'[1]S94 - Plan Summary'!H64+SUM('[1]CAPEX Summary'!I84)+'[1]Major Projects summary'!I37+'[1]Major Projects summary'!I91+'[1]Major Projects summary'!I92+'[1]Major Projects summary'!I104+'[1]RE Dev Summary'!I35+'[1]RE Dev Summary'!I53+'[1]RE Dev Summary'!I63</f>
        <v>0</v>
      </c>
      <c r="I61" s="172">
        <f>+'[1]S94 - Plan Summary'!I64+SUM('[1]CAPEX Summary'!J84)+'[1]Major Projects summary'!J37+'[1]Major Projects summary'!J91+'[1]Major Projects summary'!J92+'[1]Major Projects summary'!J104+'[1]RE Dev Summary'!J35+'[1]RE Dev Summary'!J53+'[1]RE Dev Summary'!J63</f>
        <v>0</v>
      </c>
      <c r="J61" s="172">
        <f>+'[1]S94 - Plan Summary'!J64+SUM('[1]CAPEX Summary'!K84)+'[1]Major Projects summary'!K37+'[1]Major Projects summary'!K91+'[1]Major Projects summary'!K92+'[1]Major Projects summary'!K104+'[1]RE Dev Summary'!K35+'[1]RE Dev Summary'!K53+'[1]RE Dev Summary'!K63</f>
        <v>0</v>
      </c>
      <c r="K61" s="172">
        <f>+'[1]S94 - Plan Summary'!K64+SUM('[1]CAPEX Summary'!L84)+'[1]Major Projects summary'!L37+'[1]Major Projects summary'!L91+'[1]Major Projects summary'!L92+'[1]Major Projects summary'!L104+'[1]RE Dev Summary'!L35+'[1]RE Dev Summary'!L53+'[1]RE Dev Summary'!L63</f>
        <v>0</v>
      </c>
      <c r="L61" s="172">
        <f>+'[1]S94 - Plan Summary'!L64+SUM('[1]CAPEX Summary'!M84)+'[1]Major Projects summary'!M37+'[1]Major Projects summary'!M91+'[1]Major Projects summary'!M92+'[1]Major Projects summary'!M104+'[1]RE Dev Summary'!M35+'[1]RE Dev Summary'!M53+'[1]RE Dev Summary'!M63</f>
        <v>0</v>
      </c>
      <c r="M61" s="172">
        <f>+'[1]S94 - Plan Summary'!M64+SUM('[1]CAPEX Summary'!N84)+'[1]Major Projects summary'!N37+'[1]Major Projects summary'!N91+'[1]Major Projects summary'!N92+'[1]Major Projects summary'!N104+'[1]RE Dev Summary'!N35+'[1]RE Dev Summary'!N53+'[1]RE Dev Summary'!N63</f>
        <v>0</v>
      </c>
      <c r="N61" s="172">
        <f>+'[1]S94 - Plan Summary'!N64+SUM('[1]CAPEX Summary'!O84)+'[1]Major Projects summary'!O37+'[1]Major Projects summary'!O91+'[1]Major Projects summary'!O92+'[1]Major Projects summary'!O104+'[1]RE Dev Summary'!O35+'[1]RE Dev Summary'!O53+'[1]RE Dev Summary'!O63</f>
        <v>0</v>
      </c>
      <c r="O61" s="172">
        <f>+'[1]S94 - Plan Summary'!O64+SUM('[1]CAPEX Summary'!P84)+'[1]Major Projects summary'!P37+'[1]Major Projects summary'!P91+'[1]Major Projects summary'!P92+'[1]Major Projects summary'!P104+'[1]RE Dev Summary'!P35+'[1]RE Dev Summary'!P53+'[1]RE Dev Summary'!P63</f>
        <v>0</v>
      </c>
      <c r="DX61" s="183" t="s">
        <v>39</v>
      </c>
      <c r="DY61" s="146" t="s">
        <v>0</v>
      </c>
      <c r="DZ61" s="146" t="s">
        <v>0</v>
      </c>
      <c r="EA61" s="146" t="s">
        <v>0</v>
      </c>
    </row>
    <row r="62" spans="2:131" s="120" customFormat="1" hidden="1" x14ac:dyDescent="0.2">
      <c r="B62" s="117" t="s">
        <v>75</v>
      </c>
      <c r="C62" s="117"/>
      <c r="D62" s="172"/>
      <c r="E62" s="117"/>
      <c r="DX62" s="183" t="s">
        <v>39</v>
      </c>
      <c r="DY62" s="146" t="s">
        <v>0</v>
      </c>
      <c r="DZ62" s="146" t="s">
        <v>0</v>
      </c>
      <c r="EA62" s="146" t="s">
        <v>0</v>
      </c>
    </row>
    <row r="63" spans="2:131" s="120" customFormat="1" hidden="1" x14ac:dyDescent="0.2">
      <c r="B63" s="117" t="s">
        <v>76</v>
      </c>
      <c r="C63" s="117"/>
      <c r="D63" s="172" t="e">
        <f>-(-D21+SUMIF('[1]Budget Summary 1'!$D:$D,$A21&amp;" - Other",'[1]Budget Summary 1'!J:J)+SUMIF('[1]Budget Summary 1'!$D:$D,$A21&amp;" - Interest on Loans",'[1]Budget Summary 1'!J:J))</f>
        <v>#VALUE!</v>
      </c>
      <c r="E63" s="117"/>
      <c r="F63" s="172" t="e">
        <f>-(-F21+SUMIF('[1]Budget Summary 1'!$D:$D,$A21&amp;" - Other",'[1]Budget Summary 1'!L:L)+SUMIF('[1]Budget Summary 1'!$D:$D,$A21&amp;" - Interest on Loans",'[1]Budget Summary 1'!L:L))</f>
        <v>#VALUE!</v>
      </c>
      <c r="G63" s="172" t="e">
        <f>-(-G21+SUMIF('[1]Budget Summary 1'!$D:$D,$A21&amp;" - Other",'[1]Budget Summary 1'!M:M)+SUMIF('[1]Budget Summary 1'!$D:$D,$A21&amp;" - Interest on Loans",'[1]Budget Summary 1'!M:M))</f>
        <v>#VALUE!</v>
      </c>
      <c r="H63" s="172" t="e">
        <f>-(-H21+SUMIF('[1]Budget Summary 1'!$D:$D,$A21&amp;" - Other",'[1]Budget Summary 1'!N:N)+SUMIF('[1]Budget Summary 1'!$D:$D,$A21&amp;" - Interest on Loans",'[1]Budget Summary 1'!N:N))</f>
        <v>#VALUE!</v>
      </c>
      <c r="I63" s="172" t="e">
        <f>-(-I21+SUMIF('[1]Budget Summary 1'!$D:$D,$A21&amp;" - Other",'[1]Budget Summary 1'!O:O)+SUMIF('[1]Budget Summary 1'!$D:$D,$A21&amp;" - Interest on Loans",'[1]Budget Summary 1'!O:O))</f>
        <v>#VALUE!</v>
      </c>
      <c r="J63" s="172" t="e">
        <f>-(-J21+SUMIF('[1]Budget Summary 1'!$D:$D,$A21&amp;" - Other",'[1]Budget Summary 1'!P:P)+SUMIF('[1]Budget Summary 1'!$D:$D,$A21&amp;" - Interest on Loans",'[1]Budget Summary 1'!P:P))</f>
        <v>#VALUE!</v>
      </c>
      <c r="K63" s="172" t="e">
        <f>-(-K21+SUMIF('[1]Budget Summary 1'!$D:$D,$A21&amp;" - Other",'[1]Budget Summary 1'!Q:Q)+SUMIF('[1]Budget Summary 1'!$D:$D,$A21&amp;" - Interest on Loans",'[1]Budget Summary 1'!Q:Q))</f>
        <v>#VALUE!</v>
      </c>
      <c r="L63" s="172" t="e">
        <f>-(-L21+SUMIF('[1]Budget Summary 1'!$D:$D,$A21&amp;" - Other",'[1]Budget Summary 1'!R:R)+SUMIF('[1]Budget Summary 1'!$D:$D,$A21&amp;" - Interest on Loans",'[1]Budget Summary 1'!R:R))</f>
        <v>#VALUE!</v>
      </c>
      <c r="M63" s="172" t="e">
        <f>-(-M21+SUMIF('[1]Budget Summary 1'!$D:$D,$A21&amp;" - Other",'[1]Budget Summary 1'!S:S)+SUMIF('[1]Budget Summary 1'!$D:$D,$A21&amp;" - Interest on Loans",'[1]Budget Summary 1'!S:S))</f>
        <v>#VALUE!</v>
      </c>
      <c r="N63" s="172" t="e">
        <f>-(-N21+SUMIF('[1]Budget Summary 1'!$D:$D,$A21&amp;" - Other",'[1]Budget Summary 1'!T:T)+SUMIF('[1]Budget Summary 1'!$D:$D,$A21&amp;" - Interest on Loans",'[1]Budget Summary 1'!T:T))</f>
        <v>#VALUE!</v>
      </c>
      <c r="O63" s="172" t="e">
        <f>-(-O21+SUMIF('[1]Budget Summary 1'!$D:$D,$A21&amp;" - Other",'[1]Budget Summary 1'!U:U)+SUMIF('[1]Budget Summary 1'!$D:$D,$A21&amp;" - Interest on Loans",'[1]Budget Summary 1'!U:U))</f>
        <v>#VALUE!</v>
      </c>
      <c r="DX63" s="183" t="s">
        <v>39</v>
      </c>
      <c r="DY63" s="146" t="s">
        <v>0</v>
      </c>
      <c r="DZ63" s="146" t="s">
        <v>0</v>
      </c>
      <c r="EA63" s="146" t="s">
        <v>0</v>
      </c>
    </row>
    <row r="64" spans="2:131" s="120" customFormat="1" hidden="1" x14ac:dyDescent="0.2">
      <c r="B64" s="117" t="s">
        <v>77</v>
      </c>
      <c r="C64" s="117"/>
      <c r="D64" s="172"/>
      <c r="E64" s="117"/>
      <c r="DX64" s="183" t="s">
        <v>39</v>
      </c>
      <c r="DY64" s="146" t="s">
        <v>0</v>
      </c>
      <c r="DZ64" s="146" t="s">
        <v>0</v>
      </c>
      <c r="EA64" s="146" t="s">
        <v>0</v>
      </c>
    </row>
    <row r="65" spans="2:131" s="120" customFormat="1" hidden="1" x14ac:dyDescent="0.2">
      <c r="B65" s="117" t="s">
        <v>78</v>
      </c>
      <c r="C65" s="117"/>
      <c r="E65" s="117"/>
      <c r="DX65" s="183" t="s">
        <v>39</v>
      </c>
      <c r="DY65" s="146" t="s">
        <v>0</v>
      </c>
      <c r="DZ65" s="146" t="s">
        <v>0</v>
      </c>
      <c r="EA65" s="146" t="s">
        <v>0</v>
      </c>
    </row>
    <row r="66" spans="2:131" s="120" customFormat="1" hidden="1" x14ac:dyDescent="0.2">
      <c r="B66" s="117" t="s">
        <v>79</v>
      </c>
      <c r="C66" s="117"/>
      <c r="D66" s="172">
        <f>'[1]Budget Summary 1'!J113</f>
        <v>-6509507</v>
      </c>
      <c r="E66" s="117"/>
      <c r="F66" s="172">
        <f>'[1]Budget Summary 1'!L113</f>
        <v>7398023</v>
      </c>
      <c r="G66" s="172">
        <f>'[1]Budget Summary 1'!M113</f>
        <v>11315708.299999997</v>
      </c>
      <c r="H66" s="172">
        <f>'[1]Budget Summary 1'!N113</f>
        <v>12304564</v>
      </c>
      <c r="I66" s="172">
        <f>'[1]Budget Summary 1'!O113</f>
        <v>13157292</v>
      </c>
      <c r="J66" s="172">
        <f>'[1]Budget Summary 1'!P113</f>
        <v>12467428.969999991</v>
      </c>
      <c r="K66" s="172">
        <f>'[1]Budget Summary 1'!Q113</f>
        <v>13313571.189999998</v>
      </c>
      <c r="L66" s="172">
        <f>'[1]Budget Summary 1'!R113</f>
        <v>17286097.699999999</v>
      </c>
      <c r="M66" s="172">
        <f>'[1]Budget Summary 1'!S113</f>
        <v>20574301.620000005</v>
      </c>
      <c r="N66" s="172">
        <f>'[1]Budget Summary 1'!T113</f>
        <v>19068012.809999995</v>
      </c>
      <c r="O66" s="172">
        <f>'[1]Budget Summary 1'!U113</f>
        <v>23990315.22000001</v>
      </c>
      <c r="DX66" s="183" t="s">
        <v>39</v>
      </c>
      <c r="DY66" s="146" t="s">
        <v>0</v>
      </c>
      <c r="DZ66" s="146" t="s">
        <v>0</v>
      </c>
      <c r="EA66" s="146" t="s">
        <v>0</v>
      </c>
    </row>
    <row r="67" spans="2:131" s="120" customFormat="1" hidden="1" x14ac:dyDescent="0.2">
      <c r="B67" s="117" t="s">
        <v>80</v>
      </c>
      <c r="C67" s="117"/>
      <c r="D67" s="161" t="e">
        <f>SUM(D50:D66)</f>
        <v>#VALUE!</v>
      </c>
      <c r="E67" s="117"/>
      <c r="F67" s="161" t="e">
        <f>SUM(F50:F66)</f>
        <v>#VALUE!</v>
      </c>
      <c r="G67" s="161" t="e">
        <f t="shared" ref="G67:O67" si="40">SUM(G50:G66)</f>
        <v>#VALUE!</v>
      </c>
      <c r="H67" s="161" t="e">
        <f t="shared" si="40"/>
        <v>#VALUE!</v>
      </c>
      <c r="I67" s="161" t="e">
        <f t="shared" si="40"/>
        <v>#VALUE!</v>
      </c>
      <c r="J67" s="161" t="e">
        <f t="shared" si="40"/>
        <v>#VALUE!</v>
      </c>
      <c r="K67" s="161" t="e">
        <f t="shared" si="40"/>
        <v>#VALUE!</v>
      </c>
      <c r="L67" s="161" t="e">
        <f t="shared" si="40"/>
        <v>#VALUE!</v>
      </c>
      <c r="M67" s="161" t="e">
        <f t="shared" si="40"/>
        <v>#VALUE!</v>
      </c>
      <c r="N67" s="161" t="e">
        <f t="shared" si="40"/>
        <v>#VALUE!</v>
      </c>
      <c r="O67" s="161" t="e">
        <f t="shared" si="40"/>
        <v>#VALUE!</v>
      </c>
      <c r="DX67" s="183" t="s">
        <v>39</v>
      </c>
      <c r="DY67" s="146" t="s">
        <v>0</v>
      </c>
      <c r="DZ67" s="146" t="s">
        <v>0</v>
      </c>
      <c r="EA67" s="146" t="s">
        <v>0</v>
      </c>
    </row>
    <row r="68" spans="2:131" s="120" customFormat="1" hidden="1" x14ac:dyDescent="0.2">
      <c r="B68" s="117" t="s">
        <v>81</v>
      </c>
      <c r="C68" s="117"/>
      <c r="D68" s="120">
        <f>'[1]Budget Summary 1'!J148</f>
        <v>17475.189999995753</v>
      </c>
      <c r="E68" s="117"/>
      <c r="F68" s="120">
        <f>'[1]Budget Summary 1'!L148</f>
        <v>4449352.1599999927</v>
      </c>
      <c r="G68" s="120">
        <f>'[1]Budget Summary 1'!M148</f>
        <v>4981930.6799999941</v>
      </c>
      <c r="H68" s="120">
        <f>'[1]Budget Summary 1'!N148</f>
        <v>4876064.3199999928</v>
      </c>
      <c r="I68" s="120">
        <f>'[1]Budget Summary 1'!O148</f>
        <v>5024287.3199999928</v>
      </c>
      <c r="J68" s="120">
        <f>'[1]Budget Summary 1'!P148</f>
        <v>5243010.2900000382</v>
      </c>
      <c r="K68" s="120">
        <f>'[1]Budget Summary 1'!Q148</f>
        <v>3510074.17</v>
      </c>
      <c r="L68" s="120">
        <f>'[1]Budget Summary 1'!R148</f>
        <v>3180392.2300000135</v>
      </c>
      <c r="M68" s="120">
        <f>'[1]Budget Summary 1'!S148</f>
        <v>2106529.2999999709</v>
      </c>
      <c r="N68" s="120">
        <f>'[1]Budget Summary 1'!T148</f>
        <v>2227315.0100000054</v>
      </c>
      <c r="O68" s="120">
        <f>'[1]Budget Summary 1'!U148</f>
        <v>1482106.599999994</v>
      </c>
      <c r="DX68" s="183" t="s">
        <v>39</v>
      </c>
      <c r="DY68" s="146" t="s">
        <v>0</v>
      </c>
      <c r="DZ68" s="146" t="s">
        <v>0</v>
      </c>
      <c r="EA68" s="146" t="s">
        <v>0</v>
      </c>
    </row>
    <row r="69" spans="2:131" s="120" customFormat="1" hidden="1" x14ac:dyDescent="0.2">
      <c r="B69" s="117" t="s">
        <v>82</v>
      </c>
      <c r="C69" s="117"/>
      <c r="D69" s="168" t="e">
        <f>ROUND(D67-D68,2)</f>
        <v>#VALUE!</v>
      </c>
      <c r="E69" s="117"/>
      <c r="F69" s="168" t="e">
        <f>ROUND(F67-F68,2)</f>
        <v>#VALUE!</v>
      </c>
      <c r="G69" s="168" t="e">
        <f t="shared" ref="G69:O69" si="41">ROUND(G67-G68,2)</f>
        <v>#VALUE!</v>
      </c>
      <c r="H69" s="168" t="e">
        <f t="shared" si="41"/>
        <v>#VALUE!</v>
      </c>
      <c r="I69" s="168" t="e">
        <f t="shared" si="41"/>
        <v>#VALUE!</v>
      </c>
      <c r="J69" s="168" t="e">
        <f t="shared" si="41"/>
        <v>#VALUE!</v>
      </c>
      <c r="K69" s="168" t="e">
        <f t="shared" si="41"/>
        <v>#VALUE!</v>
      </c>
      <c r="L69" s="168" t="e">
        <f t="shared" si="41"/>
        <v>#VALUE!</v>
      </c>
      <c r="M69" s="168" t="e">
        <f t="shared" si="41"/>
        <v>#VALUE!</v>
      </c>
      <c r="N69" s="168" t="e">
        <f t="shared" si="41"/>
        <v>#VALUE!</v>
      </c>
      <c r="O69" s="168" t="e">
        <f t="shared" si="41"/>
        <v>#VALUE!</v>
      </c>
      <c r="DX69" s="183" t="s">
        <v>39</v>
      </c>
      <c r="DY69" s="146" t="s">
        <v>0</v>
      </c>
      <c r="DZ69" s="146" t="s">
        <v>0</v>
      </c>
      <c r="EA69" s="146" t="s">
        <v>0</v>
      </c>
    </row>
    <row r="70" spans="2:131" s="120" customFormat="1" hidden="1" x14ac:dyDescent="0.2">
      <c r="DX70" s="183" t="s">
        <v>39</v>
      </c>
      <c r="DY70" s="146" t="s">
        <v>0</v>
      </c>
      <c r="DZ70" s="146" t="s">
        <v>0</v>
      </c>
      <c r="EA70" s="146" t="s">
        <v>0</v>
      </c>
    </row>
    <row r="71" spans="2:131" s="120" customFormat="1" hidden="1" x14ac:dyDescent="0.2">
      <c r="DX71" s="183" t="s">
        <v>39</v>
      </c>
      <c r="DY71" s="146" t="s">
        <v>0</v>
      </c>
      <c r="DZ71" s="146" t="s">
        <v>0</v>
      </c>
      <c r="EA71" s="146" t="s">
        <v>0</v>
      </c>
    </row>
    <row r="72" spans="2:131" s="120" customFormat="1" hidden="1" x14ac:dyDescent="0.2">
      <c r="DX72" s="183" t="s">
        <v>39</v>
      </c>
      <c r="DY72" s="146" t="s">
        <v>0</v>
      </c>
      <c r="DZ72" s="146" t="s">
        <v>0</v>
      </c>
      <c r="EA72" s="146" t="s">
        <v>0</v>
      </c>
    </row>
    <row r="73" spans="2:131" s="120" customFormat="1" hidden="1" x14ac:dyDescent="0.2">
      <c r="B73" s="117" t="s">
        <v>81</v>
      </c>
      <c r="C73" s="117"/>
      <c r="D73" s="120" t="e">
        <f>D67</f>
        <v>#VALUE!</v>
      </c>
      <c r="E73" s="117"/>
      <c r="F73" s="120" t="e">
        <f>F67</f>
        <v>#VALUE!</v>
      </c>
      <c r="G73" s="120" t="e">
        <f t="shared" ref="G73:O73" si="42">G67</f>
        <v>#VALUE!</v>
      </c>
      <c r="H73" s="120" t="e">
        <f t="shared" si="42"/>
        <v>#VALUE!</v>
      </c>
      <c r="I73" s="120" t="e">
        <f t="shared" si="42"/>
        <v>#VALUE!</v>
      </c>
      <c r="J73" s="120" t="e">
        <f t="shared" si="42"/>
        <v>#VALUE!</v>
      </c>
      <c r="K73" s="120" t="e">
        <f t="shared" si="42"/>
        <v>#VALUE!</v>
      </c>
      <c r="L73" s="120" t="e">
        <f t="shared" si="42"/>
        <v>#VALUE!</v>
      </c>
      <c r="M73" s="120" t="e">
        <f t="shared" si="42"/>
        <v>#VALUE!</v>
      </c>
      <c r="N73" s="120" t="e">
        <f t="shared" si="42"/>
        <v>#VALUE!</v>
      </c>
      <c r="O73" s="120" t="e">
        <f t="shared" si="42"/>
        <v>#VALUE!</v>
      </c>
      <c r="DX73" s="183" t="s">
        <v>39</v>
      </c>
      <c r="DY73" s="146" t="s">
        <v>0</v>
      </c>
      <c r="DZ73" s="146" t="s">
        <v>0</v>
      </c>
      <c r="EA73" s="146" t="s">
        <v>0</v>
      </c>
    </row>
    <row r="74" spans="2:131" s="120" customFormat="1" hidden="1" x14ac:dyDescent="0.2">
      <c r="B74" s="117" t="s">
        <v>67</v>
      </c>
      <c r="C74" s="117"/>
      <c r="D74" s="120" t="e">
        <f>-D54</f>
        <v>#VALUE!</v>
      </c>
      <c r="E74" s="117"/>
      <c r="F74" s="120" t="e">
        <f>-F54</f>
        <v>#VALUE!</v>
      </c>
      <c r="G74" s="120" t="e">
        <f t="shared" ref="G74:O74" si="43">-G54</f>
        <v>#VALUE!</v>
      </c>
      <c r="H74" s="120" t="e">
        <f t="shared" si="43"/>
        <v>#VALUE!</v>
      </c>
      <c r="I74" s="120" t="e">
        <f t="shared" si="43"/>
        <v>#VALUE!</v>
      </c>
      <c r="J74" s="120" t="e">
        <f t="shared" si="43"/>
        <v>#VALUE!</v>
      </c>
      <c r="K74" s="120" t="e">
        <f t="shared" si="43"/>
        <v>#VALUE!</v>
      </c>
      <c r="L74" s="120" t="e">
        <f t="shared" si="43"/>
        <v>#VALUE!</v>
      </c>
      <c r="M74" s="120" t="e">
        <f t="shared" si="43"/>
        <v>#VALUE!</v>
      </c>
      <c r="N74" s="120" t="e">
        <f t="shared" si="43"/>
        <v>#VALUE!</v>
      </c>
      <c r="O74" s="120" t="e">
        <f t="shared" si="43"/>
        <v>#VALUE!</v>
      </c>
      <c r="P74" s="117" t="s">
        <v>83</v>
      </c>
      <c r="DX74" s="183" t="s">
        <v>39</v>
      </c>
      <c r="DY74" s="146" t="s">
        <v>0</v>
      </c>
      <c r="DZ74" s="146" t="s">
        <v>0</v>
      </c>
      <c r="EA74" s="146" t="s">
        <v>0</v>
      </c>
    </row>
    <row r="75" spans="2:131" s="120" customFormat="1" hidden="1" x14ac:dyDescent="0.2">
      <c r="B75" s="117" t="s">
        <v>69</v>
      </c>
      <c r="C75" s="117"/>
      <c r="D75" s="120">
        <f>-D56</f>
        <v>0</v>
      </c>
      <c r="E75" s="117"/>
      <c r="F75" s="120">
        <f>-F56</f>
        <v>0</v>
      </c>
      <c r="G75" s="120">
        <f t="shared" ref="G75:O76" si="44">-G56</f>
        <v>0</v>
      </c>
      <c r="H75" s="120">
        <f t="shared" si="44"/>
        <v>0</v>
      </c>
      <c r="I75" s="120">
        <f t="shared" si="44"/>
        <v>0</v>
      </c>
      <c r="J75" s="120">
        <f t="shared" si="44"/>
        <v>0</v>
      </c>
      <c r="K75" s="120">
        <f t="shared" si="44"/>
        <v>0</v>
      </c>
      <c r="L75" s="120">
        <f t="shared" si="44"/>
        <v>0</v>
      </c>
      <c r="M75" s="120">
        <f t="shared" si="44"/>
        <v>0</v>
      </c>
      <c r="N75" s="120">
        <f t="shared" si="44"/>
        <v>0</v>
      </c>
      <c r="O75" s="120">
        <f t="shared" si="44"/>
        <v>0</v>
      </c>
      <c r="P75" s="117" t="s">
        <v>84</v>
      </c>
      <c r="DX75" s="183" t="s">
        <v>39</v>
      </c>
      <c r="DY75" s="146" t="s">
        <v>0</v>
      </c>
      <c r="DZ75" s="146" t="s">
        <v>0</v>
      </c>
      <c r="EA75" s="146" t="s">
        <v>0</v>
      </c>
    </row>
    <row r="76" spans="2:131" s="120" customFormat="1" hidden="1" x14ac:dyDescent="0.2">
      <c r="B76" s="117" t="s">
        <v>70</v>
      </c>
      <c r="C76" s="117"/>
      <c r="D76" s="120">
        <f>-D57</f>
        <v>0</v>
      </c>
      <c r="E76" s="117"/>
      <c r="F76" s="120">
        <f>-F57</f>
        <v>0</v>
      </c>
      <c r="G76" s="120">
        <f t="shared" si="44"/>
        <v>0</v>
      </c>
      <c r="H76" s="120">
        <f t="shared" si="44"/>
        <v>0</v>
      </c>
      <c r="I76" s="120">
        <f t="shared" si="44"/>
        <v>0</v>
      </c>
      <c r="J76" s="120">
        <f t="shared" si="44"/>
        <v>0</v>
      </c>
      <c r="K76" s="120">
        <f t="shared" si="44"/>
        <v>0</v>
      </c>
      <c r="L76" s="120">
        <f t="shared" si="44"/>
        <v>0</v>
      </c>
      <c r="M76" s="120">
        <f t="shared" si="44"/>
        <v>0</v>
      </c>
      <c r="N76" s="120">
        <f t="shared" si="44"/>
        <v>0</v>
      </c>
      <c r="O76" s="120">
        <f t="shared" si="44"/>
        <v>0</v>
      </c>
      <c r="P76" s="117" t="s">
        <v>84</v>
      </c>
      <c r="DX76" s="183" t="s">
        <v>39</v>
      </c>
      <c r="DY76" s="146" t="s">
        <v>0</v>
      </c>
      <c r="DZ76" s="146" t="s">
        <v>0</v>
      </c>
      <c r="EA76" s="146" t="s">
        <v>0</v>
      </c>
    </row>
    <row r="77" spans="2:131" s="120" customFormat="1" hidden="1" x14ac:dyDescent="0.2">
      <c r="B77" s="117" t="s">
        <v>71</v>
      </c>
      <c r="C77" s="117"/>
      <c r="D77" s="120">
        <f>D58</f>
        <v>0</v>
      </c>
      <c r="E77" s="117"/>
      <c r="F77" s="120">
        <f t="shared" ref="F77:O77" si="45">F58</f>
        <v>0</v>
      </c>
      <c r="G77" s="120">
        <f t="shared" si="45"/>
        <v>0</v>
      </c>
      <c r="H77" s="120">
        <f t="shared" si="45"/>
        <v>0</v>
      </c>
      <c r="I77" s="120">
        <f t="shared" si="45"/>
        <v>0</v>
      </c>
      <c r="J77" s="120">
        <f t="shared" si="45"/>
        <v>0</v>
      </c>
      <c r="K77" s="120">
        <f t="shared" si="45"/>
        <v>0</v>
      </c>
      <c r="L77" s="120">
        <f t="shared" si="45"/>
        <v>0</v>
      </c>
      <c r="M77" s="120">
        <f t="shared" si="45"/>
        <v>0</v>
      </c>
      <c r="N77" s="120">
        <f t="shared" si="45"/>
        <v>0</v>
      </c>
      <c r="O77" s="120">
        <f t="shared" si="45"/>
        <v>0</v>
      </c>
      <c r="P77" s="117" t="s">
        <v>84</v>
      </c>
      <c r="DX77" s="183" t="s">
        <v>39</v>
      </c>
      <c r="DY77" s="146" t="s">
        <v>0</v>
      </c>
      <c r="DZ77" s="146" t="s">
        <v>0</v>
      </c>
      <c r="EA77" s="146" t="s">
        <v>0</v>
      </c>
    </row>
    <row r="78" spans="2:131" s="120" customFormat="1" hidden="1" x14ac:dyDescent="0.2">
      <c r="B78" s="117" t="s">
        <v>73</v>
      </c>
      <c r="C78" s="117"/>
      <c r="D78" s="120">
        <f>-D60</f>
        <v>0</v>
      </c>
      <c r="E78" s="117"/>
      <c r="F78" s="120">
        <f t="shared" ref="F78:O79" si="46">-F60</f>
        <v>0</v>
      </c>
      <c r="G78" s="120">
        <f t="shared" si="46"/>
        <v>0</v>
      </c>
      <c r="H78" s="120">
        <f t="shared" si="46"/>
        <v>0</v>
      </c>
      <c r="I78" s="120">
        <f t="shared" si="46"/>
        <v>0</v>
      </c>
      <c r="J78" s="120">
        <f t="shared" si="46"/>
        <v>0</v>
      </c>
      <c r="K78" s="120">
        <f t="shared" si="46"/>
        <v>0</v>
      </c>
      <c r="L78" s="120">
        <f t="shared" si="46"/>
        <v>0</v>
      </c>
      <c r="M78" s="120">
        <f t="shared" si="46"/>
        <v>0</v>
      </c>
      <c r="N78" s="120">
        <f t="shared" si="46"/>
        <v>0</v>
      </c>
      <c r="O78" s="120">
        <f t="shared" si="46"/>
        <v>0</v>
      </c>
      <c r="P78" s="117"/>
      <c r="DX78" s="183" t="s">
        <v>39</v>
      </c>
      <c r="DY78" s="146" t="s">
        <v>0</v>
      </c>
      <c r="DZ78" s="146" t="s">
        <v>0</v>
      </c>
      <c r="EA78" s="146" t="s">
        <v>0</v>
      </c>
    </row>
    <row r="79" spans="2:131" s="120" customFormat="1" hidden="1" x14ac:dyDescent="0.2">
      <c r="B79" s="117" t="s">
        <v>74</v>
      </c>
      <c r="C79" s="117"/>
      <c r="D79" s="120">
        <f>-D61</f>
        <v>0</v>
      </c>
      <c r="E79" s="117"/>
      <c r="F79" s="120">
        <f>-F61</f>
        <v>0</v>
      </c>
      <c r="G79" s="120">
        <f t="shared" si="46"/>
        <v>0</v>
      </c>
      <c r="H79" s="120">
        <f t="shared" si="46"/>
        <v>0</v>
      </c>
      <c r="I79" s="120">
        <f t="shared" si="46"/>
        <v>0</v>
      </c>
      <c r="J79" s="120">
        <f t="shared" si="46"/>
        <v>0</v>
      </c>
      <c r="K79" s="120">
        <f t="shared" si="46"/>
        <v>0</v>
      </c>
      <c r="L79" s="120">
        <f t="shared" si="46"/>
        <v>0</v>
      </c>
      <c r="M79" s="120">
        <f t="shared" si="46"/>
        <v>0</v>
      </c>
      <c r="N79" s="120">
        <f t="shared" si="46"/>
        <v>0</v>
      </c>
      <c r="O79" s="120">
        <f t="shared" si="46"/>
        <v>0</v>
      </c>
      <c r="P79" s="117" t="s">
        <v>84</v>
      </c>
      <c r="DX79" s="183" t="s">
        <v>39</v>
      </c>
      <c r="DY79" s="146" t="s">
        <v>0</v>
      </c>
      <c r="DZ79" s="146" t="s">
        <v>0</v>
      </c>
      <c r="EA79" s="146" t="s">
        <v>0</v>
      </c>
    </row>
    <row r="80" spans="2:131" s="120" customFormat="1" ht="13.5" hidden="1" thickBot="1" x14ac:dyDescent="0.25">
      <c r="B80" s="117" t="s">
        <v>85</v>
      </c>
      <c r="C80" s="117"/>
      <c r="D80" s="173"/>
      <c r="E80" s="117"/>
      <c r="F80" s="120">
        <f>-(F23-'[1]Budget Summary 1'!J152)</f>
        <v>-58185343</v>
      </c>
      <c r="G80" s="120">
        <f>-(G23-'[1]Budget Summary 1'!L152)</f>
        <v>-60118130</v>
      </c>
      <c r="H80" s="120">
        <f>-(H23-'[1]Budget Summary 1'!M152)</f>
        <v>-61919474</v>
      </c>
      <c r="I80" s="120">
        <f>-(I23-'[1]Budget Summary 1'!N152)</f>
        <v>-63770805</v>
      </c>
      <c r="J80" s="120">
        <f>-(J23-'[1]Budget Summary 1'!O152)</f>
        <v>-65679760.859999992</v>
      </c>
      <c r="K80" s="120">
        <f>-(K23-'[1]Budget Summary 1'!P152)</f>
        <v>-67650153.689999998</v>
      </c>
      <c r="L80" s="120">
        <f>-(L23-'[1]Budget Summary 1'!Q152)</f>
        <v>-69679658.289999992</v>
      </c>
      <c r="M80" s="120">
        <f>-(M23-'[1]Budget Summary 1'!R152)</f>
        <v>-71770048.010000005</v>
      </c>
      <c r="N80" s="120">
        <f>-(N23-'[1]Budget Summary 1'!S152)</f>
        <v>-73923149.450000018</v>
      </c>
      <c r="O80" s="120">
        <f>-(O23-'[1]Budget Summary 1'!T152)</f>
        <v>-76140843.960000008</v>
      </c>
      <c r="P80" s="117" t="s">
        <v>84</v>
      </c>
      <c r="DX80" s="183" t="s">
        <v>39</v>
      </c>
      <c r="DY80" s="146" t="s">
        <v>0</v>
      </c>
      <c r="DZ80" s="146" t="s">
        <v>0</v>
      </c>
      <c r="EA80" s="146" t="s">
        <v>0</v>
      </c>
    </row>
    <row r="81" spans="2:131" s="120" customFormat="1" hidden="1" x14ac:dyDescent="0.2">
      <c r="B81" s="117" t="s">
        <v>77</v>
      </c>
      <c r="C81" s="117"/>
      <c r="D81" s="120">
        <f>-D64</f>
        <v>0</v>
      </c>
      <c r="E81" s="117"/>
      <c r="F81" s="120">
        <f>-F64</f>
        <v>0</v>
      </c>
      <c r="G81" s="120">
        <f t="shared" ref="G81:O81" si="47">-G64</f>
        <v>0</v>
      </c>
      <c r="H81" s="120">
        <f t="shared" si="47"/>
        <v>0</v>
      </c>
      <c r="I81" s="120">
        <f t="shared" si="47"/>
        <v>0</v>
      </c>
      <c r="J81" s="120">
        <f t="shared" si="47"/>
        <v>0</v>
      </c>
      <c r="K81" s="120">
        <f t="shared" si="47"/>
        <v>0</v>
      </c>
      <c r="L81" s="120">
        <f t="shared" si="47"/>
        <v>0</v>
      </c>
      <c r="M81" s="120">
        <f t="shared" si="47"/>
        <v>0</v>
      </c>
      <c r="N81" s="120">
        <f t="shared" si="47"/>
        <v>0</v>
      </c>
      <c r="O81" s="120">
        <f t="shared" si="47"/>
        <v>0</v>
      </c>
      <c r="P81" s="117" t="s">
        <v>84</v>
      </c>
      <c r="DX81" s="183" t="s">
        <v>39</v>
      </c>
      <c r="DY81" s="146" t="s">
        <v>0</v>
      </c>
      <c r="DZ81" s="146" t="s">
        <v>0</v>
      </c>
      <c r="EA81" s="146" t="s">
        <v>0</v>
      </c>
    </row>
    <row r="82" spans="2:131" s="120" customFormat="1" hidden="1" x14ac:dyDescent="0.2">
      <c r="B82" s="117" t="s">
        <v>76</v>
      </c>
      <c r="C82" s="117"/>
      <c r="D82" s="120" t="e">
        <f>-D63</f>
        <v>#VALUE!</v>
      </c>
      <c r="E82" s="117"/>
      <c r="F82" s="120" t="e">
        <f>-F63</f>
        <v>#VALUE!</v>
      </c>
      <c r="G82" s="120" t="e">
        <f t="shared" ref="G82:O82" si="48">-G63</f>
        <v>#VALUE!</v>
      </c>
      <c r="H82" s="120" t="e">
        <f t="shared" si="48"/>
        <v>#VALUE!</v>
      </c>
      <c r="I82" s="120" t="e">
        <f t="shared" si="48"/>
        <v>#VALUE!</v>
      </c>
      <c r="J82" s="120" t="e">
        <f t="shared" si="48"/>
        <v>#VALUE!</v>
      </c>
      <c r="K82" s="120" t="e">
        <f t="shared" si="48"/>
        <v>#VALUE!</v>
      </c>
      <c r="L82" s="120" t="e">
        <f t="shared" si="48"/>
        <v>#VALUE!</v>
      </c>
      <c r="M82" s="120" t="e">
        <f t="shared" si="48"/>
        <v>#VALUE!</v>
      </c>
      <c r="N82" s="120" t="e">
        <f t="shared" si="48"/>
        <v>#VALUE!</v>
      </c>
      <c r="O82" s="120" t="e">
        <f t="shared" si="48"/>
        <v>#VALUE!</v>
      </c>
      <c r="P82" s="117" t="s">
        <v>84</v>
      </c>
      <c r="DX82" s="183" t="s">
        <v>39</v>
      </c>
      <c r="DY82" s="146" t="s">
        <v>0</v>
      </c>
      <c r="DZ82" s="146" t="s">
        <v>0</v>
      </c>
      <c r="EA82" s="146" t="s">
        <v>0</v>
      </c>
    </row>
    <row r="83" spans="2:131" s="120" customFormat="1" hidden="1" x14ac:dyDescent="0.2">
      <c r="B83" s="117" t="s">
        <v>86</v>
      </c>
      <c r="C83" s="117"/>
      <c r="D83" s="168" t="e">
        <f>SUM(D73:D82)</f>
        <v>#VALUE!</v>
      </c>
      <c r="E83" s="117"/>
      <c r="F83" s="168" t="e">
        <f>SUM(F73:F82)</f>
        <v>#VALUE!</v>
      </c>
      <c r="G83" s="168" t="e">
        <f t="shared" ref="G83:O83" si="49">SUM(G73:G82)</f>
        <v>#VALUE!</v>
      </c>
      <c r="H83" s="168" t="e">
        <f t="shared" si="49"/>
        <v>#VALUE!</v>
      </c>
      <c r="I83" s="168" t="e">
        <f t="shared" si="49"/>
        <v>#VALUE!</v>
      </c>
      <c r="J83" s="168" t="e">
        <f t="shared" si="49"/>
        <v>#VALUE!</v>
      </c>
      <c r="K83" s="168" t="e">
        <f t="shared" si="49"/>
        <v>#VALUE!</v>
      </c>
      <c r="L83" s="168" t="e">
        <f t="shared" si="49"/>
        <v>#VALUE!</v>
      </c>
      <c r="M83" s="168" t="e">
        <f t="shared" si="49"/>
        <v>#VALUE!</v>
      </c>
      <c r="N83" s="168" t="e">
        <f t="shared" si="49"/>
        <v>#VALUE!</v>
      </c>
      <c r="O83" s="168" t="e">
        <f t="shared" si="49"/>
        <v>#VALUE!</v>
      </c>
      <c r="DX83" s="183" t="s">
        <v>39</v>
      </c>
      <c r="DY83" s="146" t="s">
        <v>0</v>
      </c>
      <c r="DZ83" s="146" t="s">
        <v>0</v>
      </c>
      <c r="EA83" s="146" t="s">
        <v>0</v>
      </c>
    </row>
    <row r="84" spans="2:131" s="120" customFormat="1" hidden="1" x14ac:dyDescent="0.2">
      <c r="DX84" s="183" t="s">
        <v>39</v>
      </c>
      <c r="DY84" s="146" t="s">
        <v>0</v>
      </c>
      <c r="DZ84" s="146" t="s">
        <v>0</v>
      </c>
      <c r="EA84" s="146" t="s">
        <v>0</v>
      </c>
    </row>
    <row r="85" spans="2:131" s="120" customFormat="1" hidden="1" x14ac:dyDescent="0.2">
      <c r="DX85" s="183" t="s">
        <v>39</v>
      </c>
      <c r="DY85" s="146" t="s">
        <v>0</v>
      </c>
      <c r="DZ85" s="146" t="s">
        <v>0</v>
      </c>
      <c r="EA85" s="146" t="s">
        <v>0</v>
      </c>
    </row>
    <row r="86" spans="2:131" s="120" customFormat="1" hidden="1" x14ac:dyDescent="0.2">
      <c r="DX86" s="183" t="s">
        <v>39</v>
      </c>
      <c r="DY86" s="146" t="s">
        <v>0</v>
      </c>
      <c r="DZ86" s="146" t="s">
        <v>0</v>
      </c>
      <c r="EA86" s="146" t="s">
        <v>0</v>
      </c>
    </row>
    <row r="87" spans="2:131" s="120" customFormat="1" hidden="1" x14ac:dyDescent="0.2">
      <c r="DX87" s="183" t="s">
        <v>39</v>
      </c>
      <c r="DY87" s="146" t="s">
        <v>0</v>
      </c>
      <c r="DZ87" s="146" t="s">
        <v>0</v>
      </c>
      <c r="EA87" s="146" t="s">
        <v>0</v>
      </c>
    </row>
    <row r="88" spans="2:131" s="120" customFormat="1" hidden="1" x14ac:dyDescent="0.2">
      <c r="DX88" s="183" t="s">
        <v>39</v>
      </c>
      <c r="DY88" s="146" t="s">
        <v>0</v>
      </c>
      <c r="DZ88" s="146" t="s">
        <v>0</v>
      </c>
      <c r="EA88" s="146" t="s">
        <v>0</v>
      </c>
    </row>
    <row r="89" spans="2:131" s="120" customFormat="1" hidden="1" x14ac:dyDescent="0.2">
      <c r="DX89" s="183" t="s">
        <v>39</v>
      </c>
      <c r="DY89" s="146" t="s">
        <v>0</v>
      </c>
      <c r="DZ89" s="146" t="s">
        <v>0</v>
      </c>
      <c r="EA89" s="146" t="s">
        <v>0</v>
      </c>
    </row>
    <row r="90" spans="2:131" s="120" customFormat="1" hidden="1" x14ac:dyDescent="0.2">
      <c r="DX90" s="183" t="s">
        <v>39</v>
      </c>
      <c r="DY90" s="146" t="s">
        <v>0</v>
      </c>
      <c r="DZ90" s="146" t="s">
        <v>0</v>
      </c>
      <c r="EA90" s="146" t="s">
        <v>0</v>
      </c>
    </row>
    <row r="91" spans="2:131" hidden="1" x14ac:dyDescent="0.2">
      <c r="B91" s="174" t="s">
        <v>87</v>
      </c>
      <c r="C91" s="174"/>
      <c r="D91" s="70">
        <f>'[1]Target %'!G11</f>
        <v>0.05</v>
      </c>
      <c r="E91" s="174"/>
      <c r="F91" s="70">
        <f>'[1]Target %'!H11</f>
        <v>0.05</v>
      </c>
      <c r="G91" s="70">
        <f>'[1]Target %'!I11</f>
        <v>0.05</v>
      </c>
      <c r="H91" s="70">
        <f>'[1]Target %'!J11</f>
        <v>0.05</v>
      </c>
      <c r="I91" s="70">
        <f>'[1]Target %'!K11</f>
        <v>0.05</v>
      </c>
      <c r="J91" s="70">
        <f>'[1]Target %'!L11</f>
        <v>0.05</v>
      </c>
      <c r="K91" s="70">
        <f>'[1]Target %'!M11</f>
        <v>0.05</v>
      </c>
      <c r="L91" s="70">
        <f>'[1]Target %'!N11</f>
        <v>0.05</v>
      </c>
      <c r="M91" s="70">
        <f>'[1]Target %'!O11</f>
        <v>0.05</v>
      </c>
      <c r="N91" s="70">
        <f>'[1]Target %'!P11</f>
        <v>0.05</v>
      </c>
      <c r="O91" s="70">
        <f>'[1]Target %'!Q11</f>
        <v>0.05</v>
      </c>
      <c r="AE91" s="70">
        <f>AVERAGE(D91:O91)</f>
        <v>4.9999999999999996E-2</v>
      </c>
      <c r="AF91" s="70">
        <f>AE91</f>
        <v>4.9999999999999996E-2</v>
      </c>
      <c r="AG91" s="70">
        <f t="shared" ref="AG91:AN92" si="50">AF91</f>
        <v>4.9999999999999996E-2</v>
      </c>
      <c r="AH91" s="70">
        <f t="shared" si="50"/>
        <v>4.9999999999999996E-2</v>
      </c>
      <c r="AI91" s="70">
        <f t="shared" si="50"/>
        <v>4.9999999999999996E-2</v>
      </c>
      <c r="AJ91" s="70">
        <f t="shared" si="50"/>
        <v>4.9999999999999996E-2</v>
      </c>
      <c r="AK91" s="70">
        <f t="shared" si="50"/>
        <v>4.9999999999999996E-2</v>
      </c>
      <c r="AL91" s="70">
        <f t="shared" si="50"/>
        <v>4.9999999999999996E-2</v>
      </c>
      <c r="AM91" s="70">
        <f t="shared" si="50"/>
        <v>4.9999999999999996E-2</v>
      </c>
      <c r="AN91" s="70">
        <f t="shared" si="50"/>
        <v>4.9999999999999996E-2</v>
      </c>
      <c r="AO91" s="174" t="s">
        <v>88</v>
      </c>
      <c r="DX91" s="140" t="s">
        <v>39</v>
      </c>
      <c r="DY91" s="146" t="s">
        <v>0</v>
      </c>
      <c r="DZ91" s="146" t="s">
        <v>0</v>
      </c>
      <c r="EA91" s="146" t="s">
        <v>0</v>
      </c>
    </row>
    <row r="92" spans="2:131" hidden="1" x14ac:dyDescent="0.2">
      <c r="B92" s="174" t="s">
        <v>89</v>
      </c>
      <c r="C92" s="174"/>
      <c r="D92" s="70">
        <f>'[1]Target %'!G12</f>
        <v>0.05</v>
      </c>
      <c r="E92" s="174"/>
      <c r="F92" s="70">
        <f>'[1]Target %'!H12</f>
        <v>0.05</v>
      </c>
      <c r="G92" s="70">
        <f>'[1]Target %'!I12</f>
        <v>0.05</v>
      </c>
      <c r="H92" s="70">
        <f>'[1]Target %'!J12</f>
        <v>0.05</v>
      </c>
      <c r="I92" s="70">
        <f>'[1]Target %'!K12</f>
        <v>0.05</v>
      </c>
      <c r="J92" s="70">
        <f>'[1]Target %'!L12</f>
        <v>0.05</v>
      </c>
      <c r="K92" s="70">
        <f>'[1]Target %'!M12</f>
        <v>0.05</v>
      </c>
      <c r="L92" s="70">
        <f>'[1]Target %'!N12</f>
        <v>0.05</v>
      </c>
      <c r="M92" s="70">
        <f>'[1]Target %'!O12</f>
        <v>0.05</v>
      </c>
      <c r="N92" s="70">
        <f>'[1]Target %'!P12</f>
        <v>0.05</v>
      </c>
      <c r="O92" s="70">
        <f>'[1]Target %'!Q12</f>
        <v>0.05</v>
      </c>
      <c r="AE92" s="70">
        <f>AVERAGE(D92:O92)</f>
        <v>4.9999999999999996E-2</v>
      </c>
      <c r="AF92" s="70">
        <f>AE92</f>
        <v>4.9999999999999996E-2</v>
      </c>
      <c r="AG92" s="70">
        <f t="shared" si="50"/>
        <v>4.9999999999999996E-2</v>
      </c>
      <c r="AH92" s="70">
        <f t="shared" si="50"/>
        <v>4.9999999999999996E-2</v>
      </c>
      <c r="AI92" s="70">
        <f t="shared" si="50"/>
        <v>4.9999999999999996E-2</v>
      </c>
      <c r="AJ92" s="70">
        <f t="shared" si="50"/>
        <v>4.9999999999999996E-2</v>
      </c>
      <c r="AK92" s="70">
        <f t="shared" si="50"/>
        <v>4.9999999999999996E-2</v>
      </c>
      <c r="AL92" s="70">
        <f t="shared" si="50"/>
        <v>4.9999999999999996E-2</v>
      </c>
      <c r="AM92" s="70">
        <f t="shared" si="50"/>
        <v>4.9999999999999996E-2</v>
      </c>
      <c r="AN92" s="70">
        <f t="shared" si="50"/>
        <v>4.9999999999999996E-2</v>
      </c>
      <c r="AO92" s="174" t="s">
        <v>88</v>
      </c>
      <c r="DX92" s="140" t="s">
        <v>39</v>
      </c>
      <c r="DY92" s="146" t="s">
        <v>0</v>
      </c>
      <c r="DZ92" s="146" t="s">
        <v>0</v>
      </c>
      <c r="EA92" s="146" t="s">
        <v>0</v>
      </c>
    </row>
    <row r="93" spans="2:131" hidden="1" x14ac:dyDescent="0.2">
      <c r="D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DX93" s="140" t="s">
        <v>39</v>
      </c>
      <c r="DY93" s="146" t="s">
        <v>0</v>
      </c>
      <c r="DZ93" s="146" t="s">
        <v>0</v>
      </c>
      <c r="EA93" s="146" t="s">
        <v>0</v>
      </c>
    </row>
    <row r="94" spans="2:131" hidden="1" x14ac:dyDescent="0.2">
      <c r="B94" s="175" t="s">
        <v>90</v>
      </c>
      <c r="C94" s="175"/>
      <c r="D94" s="176" t="str">
        <f>IF(D91="",D4,"")</f>
        <v/>
      </c>
      <c r="E94" s="175"/>
      <c r="F94" s="176" t="str">
        <f>IF(F91="",IF(D94="",F$4,D94&amp;", "&amp;F$4),D94)</f>
        <v/>
      </c>
      <c r="G94" s="176" t="str">
        <f t="shared" ref="G94:O95" si="51">IF(G91="",IF(F94="",G$4,F94&amp;", "&amp;G$4),F94)</f>
        <v/>
      </c>
      <c r="H94" s="176" t="str">
        <f t="shared" si="51"/>
        <v/>
      </c>
      <c r="I94" s="176" t="str">
        <f t="shared" si="51"/>
        <v/>
      </c>
      <c r="J94" s="176" t="str">
        <f t="shared" si="51"/>
        <v/>
      </c>
      <c r="K94" s="176" t="str">
        <f t="shared" si="51"/>
        <v/>
      </c>
      <c r="L94" s="176" t="str">
        <f t="shared" si="51"/>
        <v/>
      </c>
      <c r="M94" s="176" t="str">
        <f t="shared" si="51"/>
        <v/>
      </c>
      <c r="N94" s="176" t="str">
        <f t="shared" si="51"/>
        <v/>
      </c>
      <c r="O94" s="176" t="str">
        <f t="shared" si="51"/>
        <v/>
      </c>
      <c r="DX94" s="140" t="s">
        <v>39</v>
      </c>
      <c r="DY94" s="146" t="s">
        <v>0</v>
      </c>
      <c r="DZ94" s="146" t="s">
        <v>0</v>
      </c>
      <c r="EA94" s="146" t="s">
        <v>0</v>
      </c>
    </row>
    <row r="95" spans="2:131" hidden="1" x14ac:dyDescent="0.2">
      <c r="B95" s="175" t="s">
        <v>91</v>
      </c>
      <c r="C95" s="175"/>
      <c r="D95" s="176" t="str">
        <f>IF(D92="",D4,"")</f>
        <v/>
      </c>
      <c r="E95" s="175"/>
      <c r="F95" s="176" t="str">
        <f>IF(F92="",IF(D95="",F$4,D95&amp;", "&amp;F$4),D95)</f>
        <v/>
      </c>
      <c r="G95" s="176" t="str">
        <f t="shared" si="51"/>
        <v/>
      </c>
      <c r="H95" s="176" t="str">
        <f t="shared" si="51"/>
        <v/>
      </c>
      <c r="I95" s="176" t="str">
        <f t="shared" si="51"/>
        <v/>
      </c>
      <c r="J95" s="176" t="str">
        <f t="shared" si="51"/>
        <v/>
      </c>
      <c r="K95" s="176" t="str">
        <f t="shared" si="51"/>
        <v/>
      </c>
      <c r="L95" s="176" t="str">
        <f t="shared" si="51"/>
        <v/>
      </c>
      <c r="M95" s="176" t="str">
        <f t="shared" si="51"/>
        <v/>
      </c>
      <c r="N95" s="176" t="str">
        <f t="shared" si="51"/>
        <v/>
      </c>
      <c r="O95" s="176" t="str">
        <f t="shared" si="51"/>
        <v/>
      </c>
      <c r="DX95" s="140" t="s">
        <v>39</v>
      </c>
      <c r="DY95" s="146" t="s">
        <v>0</v>
      </c>
      <c r="DZ95" s="146" t="s">
        <v>0</v>
      </c>
      <c r="EA95" s="146" t="s">
        <v>0</v>
      </c>
    </row>
    <row r="96" spans="2:131" hidden="1" x14ac:dyDescent="0.2">
      <c r="B96" s="175" t="s">
        <v>92</v>
      </c>
      <c r="C96" s="175"/>
      <c r="D96" s="176" t="str">
        <f>IF(D92&gt;D91,D4,"")</f>
        <v/>
      </c>
      <c r="E96" s="175"/>
      <c r="F96" s="176" t="str">
        <f>IF(F92&gt;F91,IF(D96="",F$4,D96&amp;", "&amp;F$4),D96)</f>
        <v/>
      </c>
      <c r="G96" s="176" t="str">
        <f t="shared" ref="G96:O96" si="52">IF(G92&gt;G91,IF(F96="",G$4,F96&amp;", "&amp;G$4),F96)</f>
        <v/>
      </c>
      <c r="H96" s="176" t="str">
        <f t="shared" si="52"/>
        <v/>
      </c>
      <c r="I96" s="176" t="str">
        <f t="shared" si="52"/>
        <v/>
      </c>
      <c r="J96" s="176" t="str">
        <f t="shared" si="52"/>
        <v/>
      </c>
      <c r="K96" s="176" t="str">
        <f t="shared" si="52"/>
        <v/>
      </c>
      <c r="L96" s="176" t="str">
        <f t="shared" si="52"/>
        <v/>
      </c>
      <c r="M96" s="176" t="str">
        <f t="shared" si="52"/>
        <v/>
      </c>
      <c r="N96" s="176" t="str">
        <f t="shared" si="52"/>
        <v/>
      </c>
      <c r="O96" s="176" t="str">
        <f t="shared" si="52"/>
        <v/>
      </c>
      <c r="DX96" s="140" t="s">
        <v>39</v>
      </c>
      <c r="DY96" s="146" t="s">
        <v>0</v>
      </c>
      <c r="DZ96" s="146" t="s">
        <v>0</v>
      </c>
      <c r="EA96" s="146" t="s">
        <v>0</v>
      </c>
    </row>
    <row r="97" spans="2:131" s="120" customFormat="1" hidden="1" x14ac:dyDescent="0.2">
      <c r="DX97" s="183" t="s">
        <v>39</v>
      </c>
      <c r="DY97" s="146" t="s">
        <v>0</v>
      </c>
      <c r="DZ97" s="146" t="s">
        <v>0</v>
      </c>
      <c r="EA97" s="146" t="s">
        <v>0</v>
      </c>
    </row>
    <row r="98" spans="2:131" s="120" customFormat="1" hidden="1" x14ac:dyDescent="0.2">
      <c r="DX98" s="183" t="s">
        <v>39</v>
      </c>
      <c r="DY98" s="146" t="s">
        <v>0</v>
      </c>
      <c r="DZ98" s="146" t="s">
        <v>0</v>
      </c>
      <c r="EA98" s="146" t="s">
        <v>0</v>
      </c>
    </row>
    <row r="99" spans="2:131" s="120" customFormat="1" hidden="1" x14ac:dyDescent="0.2">
      <c r="DX99" s="183" t="s">
        <v>39</v>
      </c>
      <c r="DY99" s="146" t="s">
        <v>0</v>
      </c>
      <c r="DZ99" s="146" t="s">
        <v>0</v>
      </c>
      <c r="EA99" s="146" t="s">
        <v>0</v>
      </c>
    </row>
    <row r="100" spans="2:131" s="120" customFormat="1" hidden="1" x14ac:dyDescent="0.2">
      <c r="DX100" s="183" t="s">
        <v>39</v>
      </c>
      <c r="DY100" s="146" t="s">
        <v>0</v>
      </c>
      <c r="DZ100" s="146" t="s">
        <v>0</v>
      </c>
      <c r="EA100" s="146" t="s">
        <v>0</v>
      </c>
    </row>
    <row r="101" spans="2:131" s="120" customFormat="1" hidden="1" x14ac:dyDescent="0.2">
      <c r="B101" s="120" t="s">
        <v>12</v>
      </c>
      <c r="D101" s="120">
        <f>D17</f>
        <v>110018243.92</v>
      </c>
      <c r="F101" s="120">
        <f t="shared" ref="F101:O101" si="53">F17</f>
        <v>107314995.78999999</v>
      </c>
      <c r="G101" s="120">
        <f t="shared" si="53"/>
        <v>112032506.8</v>
      </c>
      <c r="H101" s="120">
        <f t="shared" si="53"/>
        <v>115828139</v>
      </c>
      <c r="I101" s="120">
        <f t="shared" si="53"/>
        <v>119755399</v>
      </c>
      <c r="J101" s="120">
        <f t="shared" si="53"/>
        <v>123553177.01000001</v>
      </c>
      <c r="K101" s="120">
        <f t="shared" si="53"/>
        <v>125772026.47999999</v>
      </c>
      <c r="L101" s="120">
        <f t="shared" si="53"/>
        <v>129964425.32000001</v>
      </c>
      <c r="M101" s="120">
        <f t="shared" si="53"/>
        <v>134320429.47999999</v>
      </c>
      <c r="N101" s="120">
        <f t="shared" si="53"/>
        <v>137922789.91</v>
      </c>
      <c r="O101" s="120">
        <f t="shared" si="53"/>
        <v>142666089.37</v>
      </c>
      <c r="DX101" s="183" t="s">
        <v>39</v>
      </c>
      <c r="DY101" s="146" t="s">
        <v>0</v>
      </c>
      <c r="DZ101" s="146" t="s">
        <v>0</v>
      </c>
      <c r="EA101" s="146" t="s">
        <v>0</v>
      </c>
    </row>
    <row r="102" spans="2:131" s="120" customFormat="1" hidden="1" x14ac:dyDescent="0.2">
      <c r="B102" s="117" t="s">
        <v>64</v>
      </c>
      <c r="C102" s="117"/>
      <c r="E102" s="117"/>
      <c r="DX102" s="183" t="s">
        <v>39</v>
      </c>
      <c r="DY102" s="146" t="s">
        <v>0</v>
      </c>
      <c r="DZ102" s="146" t="s">
        <v>0</v>
      </c>
      <c r="EA102" s="146" t="s">
        <v>0</v>
      </c>
    </row>
    <row r="103" spans="2:131" s="120" customFormat="1" hidden="1" x14ac:dyDescent="0.2">
      <c r="B103" s="117" t="s">
        <v>72</v>
      </c>
      <c r="C103" s="117"/>
      <c r="D103" s="120">
        <f>D59</f>
        <v>0</v>
      </c>
      <c r="E103" s="117"/>
      <c r="F103" s="120">
        <f>F59</f>
        <v>0</v>
      </c>
      <c r="G103" s="120">
        <f t="shared" ref="G103:O103" si="54">G59</f>
        <v>0</v>
      </c>
      <c r="H103" s="120">
        <f t="shared" si="54"/>
        <v>0</v>
      </c>
      <c r="I103" s="120">
        <f t="shared" si="54"/>
        <v>0</v>
      </c>
      <c r="J103" s="120">
        <f t="shared" si="54"/>
        <v>0</v>
      </c>
      <c r="K103" s="120">
        <f t="shared" si="54"/>
        <v>0</v>
      </c>
      <c r="L103" s="120">
        <f t="shared" si="54"/>
        <v>0</v>
      </c>
      <c r="M103" s="120">
        <f t="shared" si="54"/>
        <v>0</v>
      </c>
      <c r="N103" s="120">
        <f t="shared" si="54"/>
        <v>0</v>
      </c>
      <c r="O103" s="120">
        <f t="shared" si="54"/>
        <v>0</v>
      </c>
      <c r="DX103" s="183" t="s">
        <v>39</v>
      </c>
      <c r="DY103" s="146" t="s">
        <v>0</v>
      </c>
      <c r="DZ103" s="146" t="s">
        <v>0</v>
      </c>
      <c r="EA103" s="146" t="s">
        <v>0</v>
      </c>
    </row>
    <row r="104" spans="2:131" s="120" customFormat="1" hidden="1" x14ac:dyDescent="0.2">
      <c r="B104" s="117" t="s">
        <v>67</v>
      </c>
      <c r="C104" s="117"/>
      <c r="D104" s="120" t="e">
        <f t="shared" ref="D104:O108" si="55">D54</f>
        <v>#VALUE!</v>
      </c>
      <c r="E104" s="117"/>
      <c r="F104" s="120" t="e">
        <f t="shared" si="55"/>
        <v>#VALUE!</v>
      </c>
      <c r="G104" s="120" t="e">
        <f t="shared" si="55"/>
        <v>#VALUE!</v>
      </c>
      <c r="H104" s="120" t="e">
        <f t="shared" si="55"/>
        <v>#VALUE!</v>
      </c>
      <c r="I104" s="120" t="e">
        <f t="shared" si="55"/>
        <v>#VALUE!</v>
      </c>
      <c r="J104" s="120" t="e">
        <f t="shared" si="55"/>
        <v>#VALUE!</v>
      </c>
      <c r="K104" s="120" t="e">
        <f t="shared" si="55"/>
        <v>#VALUE!</v>
      </c>
      <c r="L104" s="120" t="e">
        <f t="shared" si="55"/>
        <v>#VALUE!</v>
      </c>
      <c r="M104" s="120" t="e">
        <f t="shared" si="55"/>
        <v>#VALUE!</v>
      </c>
      <c r="N104" s="120" t="e">
        <f t="shared" si="55"/>
        <v>#VALUE!</v>
      </c>
      <c r="O104" s="120" t="e">
        <f t="shared" si="55"/>
        <v>#VALUE!</v>
      </c>
      <c r="DX104" s="183" t="s">
        <v>39</v>
      </c>
      <c r="DY104" s="146" t="s">
        <v>0</v>
      </c>
      <c r="DZ104" s="146" t="s">
        <v>0</v>
      </c>
      <c r="EA104" s="146" t="s">
        <v>0</v>
      </c>
    </row>
    <row r="105" spans="2:131" s="120" customFormat="1" hidden="1" x14ac:dyDescent="0.2">
      <c r="B105" s="117" t="s">
        <v>68</v>
      </c>
      <c r="C105" s="117"/>
      <c r="D105" s="120">
        <f t="shared" si="55"/>
        <v>0</v>
      </c>
      <c r="E105" s="117"/>
      <c r="F105" s="120">
        <f t="shared" si="55"/>
        <v>0</v>
      </c>
      <c r="G105" s="120">
        <f t="shared" si="55"/>
        <v>0</v>
      </c>
      <c r="H105" s="120">
        <f t="shared" si="55"/>
        <v>0</v>
      </c>
      <c r="I105" s="120">
        <f t="shared" si="55"/>
        <v>0</v>
      </c>
      <c r="J105" s="120">
        <f t="shared" si="55"/>
        <v>0</v>
      </c>
      <c r="K105" s="120">
        <f t="shared" si="55"/>
        <v>0</v>
      </c>
      <c r="L105" s="120">
        <f t="shared" si="55"/>
        <v>0</v>
      </c>
      <c r="M105" s="120">
        <f t="shared" si="55"/>
        <v>0</v>
      </c>
      <c r="N105" s="120">
        <f t="shared" si="55"/>
        <v>0</v>
      </c>
      <c r="O105" s="120">
        <f t="shared" si="55"/>
        <v>0</v>
      </c>
      <c r="DX105" s="183" t="s">
        <v>39</v>
      </c>
      <c r="DY105" s="146" t="s">
        <v>0</v>
      </c>
      <c r="DZ105" s="146" t="s">
        <v>0</v>
      </c>
      <c r="EA105" s="146" t="s">
        <v>0</v>
      </c>
    </row>
    <row r="106" spans="2:131" s="120" customFormat="1" hidden="1" x14ac:dyDescent="0.2">
      <c r="B106" s="117" t="s">
        <v>69</v>
      </c>
      <c r="C106" s="117"/>
      <c r="D106" s="120">
        <f t="shared" si="55"/>
        <v>0</v>
      </c>
      <c r="E106" s="117"/>
      <c r="F106" s="120">
        <f t="shared" si="55"/>
        <v>0</v>
      </c>
      <c r="G106" s="120">
        <f t="shared" si="55"/>
        <v>0</v>
      </c>
      <c r="H106" s="120">
        <f t="shared" si="55"/>
        <v>0</v>
      </c>
      <c r="I106" s="120">
        <f t="shared" si="55"/>
        <v>0</v>
      </c>
      <c r="J106" s="120">
        <f t="shared" si="55"/>
        <v>0</v>
      </c>
      <c r="K106" s="120">
        <f t="shared" si="55"/>
        <v>0</v>
      </c>
      <c r="L106" s="120">
        <f t="shared" si="55"/>
        <v>0</v>
      </c>
      <c r="M106" s="120">
        <f t="shared" si="55"/>
        <v>0</v>
      </c>
      <c r="N106" s="120">
        <f t="shared" si="55"/>
        <v>0</v>
      </c>
      <c r="O106" s="120">
        <f t="shared" si="55"/>
        <v>0</v>
      </c>
      <c r="DX106" s="183" t="s">
        <v>39</v>
      </c>
      <c r="DY106" s="146" t="s">
        <v>0</v>
      </c>
      <c r="DZ106" s="146" t="s">
        <v>0</v>
      </c>
      <c r="EA106" s="146" t="s">
        <v>0</v>
      </c>
    </row>
    <row r="107" spans="2:131" s="120" customFormat="1" hidden="1" x14ac:dyDescent="0.2">
      <c r="B107" s="117" t="s">
        <v>70</v>
      </c>
      <c r="C107" s="117"/>
      <c r="D107" s="120">
        <f t="shared" si="55"/>
        <v>0</v>
      </c>
      <c r="E107" s="117"/>
      <c r="F107" s="120">
        <f t="shared" si="55"/>
        <v>0</v>
      </c>
      <c r="G107" s="120">
        <f t="shared" si="55"/>
        <v>0</v>
      </c>
      <c r="H107" s="120">
        <f t="shared" si="55"/>
        <v>0</v>
      </c>
      <c r="I107" s="120">
        <f t="shared" si="55"/>
        <v>0</v>
      </c>
      <c r="J107" s="120">
        <f t="shared" si="55"/>
        <v>0</v>
      </c>
      <c r="K107" s="120">
        <f t="shared" si="55"/>
        <v>0</v>
      </c>
      <c r="L107" s="120">
        <f t="shared" si="55"/>
        <v>0</v>
      </c>
      <c r="M107" s="120">
        <f t="shared" si="55"/>
        <v>0</v>
      </c>
      <c r="N107" s="120">
        <f t="shared" si="55"/>
        <v>0</v>
      </c>
      <c r="O107" s="120">
        <f t="shared" si="55"/>
        <v>0</v>
      </c>
      <c r="DX107" s="183" t="s">
        <v>39</v>
      </c>
      <c r="DY107" s="146" t="s">
        <v>0</v>
      </c>
      <c r="DZ107" s="146" t="s">
        <v>0</v>
      </c>
      <c r="EA107" s="146" t="s">
        <v>0</v>
      </c>
    </row>
    <row r="108" spans="2:131" s="120" customFormat="1" hidden="1" x14ac:dyDescent="0.2">
      <c r="B108" s="117" t="s">
        <v>71</v>
      </c>
      <c r="C108" s="117"/>
      <c r="D108" s="120">
        <f t="shared" si="55"/>
        <v>0</v>
      </c>
      <c r="E108" s="117"/>
      <c r="F108" s="120">
        <f t="shared" si="55"/>
        <v>0</v>
      </c>
      <c r="G108" s="120">
        <f t="shared" si="55"/>
        <v>0</v>
      </c>
      <c r="H108" s="120">
        <f t="shared" si="55"/>
        <v>0</v>
      </c>
      <c r="I108" s="120">
        <f t="shared" si="55"/>
        <v>0</v>
      </c>
      <c r="J108" s="120">
        <f t="shared" si="55"/>
        <v>0</v>
      </c>
      <c r="K108" s="120">
        <f t="shared" si="55"/>
        <v>0</v>
      </c>
      <c r="L108" s="120">
        <f t="shared" si="55"/>
        <v>0</v>
      </c>
      <c r="M108" s="120">
        <f t="shared" si="55"/>
        <v>0</v>
      </c>
      <c r="N108" s="120">
        <f t="shared" si="55"/>
        <v>0</v>
      </c>
      <c r="O108" s="120">
        <f t="shared" si="55"/>
        <v>0</v>
      </c>
      <c r="DX108" s="183" t="s">
        <v>39</v>
      </c>
      <c r="DY108" s="146" t="s">
        <v>0</v>
      </c>
      <c r="DZ108" s="146" t="s">
        <v>0</v>
      </c>
      <c r="EA108" s="146" t="s">
        <v>0</v>
      </c>
    </row>
    <row r="109" spans="2:131" s="120" customFormat="1" hidden="1" x14ac:dyDescent="0.2">
      <c r="B109" s="117" t="s">
        <v>93</v>
      </c>
      <c r="C109" s="117"/>
      <c r="D109" s="120">
        <f>IF(D53&gt;0,D53,0)</f>
        <v>22931954</v>
      </c>
      <c r="E109" s="117"/>
      <c r="F109" s="120">
        <f>IF(F53&gt;0,F53,0)</f>
        <v>4091521</v>
      </c>
      <c r="G109" s="120">
        <f t="shared" ref="G109:O109" si="56">IF(G53&gt;0,G53,0)</f>
        <v>0</v>
      </c>
      <c r="H109" s="120">
        <f t="shared" si="56"/>
        <v>0</v>
      </c>
      <c r="I109" s="120">
        <f t="shared" si="56"/>
        <v>0</v>
      </c>
      <c r="J109" s="120">
        <f t="shared" si="56"/>
        <v>0</v>
      </c>
      <c r="K109" s="120">
        <f t="shared" si="56"/>
        <v>0</v>
      </c>
      <c r="L109" s="120">
        <f t="shared" si="56"/>
        <v>0</v>
      </c>
      <c r="M109" s="120">
        <f t="shared" si="56"/>
        <v>0</v>
      </c>
      <c r="N109" s="120">
        <f t="shared" si="56"/>
        <v>0</v>
      </c>
      <c r="O109" s="120">
        <f t="shared" si="56"/>
        <v>0</v>
      </c>
      <c r="DX109" s="183" t="s">
        <v>39</v>
      </c>
      <c r="DY109" s="146" t="s">
        <v>0</v>
      </c>
      <c r="DZ109" s="146" t="s">
        <v>0</v>
      </c>
      <c r="EA109" s="146" t="s">
        <v>0</v>
      </c>
    </row>
    <row r="110" spans="2:131" s="120" customFormat="1" hidden="1" x14ac:dyDescent="0.2">
      <c r="B110" s="117" t="s">
        <v>94</v>
      </c>
      <c r="C110" s="117"/>
      <c r="D110" s="161" t="e">
        <f>SUM(D101:D109)</f>
        <v>#VALUE!</v>
      </c>
      <c r="E110" s="117"/>
      <c r="F110" s="161" t="e">
        <f>SUM(F101:F109)</f>
        <v>#VALUE!</v>
      </c>
      <c r="G110" s="161" t="e">
        <f t="shared" ref="G110:O110" si="57">SUM(G101:G109)</f>
        <v>#VALUE!</v>
      </c>
      <c r="H110" s="161" t="e">
        <f t="shared" si="57"/>
        <v>#VALUE!</v>
      </c>
      <c r="I110" s="161" t="e">
        <f t="shared" si="57"/>
        <v>#VALUE!</v>
      </c>
      <c r="J110" s="161" t="e">
        <f t="shared" si="57"/>
        <v>#VALUE!</v>
      </c>
      <c r="K110" s="161" t="e">
        <f t="shared" si="57"/>
        <v>#VALUE!</v>
      </c>
      <c r="L110" s="161" t="e">
        <f t="shared" si="57"/>
        <v>#VALUE!</v>
      </c>
      <c r="M110" s="161" t="e">
        <f t="shared" si="57"/>
        <v>#VALUE!</v>
      </c>
      <c r="N110" s="161" t="e">
        <f t="shared" si="57"/>
        <v>#VALUE!</v>
      </c>
      <c r="O110" s="161" t="e">
        <f t="shared" si="57"/>
        <v>#VALUE!</v>
      </c>
      <c r="DX110" s="183" t="s">
        <v>39</v>
      </c>
      <c r="DY110" s="146" t="s">
        <v>0</v>
      </c>
      <c r="DZ110" s="146" t="s">
        <v>0</v>
      </c>
      <c r="EA110" s="146" t="s">
        <v>0</v>
      </c>
    </row>
    <row r="111" spans="2:131" s="120" customFormat="1" hidden="1" x14ac:dyDescent="0.2">
      <c r="B111" s="117" t="s">
        <v>95</v>
      </c>
      <c r="C111" s="117"/>
      <c r="D111" s="120">
        <f>'[1]Budget Summary 1'!J32</f>
        <v>93509902.920000002</v>
      </c>
      <c r="E111" s="117"/>
      <c r="F111" s="120">
        <f>'[1]Budget Summary 1'!L32</f>
        <v>97510888.789999992</v>
      </c>
      <c r="G111" s="120">
        <f>'[1]Budget Summary 1'!M32</f>
        <v>103309994.5</v>
      </c>
      <c r="H111" s="120">
        <f>'[1]Budget Summary 1'!N32</f>
        <v>106904667</v>
      </c>
      <c r="I111" s="120">
        <f>'[1]Budget Summary 1'!O32</f>
        <v>110486922</v>
      </c>
      <c r="J111" s="120">
        <f>'[1]Budget Summary 1'!P32</f>
        <v>114067347.16000001</v>
      </c>
      <c r="K111" s="120">
        <f>'[1]Budget Summary 1'!Q32</f>
        <v>116062323.19</v>
      </c>
      <c r="L111" s="120">
        <f>'[1]Budget Summary 1'!R32</f>
        <v>120024132.40000002</v>
      </c>
      <c r="M111" s="120">
        <f>'[1]Budget Summary 1'!S32</f>
        <v>124142629.23999999</v>
      </c>
      <c r="N111" s="120">
        <f>'[1]Budget Summary 1'!T32</f>
        <v>127500357.12</v>
      </c>
      <c r="O111" s="120">
        <f>'[1]Budget Summary 1'!U32</f>
        <v>131991685.05</v>
      </c>
      <c r="DX111" s="183" t="s">
        <v>39</v>
      </c>
      <c r="DY111" s="146" t="s">
        <v>0</v>
      </c>
      <c r="DZ111" s="146" t="s">
        <v>0</v>
      </c>
      <c r="EA111" s="146" t="s">
        <v>0</v>
      </c>
    </row>
    <row r="112" spans="2:131" s="120" customFormat="1" ht="13.5" hidden="1" thickBot="1" x14ac:dyDescent="0.25">
      <c r="B112" s="117" t="s">
        <v>93</v>
      </c>
      <c r="C112" s="117"/>
      <c r="D112" s="173"/>
      <c r="E112" s="117"/>
      <c r="F112" s="120">
        <f>IF('[1]Budget Summary 1'!J92&gt;0,'[1]Budget Summary 1'!J92,0)</f>
        <v>50244470</v>
      </c>
      <c r="G112" s="120">
        <f>IF('[1]Budget Summary 1'!L92&gt;0,'[1]Budget Summary 1'!L92,0)</f>
        <v>40977488</v>
      </c>
      <c r="H112" s="120">
        <f>IF('[1]Budget Summary 1'!M92&gt;0,'[1]Budget Summary 1'!M92,0)</f>
        <v>40529072.299999997</v>
      </c>
      <c r="I112" s="120">
        <f>IF('[1]Budget Summary 1'!N92&gt;0,'[1]Budget Summary 1'!N92,0)</f>
        <v>41679219</v>
      </c>
      <c r="J112" s="120">
        <f>IF('[1]Budget Summary 1'!O92&gt;0,'[1]Budget Summary 1'!O92,0)</f>
        <v>43018301</v>
      </c>
      <c r="K112" s="120">
        <f>IF('[1]Budget Summary 1'!P92&gt;0,'[1]Budget Summary 1'!P92,0)</f>
        <v>44158841.409999989</v>
      </c>
      <c r="L112" s="120">
        <f>IF('[1]Budget Summary 1'!Q92&gt;0,'[1]Budget Summary 1'!Q92,0)</f>
        <v>45389108.920000002</v>
      </c>
      <c r="M112" s="120">
        <f>IF('[1]Budget Summary 1'!R92&gt;0,'[1]Budget Summary 1'!R92,0)</f>
        <v>46495322.43</v>
      </c>
      <c r="N112" s="120">
        <f>IF('[1]Budget Summary 1'!S92&gt;0,'[1]Budget Summary 1'!S92,0)</f>
        <v>47528603.050000004</v>
      </c>
      <c r="O112" s="120">
        <f>IF('[1]Budget Summary 1'!T92&gt;0,'[1]Budget Summary 1'!T92,0)</f>
        <v>49801462.980000004</v>
      </c>
      <c r="DX112" s="183" t="s">
        <v>39</v>
      </c>
      <c r="DY112" s="146" t="s">
        <v>0</v>
      </c>
      <c r="DZ112" s="146" t="s">
        <v>0</v>
      </c>
      <c r="EA112" s="146" t="s">
        <v>0</v>
      </c>
    </row>
    <row r="113" spans="2:131" s="120" customFormat="1" hidden="1" x14ac:dyDescent="0.2">
      <c r="B113" s="117" t="s">
        <v>82</v>
      </c>
      <c r="C113" s="117"/>
      <c r="D113" s="168" t="e">
        <f>ROUND(D110-D111-D112,2)</f>
        <v>#VALUE!</v>
      </c>
      <c r="E113" s="117"/>
      <c r="F113" s="168" t="e">
        <f>ROUND(F110-F111-F112,2)</f>
        <v>#VALUE!</v>
      </c>
      <c r="G113" s="168" t="e">
        <f t="shared" ref="G113:O113" si="58">ROUND(G110-G111-G112,2)</f>
        <v>#VALUE!</v>
      </c>
      <c r="H113" s="168" t="e">
        <f t="shared" si="58"/>
        <v>#VALUE!</v>
      </c>
      <c r="I113" s="168" t="e">
        <f t="shared" si="58"/>
        <v>#VALUE!</v>
      </c>
      <c r="J113" s="168" t="e">
        <f t="shared" si="58"/>
        <v>#VALUE!</v>
      </c>
      <c r="K113" s="168" t="e">
        <f t="shared" si="58"/>
        <v>#VALUE!</v>
      </c>
      <c r="L113" s="168" t="e">
        <f t="shared" si="58"/>
        <v>#VALUE!</v>
      </c>
      <c r="M113" s="168" t="e">
        <f t="shared" si="58"/>
        <v>#VALUE!</v>
      </c>
      <c r="N113" s="168" t="e">
        <f t="shared" si="58"/>
        <v>#VALUE!</v>
      </c>
      <c r="O113" s="168" t="e">
        <f t="shared" si="58"/>
        <v>#VALUE!</v>
      </c>
      <c r="DX113" s="183" t="s">
        <v>39</v>
      </c>
      <c r="DY113" s="146" t="s">
        <v>0</v>
      </c>
      <c r="DZ113" s="146" t="s">
        <v>0</v>
      </c>
      <c r="EA113" s="146" t="s">
        <v>0</v>
      </c>
    </row>
    <row r="114" spans="2:131" s="120" customFormat="1" hidden="1" x14ac:dyDescent="0.2">
      <c r="DX114" s="183" t="s">
        <v>39</v>
      </c>
      <c r="DY114" s="146" t="s">
        <v>0</v>
      </c>
      <c r="DZ114" s="146" t="s">
        <v>0</v>
      </c>
      <c r="EA114" s="146" t="s">
        <v>0</v>
      </c>
    </row>
    <row r="115" spans="2:131" s="120" customFormat="1" hidden="1" x14ac:dyDescent="0.2">
      <c r="DX115" s="183" t="s">
        <v>39</v>
      </c>
      <c r="DY115" s="146" t="s">
        <v>0</v>
      </c>
      <c r="DZ115" s="146" t="s">
        <v>0</v>
      </c>
      <c r="EA115" s="146" t="s">
        <v>0</v>
      </c>
    </row>
    <row r="116" spans="2:131" s="120" customFormat="1" hidden="1" x14ac:dyDescent="0.2">
      <c r="DX116" s="183" t="s">
        <v>39</v>
      </c>
      <c r="DY116" s="146" t="s">
        <v>0</v>
      </c>
      <c r="DZ116" s="146" t="s">
        <v>0</v>
      </c>
      <c r="EA116" s="146" t="s">
        <v>0</v>
      </c>
    </row>
    <row r="117" spans="2:131" s="120" customFormat="1" hidden="1" x14ac:dyDescent="0.2">
      <c r="B117" s="120" t="s">
        <v>20</v>
      </c>
      <c r="D117" s="120">
        <f>D26</f>
        <v>109914875.09</v>
      </c>
      <c r="F117" s="120">
        <f t="shared" ref="F117:O117" si="59">F26</f>
        <v>104551080.99000001</v>
      </c>
      <c r="G117" s="120">
        <f t="shared" si="59"/>
        <v>107437486.48</v>
      </c>
      <c r="H117" s="120">
        <f t="shared" si="59"/>
        <v>110850328.03999999</v>
      </c>
      <c r="I117" s="120">
        <f t="shared" si="59"/>
        <v>113632746.03999999</v>
      </c>
      <c r="J117" s="120">
        <f t="shared" si="59"/>
        <v>117452748.99999997</v>
      </c>
      <c r="K117" s="120">
        <f t="shared" si="59"/>
        <v>121399264.92</v>
      </c>
      <c r="L117" s="120">
        <f t="shared" si="59"/>
        <v>125557209.12</v>
      </c>
      <c r="M117" s="120">
        <f t="shared" si="59"/>
        <v>129878719.03000005</v>
      </c>
      <c r="N117" s="120">
        <f t="shared" si="59"/>
        <v>134152688.32000001</v>
      </c>
      <c r="O117" s="120">
        <f t="shared" si="59"/>
        <v>138844463.00000003</v>
      </c>
      <c r="DX117" s="183" t="s">
        <v>39</v>
      </c>
      <c r="DY117" s="146" t="s">
        <v>0</v>
      </c>
      <c r="DZ117" s="146" t="s">
        <v>0</v>
      </c>
      <c r="EA117" s="146" t="s">
        <v>0</v>
      </c>
    </row>
    <row r="118" spans="2:131" s="120" customFormat="1" hidden="1" x14ac:dyDescent="0.2">
      <c r="B118" s="117" t="s">
        <v>65</v>
      </c>
      <c r="C118" s="117"/>
      <c r="D118" s="120" t="e">
        <f>-D52</f>
        <v>#VALUE!</v>
      </c>
      <c r="E118" s="117"/>
      <c r="F118" s="120" t="e">
        <f>-F52</f>
        <v>#VALUE!</v>
      </c>
      <c r="G118" s="120" t="e">
        <f t="shared" ref="G118:O118" si="60">-G52</f>
        <v>#VALUE!</v>
      </c>
      <c r="H118" s="120" t="e">
        <f t="shared" si="60"/>
        <v>#VALUE!</v>
      </c>
      <c r="I118" s="120" t="e">
        <f t="shared" si="60"/>
        <v>#VALUE!</v>
      </c>
      <c r="J118" s="120" t="e">
        <f t="shared" si="60"/>
        <v>#VALUE!</v>
      </c>
      <c r="K118" s="120" t="e">
        <f t="shared" si="60"/>
        <v>#VALUE!</v>
      </c>
      <c r="L118" s="120" t="e">
        <f t="shared" si="60"/>
        <v>#VALUE!</v>
      </c>
      <c r="M118" s="120" t="e">
        <f t="shared" si="60"/>
        <v>#VALUE!</v>
      </c>
      <c r="N118" s="120" t="e">
        <f t="shared" si="60"/>
        <v>#VALUE!</v>
      </c>
      <c r="O118" s="120" t="e">
        <f t="shared" si="60"/>
        <v>#VALUE!</v>
      </c>
      <c r="DX118" s="183" t="s">
        <v>39</v>
      </c>
      <c r="DY118" s="146" t="s">
        <v>0</v>
      </c>
      <c r="DZ118" s="146" t="s">
        <v>0</v>
      </c>
      <c r="EA118" s="146" t="s">
        <v>0</v>
      </c>
    </row>
    <row r="119" spans="2:131" s="120" customFormat="1" hidden="1" x14ac:dyDescent="0.2">
      <c r="B119" s="117" t="s">
        <v>74</v>
      </c>
      <c r="C119" s="117"/>
      <c r="D119" s="120">
        <f t="shared" ref="D119:O120" si="61">-D61</f>
        <v>0</v>
      </c>
      <c r="E119" s="117"/>
      <c r="F119" s="120">
        <f t="shared" si="61"/>
        <v>0</v>
      </c>
      <c r="G119" s="120">
        <f t="shared" si="61"/>
        <v>0</v>
      </c>
      <c r="H119" s="120">
        <f t="shared" si="61"/>
        <v>0</v>
      </c>
      <c r="I119" s="120">
        <f t="shared" si="61"/>
        <v>0</v>
      </c>
      <c r="J119" s="120">
        <f t="shared" si="61"/>
        <v>0</v>
      </c>
      <c r="K119" s="120">
        <f t="shared" si="61"/>
        <v>0</v>
      </c>
      <c r="L119" s="120">
        <f t="shared" si="61"/>
        <v>0</v>
      </c>
      <c r="M119" s="120">
        <f t="shared" si="61"/>
        <v>0</v>
      </c>
      <c r="N119" s="120">
        <f t="shared" si="61"/>
        <v>0</v>
      </c>
      <c r="O119" s="120">
        <f t="shared" si="61"/>
        <v>0</v>
      </c>
      <c r="DX119" s="183" t="s">
        <v>39</v>
      </c>
      <c r="DY119" s="146" t="s">
        <v>0</v>
      </c>
      <c r="DZ119" s="146" t="s">
        <v>0</v>
      </c>
      <c r="EA119" s="146" t="s">
        <v>0</v>
      </c>
    </row>
    <row r="120" spans="2:131" s="120" customFormat="1" hidden="1" x14ac:dyDescent="0.2">
      <c r="B120" s="117" t="s">
        <v>75</v>
      </c>
      <c r="C120" s="117"/>
      <c r="D120" s="120">
        <f t="shared" si="61"/>
        <v>0</v>
      </c>
      <c r="E120" s="117"/>
      <c r="F120" s="120">
        <f t="shared" si="61"/>
        <v>0</v>
      </c>
      <c r="G120" s="120">
        <f t="shared" si="61"/>
        <v>0</v>
      </c>
      <c r="H120" s="120">
        <f t="shared" si="61"/>
        <v>0</v>
      </c>
      <c r="I120" s="120">
        <f t="shared" si="61"/>
        <v>0</v>
      </c>
      <c r="J120" s="120">
        <f t="shared" si="61"/>
        <v>0</v>
      </c>
      <c r="K120" s="120">
        <f t="shared" si="61"/>
        <v>0</v>
      </c>
      <c r="L120" s="120">
        <f t="shared" si="61"/>
        <v>0</v>
      </c>
      <c r="M120" s="120">
        <f t="shared" si="61"/>
        <v>0</v>
      </c>
      <c r="N120" s="120">
        <f t="shared" si="61"/>
        <v>0</v>
      </c>
      <c r="O120" s="120">
        <f t="shared" si="61"/>
        <v>0</v>
      </c>
      <c r="DX120" s="183" t="s">
        <v>39</v>
      </c>
      <c r="DY120" s="146" t="s">
        <v>0</v>
      </c>
      <c r="DZ120" s="146" t="s">
        <v>0</v>
      </c>
      <c r="EA120" s="146" t="s">
        <v>0</v>
      </c>
    </row>
    <row r="121" spans="2:131" s="120" customFormat="1" hidden="1" x14ac:dyDescent="0.2">
      <c r="B121" s="117" t="s">
        <v>73</v>
      </c>
      <c r="C121" s="117"/>
      <c r="D121" s="120">
        <f>-D60</f>
        <v>0</v>
      </c>
      <c r="E121" s="117"/>
      <c r="F121" s="120">
        <f t="shared" ref="F121:O121" si="62">-F60</f>
        <v>0</v>
      </c>
      <c r="G121" s="120">
        <f t="shared" si="62"/>
        <v>0</v>
      </c>
      <c r="H121" s="120">
        <f t="shared" si="62"/>
        <v>0</v>
      </c>
      <c r="I121" s="120">
        <f t="shared" si="62"/>
        <v>0</v>
      </c>
      <c r="J121" s="120">
        <f t="shared" si="62"/>
        <v>0</v>
      </c>
      <c r="K121" s="120">
        <f t="shared" si="62"/>
        <v>0</v>
      </c>
      <c r="L121" s="120">
        <f t="shared" si="62"/>
        <v>0</v>
      </c>
      <c r="M121" s="120">
        <f t="shared" si="62"/>
        <v>0</v>
      </c>
      <c r="N121" s="120">
        <f t="shared" si="62"/>
        <v>0</v>
      </c>
      <c r="O121" s="120">
        <f t="shared" si="62"/>
        <v>0</v>
      </c>
      <c r="DX121" s="183" t="s">
        <v>39</v>
      </c>
      <c r="DY121" s="146" t="s">
        <v>0</v>
      </c>
      <c r="DZ121" s="146" t="s">
        <v>0</v>
      </c>
      <c r="EA121" s="146" t="s">
        <v>0</v>
      </c>
    </row>
    <row r="122" spans="2:131" s="120" customFormat="1" hidden="1" x14ac:dyDescent="0.2">
      <c r="B122" s="117" t="s">
        <v>76</v>
      </c>
      <c r="C122" s="117"/>
      <c r="D122" s="120" t="e">
        <f>-D63</f>
        <v>#VALUE!</v>
      </c>
      <c r="E122" s="117"/>
      <c r="F122" s="120" t="e">
        <f>-F63</f>
        <v>#VALUE!</v>
      </c>
      <c r="G122" s="120" t="e">
        <f t="shared" ref="G122:O122" si="63">-G63</f>
        <v>#VALUE!</v>
      </c>
      <c r="H122" s="120" t="e">
        <f t="shared" si="63"/>
        <v>#VALUE!</v>
      </c>
      <c r="I122" s="120" t="e">
        <f t="shared" si="63"/>
        <v>#VALUE!</v>
      </c>
      <c r="J122" s="120" t="e">
        <f t="shared" si="63"/>
        <v>#VALUE!</v>
      </c>
      <c r="K122" s="120" t="e">
        <f t="shared" si="63"/>
        <v>#VALUE!</v>
      </c>
      <c r="L122" s="120" t="e">
        <f t="shared" si="63"/>
        <v>#VALUE!</v>
      </c>
      <c r="M122" s="120" t="e">
        <f t="shared" si="63"/>
        <v>#VALUE!</v>
      </c>
      <c r="N122" s="120" t="e">
        <f t="shared" si="63"/>
        <v>#VALUE!</v>
      </c>
      <c r="O122" s="120" t="e">
        <f t="shared" si="63"/>
        <v>#VALUE!</v>
      </c>
      <c r="DX122" s="183" t="s">
        <v>39</v>
      </c>
      <c r="DY122" s="146" t="s">
        <v>0</v>
      </c>
      <c r="DZ122" s="146" t="s">
        <v>0</v>
      </c>
      <c r="EA122" s="146" t="s">
        <v>0</v>
      </c>
    </row>
    <row r="123" spans="2:131" s="120" customFormat="1" hidden="1" x14ac:dyDescent="0.2">
      <c r="B123" s="117" t="s">
        <v>77</v>
      </c>
      <c r="C123" s="117"/>
      <c r="D123" s="120">
        <f>-D64</f>
        <v>0</v>
      </c>
      <c r="E123" s="117"/>
      <c r="F123" s="120">
        <f t="shared" ref="F123:O125" si="64">-F64</f>
        <v>0</v>
      </c>
      <c r="G123" s="120">
        <f t="shared" si="64"/>
        <v>0</v>
      </c>
      <c r="H123" s="120">
        <f t="shared" si="64"/>
        <v>0</v>
      </c>
      <c r="I123" s="120">
        <f t="shared" si="64"/>
        <v>0</v>
      </c>
      <c r="J123" s="120">
        <f t="shared" si="64"/>
        <v>0</v>
      </c>
      <c r="K123" s="120">
        <f t="shared" si="64"/>
        <v>0</v>
      </c>
      <c r="L123" s="120">
        <f t="shared" si="64"/>
        <v>0</v>
      </c>
      <c r="M123" s="120">
        <f t="shared" si="64"/>
        <v>0</v>
      </c>
      <c r="N123" s="120">
        <f t="shared" si="64"/>
        <v>0</v>
      </c>
      <c r="O123" s="120">
        <f t="shared" si="64"/>
        <v>0</v>
      </c>
      <c r="DX123" s="183" t="s">
        <v>39</v>
      </c>
      <c r="DY123" s="146" t="s">
        <v>0</v>
      </c>
      <c r="DZ123" s="146" t="s">
        <v>0</v>
      </c>
      <c r="EA123" s="146" t="s">
        <v>0</v>
      </c>
    </row>
    <row r="124" spans="2:131" s="120" customFormat="1" hidden="1" x14ac:dyDescent="0.2">
      <c r="B124" s="117" t="s">
        <v>78</v>
      </c>
      <c r="C124" s="117"/>
      <c r="D124" s="120">
        <f>-D65</f>
        <v>0</v>
      </c>
      <c r="E124" s="117"/>
      <c r="F124" s="120">
        <f>-F65</f>
        <v>0</v>
      </c>
      <c r="G124" s="120">
        <f t="shared" si="64"/>
        <v>0</v>
      </c>
      <c r="H124" s="120">
        <f t="shared" si="64"/>
        <v>0</v>
      </c>
      <c r="I124" s="120">
        <f t="shared" si="64"/>
        <v>0</v>
      </c>
      <c r="J124" s="120">
        <f t="shared" si="64"/>
        <v>0</v>
      </c>
      <c r="K124" s="120">
        <f t="shared" si="64"/>
        <v>0</v>
      </c>
      <c r="L124" s="120">
        <f t="shared" si="64"/>
        <v>0</v>
      </c>
      <c r="M124" s="120">
        <f t="shared" si="64"/>
        <v>0</v>
      </c>
      <c r="N124" s="120">
        <f t="shared" si="64"/>
        <v>0</v>
      </c>
      <c r="O124" s="120">
        <f t="shared" si="64"/>
        <v>0</v>
      </c>
      <c r="DX124" s="183" t="s">
        <v>39</v>
      </c>
      <c r="DY124" s="146" t="s">
        <v>0</v>
      </c>
      <c r="DZ124" s="146" t="s">
        <v>0</v>
      </c>
      <c r="EA124" s="146" t="s">
        <v>0</v>
      </c>
    </row>
    <row r="125" spans="2:131" s="120" customFormat="1" hidden="1" x14ac:dyDescent="0.2">
      <c r="B125" s="117" t="s">
        <v>79</v>
      </c>
      <c r="C125" s="117"/>
      <c r="D125" s="120">
        <f>-D66</f>
        <v>6509507</v>
      </c>
      <c r="E125" s="117"/>
      <c r="F125" s="120">
        <f>-F66</f>
        <v>-7398023</v>
      </c>
      <c r="G125" s="120">
        <f t="shared" si="64"/>
        <v>-11315708.299999997</v>
      </c>
      <c r="H125" s="120">
        <f t="shared" si="64"/>
        <v>-12304564</v>
      </c>
      <c r="I125" s="120">
        <f t="shared" si="64"/>
        <v>-13157292</v>
      </c>
      <c r="J125" s="120">
        <f t="shared" si="64"/>
        <v>-12467428.969999991</v>
      </c>
      <c r="K125" s="120">
        <f t="shared" si="64"/>
        <v>-13313571.189999998</v>
      </c>
      <c r="L125" s="120">
        <f t="shared" si="64"/>
        <v>-17286097.699999999</v>
      </c>
      <c r="M125" s="120">
        <f t="shared" si="64"/>
        <v>-20574301.620000005</v>
      </c>
      <c r="N125" s="120">
        <f t="shared" si="64"/>
        <v>-19068012.809999995</v>
      </c>
      <c r="O125" s="120">
        <f t="shared" si="64"/>
        <v>-23990315.22000001</v>
      </c>
      <c r="DX125" s="183" t="s">
        <v>39</v>
      </c>
      <c r="DY125" s="146" t="s">
        <v>0</v>
      </c>
      <c r="DZ125" s="146" t="s">
        <v>0</v>
      </c>
      <c r="EA125" s="146" t="s">
        <v>0</v>
      </c>
    </row>
    <row r="126" spans="2:131" s="120" customFormat="1" hidden="1" x14ac:dyDescent="0.2">
      <c r="B126" s="117" t="s">
        <v>93</v>
      </c>
      <c r="C126" s="117"/>
      <c r="D126" s="120">
        <f>IF(D53&lt;0,-D53,0)</f>
        <v>0</v>
      </c>
      <c r="E126" s="117"/>
      <c r="F126" s="120">
        <f>IF(F53&lt;0,-F53,0)</f>
        <v>0</v>
      </c>
      <c r="G126" s="120">
        <f t="shared" ref="G126:O126" si="65">IF(G53&lt;0,-G53,0)</f>
        <v>2206286</v>
      </c>
      <c r="H126" s="120">
        <f t="shared" si="65"/>
        <v>3482839</v>
      </c>
      <c r="I126" s="120">
        <f t="shared" si="65"/>
        <v>4987181</v>
      </c>
      <c r="J126" s="120">
        <f t="shared" si="65"/>
        <v>3839017.1999999993</v>
      </c>
      <c r="K126" s="120">
        <f t="shared" si="65"/>
        <v>4466555.6500000004</v>
      </c>
      <c r="L126" s="120">
        <f t="shared" si="65"/>
        <v>8572629.1099999994</v>
      </c>
      <c r="M126" s="120">
        <f t="shared" si="65"/>
        <v>12731682.890000001</v>
      </c>
      <c r="N126" s="120">
        <f t="shared" si="65"/>
        <v>10188366.960000001</v>
      </c>
      <c r="O126" s="120">
        <f t="shared" si="65"/>
        <v>15655431.030000001</v>
      </c>
      <c r="DX126" s="183" t="s">
        <v>39</v>
      </c>
      <c r="DY126" s="146" t="s">
        <v>0</v>
      </c>
      <c r="DZ126" s="146" t="s">
        <v>0</v>
      </c>
      <c r="EA126" s="146" t="s">
        <v>0</v>
      </c>
    </row>
    <row r="127" spans="2:131" s="120" customFormat="1" hidden="1" x14ac:dyDescent="0.2">
      <c r="B127" s="117" t="s">
        <v>96</v>
      </c>
      <c r="C127" s="117"/>
      <c r="D127" s="161" t="e">
        <f>SUM(D117:D126)</f>
        <v>#VALUE!</v>
      </c>
      <c r="E127" s="117"/>
      <c r="F127" s="161" t="e">
        <f>SUM(F117:F126)</f>
        <v>#VALUE!</v>
      </c>
      <c r="G127" s="161" t="e">
        <f t="shared" ref="G127:O127" si="66">SUM(G117:G126)</f>
        <v>#VALUE!</v>
      </c>
      <c r="H127" s="161" t="e">
        <f t="shared" si="66"/>
        <v>#VALUE!</v>
      </c>
      <c r="I127" s="161" t="e">
        <f t="shared" si="66"/>
        <v>#VALUE!</v>
      </c>
      <c r="J127" s="161" t="e">
        <f t="shared" si="66"/>
        <v>#VALUE!</v>
      </c>
      <c r="K127" s="161" t="e">
        <f t="shared" si="66"/>
        <v>#VALUE!</v>
      </c>
      <c r="L127" s="161" t="e">
        <f t="shared" si="66"/>
        <v>#VALUE!</v>
      </c>
      <c r="M127" s="161" t="e">
        <f t="shared" si="66"/>
        <v>#VALUE!</v>
      </c>
      <c r="N127" s="161" t="e">
        <f t="shared" si="66"/>
        <v>#VALUE!</v>
      </c>
      <c r="O127" s="161" t="e">
        <f t="shared" si="66"/>
        <v>#VALUE!</v>
      </c>
      <c r="DX127" s="183" t="s">
        <v>39</v>
      </c>
      <c r="DY127" s="146" t="s">
        <v>0</v>
      </c>
      <c r="DZ127" s="146" t="s">
        <v>0</v>
      </c>
      <c r="EA127" s="146" t="s">
        <v>0</v>
      </c>
    </row>
    <row r="128" spans="2:131" s="120" customFormat="1" hidden="1" x14ac:dyDescent="0.2">
      <c r="B128" s="117" t="s">
        <v>97</v>
      </c>
      <c r="C128" s="117"/>
      <c r="D128" s="120">
        <f>'[1]Budget Summary 1'!J64</f>
        <v>120574356.68000001</v>
      </c>
      <c r="E128" s="117"/>
      <c r="F128" s="120">
        <f>'[1]Budget Summary 1'!L64</f>
        <v>115507412.97</v>
      </c>
      <c r="G128" s="120">
        <f>'[1]Budget Summary 1'!M64</f>
        <v>118740218.45</v>
      </c>
      <c r="H128" s="120">
        <f>'[1]Budget Summary 1'!N64</f>
        <v>122471746.68000001</v>
      </c>
      <c r="I128" s="120">
        <f>'[1]Budget Summary 1'!O64</f>
        <v>125560389.68000001</v>
      </c>
      <c r="J128" s="120">
        <f>'[1]Budget Summary 1'!P64</f>
        <v>129729107.65999997</v>
      </c>
      <c r="K128" s="120">
        <f>'[1]Budget Summary 1'!Q64</f>
        <v>134035198.95999999</v>
      </c>
      <c r="L128" s="120">
        <f>'[1]Budget Summary 1'!R64</f>
        <v>138563098.87</v>
      </c>
      <c r="M128" s="120">
        <f>'[1]Budget Summary 1'!S64</f>
        <v>143265800.10000002</v>
      </c>
      <c r="N128" s="120">
        <f>'[1]Budget Summary 1'!T64</f>
        <v>147932394.31999999</v>
      </c>
      <c r="O128" s="120">
        <f>'[1]Budget Summary 1'!U64</f>
        <v>152844778.05000001</v>
      </c>
      <c r="DX128" s="183" t="s">
        <v>39</v>
      </c>
      <c r="DY128" s="146" t="s">
        <v>0</v>
      </c>
      <c r="DZ128" s="146" t="s">
        <v>0</v>
      </c>
      <c r="EA128" s="146" t="s">
        <v>0</v>
      </c>
    </row>
    <row r="129" spans="2:131" s="120" customFormat="1" hidden="1" x14ac:dyDescent="0.2">
      <c r="B129" s="117" t="s">
        <v>98</v>
      </c>
      <c r="C129" s="117"/>
      <c r="D129" s="120">
        <f>-'[1]Budget Summary 1'!J145</f>
        <v>-10659481.950000001</v>
      </c>
      <c r="E129" s="117"/>
      <c r="F129" s="120">
        <f>-'[1]Budget Summary 1'!L145</f>
        <v>-10956332.34</v>
      </c>
      <c r="G129" s="120">
        <f>-'[1]Budget Summary 1'!M145</f>
        <v>-11302732.33</v>
      </c>
      <c r="H129" s="120">
        <f>-'[1]Budget Summary 1'!N145</f>
        <v>-11621419</v>
      </c>
      <c r="I129" s="120">
        <f>-'[1]Budget Summary 1'!O145</f>
        <v>-11927644</v>
      </c>
      <c r="J129" s="120">
        <f>-'[1]Budget Summary 1'!P145</f>
        <v>-12276359.020000001</v>
      </c>
      <c r="K129" s="120">
        <f>-'[1]Budget Summary 1'!Q145</f>
        <v>-12635934.399999999</v>
      </c>
      <c r="L129" s="120">
        <f>-'[1]Budget Summary 1'!R145</f>
        <v>-13005890.109999998</v>
      </c>
      <c r="M129" s="120">
        <f>-'[1]Budget Summary 1'!S145</f>
        <v>-13387081.429999996</v>
      </c>
      <c r="N129" s="120">
        <f>-'[1]Budget Summary 1'!T145</f>
        <v>-13779706.359999999</v>
      </c>
      <c r="O129" s="120">
        <f>-'[1]Budget Summary 1'!U145</f>
        <v>-14000315.41</v>
      </c>
      <c r="DX129" s="183" t="s">
        <v>39</v>
      </c>
      <c r="DY129" s="146" t="s">
        <v>0</v>
      </c>
      <c r="DZ129" s="146" t="s">
        <v>0</v>
      </c>
      <c r="EA129" s="146" t="s">
        <v>0</v>
      </c>
    </row>
    <row r="130" spans="2:131" s="120" customFormat="1" hidden="1" x14ac:dyDescent="0.2">
      <c r="B130" s="117" t="s">
        <v>93</v>
      </c>
      <c r="C130" s="117"/>
      <c r="D130" s="120">
        <f>D126</f>
        <v>0</v>
      </c>
      <c r="E130" s="117"/>
      <c r="F130" s="120">
        <f>F126</f>
        <v>0</v>
      </c>
      <c r="G130" s="120">
        <f t="shared" ref="G130:O130" si="67">G126</f>
        <v>2206286</v>
      </c>
      <c r="H130" s="120">
        <f t="shared" si="67"/>
        <v>3482839</v>
      </c>
      <c r="I130" s="120">
        <f t="shared" si="67"/>
        <v>4987181</v>
      </c>
      <c r="J130" s="120">
        <f t="shared" si="67"/>
        <v>3839017.1999999993</v>
      </c>
      <c r="K130" s="120">
        <f t="shared" si="67"/>
        <v>4466555.6500000004</v>
      </c>
      <c r="L130" s="120">
        <f t="shared" si="67"/>
        <v>8572629.1099999994</v>
      </c>
      <c r="M130" s="120">
        <f t="shared" si="67"/>
        <v>12731682.890000001</v>
      </c>
      <c r="N130" s="120">
        <f t="shared" si="67"/>
        <v>10188366.960000001</v>
      </c>
      <c r="O130" s="120">
        <f t="shared" si="67"/>
        <v>15655431.030000001</v>
      </c>
      <c r="DX130" s="183" t="s">
        <v>39</v>
      </c>
      <c r="DY130" s="146" t="s">
        <v>0</v>
      </c>
      <c r="DZ130" s="146" t="s">
        <v>0</v>
      </c>
      <c r="EA130" s="146" t="s">
        <v>0</v>
      </c>
    </row>
    <row r="131" spans="2:131" s="120" customFormat="1" hidden="1" x14ac:dyDescent="0.2">
      <c r="B131" s="117" t="s">
        <v>79</v>
      </c>
      <c r="C131" s="117"/>
      <c r="D131" s="120">
        <f>D125</f>
        <v>6509507</v>
      </c>
      <c r="E131" s="117"/>
      <c r="F131" s="120">
        <f>F125</f>
        <v>-7398023</v>
      </c>
      <c r="G131" s="120">
        <f t="shared" ref="G131:O131" si="68">G125</f>
        <v>-11315708.299999997</v>
      </c>
      <c r="H131" s="120">
        <f t="shared" si="68"/>
        <v>-12304564</v>
      </c>
      <c r="I131" s="120">
        <f t="shared" si="68"/>
        <v>-13157292</v>
      </c>
      <c r="J131" s="120">
        <f t="shared" si="68"/>
        <v>-12467428.969999991</v>
      </c>
      <c r="K131" s="120">
        <f t="shared" si="68"/>
        <v>-13313571.189999998</v>
      </c>
      <c r="L131" s="120">
        <f t="shared" si="68"/>
        <v>-17286097.699999999</v>
      </c>
      <c r="M131" s="120">
        <f t="shared" si="68"/>
        <v>-20574301.620000005</v>
      </c>
      <c r="N131" s="120">
        <f t="shared" si="68"/>
        <v>-19068012.809999995</v>
      </c>
      <c r="O131" s="120">
        <f t="shared" si="68"/>
        <v>-23990315.22000001</v>
      </c>
      <c r="DX131" s="183" t="s">
        <v>39</v>
      </c>
      <c r="DY131" s="146" t="s">
        <v>0</v>
      </c>
      <c r="DZ131" s="146" t="s">
        <v>0</v>
      </c>
      <c r="EA131" s="146" t="s">
        <v>0</v>
      </c>
    </row>
    <row r="132" spans="2:131" s="120" customFormat="1" hidden="1" x14ac:dyDescent="0.2">
      <c r="B132" s="117" t="s">
        <v>82</v>
      </c>
      <c r="C132" s="117"/>
      <c r="D132" s="168" t="e">
        <f>ROUND(D127-D128-D130-D131-D129,2)</f>
        <v>#VALUE!</v>
      </c>
      <c r="E132" s="117"/>
      <c r="F132" s="168" t="e">
        <f t="shared" ref="F132:O132" si="69">ROUND(F127-F128-F130-F131-F129,2)</f>
        <v>#VALUE!</v>
      </c>
      <c r="G132" s="168" t="e">
        <f t="shared" si="69"/>
        <v>#VALUE!</v>
      </c>
      <c r="H132" s="168" t="e">
        <f t="shared" si="69"/>
        <v>#VALUE!</v>
      </c>
      <c r="I132" s="168" t="e">
        <f t="shared" si="69"/>
        <v>#VALUE!</v>
      </c>
      <c r="J132" s="168" t="e">
        <f t="shared" si="69"/>
        <v>#VALUE!</v>
      </c>
      <c r="K132" s="168" t="e">
        <f t="shared" si="69"/>
        <v>#VALUE!</v>
      </c>
      <c r="L132" s="168" t="e">
        <f t="shared" si="69"/>
        <v>#VALUE!</v>
      </c>
      <c r="M132" s="168" t="e">
        <f t="shared" si="69"/>
        <v>#VALUE!</v>
      </c>
      <c r="N132" s="168" t="e">
        <f t="shared" si="69"/>
        <v>#VALUE!</v>
      </c>
      <c r="O132" s="168" t="e">
        <f t="shared" si="69"/>
        <v>#VALUE!</v>
      </c>
      <c r="DX132" s="183" t="s">
        <v>39</v>
      </c>
      <c r="DY132" s="146" t="s">
        <v>0</v>
      </c>
      <c r="DZ132" s="146" t="s">
        <v>0</v>
      </c>
      <c r="EA132" s="146" t="s">
        <v>0</v>
      </c>
    </row>
    <row r="133" spans="2:131" s="120" customFormat="1" hidden="1" x14ac:dyDescent="0.2">
      <c r="DX133" s="183" t="s">
        <v>39</v>
      </c>
      <c r="DY133" s="146" t="s">
        <v>0</v>
      </c>
      <c r="DZ133" s="146" t="s">
        <v>0</v>
      </c>
      <c r="EA133" s="146" t="s">
        <v>0</v>
      </c>
    </row>
    <row r="134" spans="2:131" s="120" customFormat="1" hidden="1" x14ac:dyDescent="0.2">
      <c r="DX134" s="183" t="s">
        <v>39</v>
      </c>
      <c r="DY134" s="146" t="s">
        <v>0</v>
      </c>
      <c r="DZ134" s="146" t="s">
        <v>0</v>
      </c>
      <c r="EA134" s="146" t="s">
        <v>0</v>
      </c>
    </row>
    <row r="135" spans="2:131" s="120" customFormat="1" hidden="1" x14ac:dyDescent="0.2">
      <c r="B135" s="124" t="s">
        <v>99</v>
      </c>
      <c r="C135" s="124"/>
      <c r="E135" s="124"/>
      <c r="DX135" s="183" t="s">
        <v>39</v>
      </c>
      <c r="DY135" s="146" t="s">
        <v>0</v>
      </c>
      <c r="DZ135" s="146" t="s">
        <v>0</v>
      </c>
      <c r="EA135" s="146" t="s">
        <v>0</v>
      </c>
    </row>
    <row r="136" spans="2:131" s="120" customFormat="1" hidden="1" x14ac:dyDescent="0.2">
      <c r="B136" s="117" t="s">
        <v>100</v>
      </c>
      <c r="C136" s="117"/>
      <c r="D136" s="120" t="e">
        <f>D110</f>
        <v>#VALUE!</v>
      </c>
      <c r="E136" s="117"/>
      <c r="F136" s="120" t="e">
        <f>F110</f>
        <v>#VALUE!</v>
      </c>
      <c r="G136" s="120" t="e">
        <f t="shared" ref="G136:O136" si="70">G110</f>
        <v>#VALUE!</v>
      </c>
      <c r="H136" s="120" t="e">
        <f t="shared" si="70"/>
        <v>#VALUE!</v>
      </c>
      <c r="I136" s="120" t="e">
        <f t="shared" si="70"/>
        <v>#VALUE!</v>
      </c>
      <c r="J136" s="120" t="e">
        <f t="shared" si="70"/>
        <v>#VALUE!</v>
      </c>
      <c r="K136" s="120" t="e">
        <f t="shared" si="70"/>
        <v>#VALUE!</v>
      </c>
      <c r="L136" s="120" t="e">
        <f t="shared" si="70"/>
        <v>#VALUE!</v>
      </c>
      <c r="M136" s="120" t="e">
        <f t="shared" si="70"/>
        <v>#VALUE!</v>
      </c>
      <c r="N136" s="120" t="e">
        <f t="shared" si="70"/>
        <v>#VALUE!</v>
      </c>
      <c r="O136" s="120" t="e">
        <f t="shared" si="70"/>
        <v>#VALUE!</v>
      </c>
      <c r="DX136" s="183" t="s">
        <v>39</v>
      </c>
      <c r="DY136" s="146" t="s">
        <v>0</v>
      </c>
      <c r="DZ136" s="146" t="s">
        <v>0</v>
      </c>
      <c r="EA136" s="146" t="s">
        <v>0</v>
      </c>
    </row>
    <row r="137" spans="2:131" s="120" customFormat="1" hidden="1" x14ac:dyDescent="0.2">
      <c r="B137" s="117" t="s">
        <v>67</v>
      </c>
      <c r="C137" s="117"/>
      <c r="D137" s="120" t="e">
        <f>-D104</f>
        <v>#VALUE!</v>
      </c>
      <c r="E137" s="117"/>
      <c r="F137" s="120" t="e">
        <f>-F104</f>
        <v>#VALUE!</v>
      </c>
      <c r="G137" s="120" t="e">
        <f t="shared" ref="G137:O137" si="71">-G104</f>
        <v>#VALUE!</v>
      </c>
      <c r="H137" s="120" t="e">
        <f t="shared" si="71"/>
        <v>#VALUE!</v>
      </c>
      <c r="I137" s="120" t="e">
        <f t="shared" si="71"/>
        <v>#VALUE!</v>
      </c>
      <c r="J137" s="120" t="e">
        <f t="shared" si="71"/>
        <v>#VALUE!</v>
      </c>
      <c r="K137" s="120" t="e">
        <f t="shared" si="71"/>
        <v>#VALUE!</v>
      </c>
      <c r="L137" s="120" t="e">
        <f t="shared" si="71"/>
        <v>#VALUE!</v>
      </c>
      <c r="M137" s="120" t="e">
        <f t="shared" si="71"/>
        <v>#VALUE!</v>
      </c>
      <c r="N137" s="120" t="e">
        <f t="shared" si="71"/>
        <v>#VALUE!</v>
      </c>
      <c r="O137" s="120" t="e">
        <f t="shared" si="71"/>
        <v>#VALUE!</v>
      </c>
      <c r="DX137" s="183" t="s">
        <v>39</v>
      </c>
      <c r="DY137" s="146" t="s">
        <v>0</v>
      </c>
      <c r="DZ137" s="146" t="s">
        <v>0</v>
      </c>
      <c r="EA137" s="146" t="s">
        <v>0</v>
      </c>
    </row>
    <row r="138" spans="2:131" s="120" customFormat="1" hidden="1" x14ac:dyDescent="0.2">
      <c r="B138" s="117" t="s">
        <v>69</v>
      </c>
      <c r="C138" s="117"/>
      <c r="D138" s="120">
        <f>D56</f>
        <v>0</v>
      </c>
      <c r="E138" s="117"/>
      <c r="F138" s="120">
        <f t="shared" ref="F138:O138" si="72">F56</f>
        <v>0</v>
      </c>
      <c r="G138" s="120">
        <f t="shared" si="72"/>
        <v>0</v>
      </c>
      <c r="H138" s="120">
        <f t="shared" si="72"/>
        <v>0</v>
      </c>
      <c r="I138" s="120">
        <f t="shared" si="72"/>
        <v>0</v>
      </c>
      <c r="J138" s="120">
        <f t="shared" si="72"/>
        <v>0</v>
      </c>
      <c r="K138" s="120">
        <f t="shared" si="72"/>
        <v>0</v>
      </c>
      <c r="L138" s="120">
        <f t="shared" si="72"/>
        <v>0</v>
      </c>
      <c r="M138" s="120">
        <f t="shared" si="72"/>
        <v>0</v>
      </c>
      <c r="N138" s="120">
        <f t="shared" si="72"/>
        <v>0</v>
      </c>
      <c r="O138" s="120">
        <f t="shared" si="72"/>
        <v>0</v>
      </c>
      <c r="DX138" s="183" t="s">
        <v>39</v>
      </c>
      <c r="DY138" s="146" t="s">
        <v>0</v>
      </c>
      <c r="DZ138" s="146" t="s">
        <v>0</v>
      </c>
      <c r="EA138" s="146" t="s">
        <v>0</v>
      </c>
    </row>
    <row r="139" spans="2:131" s="120" customFormat="1" hidden="1" x14ac:dyDescent="0.2">
      <c r="B139" s="117" t="s">
        <v>70</v>
      </c>
      <c r="C139" s="117"/>
      <c r="D139" s="120">
        <f t="shared" ref="D139:O140" si="73">D57</f>
        <v>0</v>
      </c>
      <c r="E139" s="117"/>
      <c r="F139" s="120">
        <f t="shared" si="73"/>
        <v>0</v>
      </c>
      <c r="G139" s="120">
        <f t="shared" si="73"/>
        <v>0</v>
      </c>
      <c r="H139" s="120">
        <f t="shared" si="73"/>
        <v>0</v>
      </c>
      <c r="I139" s="120">
        <f t="shared" si="73"/>
        <v>0</v>
      </c>
      <c r="J139" s="120">
        <f t="shared" si="73"/>
        <v>0</v>
      </c>
      <c r="K139" s="120">
        <f t="shared" si="73"/>
        <v>0</v>
      </c>
      <c r="L139" s="120">
        <f t="shared" si="73"/>
        <v>0</v>
      </c>
      <c r="M139" s="120">
        <f t="shared" si="73"/>
        <v>0</v>
      </c>
      <c r="N139" s="120">
        <f t="shared" si="73"/>
        <v>0</v>
      </c>
      <c r="O139" s="120">
        <f t="shared" si="73"/>
        <v>0</v>
      </c>
      <c r="DX139" s="183" t="s">
        <v>39</v>
      </c>
      <c r="DY139" s="146" t="s">
        <v>0</v>
      </c>
      <c r="DZ139" s="146" t="s">
        <v>0</v>
      </c>
      <c r="EA139" s="146" t="s">
        <v>0</v>
      </c>
    </row>
    <row r="140" spans="2:131" s="120" customFormat="1" hidden="1" x14ac:dyDescent="0.2">
      <c r="B140" s="117" t="s">
        <v>71</v>
      </c>
      <c r="C140" s="117"/>
      <c r="D140" s="120">
        <f t="shared" si="73"/>
        <v>0</v>
      </c>
      <c r="E140" s="117"/>
      <c r="F140" s="120">
        <f t="shared" si="73"/>
        <v>0</v>
      </c>
      <c r="G140" s="120">
        <f t="shared" si="73"/>
        <v>0</v>
      </c>
      <c r="H140" s="120">
        <f t="shared" si="73"/>
        <v>0</v>
      </c>
      <c r="I140" s="120">
        <f t="shared" si="73"/>
        <v>0</v>
      </c>
      <c r="J140" s="120">
        <f t="shared" si="73"/>
        <v>0</v>
      </c>
      <c r="K140" s="120">
        <f t="shared" si="73"/>
        <v>0</v>
      </c>
      <c r="L140" s="120">
        <f t="shared" si="73"/>
        <v>0</v>
      </c>
      <c r="M140" s="120">
        <f t="shared" si="73"/>
        <v>0</v>
      </c>
      <c r="N140" s="120">
        <f t="shared" si="73"/>
        <v>0</v>
      </c>
      <c r="O140" s="120">
        <f t="shared" si="73"/>
        <v>0</v>
      </c>
      <c r="DX140" s="183" t="s">
        <v>39</v>
      </c>
      <c r="DY140" s="146" t="s">
        <v>0</v>
      </c>
      <c r="DZ140" s="146" t="s">
        <v>0</v>
      </c>
      <c r="EA140" s="146" t="s">
        <v>0</v>
      </c>
    </row>
    <row r="141" spans="2:131" s="120" customFormat="1" hidden="1" x14ac:dyDescent="0.2">
      <c r="B141" s="117" t="s">
        <v>101</v>
      </c>
      <c r="C141" s="117"/>
      <c r="D141" s="161" t="e">
        <f>SUM(D136:D140)</f>
        <v>#VALUE!</v>
      </c>
      <c r="E141" s="117"/>
      <c r="F141" s="161" t="e">
        <f t="shared" ref="F141:O141" si="74">SUM(F136:F140)</f>
        <v>#VALUE!</v>
      </c>
      <c r="G141" s="161" t="e">
        <f t="shared" si="74"/>
        <v>#VALUE!</v>
      </c>
      <c r="H141" s="161" t="e">
        <f t="shared" si="74"/>
        <v>#VALUE!</v>
      </c>
      <c r="I141" s="161" t="e">
        <f t="shared" si="74"/>
        <v>#VALUE!</v>
      </c>
      <c r="J141" s="161" t="e">
        <f t="shared" si="74"/>
        <v>#VALUE!</v>
      </c>
      <c r="K141" s="161" t="e">
        <f t="shared" si="74"/>
        <v>#VALUE!</v>
      </c>
      <c r="L141" s="161" t="e">
        <f t="shared" si="74"/>
        <v>#VALUE!</v>
      </c>
      <c r="M141" s="161" t="e">
        <f t="shared" si="74"/>
        <v>#VALUE!</v>
      </c>
      <c r="N141" s="161" t="e">
        <f t="shared" si="74"/>
        <v>#VALUE!</v>
      </c>
      <c r="O141" s="161" t="e">
        <f t="shared" si="74"/>
        <v>#VALUE!</v>
      </c>
      <c r="DX141" s="183" t="s">
        <v>39</v>
      </c>
      <c r="DY141" s="146" t="s">
        <v>0</v>
      </c>
      <c r="DZ141" s="146" t="s">
        <v>0</v>
      </c>
      <c r="EA141" s="146" t="s">
        <v>0</v>
      </c>
    </row>
    <row r="142" spans="2:131" s="120" customFormat="1" hidden="1" x14ac:dyDescent="0.2">
      <c r="DX142" s="183" t="s">
        <v>39</v>
      </c>
      <c r="DY142" s="146" t="s">
        <v>0</v>
      </c>
      <c r="DZ142" s="146" t="s">
        <v>0</v>
      </c>
      <c r="EA142" s="146" t="s">
        <v>0</v>
      </c>
    </row>
    <row r="143" spans="2:131" s="120" customFormat="1" hidden="1" x14ac:dyDescent="0.2">
      <c r="DX143" s="183" t="s">
        <v>39</v>
      </c>
      <c r="DY143" s="146" t="s">
        <v>0</v>
      </c>
      <c r="DZ143" s="146" t="s">
        <v>0</v>
      </c>
      <c r="EA143" s="146" t="s">
        <v>0</v>
      </c>
    </row>
    <row r="144" spans="2:131" s="120" customFormat="1" hidden="1" x14ac:dyDescent="0.2">
      <c r="DX144" s="183" t="s">
        <v>39</v>
      </c>
      <c r="DY144" s="146" t="s">
        <v>0</v>
      </c>
      <c r="DZ144" s="146" t="s">
        <v>0</v>
      </c>
      <c r="EA144" s="146" t="s">
        <v>0</v>
      </c>
    </row>
    <row r="145" spans="2:131" s="120" customFormat="1" hidden="1" x14ac:dyDescent="0.2">
      <c r="B145" s="117" t="s">
        <v>102</v>
      </c>
      <c r="C145" s="117"/>
      <c r="D145" s="120" t="e">
        <f>D127</f>
        <v>#VALUE!</v>
      </c>
      <c r="E145" s="117"/>
      <c r="F145" s="120" t="e">
        <f>F127</f>
        <v>#VALUE!</v>
      </c>
      <c r="G145" s="120" t="e">
        <f t="shared" ref="G145:O145" si="75">G127</f>
        <v>#VALUE!</v>
      </c>
      <c r="H145" s="120" t="e">
        <f t="shared" si="75"/>
        <v>#VALUE!</v>
      </c>
      <c r="I145" s="120" t="e">
        <f t="shared" si="75"/>
        <v>#VALUE!</v>
      </c>
      <c r="J145" s="120" t="e">
        <f t="shared" si="75"/>
        <v>#VALUE!</v>
      </c>
      <c r="K145" s="120" t="e">
        <f t="shared" si="75"/>
        <v>#VALUE!</v>
      </c>
      <c r="L145" s="120" t="e">
        <f t="shared" si="75"/>
        <v>#VALUE!</v>
      </c>
      <c r="M145" s="120" t="e">
        <f t="shared" si="75"/>
        <v>#VALUE!</v>
      </c>
      <c r="N145" s="120" t="e">
        <f t="shared" si="75"/>
        <v>#VALUE!</v>
      </c>
      <c r="O145" s="120" t="e">
        <f t="shared" si="75"/>
        <v>#VALUE!</v>
      </c>
      <c r="DX145" s="183" t="s">
        <v>39</v>
      </c>
      <c r="DY145" s="146" t="s">
        <v>0</v>
      </c>
      <c r="DZ145" s="146" t="s">
        <v>0</v>
      </c>
      <c r="EA145" s="146" t="s">
        <v>0</v>
      </c>
    </row>
    <row r="146" spans="2:131" s="120" customFormat="1" hidden="1" x14ac:dyDescent="0.2">
      <c r="B146" s="117" t="s">
        <v>73</v>
      </c>
      <c r="C146" s="117"/>
      <c r="D146" s="120">
        <f>-D78</f>
        <v>0</v>
      </c>
      <c r="E146" s="117"/>
      <c r="F146" s="120">
        <f t="shared" ref="F146:O150" si="76">-F78</f>
        <v>0</v>
      </c>
      <c r="G146" s="120">
        <f t="shared" si="76"/>
        <v>0</v>
      </c>
      <c r="H146" s="120">
        <f t="shared" si="76"/>
        <v>0</v>
      </c>
      <c r="I146" s="120">
        <f t="shared" si="76"/>
        <v>0</v>
      </c>
      <c r="J146" s="120">
        <f t="shared" si="76"/>
        <v>0</v>
      </c>
      <c r="K146" s="120">
        <f t="shared" si="76"/>
        <v>0</v>
      </c>
      <c r="L146" s="120">
        <f t="shared" si="76"/>
        <v>0</v>
      </c>
      <c r="M146" s="120">
        <f t="shared" si="76"/>
        <v>0</v>
      </c>
      <c r="N146" s="120">
        <f t="shared" si="76"/>
        <v>0</v>
      </c>
      <c r="O146" s="120">
        <f t="shared" si="76"/>
        <v>0</v>
      </c>
      <c r="DX146" s="183" t="s">
        <v>39</v>
      </c>
      <c r="DY146" s="146" t="s">
        <v>0</v>
      </c>
      <c r="DZ146" s="146" t="s">
        <v>0</v>
      </c>
      <c r="EA146" s="146" t="s">
        <v>0</v>
      </c>
    </row>
    <row r="147" spans="2:131" s="120" customFormat="1" hidden="1" x14ac:dyDescent="0.2">
      <c r="B147" s="117" t="s">
        <v>74</v>
      </c>
      <c r="C147" s="117"/>
      <c r="D147" s="120">
        <f t="shared" ref="D147:F149" si="77">-D79</f>
        <v>0</v>
      </c>
      <c r="E147" s="117"/>
      <c r="F147" s="120">
        <f t="shared" si="77"/>
        <v>0</v>
      </c>
      <c r="G147" s="120">
        <f t="shared" si="76"/>
        <v>0</v>
      </c>
      <c r="H147" s="120">
        <f t="shared" si="76"/>
        <v>0</v>
      </c>
      <c r="I147" s="120">
        <f t="shared" si="76"/>
        <v>0</v>
      </c>
      <c r="J147" s="120">
        <f t="shared" si="76"/>
        <v>0</v>
      </c>
      <c r="K147" s="120">
        <f t="shared" si="76"/>
        <v>0</v>
      </c>
      <c r="L147" s="120">
        <f t="shared" si="76"/>
        <v>0</v>
      </c>
      <c r="M147" s="120">
        <f t="shared" si="76"/>
        <v>0</v>
      </c>
      <c r="N147" s="120">
        <f t="shared" si="76"/>
        <v>0</v>
      </c>
      <c r="O147" s="120">
        <f t="shared" si="76"/>
        <v>0</v>
      </c>
      <c r="DX147" s="183" t="s">
        <v>39</v>
      </c>
      <c r="DY147" s="146" t="s">
        <v>0</v>
      </c>
      <c r="DZ147" s="146" t="s">
        <v>0</v>
      </c>
      <c r="EA147" s="146" t="s">
        <v>0</v>
      </c>
    </row>
    <row r="148" spans="2:131" s="120" customFormat="1" hidden="1" x14ac:dyDescent="0.2">
      <c r="B148" s="117" t="s">
        <v>85</v>
      </c>
      <c r="C148" s="117"/>
      <c r="D148" s="120">
        <f t="shared" si="77"/>
        <v>0</v>
      </c>
      <c r="E148" s="117"/>
      <c r="F148" s="120">
        <f t="shared" si="77"/>
        <v>58185343</v>
      </c>
      <c r="G148" s="120">
        <f t="shared" si="76"/>
        <v>60118130</v>
      </c>
      <c r="H148" s="120">
        <f t="shared" si="76"/>
        <v>61919474</v>
      </c>
      <c r="I148" s="120">
        <f t="shared" si="76"/>
        <v>63770805</v>
      </c>
      <c r="J148" s="120">
        <f t="shared" si="76"/>
        <v>65679760.859999992</v>
      </c>
      <c r="K148" s="120">
        <f t="shared" si="76"/>
        <v>67650153.689999998</v>
      </c>
      <c r="L148" s="120">
        <f t="shared" si="76"/>
        <v>69679658.289999992</v>
      </c>
      <c r="M148" s="120">
        <f t="shared" si="76"/>
        <v>71770048.010000005</v>
      </c>
      <c r="N148" s="120">
        <f t="shared" si="76"/>
        <v>73923149.450000018</v>
      </c>
      <c r="O148" s="120">
        <f t="shared" si="76"/>
        <v>76140843.960000008</v>
      </c>
      <c r="DX148" s="183" t="s">
        <v>39</v>
      </c>
      <c r="DY148" s="146" t="s">
        <v>0</v>
      </c>
      <c r="DZ148" s="146" t="s">
        <v>0</v>
      </c>
      <c r="EA148" s="146" t="s">
        <v>0</v>
      </c>
    </row>
    <row r="149" spans="2:131" s="120" customFormat="1" hidden="1" x14ac:dyDescent="0.2">
      <c r="B149" s="117" t="s">
        <v>77</v>
      </c>
      <c r="C149" s="117"/>
      <c r="D149" s="120">
        <f t="shared" si="77"/>
        <v>0</v>
      </c>
      <c r="E149" s="117"/>
      <c r="F149" s="120">
        <f t="shared" si="77"/>
        <v>0</v>
      </c>
      <c r="G149" s="120">
        <f t="shared" si="76"/>
        <v>0</v>
      </c>
      <c r="H149" s="120">
        <f t="shared" si="76"/>
        <v>0</v>
      </c>
      <c r="I149" s="120">
        <f t="shared" si="76"/>
        <v>0</v>
      </c>
      <c r="J149" s="120">
        <f t="shared" si="76"/>
        <v>0</v>
      </c>
      <c r="K149" s="120">
        <f t="shared" si="76"/>
        <v>0</v>
      </c>
      <c r="L149" s="120">
        <f t="shared" si="76"/>
        <v>0</v>
      </c>
      <c r="M149" s="120">
        <f t="shared" si="76"/>
        <v>0</v>
      </c>
      <c r="N149" s="120">
        <f t="shared" si="76"/>
        <v>0</v>
      </c>
      <c r="O149" s="120">
        <f t="shared" si="76"/>
        <v>0</v>
      </c>
      <c r="DX149" s="183" t="s">
        <v>39</v>
      </c>
      <c r="DY149" s="146" t="s">
        <v>0</v>
      </c>
      <c r="DZ149" s="146" t="s">
        <v>0</v>
      </c>
      <c r="EA149" s="146" t="s">
        <v>0</v>
      </c>
    </row>
    <row r="150" spans="2:131" s="120" customFormat="1" hidden="1" x14ac:dyDescent="0.2">
      <c r="B150" s="117" t="s">
        <v>76</v>
      </c>
      <c r="C150" s="117"/>
      <c r="D150" s="120" t="e">
        <f>-D82</f>
        <v>#VALUE!</v>
      </c>
      <c r="E150" s="117"/>
      <c r="F150" s="120" t="e">
        <f>-F82</f>
        <v>#VALUE!</v>
      </c>
      <c r="G150" s="120" t="e">
        <f t="shared" si="76"/>
        <v>#VALUE!</v>
      </c>
      <c r="H150" s="120" t="e">
        <f t="shared" si="76"/>
        <v>#VALUE!</v>
      </c>
      <c r="I150" s="120" t="e">
        <f t="shared" si="76"/>
        <v>#VALUE!</v>
      </c>
      <c r="J150" s="120" t="e">
        <f t="shared" si="76"/>
        <v>#VALUE!</v>
      </c>
      <c r="K150" s="120" t="e">
        <f t="shared" si="76"/>
        <v>#VALUE!</v>
      </c>
      <c r="L150" s="120" t="e">
        <f t="shared" si="76"/>
        <v>#VALUE!</v>
      </c>
      <c r="M150" s="120" t="e">
        <f t="shared" si="76"/>
        <v>#VALUE!</v>
      </c>
      <c r="N150" s="120" t="e">
        <f t="shared" si="76"/>
        <v>#VALUE!</v>
      </c>
      <c r="O150" s="120" t="e">
        <f t="shared" si="76"/>
        <v>#VALUE!</v>
      </c>
      <c r="DX150" s="183" t="s">
        <v>39</v>
      </c>
      <c r="DY150" s="146" t="s">
        <v>0</v>
      </c>
      <c r="DZ150" s="146" t="s">
        <v>0</v>
      </c>
      <c r="EA150" s="146" t="s">
        <v>0</v>
      </c>
    </row>
    <row r="151" spans="2:131" s="120" customFormat="1" hidden="1" x14ac:dyDescent="0.2">
      <c r="B151" s="117" t="s">
        <v>103</v>
      </c>
      <c r="C151" s="117"/>
      <c r="D151" s="161" t="e">
        <f>SUM(D145:D150)</f>
        <v>#VALUE!</v>
      </c>
      <c r="E151" s="117"/>
      <c r="F151" s="161" t="e">
        <f t="shared" ref="F151:O151" si="78">SUM(F145:F150)</f>
        <v>#VALUE!</v>
      </c>
      <c r="G151" s="161" t="e">
        <f t="shared" si="78"/>
        <v>#VALUE!</v>
      </c>
      <c r="H151" s="161" t="e">
        <f t="shared" si="78"/>
        <v>#VALUE!</v>
      </c>
      <c r="I151" s="161" t="e">
        <f t="shared" si="78"/>
        <v>#VALUE!</v>
      </c>
      <c r="J151" s="161" t="e">
        <f t="shared" si="78"/>
        <v>#VALUE!</v>
      </c>
      <c r="K151" s="161" t="e">
        <f t="shared" si="78"/>
        <v>#VALUE!</v>
      </c>
      <c r="L151" s="161" t="e">
        <f t="shared" si="78"/>
        <v>#VALUE!</v>
      </c>
      <c r="M151" s="161" t="e">
        <f t="shared" si="78"/>
        <v>#VALUE!</v>
      </c>
      <c r="N151" s="161" t="e">
        <f t="shared" si="78"/>
        <v>#VALUE!</v>
      </c>
      <c r="O151" s="161" t="e">
        <f t="shared" si="78"/>
        <v>#VALUE!</v>
      </c>
      <c r="DX151" s="183" t="s">
        <v>39</v>
      </c>
      <c r="DY151" s="146" t="s">
        <v>0</v>
      </c>
      <c r="DZ151" s="146" t="s">
        <v>0</v>
      </c>
      <c r="EA151" s="146" t="s">
        <v>0</v>
      </c>
    </row>
    <row r="152" spans="2:131" s="120" customFormat="1" hidden="1" x14ac:dyDescent="0.2">
      <c r="DX152" s="183" t="s">
        <v>39</v>
      </c>
      <c r="DY152" s="146" t="s">
        <v>0</v>
      </c>
      <c r="DZ152" s="146" t="s">
        <v>0</v>
      </c>
      <c r="EA152" s="146" t="s">
        <v>0</v>
      </c>
    </row>
    <row r="153" spans="2:131" s="120" customFormat="1" hidden="1" x14ac:dyDescent="0.2">
      <c r="DX153" s="183" t="s">
        <v>39</v>
      </c>
      <c r="DY153" s="146" t="s">
        <v>0</v>
      </c>
      <c r="DZ153" s="146" t="s">
        <v>0</v>
      </c>
      <c r="EA153" s="146" t="s">
        <v>0</v>
      </c>
    </row>
    <row r="154" spans="2:131" s="120" customFormat="1" hidden="1" x14ac:dyDescent="0.2">
      <c r="B154" s="117" t="s">
        <v>104</v>
      </c>
      <c r="C154" s="117"/>
      <c r="D154" s="120" t="e">
        <f>D141</f>
        <v>#VALUE!</v>
      </c>
      <c r="E154" s="117"/>
      <c r="F154" s="120" t="e">
        <f>F141</f>
        <v>#VALUE!</v>
      </c>
      <c r="G154" s="120" t="e">
        <f t="shared" ref="G154:O154" si="79">G141</f>
        <v>#VALUE!</v>
      </c>
      <c r="H154" s="120" t="e">
        <f t="shared" si="79"/>
        <v>#VALUE!</v>
      </c>
      <c r="I154" s="120" t="e">
        <f t="shared" si="79"/>
        <v>#VALUE!</v>
      </c>
      <c r="J154" s="120" t="e">
        <f t="shared" si="79"/>
        <v>#VALUE!</v>
      </c>
      <c r="K154" s="120" t="e">
        <f t="shared" si="79"/>
        <v>#VALUE!</v>
      </c>
      <c r="L154" s="120" t="e">
        <f t="shared" si="79"/>
        <v>#VALUE!</v>
      </c>
      <c r="M154" s="120" t="e">
        <f t="shared" si="79"/>
        <v>#VALUE!</v>
      </c>
      <c r="N154" s="120" t="e">
        <f t="shared" si="79"/>
        <v>#VALUE!</v>
      </c>
      <c r="O154" s="120" t="e">
        <f t="shared" si="79"/>
        <v>#VALUE!</v>
      </c>
      <c r="DX154" s="183" t="s">
        <v>39</v>
      </c>
      <c r="DY154" s="146" t="s">
        <v>0</v>
      </c>
      <c r="DZ154" s="146" t="s">
        <v>0</v>
      </c>
      <c r="EA154" s="146" t="s">
        <v>0</v>
      </c>
    </row>
    <row r="155" spans="2:131" s="120" customFormat="1" hidden="1" x14ac:dyDescent="0.2">
      <c r="B155" s="117" t="s">
        <v>105</v>
      </c>
      <c r="C155" s="117"/>
      <c r="D155" s="120" t="e">
        <f>D151</f>
        <v>#VALUE!</v>
      </c>
      <c r="E155" s="117"/>
      <c r="F155" s="120" t="e">
        <f>F151</f>
        <v>#VALUE!</v>
      </c>
      <c r="G155" s="120" t="e">
        <f t="shared" ref="G155:O155" si="80">G151</f>
        <v>#VALUE!</v>
      </c>
      <c r="H155" s="120" t="e">
        <f t="shared" si="80"/>
        <v>#VALUE!</v>
      </c>
      <c r="I155" s="120" t="e">
        <f t="shared" si="80"/>
        <v>#VALUE!</v>
      </c>
      <c r="J155" s="120" t="e">
        <f t="shared" si="80"/>
        <v>#VALUE!</v>
      </c>
      <c r="K155" s="120" t="e">
        <f t="shared" si="80"/>
        <v>#VALUE!</v>
      </c>
      <c r="L155" s="120" t="e">
        <f t="shared" si="80"/>
        <v>#VALUE!</v>
      </c>
      <c r="M155" s="120" t="e">
        <f t="shared" si="80"/>
        <v>#VALUE!</v>
      </c>
      <c r="N155" s="120" t="e">
        <f t="shared" si="80"/>
        <v>#VALUE!</v>
      </c>
      <c r="O155" s="120" t="e">
        <f t="shared" si="80"/>
        <v>#VALUE!</v>
      </c>
      <c r="DX155" s="183" t="s">
        <v>39</v>
      </c>
      <c r="DY155" s="146" t="s">
        <v>0</v>
      </c>
      <c r="DZ155" s="146" t="s">
        <v>0</v>
      </c>
      <c r="EA155" s="146" t="s">
        <v>0</v>
      </c>
    </row>
    <row r="156" spans="2:131" s="120" customFormat="1" hidden="1" x14ac:dyDescent="0.2">
      <c r="B156" s="117" t="s">
        <v>106</v>
      </c>
      <c r="C156" s="117"/>
      <c r="D156" s="161" t="e">
        <f>D154-D155</f>
        <v>#VALUE!</v>
      </c>
      <c r="E156" s="117"/>
      <c r="F156" s="161" t="e">
        <f>F154-F155</f>
        <v>#VALUE!</v>
      </c>
      <c r="G156" s="161" t="e">
        <f t="shared" ref="G156:O156" si="81">G154-G155</f>
        <v>#VALUE!</v>
      </c>
      <c r="H156" s="161" t="e">
        <f t="shared" si="81"/>
        <v>#VALUE!</v>
      </c>
      <c r="I156" s="161" t="e">
        <f t="shared" si="81"/>
        <v>#VALUE!</v>
      </c>
      <c r="J156" s="161" t="e">
        <f t="shared" si="81"/>
        <v>#VALUE!</v>
      </c>
      <c r="K156" s="161" t="e">
        <f t="shared" si="81"/>
        <v>#VALUE!</v>
      </c>
      <c r="L156" s="161" t="e">
        <f t="shared" si="81"/>
        <v>#VALUE!</v>
      </c>
      <c r="M156" s="161" t="e">
        <f t="shared" si="81"/>
        <v>#VALUE!</v>
      </c>
      <c r="N156" s="161" t="e">
        <f t="shared" si="81"/>
        <v>#VALUE!</v>
      </c>
      <c r="O156" s="161" t="e">
        <f t="shared" si="81"/>
        <v>#VALUE!</v>
      </c>
      <c r="DX156" s="183" t="s">
        <v>39</v>
      </c>
      <c r="DY156" s="146" t="s">
        <v>0</v>
      </c>
      <c r="DZ156" s="146" t="s">
        <v>0</v>
      </c>
      <c r="EA156" s="146" t="s">
        <v>0</v>
      </c>
    </row>
    <row r="157" spans="2:131" s="120" customFormat="1" hidden="1" x14ac:dyDescent="0.2">
      <c r="B157" s="117" t="s">
        <v>107</v>
      </c>
      <c r="C157" s="117"/>
      <c r="D157" s="120" t="e">
        <f>D83</f>
        <v>#VALUE!</v>
      </c>
      <c r="E157" s="117"/>
      <c r="F157" s="120" t="e">
        <f>F83</f>
        <v>#VALUE!</v>
      </c>
      <c r="G157" s="120" t="e">
        <f t="shared" ref="G157:O157" si="82">G83</f>
        <v>#VALUE!</v>
      </c>
      <c r="H157" s="120" t="e">
        <f t="shared" si="82"/>
        <v>#VALUE!</v>
      </c>
      <c r="I157" s="120" t="e">
        <f t="shared" si="82"/>
        <v>#VALUE!</v>
      </c>
      <c r="J157" s="120" t="e">
        <f t="shared" si="82"/>
        <v>#VALUE!</v>
      </c>
      <c r="K157" s="120" t="e">
        <f t="shared" si="82"/>
        <v>#VALUE!</v>
      </c>
      <c r="L157" s="120" t="e">
        <f t="shared" si="82"/>
        <v>#VALUE!</v>
      </c>
      <c r="M157" s="120" t="e">
        <f t="shared" si="82"/>
        <v>#VALUE!</v>
      </c>
      <c r="N157" s="120" t="e">
        <f t="shared" si="82"/>
        <v>#VALUE!</v>
      </c>
      <c r="O157" s="120" t="e">
        <f t="shared" si="82"/>
        <v>#VALUE!</v>
      </c>
      <c r="DX157" s="183" t="s">
        <v>39</v>
      </c>
      <c r="DY157" s="146" t="s">
        <v>0</v>
      </c>
      <c r="DZ157" s="146" t="s">
        <v>0</v>
      </c>
      <c r="EA157" s="146" t="s">
        <v>0</v>
      </c>
    </row>
    <row r="158" spans="2:131" s="120" customFormat="1" hidden="1" x14ac:dyDescent="0.2">
      <c r="B158" s="117" t="s">
        <v>108</v>
      </c>
      <c r="C158" s="117"/>
      <c r="D158" s="168" t="e">
        <f>ROUND(D156-D157,2)</f>
        <v>#VALUE!</v>
      </c>
      <c r="E158" s="117"/>
      <c r="F158" s="168" t="e">
        <f>ROUND(F156-F157,2)</f>
        <v>#VALUE!</v>
      </c>
      <c r="G158" s="168" t="e">
        <f t="shared" ref="G158:O158" si="83">ROUND(G156-G157,2)</f>
        <v>#VALUE!</v>
      </c>
      <c r="H158" s="168" t="e">
        <f t="shared" si="83"/>
        <v>#VALUE!</v>
      </c>
      <c r="I158" s="168" t="e">
        <f t="shared" si="83"/>
        <v>#VALUE!</v>
      </c>
      <c r="J158" s="168" t="e">
        <f t="shared" si="83"/>
        <v>#VALUE!</v>
      </c>
      <c r="K158" s="168" t="e">
        <f t="shared" si="83"/>
        <v>#VALUE!</v>
      </c>
      <c r="L158" s="168" t="e">
        <f t="shared" si="83"/>
        <v>#VALUE!</v>
      </c>
      <c r="M158" s="168" t="e">
        <f t="shared" si="83"/>
        <v>#VALUE!</v>
      </c>
      <c r="N158" s="168" t="e">
        <f t="shared" si="83"/>
        <v>#VALUE!</v>
      </c>
      <c r="O158" s="168" t="e">
        <f t="shared" si="83"/>
        <v>#VALUE!</v>
      </c>
      <c r="DX158" s="183" t="s">
        <v>39</v>
      </c>
      <c r="DY158" s="146" t="s">
        <v>0</v>
      </c>
      <c r="DZ158" s="146" t="s">
        <v>0</v>
      </c>
      <c r="EA158" s="146" t="s">
        <v>0</v>
      </c>
    </row>
    <row r="159" spans="2:131" s="120" customFormat="1" hidden="1" x14ac:dyDescent="0.2">
      <c r="DX159" s="183" t="s">
        <v>39</v>
      </c>
      <c r="DY159" s="146" t="s">
        <v>0</v>
      </c>
      <c r="DZ159" s="146" t="s">
        <v>0</v>
      </c>
      <c r="EA159" s="146" t="s">
        <v>0</v>
      </c>
    </row>
    <row r="160" spans="2:131" s="120" customFormat="1" hidden="1" x14ac:dyDescent="0.2">
      <c r="DX160" s="183" t="s">
        <v>39</v>
      </c>
      <c r="DY160" s="146" t="s">
        <v>0</v>
      </c>
      <c r="DZ160" s="146" t="s">
        <v>0</v>
      </c>
      <c r="EA160" s="146" t="s">
        <v>0</v>
      </c>
    </row>
    <row r="161" spans="2:131" s="120" customFormat="1" hidden="1" x14ac:dyDescent="0.2">
      <c r="B161" s="117" t="s">
        <v>109</v>
      </c>
      <c r="C161" s="117"/>
      <c r="E161" s="117"/>
      <c r="DX161" s="183" t="s">
        <v>39</v>
      </c>
      <c r="DY161" s="146" t="s">
        <v>0</v>
      </c>
      <c r="DZ161" s="146" t="s">
        <v>0</v>
      </c>
      <c r="EA161" s="146" t="s">
        <v>0</v>
      </c>
    </row>
    <row r="162" spans="2:131" s="120" customFormat="1" hidden="1" x14ac:dyDescent="0.2">
      <c r="B162" s="177" t="str">
        <f>B8</f>
        <v>Rates &amp; Annual Charges</v>
      </c>
      <c r="C162" s="177"/>
      <c r="E162" s="177"/>
      <c r="DX162" s="183" t="s">
        <v>39</v>
      </c>
      <c r="DY162" s="146" t="s">
        <v>0</v>
      </c>
      <c r="DZ162" s="146" t="s">
        <v>0</v>
      </c>
      <c r="EA162" s="146" t="s">
        <v>0</v>
      </c>
    </row>
    <row r="163" spans="2:131" s="120" customFormat="1" hidden="1" x14ac:dyDescent="0.2">
      <c r="B163" s="178" t="s">
        <v>110</v>
      </c>
      <c r="C163" s="178"/>
      <c r="D163" s="120">
        <f>D8</f>
        <v>55650175</v>
      </c>
      <c r="E163" s="178"/>
      <c r="F163" s="120">
        <f t="shared" ref="F163:O163" si="84">F8</f>
        <v>60142141</v>
      </c>
      <c r="G163" s="120">
        <f t="shared" si="84"/>
        <v>64536092</v>
      </c>
      <c r="H163" s="120">
        <f t="shared" si="84"/>
        <v>67096911</v>
      </c>
      <c r="I163" s="120">
        <f t="shared" si="84"/>
        <v>69771049</v>
      </c>
      <c r="J163" s="120">
        <f t="shared" si="84"/>
        <v>72426777.390000001</v>
      </c>
      <c r="K163" s="120">
        <f t="shared" si="84"/>
        <v>73357387.299999997</v>
      </c>
      <c r="L163" s="120">
        <f t="shared" si="84"/>
        <v>76186250.270000011</v>
      </c>
      <c r="M163" s="120">
        <f t="shared" si="84"/>
        <v>79135517.879999995</v>
      </c>
      <c r="N163" s="120">
        <f t="shared" si="84"/>
        <v>81292971.760000005</v>
      </c>
      <c r="O163" s="120">
        <f t="shared" si="84"/>
        <v>84472574.460000008</v>
      </c>
      <c r="DX163" s="183" t="s">
        <v>39</v>
      </c>
      <c r="DY163" s="146" t="s">
        <v>0</v>
      </c>
      <c r="DZ163" s="146" t="s">
        <v>0</v>
      </c>
      <c r="EA163" s="146" t="s">
        <v>0</v>
      </c>
    </row>
    <row r="164" spans="2:131" s="120" customFormat="1" hidden="1" x14ac:dyDescent="0.2">
      <c r="B164" s="178" t="s">
        <v>111</v>
      </c>
      <c r="C164" s="178"/>
      <c r="D164" s="120" t="e">
        <f>SUMIF('[1]Budget Summary 1'!$C:$C,$A8,'[1]Budget Summary 1'!J:J)</f>
        <v>#VALUE!</v>
      </c>
      <c r="E164" s="178"/>
      <c r="F164" s="120" t="e">
        <f>SUMIF('[1]Budget Summary 1'!$C:$C,$A8,'[1]Budget Summary 1'!L:L)</f>
        <v>#VALUE!</v>
      </c>
      <c r="G164" s="120" t="e">
        <f>SUMIF('[1]Budget Summary 1'!$C:$C,$A8,'[1]Budget Summary 1'!M:M)</f>
        <v>#VALUE!</v>
      </c>
      <c r="H164" s="120" t="e">
        <f>SUMIF('[1]Budget Summary 1'!$C:$C,$A8,'[1]Budget Summary 1'!N:N)</f>
        <v>#VALUE!</v>
      </c>
      <c r="I164" s="120" t="e">
        <f>SUMIF('[1]Budget Summary 1'!$C:$C,$A8,'[1]Budget Summary 1'!O:O)</f>
        <v>#VALUE!</v>
      </c>
      <c r="J164" s="120" t="e">
        <f>SUMIF('[1]Budget Summary 1'!$C:$C,$A8,'[1]Budget Summary 1'!P:P)</f>
        <v>#VALUE!</v>
      </c>
      <c r="K164" s="120" t="e">
        <f>SUMIF('[1]Budget Summary 1'!$C:$C,$A8,'[1]Budget Summary 1'!Q:Q)</f>
        <v>#VALUE!</v>
      </c>
      <c r="L164" s="120" t="e">
        <f>SUMIF('[1]Budget Summary 1'!$C:$C,$A8,'[1]Budget Summary 1'!R:R)</f>
        <v>#VALUE!</v>
      </c>
      <c r="M164" s="120" t="e">
        <f>SUMIF('[1]Budget Summary 1'!$C:$C,$A8,'[1]Budget Summary 1'!S:S)</f>
        <v>#VALUE!</v>
      </c>
      <c r="N164" s="120" t="e">
        <f>SUMIF('[1]Budget Summary 1'!$C:$C,$A8,'[1]Budget Summary 1'!T:T)</f>
        <v>#VALUE!</v>
      </c>
      <c r="O164" s="120" t="e">
        <f>SUMIF('[1]Budget Summary 1'!$C:$C,$A8,'[1]Budget Summary 1'!U:U)</f>
        <v>#VALUE!</v>
      </c>
      <c r="DX164" s="183" t="s">
        <v>39</v>
      </c>
      <c r="DY164" s="146" t="s">
        <v>0</v>
      </c>
      <c r="DZ164" s="146" t="s">
        <v>0</v>
      </c>
      <c r="EA164" s="146" t="s">
        <v>0</v>
      </c>
    </row>
    <row r="165" spans="2:131" s="120" customFormat="1" hidden="1" x14ac:dyDescent="0.2">
      <c r="B165" s="178" t="s">
        <v>82</v>
      </c>
      <c r="C165" s="178"/>
      <c r="D165" s="161" t="e">
        <f>ROUND(D163-D164,0)</f>
        <v>#VALUE!</v>
      </c>
      <c r="E165" s="178"/>
      <c r="F165" s="161" t="e">
        <f t="shared" ref="F165:O165" si="85">ROUND(F163-F164,0)</f>
        <v>#VALUE!</v>
      </c>
      <c r="G165" s="161" t="e">
        <f t="shared" si="85"/>
        <v>#VALUE!</v>
      </c>
      <c r="H165" s="161" t="e">
        <f t="shared" si="85"/>
        <v>#VALUE!</v>
      </c>
      <c r="I165" s="161" t="e">
        <f t="shared" si="85"/>
        <v>#VALUE!</v>
      </c>
      <c r="J165" s="161" t="e">
        <f t="shared" si="85"/>
        <v>#VALUE!</v>
      </c>
      <c r="K165" s="161" t="e">
        <f t="shared" si="85"/>
        <v>#VALUE!</v>
      </c>
      <c r="L165" s="161" t="e">
        <f t="shared" si="85"/>
        <v>#VALUE!</v>
      </c>
      <c r="M165" s="161" t="e">
        <f t="shared" si="85"/>
        <v>#VALUE!</v>
      </c>
      <c r="N165" s="161" t="e">
        <f t="shared" si="85"/>
        <v>#VALUE!</v>
      </c>
      <c r="O165" s="161" t="e">
        <f t="shared" si="85"/>
        <v>#VALUE!</v>
      </c>
      <c r="DX165" s="183" t="s">
        <v>39</v>
      </c>
      <c r="DY165" s="146" t="s">
        <v>0</v>
      </c>
      <c r="DZ165" s="146" t="s">
        <v>0</v>
      </c>
      <c r="EA165" s="146" t="s">
        <v>0</v>
      </c>
    </row>
    <row r="166" spans="2:131" s="120" customFormat="1" hidden="1" x14ac:dyDescent="0.2">
      <c r="DX166" s="183" t="s">
        <v>39</v>
      </c>
      <c r="DY166" s="146" t="s">
        <v>0</v>
      </c>
      <c r="DZ166" s="146" t="s">
        <v>0</v>
      </c>
      <c r="EA166" s="146" t="s">
        <v>0</v>
      </c>
    </row>
    <row r="167" spans="2:131" s="120" customFormat="1" hidden="1" x14ac:dyDescent="0.2">
      <c r="B167" s="120" t="str">
        <f>B9</f>
        <v>User Charges &amp; Fees</v>
      </c>
      <c r="DX167" s="183" t="s">
        <v>39</v>
      </c>
      <c r="DY167" s="146" t="s">
        <v>0</v>
      </c>
      <c r="DZ167" s="146" t="s">
        <v>0</v>
      </c>
      <c r="EA167" s="146" t="s">
        <v>0</v>
      </c>
    </row>
    <row r="168" spans="2:131" s="120" customFormat="1" hidden="1" x14ac:dyDescent="0.2">
      <c r="B168" s="178" t="s">
        <v>110</v>
      </c>
      <c r="C168" s="178"/>
      <c r="D168" s="120">
        <f>D9</f>
        <v>13780458.92</v>
      </c>
      <c r="E168" s="178"/>
      <c r="F168" s="120">
        <f t="shared" ref="F168:O168" si="86">F9</f>
        <v>14602810.789999999</v>
      </c>
      <c r="G168" s="120">
        <f t="shared" si="86"/>
        <v>15188241.5</v>
      </c>
      <c r="H168" s="120">
        <f t="shared" si="86"/>
        <v>15687519</v>
      </c>
      <c r="I168" s="120">
        <f t="shared" si="86"/>
        <v>16097188</v>
      </c>
      <c r="J168" s="120">
        <f t="shared" si="86"/>
        <v>16541704.039999999</v>
      </c>
      <c r="K168" s="120">
        <f t="shared" si="86"/>
        <v>16999260.360000003</v>
      </c>
      <c r="L168" s="120">
        <f t="shared" si="86"/>
        <v>17470244.880000003</v>
      </c>
      <c r="M168" s="120">
        <f t="shared" si="86"/>
        <v>17955057.080000002</v>
      </c>
      <c r="N168" s="120">
        <f t="shared" si="86"/>
        <v>18454108.369999997</v>
      </c>
      <c r="O168" s="120">
        <f t="shared" si="86"/>
        <v>18967822.550000001</v>
      </c>
      <c r="DX168" s="183" t="s">
        <v>39</v>
      </c>
      <c r="DY168" s="146" t="s">
        <v>0</v>
      </c>
      <c r="DZ168" s="146" t="s">
        <v>0</v>
      </c>
      <c r="EA168" s="146" t="s">
        <v>0</v>
      </c>
    </row>
    <row r="169" spans="2:131" s="120" customFormat="1" hidden="1" x14ac:dyDescent="0.2">
      <c r="B169" s="178" t="s">
        <v>111</v>
      </c>
      <c r="C169" s="178"/>
      <c r="D169" s="120" t="e">
        <f>SUMIF('[1]Budget Summary 1'!$C:$C,$A9,'[1]Budget Summary 1'!J:J)</f>
        <v>#VALUE!</v>
      </c>
      <c r="E169" s="178"/>
      <c r="F169" s="120" t="e">
        <f>SUMIF('[1]Budget Summary 1'!$C:$C,$A9,'[1]Budget Summary 1'!L:L)</f>
        <v>#VALUE!</v>
      </c>
      <c r="G169" s="120" t="e">
        <f>SUMIF('[1]Budget Summary 1'!$C:$C,$A9,'[1]Budget Summary 1'!M:M)</f>
        <v>#VALUE!</v>
      </c>
      <c r="H169" s="120" t="e">
        <f>SUMIF('[1]Budget Summary 1'!$C:$C,$A9,'[1]Budget Summary 1'!N:N)</f>
        <v>#VALUE!</v>
      </c>
      <c r="I169" s="120" t="e">
        <f>SUMIF('[1]Budget Summary 1'!$C:$C,$A9,'[1]Budget Summary 1'!O:O)</f>
        <v>#VALUE!</v>
      </c>
      <c r="J169" s="120" t="e">
        <f>SUMIF('[1]Budget Summary 1'!$C:$C,$A9,'[1]Budget Summary 1'!P:P)</f>
        <v>#VALUE!</v>
      </c>
      <c r="K169" s="120" t="e">
        <f>SUMIF('[1]Budget Summary 1'!$C:$C,$A9,'[1]Budget Summary 1'!Q:Q)</f>
        <v>#VALUE!</v>
      </c>
      <c r="L169" s="120" t="e">
        <f>SUMIF('[1]Budget Summary 1'!$C:$C,$A9,'[1]Budget Summary 1'!R:R)</f>
        <v>#VALUE!</v>
      </c>
      <c r="M169" s="120" t="e">
        <f>SUMIF('[1]Budget Summary 1'!$C:$C,$A9,'[1]Budget Summary 1'!S:S)</f>
        <v>#VALUE!</v>
      </c>
      <c r="N169" s="120" t="e">
        <f>SUMIF('[1]Budget Summary 1'!$C:$C,$A9,'[1]Budget Summary 1'!T:T)</f>
        <v>#VALUE!</v>
      </c>
      <c r="O169" s="120" t="e">
        <f>SUMIF('[1]Budget Summary 1'!$C:$C,$A9,'[1]Budget Summary 1'!U:U)</f>
        <v>#VALUE!</v>
      </c>
      <c r="DX169" s="183" t="s">
        <v>39</v>
      </c>
      <c r="DY169" s="146" t="s">
        <v>0</v>
      </c>
      <c r="DZ169" s="146" t="s">
        <v>0</v>
      </c>
      <c r="EA169" s="146" t="s">
        <v>0</v>
      </c>
    </row>
    <row r="170" spans="2:131" s="120" customFormat="1" hidden="1" x14ac:dyDescent="0.2">
      <c r="B170" s="178" t="s">
        <v>82</v>
      </c>
      <c r="C170" s="178"/>
      <c r="D170" s="161" t="e">
        <f>ROUND(D168-D169,0)</f>
        <v>#VALUE!</v>
      </c>
      <c r="E170" s="178"/>
      <c r="F170" s="161" t="e">
        <f t="shared" ref="F170:O170" si="87">ROUND(F168-F169,0)</f>
        <v>#VALUE!</v>
      </c>
      <c r="G170" s="161" t="e">
        <f t="shared" si="87"/>
        <v>#VALUE!</v>
      </c>
      <c r="H170" s="161" t="e">
        <f t="shared" si="87"/>
        <v>#VALUE!</v>
      </c>
      <c r="I170" s="161" t="e">
        <f t="shared" si="87"/>
        <v>#VALUE!</v>
      </c>
      <c r="J170" s="161" t="e">
        <f t="shared" si="87"/>
        <v>#VALUE!</v>
      </c>
      <c r="K170" s="161" t="e">
        <f t="shared" si="87"/>
        <v>#VALUE!</v>
      </c>
      <c r="L170" s="161" t="e">
        <f t="shared" si="87"/>
        <v>#VALUE!</v>
      </c>
      <c r="M170" s="161" t="e">
        <f t="shared" si="87"/>
        <v>#VALUE!</v>
      </c>
      <c r="N170" s="161" t="e">
        <f t="shared" si="87"/>
        <v>#VALUE!</v>
      </c>
      <c r="O170" s="161" t="e">
        <f t="shared" si="87"/>
        <v>#VALUE!</v>
      </c>
      <c r="DX170" s="183" t="s">
        <v>39</v>
      </c>
      <c r="DY170" s="146" t="s">
        <v>0</v>
      </c>
      <c r="DZ170" s="146" t="s">
        <v>0</v>
      </c>
      <c r="EA170" s="146" t="s">
        <v>0</v>
      </c>
    </row>
    <row r="171" spans="2:131" s="120" customFormat="1" hidden="1" x14ac:dyDescent="0.2">
      <c r="B171" s="178" t="s">
        <v>112</v>
      </c>
      <c r="C171" s="178"/>
      <c r="D171" s="120">
        <f>'[1]RE Dev Summary'!E43</f>
        <v>0</v>
      </c>
      <c r="E171" s="178"/>
      <c r="F171" s="120">
        <f>'[1]RE Dev Summary'!G43</f>
        <v>0</v>
      </c>
      <c r="G171" s="120">
        <f>'[1]RE Dev Summary'!H43</f>
        <v>0</v>
      </c>
      <c r="H171" s="120">
        <f>'[1]RE Dev Summary'!I43</f>
        <v>0</v>
      </c>
      <c r="I171" s="120">
        <f>'[1]RE Dev Summary'!J43</f>
        <v>0</v>
      </c>
      <c r="J171" s="120">
        <f>'[1]RE Dev Summary'!K43</f>
        <v>0</v>
      </c>
      <c r="K171" s="120">
        <f>'[1]RE Dev Summary'!L43</f>
        <v>0</v>
      </c>
      <c r="L171" s="120">
        <f>'[1]RE Dev Summary'!M43</f>
        <v>0</v>
      </c>
      <c r="M171" s="120">
        <f>'[1]RE Dev Summary'!N43</f>
        <v>0</v>
      </c>
      <c r="N171" s="120">
        <f>'[1]RE Dev Summary'!O43</f>
        <v>0</v>
      </c>
      <c r="O171" s="120">
        <f>'[1]RE Dev Summary'!P43</f>
        <v>0</v>
      </c>
      <c r="DX171" s="183" t="s">
        <v>39</v>
      </c>
      <c r="DY171" s="146" t="s">
        <v>0</v>
      </c>
      <c r="DZ171" s="146" t="s">
        <v>0</v>
      </c>
      <c r="EA171" s="146" t="s">
        <v>0</v>
      </c>
    </row>
    <row r="172" spans="2:131" s="120" customFormat="1" hidden="1" x14ac:dyDescent="0.2">
      <c r="B172" s="178" t="s">
        <v>113</v>
      </c>
      <c r="C172" s="178"/>
      <c r="D172" s="120">
        <f>'[1]RE Dev Summary'!E48</f>
        <v>0</v>
      </c>
      <c r="E172" s="178"/>
      <c r="F172" s="120">
        <f>'[1]RE Dev Summary'!G48</f>
        <v>0</v>
      </c>
      <c r="G172" s="120">
        <f>'[1]RE Dev Summary'!H48</f>
        <v>0</v>
      </c>
      <c r="H172" s="120">
        <f>'[1]RE Dev Summary'!I48</f>
        <v>0</v>
      </c>
      <c r="I172" s="120">
        <f>'[1]RE Dev Summary'!J48</f>
        <v>0</v>
      </c>
      <c r="J172" s="120">
        <f>'[1]RE Dev Summary'!K48</f>
        <v>0</v>
      </c>
      <c r="K172" s="120">
        <f>'[1]RE Dev Summary'!L48</f>
        <v>0</v>
      </c>
      <c r="L172" s="120">
        <f>'[1]RE Dev Summary'!M48</f>
        <v>0</v>
      </c>
      <c r="M172" s="120">
        <f>'[1]RE Dev Summary'!N48</f>
        <v>0</v>
      </c>
      <c r="N172" s="120">
        <f>'[1]RE Dev Summary'!O48</f>
        <v>0</v>
      </c>
      <c r="O172" s="120">
        <f>'[1]RE Dev Summary'!P48</f>
        <v>0</v>
      </c>
      <c r="DX172" s="183" t="s">
        <v>39</v>
      </c>
      <c r="DY172" s="146" t="s">
        <v>0</v>
      </c>
      <c r="DZ172" s="146" t="s">
        <v>0</v>
      </c>
      <c r="EA172" s="146" t="s">
        <v>0</v>
      </c>
    </row>
    <row r="173" spans="2:131" s="120" customFormat="1" hidden="1" x14ac:dyDescent="0.2">
      <c r="B173" s="178" t="s">
        <v>114</v>
      </c>
      <c r="C173" s="178"/>
      <c r="D173" s="120">
        <f>'[1]Major Projects summary'!E80</f>
        <v>0</v>
      </c>
      <c r="E173" s="178"/>
      <c r="F173" s="120">
        <f>'[1]Major Projects summary'!G80</f>
        <v>0</v>
      </c>
      <c r="G173" s="120">
        <f>'[1]Major Projects summary'!H80</f>
        <v>0</v>
      </c>
      <c r="H173" s="120">
        <f>'[1]Major Projects summary'!I80</f>
        <v>0</v>
      </c>
      <c r="I173" s="120">
        <f>'[1]Major Projects summary'!J80</f>
        <v>0</v>
      </c>
      <c r="J173" s="120">
        <f>'[1]Major Projects summary'!K80</f>
        <v>0</v>
      </c>
      <c r="K173" s="120">
        <f>'[1]Major Projects summary'!L80</f>
        <v>0</v>
      </c>
      <c r="L173" s="120">
        <f>'[1]Major Projects summary'!M80</f>
        <v>0</v>
      </c>
      <c r="M173" s="120">
        <f>'[1]Major Projects summary'!N80</f>
        <v>0</v>
      </c>
      <c r="N173" s="120">
        <f>'[1]Major Projects summary'!O80</f>
        <v>0</v>
      </c>
      <c r="O173" s="120">
        <f>'[1]Major Projects summary'!P80</f>
        <v>0</v>
      </c>
      <c r="DX173" s="183" t="s">
        <v>39</v>
      </c>
      <c r="DY173" s="146" t="s">
        <v>0</v>
      </c>
      <c r="DZ173" s="146" t="s">
        <v>0</v>
      </c>
      <c r="EA173" s="146" t="s">
        <v>0</v>
      </c>
    </row>
    <row r="174" spans="2:131" s="120" customFormat="1" hidden="1" x14ac:dyDescent="0.2">
      <c r="B174" s="178" t="s">
        <v>115</v>
      </c>
      <c r="C174" s="178"/>
      <c r="D174" s="120">
        <f>'[1]Major Projects summary'!E85</f>
        <v>0</v>
      </c>
      <c r="E174" s="178"/>
      <c r="F174" s="120">
        <f>'[1]Major Projects summary'!G85</f>
        <v>0</v>
      </c>
      <c r="G174" s="120">
        <f>'[1]Major Projects summary'!H85</f>
        <v>0</v>
      </c>
      <c r="H174" s="120">
        <f>'[1]Major Projects summary'!I85</f>
        <v>0</v>
      </c>
      <c r="I174" s="120">
        <f>'[1]Major Projects summary'!J85</f>
        <v>0</v>
      </c>
      <c r="J174" s="120">
        <f>'[1]Major Projects summary'!K85</f>
        <v>0</v>
      </c>
      <c r="K174" s="120">
        <f>'[1]Major Projects summary'!L85</f>
        <v>0</v>
      </c>
      <c r="L174" s="120">
        <f>'[1]Major Projects summary'!M85</f>
        <v>0</v>
      </c>
      <c r="M174" s="120">
        <f>'[1]Major Projects summary'!N85</f>
        <v>0</v>
      </c>
      <c r="N174" s="120">
        <f>'[1]Major Projects summary'!O85</f>
        <v>0</v>
      </c>
      <c r="O174" s="120">
        <f>'[1]Major Projects summary'!P85</f>
        <v>0</v>
      </c>
      <c r="DX174" s="183" t="s">
        <v>39</v>
      </c>
      <c r="DY174" s="146" t="s">
        <v>0</v>
      </c>
      <c r="DZ174" s="146" t="s">
        <v>0</v>
      </c>
      <c r="EA174" s="146" t="s">
        <v>0</v>
      </c>
    </row>
    <row r="175" spans="2:131" s="120" customFormat="1" hidden="1" x14ac:dyDescent="0.2">
      <c r="B175" s="178" t="s">
        <v>116</v>
      </c>
      <c r="C175" s="178"/>
      <c r="D175" s="168" t="e">
        <f>ROUND(D170-SUM(D171:D174),0)</f>
        <v>#VALUE!</v>
      </c>
      <c r="E175" s="178"/>
      <c r="F175" s="168" t="e">
        <f t="shared" ref="F175:O175" si="88">ROUND(F170-SUM(F171:F174),0)</f>
        <v>#VALUE!</v>
      </c>
      <c r="G175" s="168" t="e">
        <f t="shared" si="88"/>
        <v>#VALUE!</v>
      </c>
      <c r="H175" s="168" t="e">
        <f t="shared" si="88"/>
        <v>#VALUE!</v>
      </c>
      <c r="I175" s="168" t="e">
        <f t="shared" si="88"/>
        <v>#VALUE!</v>
      </c>
      <c r="J175" s="168" t="e">
        <f t="shared" si="88"/>
        <v>#VALUE!</v>
      </c>
      <c r="K175" s="168" t="e">
        <f t="shared" si="88"/>
        <v>#VALUE!</v>
      </c>
      <c r="L175" s="168" t="e">
        <f t="shared" si="88"/>
        <v>#VALUE!</v>
      </c>
      <c r="M175" s="168" t="e">
        <f t="shared" si="88"/>
        <v>#VALUE!</v>
      </c>
      <c r="N175" s="168" t="e">
        <f t="shared" si="88"/>
        <v>#VALUE!</v>
      </c>
      <c r="O175" s="168" t="e">
        <f t="shared" si="88"/>
        <v>#VALUE!</v>
      </c>
      <c r="DX175" s="183" t="s">
        <v>39</v>
      </c>
      <c r="DY175" s="146" t="s">
        <v>0</v>
      </c>
      <c r="DZ175" s="146" t="s">
        <v>0</v>
      </c>
      <c r="EA175" s="146" t="s">
        <v>0</v>
      </c>
    </row>
    <row r="176" spans="2:131" s="120" customFormat="1" hidden="1" x14ac:dyDescent="0.2">
      <c r="DX176" s="183" t="s">
        <v>39</v>
      </c>
      <c r="DY176" s="146" t="s">
        <v>0</v>
      </c>
      <c r="DZ176" s="146" t="s">
        <v>0</v>
      </c>
      <c r="EA176" s="146" t="s">
        <v>0</v>
      </c>
    </row>
    <row r="177" spans="1:131" s="120" customFormat="1" hidden="1" x14ac:dyDescent="0.2">
      <c r="B177" s="120" t="str">
        <f>B10</f>
        <v>Interest &amp; Investment Revenue</v>
      </c>
      <c r="DX177" s="183" t="s">
        <v>39</v>
      </c>
      <c r="DY177" s="146" t="s">
        <v>0</v>
      </c>
      <c r="DZ177" s="146" t="s">
        <v>0</v>
      </c>
      <c r="EA177" s="146" t="s">
        <v>0</v>
      </c>
    </row>
    <row r="178" spans="1:131" s="120" customFormat="1" hidden="1" x14ac:dyDescent="0.2">
      <c r="B178" s="178" t="s">
        <v>110</v>
      </c>
      <c r="C178" s="178"/>
      <c r="D178" s="120">
        <f>D10</f>
        <v>2513716</v>
      </c>
      <c r="E178" s="178"/>
      <c r="F178" s="120">
        <f t="shared" ref="F178:O178" si="89">F10</f>
        <v>2140909</v>
      </c>
      <c r="G178" s="120">
        <f t="shared" si="89"/>
        <v>2017115</v>
      </c>
      <c r="H178" s="120">
        <f t="shared" si="89"/>
        <v>2258512</v>
      </c>
      <c r="I178" s="120">
        <f t="shared" si="89"/>
        <v>2306758</v>
      </c>
      <c r="J178" s="120">
        <f t="shared" si="89"/>
        <v>2227885.4500000002</v>
      </c>
      <c r="K178" s="120">
        <f t="shared" si="89"/>
        <v>2285475.71</v>
      </c>
      <c r="L178" s="120">
        <f t="shared" si="89"/>
        <v>2383344.5</v>
      </c>
      <c r="M178" s="120">
        <f t="shared" si="89"/>
        <v>2487853.3899999997</v>
      </c>
      <c r="N178" s="120">
        <f t="shared" si="89"/>
        <v>2572997.8400000003</v>
      </c>
      <c r="O178" s="120">
        <f t="shared" si="89"/>
        <v>2731792.31</v>
      </c>
      <c r="DX178" s="183" t="s">
        <v>39</v>
      </c>
      <c r="DY178" s="146" t="s">
        <v>0</v>
      </c>
      <c r="DZ178" s="146" t="s">
        <v>0</v>
      </c>
      <c r="EA178" s="146" t="s">
        <v>0</v>
      </c>
    </row>
    <row r="179" spans="1:131" s="120" customFormat="1" hidden="1" x14ac:dyDescent="0.2">
      <c r="A179" s="120" t="str">
        <f>B10</f>
        <v>Interest &amp; Investment Revenue</v>
      </c>
      <c r="B179" s="178" t="s">
        <v>111</v>
      </c>
      <c r="C179" s="178"/>
      <c r="D179" s="120" t="e">
        <f>SUMIF('[1]Budget Summary 1'!$C:$C,$A179,'[1]Budget Summary 1'!J:J)+'[1]Budget Summary 1'!J128</f>
        <v>#VALUE!</v>
      </c>
      <c r="E179" s="178"/>
      <c r="F179" s="120" t="e">
        <f>SUMIF('[1]Budget Summary 1'!$C:$C,$A179,'[1]Budget Summary 1'!L:L)+'[1]Budget Summary 1'!L128</f>
        <v>#VALUE!</v>
      </c>
      <c r="G179" s="120" t="e">
        <f>SUMIF('[1]Budget Summary 1'!$C:$C,$A179,'[1]Budget Summary 1'!M:M)+'[1]Budget Summary 1'!M128</f>
        <v>#VALUE!</v>
      </c>
      <c r="H179" s="120" t="e">
        <f>SUMIF('[1]Budget Summary 1'!$C:$C,$A179,'[1]Budget Summary 1'!N:N)+'[1]Budget Summary 1'!N128</f>
        <v>#VALUE!</v>
      </c>
      <c r="I179" s="120" t="e">
        <f>SUMIF('[1]Budget Summary 1'!$C:$C,$A179,'[1]Budget Summary 1'!O:O)+'[1]Budget Summary 1'!O128</f>
        <v>#VALUE!</v>
      </c>
      <c r="J179" s="120" t="e">
        <f>SUMIF('[1]Budget Summary 1'!$C:$C,$A179,'[1]Budget Summary 1'!P:P)+'[1]Budget Summary 1'!P128</f>
        <v>#VALUE!</v>
      </c>
      <c r="K179" s="120" t="e">
        <f>SUMIF('[1]Budget Summary 1'!$C:$C,$A179,'[1]Budget Summary 1'!Q:Q)+'[1]Budget Summary 1'!Q128</f>
        <v>#VALUE!</v>
      </c>
      <c r="L179" s="120" t="e">
        <f>SUMIF('[1]Budget Summary 1'!$C:$C,$A179,'[1]Budget Summary 1'!R:R)+'[1]Budget Summary 1'!R128</f>
        <v>#VALUE!</v>
      </c>
      <c r="M179" s="120" t="e">
        <f>SUMIF('[1]Budget Summary 1'!$C:$C,$A179,'[1]Budget Summary 1'!S:S)+'[1]Budget Summary 1'!S128</f>
        <v>#VALUE!</v>
      </c>
      <c r="N179" s="120" t="e">
        <f>SUMIF('[1]Budget Summary 1'!$C:$C,$A179,'[1]Budget Summary 1'!T:T)+'[1]Budget Summary 1'!T128</f>
        <v>#VALUE!</v>
      </c>
      <c r="O179" s="120" t="e">
        <f>SUMIF('[1]Budget Summary 1'!$C:$C,$A179,'[1]Budget Summary 1'!U:U)+'[1]Budget Summary 1'!U128</f>
        <v>#VALUE!</v>
      </c>
      <c r="DX179" s="183" t="s">
        <v>39</v>
      </c>
      <c r="DY179" s="146" t="s">
        <v>0</v>
      </c>
      <c r="DZ179" s="146" t="s">
        <v>0</v>
      </c>
      <c r="EA179" s="146" t="s">
        <v>0</v>
      </c>
    </row>
    <row r="180" spans="1:131" s="120" customFormat="1" hidden="1" x14ac:dyDescent="0.2">
      <c r="B180" s="178" t="s">
        <v>82</v>
      </c>
      <c r="C180" s="178"/>
      <c r="D180" s="161" t="e">
        <f>ROUND(D178-D179,0)</f>
        <v>#VALUE!</v>
      </c>
      <c r="E180" s="178"/>
      <c r="F180" s="161" t="e">
        <f t="shared" ref="F180:O180" si="90">ROUND(F178-F179,0)</f>
        <v>#VALUE!</v>
      </c>
      <c r="G180" s="161" t="e">
        <f t="shared" si="90"/>
        <v>#VALUE!</v>
      </c>
      <c r="H180" s="161" t="e">
        <f t="shared" si="90"/>
        <v>#VALUE!</v>
      </c>
      <c r="I180" s="161" t="e">
        <f t="shared" si="90"/>
        <v>#VALUE!</v>
      </c>
      <c r="J180" s="161" t="e">
        <f t="shared" si="90"/>
        <v>#VALUE!</v>
      </c>
      <c r="K180" s="161" t="e">
        <f t="shared" si="90"/>
        <v>#VALUE!</v>
      </c>
      <c r="L180" s="161" t="e">
        <f t="shared" si="90"/>
        <v>#VALUE!</v>
      </c>
      <c r="M180" s="161" t="e">
        <f t="shared" si="90"/>
        <v>#VALUE!</v>
      </c>
      <c r="N180" s="161" t="e">
        <f t="shared" si="90"/>
        <v>#VALUE!</v>
      </c>
      <c r="O180" s="161" t="e">
        <f t="shared" si="90"/>
        <v>#VALUE!</v>
      </c>
      <c r="DX180" s="183" t="s">
        <v>39</v>
      </c>
      <c r="DY180" s="146" t="s">
        <v>0</v>
      </c>
      <c r="DZ180" s="146" t="s">
        <v>0</v>
      </c>
      <c r="EA180" s="146" t="s">
        <v>0</v>
      </c>
    </row>
    <row r="181" spans="1:131" s="120" customFormat="1" hidden="1" x14ac:dyDescent="0.2">
      <c r="B181" s="178" t="s">
        <v>117</v>
      </c>
      <c r="C181" s="178"/>
      <c r="D181" s="133">
        <f>-IF($P10="",'[1]Interest Calculation'!P72,0)</f>
        <v>0</v>
      </c>
      <c r="E181" s="178"/>
      <c r="F181" s="133">
        <f>-IF($P10="",'[1]Interest Calculation'!AE72,0)</f>
        <v>0</v>
      </c>
      <c r="G181" s="133">
        <f>-IF($P10="",'[1]Interest Calculation'!AT72,0)</f>
        <v>0</v>
      </c>
      <c r="H181" s="133">
        <f>-IF($P10="",'[1]Interest Calculation'!BI72,0)</f>
        <v>0</v>
      </c>
      <c r="I181" s="133">
        <f>-IF($P10="",'[1]Interest Calculation'!BX72,0)</f>
        <v>0</v>
      </c>
      <c r="J181" s="133">
        <f>-IF($P10="",'[1]Interest Calculation'!CM72,0)</f>
        <v>0</v>
      </c>
      <c r="K181" s="133">
        <f>-IF($P10="",'[1]Interest Calculation'!DB72,0)</f>
        <v>0</v>
      </c>
      <c r="L181" s="133">
        <f>-IF($P10="",'[1]Interest Calculation'!DQ72,0)</f>
        <v>0</v>
      </c>
      <c r="M181" s="133">
        <f>-IF($P10="",'[1]Interest Calculation'!EF72,0)</f>
        <v>0</v>
      </c>
      <c r="N181" s="133">
        <f>-IF($P10="",'[1]Interest Calculation'!EU72,0)</f>
        <v>0</v>
      </c>
      <c r="O181" s="133">
        <f>-IF($P10="",'[1]Interest Calculation'!FJ72,0)</f>
        <v>0</v>
      </c>
      <c r="DX181" s="183" t="s">
        <v>39</v>
      </c>
      <c r="DY181" s="146" t="s">
        <v>0</v>
      </c>
      <c r="DZ181" s="146" t="s">
        <v>0</v>
      </c>
      <c r="EA181" s="146" t="s">
        <v>0</v>
      </c>
    </row>
    <row r="182" spans="1:131" s="120" customFormat="1" hidden="1" x14ac:dyDescent="0.2">
      <c r="B182" s="178" t="s">
        <v>118</v>
      </c>
      <c r="C182" s="178"/>
      <c r="D182" s="133">
        <f>-IF($P10="",'[1]Interest Calculation'!P75,0)</f>
        <v>0</v>
      </c>
      <c r="E182" s="178"/>
      <c r="F182" s="133">
        <f>-IF($P10="",'[1]Interest Calculation'!AE75,0)</f>
        <v>0</v>
      </c>
      <c r="G182" s="133">
        <f>-IF($P10="",'[1]Interest Calculation'!AT75,0)</f>
        <v>0</v>
      </c>
      <c r="H182" s="133">
        <f>-IF($P10="",'[1]Interest Calculation'!BI75,0)</f>
        <v>0</v>
      </c>
      <c r="I182" s="133">
        <f>-IF($P10="",'[1]Interest Calculation'!BX75,0)</f>
        <v>0</v>
      </c>
      <c r="J182" s="133">
        <f>-IF($P10="",'[1]Interest Calculation'!CM75,0)</f>
        <v>0</v>
      </c>
      <c r="K182" s="133">
        <f>-IF($P10="",'[1]Interest Calculation'!DB75,0)</f>
        <v>0</v>
      </c>
      <c r="L182" s="133">
        <f>-IF($P10="",'[1]Interest Calculation'!DQ75,0)</f>
        <v>0</v>
      </c>
      <c r="M182" s="133">
        <f>-IF($P10="",'[1]Interest Calculation'!EF75,0)</f>
        <v>0</v>
      </c>
      <c r="N182" s="133">
        <f>-IF($P10="",'[1]Interest Calculation'!EU75,0)</f>
        <v>0</v>
      </c>
      <c r="O182" s="133">
        <f>-IF($P10="",'[1]Interest Calculation'!FJ75,0)</f>
        <v>0</v>
      </c>
      <c r="DX182" s="183" t="s">
        <v>39</v>
      </c>
      <c r="DY182" s="146" t="s">
        <v>0</v>
      </c>
      <c r="DZ182" s="146" t="s">
        <v>0</v>
      </c>
      <c r="EA182" s="146" t="s">
        <v>0</v>
      </c>
    </row>
    <row r="183" spans="1:131" s="120" customFormat="1" hidden="1" x14ac:dyDescent="0.2">
      <c r="A183" s="120" t="str">
        <f>'[1]Budget Summary 1'!D17</f>
        <v>Interest &amp; Investment Revenues - Investments</v>
      </c>
      <c r="B183" s="178" t="s">
        <v>119</v>
      </c>
      <c r="C183" s="178"/>
      <c r="D183" s="133">
        <f>IF($P10="",+SUMIF('[1]Budget Summary 1'!$A:$A,$A183,'[1]Budget Summary 1'!J:J),0)</f>
        <v>0</v>
      </c>
      <c r="E183" s="178"/>
      <c r="F183" s="133">
        <f>IF($P10="",+SUMIF('[1]Budget Summary 1'!$A:$A,$A183,'[1]Budget Summary 1'!L:L),0)</f>
        <v>0</v>
      </c>
      <c r="G183" s="133">
        <f>IF($P10="",+SUMIF('[1]Budget Summary 1'!$A:$A,$A183,'[1]Budget Summary 1'!M:M),0)</f>
        <v>0</v>
      </c>
      <c r="H183" s="133">
        <f>IF($P10="",+SUMIF('[1]Budget Summary 1'!$A:$A,$A183,'[1]Budget Summary 1'!N:N),0)</f>
        <v>0</v>
      </c>
      <c r="I183" s="133">
        <f>IF($P10="",+SUMIF('[1]Budget Summary 1'!$A:$A,$A183,'[1]Budget Summary 1'!O:O),0)</f>
        <v>0</v>
      </c>
      <c r="J183" s="133">
        <f>IF($P10="",+SUMIF('[1]Budget Summary 1'!$A:$A,$A183,'[1]Budget Summary 1'!P:P),0)</f>
        <v>0</v>
      </c>
      <c r="K183" s="133">
        <f>IF($P10="",+SUMIF('[1]Budget Summary 1'!$A:$A,$A183,'[1]Budget Summary 1'!Q:Q),0)</f>
        <v>0</v>
      </c>
      <c r="L183" s="133">
        <f>IF($P10="",+SUMIF('[1]Budget Summary 1'!$A:$A,$A183,'[1]Budget Summary 1'!R:R),0)</f>
        <v>0</v>
      </c>
      <c r="M183" s="133">
        <f>IF($P10="",+SUMIF('[1]Budget Summary 1'!$A:$A,$A183,'[1]Budget Summary 1'!S:S),0)</f>
        <v>0</v>
      </c>
      <c r="N183" s="133">
        <f>IF($P10="",+SUMIF('[1]Budget Summary 1'!$A:$A,$A183,'[1]Budget Summary 1'!T:T),0)</f>
        <v>0</v>
      </c>
      <c r="O183" s="133">
        <f>IF($P10="",+SUMIF('[1]Budget Summary 1'!$A:$A,$A183,'[1]Budget Summary 1'!U:U),0)</f>
        <v>0</v>
      </c>
      <c r="DX183" s="183" t="s">
        <v>39</v>
      </c>
      <c r="DY183" s="146" t="s">
        <v>0</v>
      </c>
      <c r="DZ183" s="146" t="s">
        <v>0</v>
      </c>
      <c r="EA183" s="146" t="s">
        <v>0</v>
      </c>
    </row>
    <row r="184" spans="1:131" s="120" customFormat="1" hidden="1" x14ac:dyDescent="0.2">
      <c r="B184" s="178" t="s">
        <v>116</v>
      </c>
      <c r="C184" s="178"/>
      <c r="D184" s="168" t="e">
        <f>ROUND(D180+SUM(D181:D183),0)</f>
        <v>#VALUE!</v>
      </c>
      <c r="E184" s="178"/>
      <c r="F184" s="168" t="e">
        <f t="shared" ref="F184:O184" si="91">ROUND(F180+SUM(F181:F183),0)</f>
        <v>#VALUE!</v>
      </c>
      <c r="G184" s="168" t="e">
        <f t="shared" si="91"/>
        <v>#VALUE!</v>
      </c>
      <c r="H184" s="168" t="e">
        <f t="shared" si="91"/>
        <v>#VALUE!</v>
      </c>
      <c r="I184" s="168" t="e">
        <f t="shared" si="91"/>
        <v>#VALUE!</v>
      </c>
      <c r="J184" s="168" t="e">
        <f t="shared" si="91"/>
        <v>#VALUE!</v>
      </c>
      <c r="K184" s="168" t="e">
        <f t="shared" si="91"/>
        <v>#VALUE!</v>
      </c>
      <c r="L184" s="168" t="e">
        <f t="shared" si="91"/>
        <v>#VALUE!</v>
      </c>
      <c r="M184" s="168" t="e">
        <f t="shared" si="91"/>
        <v>#VALUE!</v>
      </c>
      <c r="N184" s="168" t="e">
        <f t="shared" si="91"/>
        <v>#VALUE!</v>
      </c>
      <c r="O184" s="168" t="e">
        <f t="shared" si="91"/>
        <v>#VALUE!</v>
      </c>
      <c r="DX184" s="183" t="s">
        <v>39</v>
      </c>
      <c r="DY184" s="146" t="s">
        <v>0</v>
      </c>
      <c r="DZ184" s="146" t="s">
        <v>0</v>
      </c>
      <c r="EA184" s="146" t="s">
        <v>0</v>
      </c>
    </row>
    <row r="185" spans="1:131" s="120" customFormat="1" hidden="1" x14ac:dyDescent="0.2">
      <c r="DX185" s="183" t="s">
        <v>39</v>
      </c>
      <c r="DY185" s="146" t="s">
        <v>0</v>
      </c>
      <c r="DZ185" s="146" t="s">
        <v>0</v>
      </c>
      <c r="EA185" s="146" t="s">
        <v>0</v>
      </c>
    </row>
    <row r="186" spans="1:131" s="120" customFormat="1" hidden="1" x14ac:dyDescent="0.2">
      <c r="B186" s="120" t="str">
        <f>B11</f>
        <v>Other Revenues</v>
      </c>
      <c r="DX186" s="183" t="s">
        <v>39</v>
      </c>
      <c r="DY186" s="146" t="s">
        <v>0</v>
      </c>
      <c r="DZ186" s="146" t="s">
        <v>0</v>
      </c>
      <c r="EA186" s="146" t="s">
        <v>0</v>
      </c>
    </row>
    <row r="187" spans="1:131" s="120" customFormat="1" hidden="1" x14ac:dyDescent="0.2">
      <c r="B187" s="178" t="s">
        <v>110</v>
      </c>
      <c r="C187" s="178"/>
      <c r="D187" s="120">
        <f>D11</f>
        <v>6176483</v>
      </c>
      <c r="E187" s="178"/>
      <c r="F187" s="120">
        <f t="shared" ref="F187:O187" si="92">F11</f>
        <v>8073433</v>
      </c>
      <c r="G187" s="120">
        <f t="shared" si="92"/>
        <v>8900037</v>
      </c>
      <c r="H187" s="120">
        <f t="shared" si="92"/>
        <v>9060619</v>
      </c>
      <c r="I187" s="120">
        <f t="shared" si="92"/>
        <v>9208965</v>
      </c>
      <c r="J187" s="120">
        <f t="shared" si="92"/>
        <v>9451677.5800000001</v>
      </c>
      <c r="K187" s="120">
        <f t="shared" si="92"/>
        <v>9700483.1200000029</v>
      </c>
      <c r="L187" s="120">
        <f t="shared" si="92"/>
        <v>9956766.839999998</v>
      </c>
      <c r="M187" s="120">
        <f t="shared" si="92"/>
        <v>10221274.050000001</v>
      </c>
      <c r="N187" s="120">
        <f t="shared" si="92"/>
        <v>10514157.509999996</v>
      </c>
      <c r="O187" s="120">
        <f t="shared" si="92"/>
        <v>10820977.459999997</v>
      </c>
      <c r="DX187" s="183" t="s">
        <v>39</v>
      </c>
      <c r="DY187" s="146" t="s">
        <v>0</v>
      </c>
      <c r="DZ187" s="146" t="s">
        <v>0</v>
      </c>
      <c r="EA187" s="146" t="s">
        <v>0</v>
      </c>
    </row>
    <row r="188" spans="1:131" s="120" customFormat="1" hidden="1" x14ac:dyDescent="0.2">
      <c r="B188" s="178" t="s">
        <v>111</v>
      </c>
      <c r="C188" s="178"/>
      <c r="D188" s="117" t="e">
        <f>SUMIF('[1]Budget Summary 1'!$C:$C,$A11,'[1]Budget Summary 1'!J:J)</f>
        <v>#VALUE!</v>
      </c>
      <c r="E188" s="178"/>
      <c r="F188" s="117" t="e">
        <f>SUMIF('[1]Budget Summary 1'!$C:$C,$A11,'[1]Budget Summary 1'!L:L)</f>
        <v>#VALUE!</v>
      </c>
      <c r="G188" s="117" t="e">
        <f>SUMIF('[1]Budget Summary 1'!$C:$C,$A11,'[1]Budget Summary 1'!M:M)</f>
        <v>#VALUE!</v>
      </c>
      <c r="H188" s="117" t="e">
        <f>SUMIF('[1]Budget Summary 1'!$C:$C,$A11,'[1]Budget Summary 1'!N:N)</f>
        <v>#VALUE!</v>
      </c>
      <c r="I188" s="117" t="e">
        <f>SUMIF('[1]Budget Summary 1'!$C:$C,$A11,'[1]Budget Summary 1'!O:O)</f>
        <v>#VALUE!</v>
      </c>
      <c r="J188" s="117" t="e">
        <f>SUMIF('[1]Budget Summary 1'!$C:$C,$A11,'[1]Budget Summary 1'!P:P)</f>
        <v>#VALUE!</v>
      </c>
      <c r="K188" s="117" t="e">
        <f>SUMIF('[1]Budget Summary 1'!$C:$C,$A11,'[1]Budget Summary 1'!Q:Q)</f>
        <v>#VALUE!</v>
      </c>
      <c r="L188" s="117" t="e">
        <f>SUMIF('[1]Budget Summary 1'!$C:$C,$A11,'[1]Budget Summary 1'!R:R)</f>
        <v>#VALUE!</v>
      </c>
      <c r="M188" s="117" t="e">
        <f>SUMIF('[1]Budget Summary 1'!$C:$C,$A11,'[1]Budget Summary 1'!S:S)</f>
        <v>#VALUE!</v>
      </c>
      <c r="N188" s="117" t="e">
        <f>SUMIF('[1]Budget Summary 1'!$C:$C,$A11,'[1]Budget Summary 1'!T:T)</f>
        <v>#VALUE!</v>
      </c>
      <c r="O188" s="117" t="e">
        <f>SUMIF('[1]Budget Summary 1'!$C:$C,$A11,'[1]Budget Summary 1'!U:U)</f>
        <v>#VALUE!</v>
      </c>
      <c r="DX188" s="183" t="s">
        <v>39</v>
      </c>
      <c r="DY188" s="146" t="s">
        <v>0</v>
      </c>
      <c r="DZ188" s="146" t="s">
        <v>0</v>
      </c>
      <c r="EA188" s="146" t="s">
        <v>0</v>
      </c>
    </row>
    <row r="189" spans="1:131" s="120" customFormat="1" hidden="1" x14ac:dyDescent="0.2">
      <c r="B189" s="178" t="s">
        <v>82</v>
      </c>
      <c r="C189" s="178"/>
      <c r="D189" s="161" t="e">
        <f>ROUND(D187-D188,0)</f>
        <v>#VALUE!</v>
      </c>
      <c r="E189" s="178"/>
      <c r="F189" s="161" t="e">
        <f t="shared" ref="F189:O189" si="93">ROUND(F187-F188,0)</f>
        <v>#VALUE!</v>
      </c>
      <c r="G189" s="161" t="e">
        <f t="shared" si="93"/>
        <v>#VALUE!</v>
      </c>
      <c r="H189" s="161" t="e">
        <f t="shared" si="93"/>
        <v>#VALUE!</v>
      </c>
      <c r="I189" s="161" t="e">
        <f t="shared" si="93"/>
        <v>#VALUE!</v>
      </c>
      <c r="J189" s="161" t="e">
        <f t="shared" si="93"/>
        <v>#VALUE!</v>
      </c>
      <c r="K189" s="161" t="e">
        <f t="shared" si="93"/>
        <v>#VALUE!</v>
      </c>
      <c r="L189" s="161" t="e">
        <f t="shared" si="93"/>
        <v>#VALUE!</v>
      </c>
      <c r="M189" s="161" t="e">
        <f t="shared" si="93"/>
        <v>#VALUE!</v>
      </c>
      <c r="N189" s="161" t="e">
        <f t="shared" si="93"/>
        <v>#VALUE!</v>
      </c>
      <c r="O189" s="161" t="e">
        <f t="shared" si="93"/>
        <v>#VALUE!</v>
      </c>
      <c r="DX189" s="183" t="s">
        <v>39</v>
      </c>
      <c r="DY189" s="146" t="s">
        <v>0</v>
      </c>
      <c r="DZ189" s="146" t="s">
        <v>0</v>
      </c>
      <c r="EA189" s="146" t="s">
        <v>0</v>
      </c>
    </row>
    <row r="190" spans="1:131" s="120" customFormat="1" hidden="1" x14ac:dyDescent="0.2">
      <c r="B190" s="178" t="s">
        <v>112</v>
      </c>
      <c r="C190" s="178"/>
      <c r="D190" s="133">
        <f>'[1]RE Dev Summary'!E44</f>
        <v>0</v>
      </c>
      <c r="E190" s="178"/>
      <c r="F190" s="133">
        <f>'[1]RE Dev Summary'!G44</f>
        <v>0</v>
      </c>
      <c r="G190" s="133">
        <f>'[1]RE Dev Summary'!H44</f>
        <v>0</v>
      </c>
      <c r="H190" s="133">
        <f>'[1]RE Dev Summary'!I44</f>
        <v>0</v>
      </c>
      <c r="I190" s="133">
        <f>'[1]RE Dev Summary'!J44</f>
        <v>0</v>
      </c>
      <c r="J190" s="133">
        <f>'[1]RE Dev Summary'!K44</f>
        <v>0</v>
      </c>
      <c r="K190" s="133">
        <f>'[1]RE Dev Summary'!L44</f>
        <v>0</v>
      </c>
      <c r="L190" s="133">
        <f>'[1]RE Dev Summary'!M44</f>
        <v>0</v>
      </c>
      <c r="M190" s="133">
        <f>'[1]RE Dev Summary'!N44</f>
        <v>0</v>
      </c>
      <c r="N190" s="133">
        <f>'[1]RE Dev Summary'!O44</f>
        <v>0</v>
      </c>
      <c r="O190" s="133">
        <f>'[1]RE Dev Summary'!P44</f>
        <v>0</v>
      </c>
      <c r="DX190" s="183" t="s">
        <v>39</v>
      </c>
      <c r="DY190" s="146" t="s">
        <v>0</v>
      </c>
      <c r="DZ190" s="146" t="s">
        <v>0</v>
      </c>
      <c r="EA190" s="146" t="s">
        <v>0</v>
      </c>
    </row>
    <row r="191" spans="1:131" s="120" customFormat="1" hidden="1" x14ac:dyDescent="0.2">
      <c r="B191" s="178" t="s">
        <v>113</v>
      </c>
      <c r="C191" s="178"/>
      <c r="D191" s="133">
        <f>'[1]RE Dev Summary'!E49</f>
        <v>0</v>
      </c>
      <c r="E191" s="178"/>
      <c r="F191" s="133">
        <f>'[1]RE Dev Summary'!G49</f>
        <v>0</v>
      </c>
      <c r="G191" s="133">
        <f>'[1]RE Dev Summary'!H49</f>
        <v>0</v>
      </c>
      <c r="H191" s="133">
        <f>'[1]RE Dev Summary'!I49</f>
        <v>0</v>
      </c>
      <c r="I191" s="133">
        <f>'[1]RE Dev Summary'!J49</f>
        <v>0</v>
      </c>
      <c r="J191" s="133">
        <f>'[1]RE Dev Summary'!K49</f>
        <v>0</v>
      </c>
      <c r="K191" s="133">
        <f>'[1]RE Dev Summary'!L49</f>
        <v>0</v>
      </c>
      <c r="L191" s="133">
        <f>'[1]RE Dev Summary'!M49</f>
        <v>0</v>
      </c>
      <c r="M191" s="133">
        <f>'[1]RE Dev Summary'!N49</f>
        <v>0</v>
      </c>
      <c r="N191" s="133">
        <f>'[1]RE Dev Summary'!O49</f>
        <v>0</v>
      </c>
      <c r="O191" s="133">
        <f>'[1]RE Dev Summary'!P49</f>
        <v>0</v>
      </c>
      <c r="DX191" s="183" t="s">
        <v>39</v>
      </c>
      <c r="DY191" s="146" t="s">
        <v>0</v>
      </c>
      <c r="DZ191" s="146" t="s">
        <v>0</v>
      </c>
      <c r="EA191" s="146" t="s">
        <v>0</v>
      </c>
    </row>
    <row r="192" spans="1:131" s="120" customFormat="1" hidden="1" x14ac:dyDescent="0.2">
      <c r="B192" s="178" t="s">
        <v>114</v>
      </c>
      <c r="C192" s="178"/>
      <c r="D192" s="133">
        <f>'[1]Major Projects summary'!E81</f>
        <v>0</v>
      </c>
      <c r="E192" s="178"/>
      <c r="F192" s="133">
        <f>'[1]Major Projects summary'!G81</f>
        <v>0</v>
      </c>
      <c r="G192" s="133">
        <f>'[1]Major Projects summary'!H81</f>
        <v>0</v>
      </c>
      <c r="H192" s="133">
        <f>'[1]Major Projects summary'!I81</f>
        <v>0</v>
      </c>
      <c r="I192" s="133">
        <f>'[1]Major Projects summary'!J81</f>
        <v>0</v>
      </c>
      <c r="J192" s="133">
        <f>'[1]Major Projects summary'!K81</f>
        <v>0</v>
      </c>
      <c r="K192" s="133">
        <f>'[1]Major Projects summary'!L81</f>
        <v>0</v>
      </c>
      <c r="L192" s="133">
        <f>'[1]Major Projects summary'!M81</f>
        <v>0</v>
      </c>
      <c r="M192" s="133">
        <f>'[1]Major Projects summary'!N81</f>
        <v>0</v>
      </c>
      <c r="N192" s="133">
        <f>'[1]Major Projects summary'!O81</f>
        <v>0</v>
      </c>
      <c r="O192" s="133">
        <f>'[1]Major Projects summary'!P81</f>
        <v>0</v>
      </c>
      <c r="DX192" s="183" t="s">
        <v>39</v>
      </c>
      <c r="DY192" s="146" t="s">
        <v>0</v>
      </c>
      <c r="DZ192" s="146" t="s">
        <v>0</v>
      </c>
      <c r="EA192" s="146" t="s">
        <v>0</v>
      </c>
    </row>
    <row r="193" spans="2:131" s="120" customFormat="1" hidden="1" x14ac:dyDescent="0.2">
      <c r="B193" s="178" t="s">
        <v>115</v>
      </c>
      <c r="C193" s="178"/>
      <c r="D193" s="133">
        <f>'[1]Major Projects summary'!E86</f>
        <v>0</v>
      </c>
      <c r="E193" s="178"/>
      <c r="F193" s="133">
        <f>'[1]Major Projects summary'!G86</f>
        <v>0</v>
      </c>
      <c r="G193" s="133">
        <f>'[1]Major Projects summary'!H86</f>
        <v>0</v>
      </c>
      <c r="H193" s="133">
        <f>'[1]Major Projects summary'!I86</f>
        <v>0</v>
      </c>
      <c r="I193" s="133">
        <f>'[1]Major Projects summary'!J86</f>
        <v>0</v>
      </c>
      <c r="J193" s="133">
        <f>'[1]Major Projects summary'!K86</f>
        <v>0</v>
      </c>
      <c r="K193" s="133">
        <f>'[1]Major Projects summary'!L86</f>
        <v>0</v>
      </c>
      <c r="L193" s="133">
        <f>'[1]Major Projects summary'!M86</f>
        <v>0</v>
      </c>
      <c r="M193" s="133">
        <f>'[1]Major Projects summary'!N86</f>
        <v>0</v>
      </c>
      <c r="N193" s="133">
        <f>'[1]Major Projects summary'!O86</f>
        <v>0</v>
      </c>
      <c r="O193" s="133">
        <f>'[1]Major Projects summary'!P86</f>
        <v>0</v>
      </c>
      <c r="DX193" s="183" t="s">
        <v>39</v>
      </c>
      <c r="DY193" s="146" t="s">
        <v>0</v>
      </c>
      <c r="DZ193" s="146" t="s">
        <v>0</v>
      </c>
      <c r="EA193" s="146" t="s">
        <v>0</v>
      </c>
    </row>
    <row r="194" spans="2:131" s="120" customFormat="1" hidden="1" x14ac:dyDescent="0.2">
      <c r="B194" s="178" t="s">
        <v>116</v>
      </c>
      <c r="C194" s="178"/>
      <c r="D194" s="168" t="e">
        <f>ROUND(D189-SUM(D190:D193),0)</f>
        <v>#VALUE!</v>
      </c>
      <c r="E194" s="178"/>
      <c r="F194" s="168" t="e">
        <f t="shared" ref="F194:O194" si="94">ROUND(F189-SUM(F190:F193),0)</f>
        <v>#VALUE!</v>
      </c>
      <c r="G194" s="168" t="e">
        <f t="shared" si="94"/>
        <v>#VALUE!</v>
      </c>
      <c r="H194" s="168" t="e">
        <f t="shared" si="94"/>
        <v>#VALUE!</v>
      </c>
      <c r="I194" s="168" t="e">
        <f t="shared" si="94"/>
        <v>#VALUE!</v>
      </c>
      <c r="J194" s="168" t="e">
        <f t="shared" si="94"/>
        <v>#VALUE!</v>
      </c>
      <c r="K194" s="168" t="e">
        <f t="shared" si="94"/>
        <v>#VALUE!</v>
      </c>
      <c r="L194" s="168" t="e">
        <f t="shared" si="94"/>
        <v>#VALUE!</v>
      </c>
      <c r="M194" s="168" t="e">
        <f t="shared" si="94"/>
        <v>#VALUE!</v>
      </c>
      <c r="N194" s="168" t="e">
        <f t="shared" si="94"/>
        <v>#VALUE!</v>
      </c>
      <c r="O194" s="168" t="e">
        <f t="shared" si="94"/>
        <v>#VALUE!</v>
      </c>
      <c r="DX194" s="183" t="s">
        <v>39</v>
      </c>
      <c r="DY194" s="146" t="s">
        <v>0</v>
      </c>
      <c r="DZ194" s="146" t="s">
        <v>0</v>
      </c>
      <c r="EA194" s="146" t="s">
        <v>0</v>
      </c>
    </row>
    <row r="195" spans="2:131" s="120" customFormat="1" hidden="1" x14ac:dyDescent="0.2">
      <c r="DX195" s="183" t="s">
        <v>39</v>
      </c>
      <c r="DY195" s="146" t="s">
        <v>0</v>
      </c>
      <c r="DZ195" s="146" t="s">
        <v>0</v>
      </c>
      <c r="EA195" s="146" t="s">
        <v>0</v>
      </c>
    </row>
    <row r="196" spans="2:131" s="120" customFormat="1" hidden="1" x14ac:dyDescent="0.2">
      <c r="B196" s="120" t="str">
        <f>B12</f>
        <v>Grants &amp; Contributions provided for Operating Purposes</v>
      </c>
      <c r="DX196" s="183" t="s">
        <v>39</v>
      </c>
      <c r="DY196" s="146" t="s">
        <v>0</v>
      </c>
      <c r="DZ196" s="146" t="s">
        <v>0</v>
      </c>
      <c r="EA196" s="146" t="s">
        <v>0</v>
      </c>
    </row>
    <row r="197" spans="2:131" s="120" customFormat="1" hidden="1" x14ac:dyDescent="0.2">
      <c r="B197" s="178" t="s">
        <v>110</v>
      </c>
      <c r="C197" s="178"/>
      <c r="D197" s="120">
        <f>D12</f>
        <v>15389070</v>
      </c>
      <c r="E197" s="178"/>
      <c r="F197" s="120">
        <f t="shared" ref="F197:O197" si="95">F12</f>
        <v>12551595</v>
      </c>
      <c r="G197" s="120">
        <f t="shared" si="95"/>
        <v>12668509</v>
      </c>
      <c r="H197" s="120">
        <f t="shared" si="95"/>
        <v>12801106</v>
      </c>
      <c r="I197" s="120">
        <f t="shared" si="95"/>
        <v>13102962</v>
      </c>
      <c r="J197" s="120">
        <f t="shared" si="95"/>
        <v>13419302.700000001</v>
      </c>
      <c r="K197" s="120">
        <f t="shared" si="95"/>
        <v>13719716.699999999</v>
      </c>
      <c r="L197" s="120">
        <f t="shared" si="95"/>
        <v>14027525.91</v>
      </c>
      <c r="M197" s="120">
        <f t="shared" si="95"/>
        <v>14342926.84</v>
      </c>
      <c r="N197" s="120">
        <f t="shared" si="95"/>
        <v>14666121.640000001</v>
      </c>
      <c r="O197" s="120">
        <f t="shared" si="95"/>
        <v>14998518.27</v>
      </c>
      <c r="DX197" s="183" t="s">
        <v>39</v>
      </c>
      <c r="DY197" s="146" t="s">
        <v>0</v>
      </c>
      <c r="DZ197" s="146" t="s">
        <v>0</v>
      </c>
      <c r="EA197" s="146" t="s">
        <v>0</v>
      </c>
    </row>
    <row r="198" spans="2:131" s="120" customFormat="1" hidden="1" x14ac:dyDescent="0.2">
      <c r="B198" s="178" t="s">
        <v>111</v>
      </c>
      <c r="C198" s="178"/>
      <c r="D198" s="120" t="e">
        <f>SUMIF('[1]Budget Summary 1'!$C:$C,$A12,'[1]Budget Summary 1'!J:J)</f>
        <v>#VALUE!</v>
      </c>
      <c r="E198" s="178"/>
      <c r="F198" s="120" t="e">
        <f>SUMIF('[1]Budget Summary 1'!$C:$C,$A12,'[1]Budget Summary 1'!L:L)</f>
        <v>#VALUE!</v>
      </c>
      <c r="G198" s="120" t="e">
        <f>SUMIF('[1]Budget Summary 1'!$C:$C,$A12,'[1]Budget Summary 1'!M:M)</f>
        <v>#VALUE!</v>
      </c>
      <c r="H198" s="120" t="e">
        <f>SUMIF('[1]Budget Summary 1'!$C:$C,$A12,'[1]Budget Summary 1'!N:N)</f>
        <v>#VALUE!</v>
      </c>
      <c r="I198" s="120" t="e">
        <f>SUMIF('[1]Budget Summary 1'!$C:$C,$A12,'[1]Budget Summary 1'!O:O)</f>
        <v>#VALUE!</v>
      </c>
      <c r="J198" s="120" t="e">
        <f>SUMIF('[1]Budget Summary 1'!$C:$C,$A12,'[1]Budget Summary 1'!P:P)</f>
        <v>#VALUE!</v>
      </c>
      <c r="K198" s="120" t="e">
        <f>SUMIF('[1]Budget Summary 1'!$C:$C,$A12,'[1]Budget Summary 1'!Q:Q)</f>
        <v>#VALUE!</v>
      </c>
      <c r="L198" s="120" t="e">
        <f>SUMIF('[1]Budget Summary 1'!$C:$C,$A12,'[1]Budget Summary 1'!R:R)</f>
        <v>#VALUE!</v>
      </c>
      <c r="M198" s="120" t="e">
        <f>SUMIF('[1]Budget Summary 1'!$C:$C,$A12,'[1]Budget Summary 1'!S:S)</f>
        <v>#VALUE!</v>
      </c>
      <c r="N198" s="120" t="e">
        <f>SUMIF('[1]Budget Summary 1'!$C:$C,$A12,'[1]Budget Summary 1'!T:T)</f>
        <v>#VALUE!</v>
      </c>
      <c r="O198" s="120" t="e">
        <f>SUMIF('[1]Budget Summary 1'!$C:$C,$A12,'[1]Budget Summary 1'!U:U)</f>
        <v>#VALUE!</v>
      </c>
      <c r="DX198" s="183" t="s">
        <v>39</v>
      </c>
      <c r="DY198" s="146" t="s">
        <v>0</v>
      </c>
      <c r="DZ198" s="146" t="s">
        <v>0</v>
      </c>
      <c r="EA198" s="146" t="s">
        <v>0</v>
      </c>
    </row>
    <row r="199" spans="2:131" s="120" customFormat="1" hidden="1" x14ac:dyDescent="0.2">
      <c r="B199" s="178" t="s">
        <v>82</v>
      </c>
      <c r="C199" s="178"/>
      <c r="D199" s="161" t="e">
        <f>ROUND(D197-D198,0)</f>
        <v>#VALUE!</v>
      </c>
      <c r="E199" s="178"/>
      <c r="F199" s="161" t="e">
        <f t="shared" ref="F199:O199" si="96">ROUND(F197-F198,0)</f>
        <v>#VALUE!</v>
      </c>
      <c r="G199" s="161" t="e">
        <f t="shared" si="96"/>
        <v>#VALUE!</v>
      </c>
      <c r="H199" s="161" t="e">
        <f t="shared" si="96"/>
        <v>#VALUE!</v>
      </c>
      <c r="I199" s="161" t="e">
        <f t="shared" si="96"/>
        <v>#VALUE!</v>
      </c>
      <c r="J199" s="161" t="e">
        <f t="shared" si="96"/>
        <v>#VALUE!</v>
      </c>
      <c r="K199" s="161" t="e">
        <f t="shared" si="96"/>
        <v>#VALUE!</v>
      </c>
      <c r="L199" s="161" t="e">
        <f t="shared" si="96"/>
        <v>#VALUE!</v>
      </c>
      <c r="M199" s="161" t="e">
        <f t="shared" si="96"/>
        <v>#VALUE!</v>
      </c>
      <c r="N199" s="161" t="e">
        <f t="shared" si="96"/>
        <v>#VALUE!</v>
      </c>
      <c r="O199" s="161" t="e">
        <f t="shared" si="96"/>
        <v>#VALUE!</v>
      </c>
      <c r="DX199" s="183" t="s">
        <v>39</v>
      </c>
      <c r="DY199" s="146" t="s">
        <v>0</v>
      </c>
      <c r="DZ199" s="146" t="s">
        <v>0</v>
      </c>
      <c r="EA199" s="146" t="s">
        <v>0</v>
      </c>
    </row>
    <row r="200" spans="2:131" s="120" customFormat="1" hidden="1" x14ac:dyDescent="0.2">
      <c r="B200" s="178" t="s">
        <v>112</v>
      </c>
      <c r="C200" s="178"/>
      <c r="D200" s="133">
        <f>'[1]S94 - Plan Summary'!D9</f>
        <v>0</v>
      </c>
      <c r="E200" s="178"/>
      <c r="F200" s="133">
        <f>'[1]S94 - Plan Summary'!F9</f>
        <v>0</v>
      </c>
      <c r="G200" s="133">
        <f>'[1]S94 - Plan Summary'!G9</f>
        <v>0</v>
      </c>
      <c r="H200" s="133">
        <f>'[1]S94 - Plan Summary'!H9</f>
        <v>0</v>
      </c>
      <c r="I200" s="133">
        <f>'[1]S94 - Plan Summary'!I9</f>
        <v>0</v>
      </c>
      <c r="J200" s="133">
        <f>'[1]S94 - Plan Summary'!J9</f>
        <v>0</v>
      </c>
      <c r="K200" s="133">
        <f>'[1]S94 - Plan Summary'!K9</f>
        <v>0</v>
      </c>
      <c r="L200" s="133">
        <f>'[1]S94 - Plan Summary'!L9</f>
        <v>0</v>
      </c>
      <c r="M200" s="133">
        <f>'[1]S94 - Plan Summary'!M9</f>
        <v>0</v>
      </c>
      <c r="N200" s="133">
        <f>'[1]S94 - Plan Summary'!N9</f>
        <v>0</v>
      </c>
      <c r="O200" s="133">
        <f>'[1]S94 - Plan Summary'!O9</f>
        <v>0</v>
      </c>
      <c r="DX200" s="183" t="s">
        <v>39</v>
      </c>
      <c r="DY200" s="146" t="s">
        <v>0</v>
      </c>
      <c r="DZ200" s="146" t="s">
        <v>0</v>
      </c>
      <c r="EA200" s="146" t="s">
        <v>0</v>
      </c>
    </row>
    <row r="201" spans="2:131" s="120" customFormat="1" hidden="1" x14ac:dyDescent="0.2">
      <c r="B201" s="178" t="s">
        <v>116</v>
      </c>
      <c r="C201" s="178"/>
      <c r="D201" s="168" t="e">
        <f>ROUND(D199-SUM(D200),0)</f>
        <v>#VALUE!</v>
      </c>
      <c r="E201" s="178"/>
      <c r="F201" s="168" t="e">
        <f>ROUND(F199-SUM(F200),0)</f>
        <v>#VALUE!</v>
      </c>
      <c r="G201" s="168" t="e">
        <f t="shared" ref="G201:O201" si="97">ROUND(G199-SUM(G200),0)</f>
        <v>#VALUE!</v>
      </c>
      <c r="H201" s="168" t="e">
        <f t="shared" si="97"/>
        <v>#VALUE!</v>
      </c>
      <c r="I201" s="168" t="e">
        <f t="shared" si="97"/>
        <v>#VALUE!</v>
      </c>
      <c r="J201" s="168" t="e">
        <f t="shared" si="97"/>
        <v>#VALUE!</v>
      </c>
      <c r="K201" s="168" t="e">
        <f t="shared" si="97"/>
        <v>#VALUE!</v>
      </c>
      <c r="L201" s="168" t="e">
        <f t="shared" si="97"/>
        <v>#VALUE!</v>
      </c>
      <c r="M201" s="168" t="e">
        <f t="shared" si="97"/>
        <v>#VALUE!</v>
      </c>
      <c r="N201" s="168" t="e">
        <f t="shared" si="97"/>
        <v>#VALUE!</v>
      </c>
      <c r="O201" s="168" t="e">
        <f t="shared" si="97"/>
        <v>#VALUE!</v>
      </c>
      <c r="DX201" s="183" t="s">
        <v>39</v>
      </c>
      <c r="DY201" s="146" t="s">
        <v>0</v>
      </c>
      <c r="DZ201" s="146" t="s">
        <v>0</v>
      </c>
      <c r="EA201" s="146" t="s">
        <v>0</v>
      </c>
    </row>
    <row r="202" spans="2:131" s="120" customFormat="1" hidden="1" x14ac:dyDescent="0.2">
      <c r="DX202" s="183" t="s">
        <v>39</v>
      </c>
      <c r="DY202" s="146" t="s">
        <v>0</v>
      </c>
      <c r="DZ202" s="146" t="s">
        <v>0</v>
      </c>
      <c r="EA202" s="146" t="s">
        <v>0</v>
      </c>
    </row>
    <row r="203" spans="2:131" s="120" customFormat="1" hidden="1" x14ac:dyDescent="0.2">
      <c r="B203" s="120" t="str">
        <f>B13</f>
        <v>Grants &amp; Contributions provided for Capital Purposes</v>
      </c>
      <c r="DX203" s="183" t="s">
        <v>39</v>
      </c>
      <c r="DY203" s="146" t="s">
        <v>0</v>
      </c>
      <c r="DZ203" s="146" t="s">
        <v>0</v>
      </c>
      <c r="EA203" s="146" t="s">
        <v>0</v>
      </c>
    </row>
    <row r="204" spans="2:131" s="120" customFormat="1" hidden="1" x14ac:dyDescent="0.2">
      <c r="B204" s="178" t="s">
        <v>110</v>
      </c>
      <c r="C204" s="178"/>
      <c r="D204" s="120">
        <f>D13</f>
        <v>16508341</v>
      </c>
      <c r="E204" s="178"/>
      <c r="F204" s="120">
        <f t="shared" ref="F204:O204" si="98">F13</f>
        <v>9804107</v>
      </c>
      <c r="G204" s="120">
        <f t="shared" si="98"/>
        <v>8722512.2999999989</v>
      </c>
      <c r="H204" s="120">
        <f t="shared" si="98"/>
        <v>8923472</v>
      </c>
      <c r="I204" s="120">
        <f t="shared" si="98"/>
        <v>9268477</v>
      </c>
      <c r="J204" s="120">
        <f t="shared" si="98"/>
        <v>9485829.8499999996</v>
      </c>
      <c r="K204" s="120">
        <f t="shared" si="98"/>
        <v>9709703.2899999991</v>
      </c>
      <c r="L204" s="120">
        <f t="shared" si="98"/>
        <v>9940292.9199999999</v>
      </c>
      <c r="M204" s="120">
        <f t="shared" si="98"/>
        <v>10177800.24</v>
      </c>
      <c r="N204" s="120">
        <f t="shared" si="98"/>
        <v>10422432.790000001</v>
      </c>
      <c r="O204" s="120">
        <f t="shared" si="98"/>
        <v>10674404.32</v>
      </c>
      <c r="DX204" s="183" t="s">
        <v>39</v>
      </c>
      <c r="DY204" s="146" t="s">
        <v>0</v>
      </c>
      <c r="DZ204" s="146" t="s">
        <v>0</v>
      </c>
      <c r="EA204" s="146" t="s">
        <v>0</v>
      </c>
    </row>
    <row r="205" spans="2:131" s="120" customFormat="1" hidden="1" x14ac:dyDescent="0.2">
      <c r="B205" s="178" t="s">
        <v>111</v>
      </c>
      <c r="C205" s="178"/>
      <c r="D205" s="120" t="e">
        <f>SUMIF('[1]Budget Summary 1'!$C:$C,$A13,'[1]Budget Summary 1'!J:J)</f>
        <v>#VALUE!</v>
      </c>
      <c r="E205" s="178"/>
      <c r="F205" s="120" t="e">
        <f>SUMIF('[1]Budget Summary 1'!$C:$C,$A13,'[1]Budget Summary 1'!L:L)</f>
        <v>#VALUE!</v>
      </c>
      <c r="G205" s="120" t="e">
        <f>SUMIF('[1]Budget Summary 1'!$C:$C,$A13,'[1]Budget Summary 1'!M:M)</f>
        <v>#VALUE!</v>
      </c>
      <c r="H205" s="120" t="e">
        <f>SUMIF('[1]Budget Summary 1'!$C:$C,$A13,'[1]Budget Summary 1'!N:N)</f>
        <v>#VALUE!</v>
      </c>
      <c r="I205" s="120" t="e">
        <f>SUMIF('[1]Budget Summary 1'!$C:$C,$A13,'[1]Budget Summary 1'!O:O)</f>
        <v>#VALUE!</v>
      </c>
      <c r="J205" s="120" t="e">
        <f>SUMIF('[1]Budget Summary 1'!$C:$C,$A13,'[1]Budget Summary 1'!P:P)</f>
        <v>#VALUE!</v>
      </c>
      <c r="K205" s="120" t="e">
        <f>SUMIF('[1]Budget Summary 1'!$C:$C,$A13,'[1]Budget Summary 1'!Q:Q)</f>
        <v>#VALUE!</v>
      </c>
      <c r="L205" s="120" t="e">
        <f>SUMIF('[1]Budget Summary 1'!$C:$C,$A13,'[1]Budget Summary 1'!R:R)</f>
        <v>#VALUE!</v>
      </c>
      <c r="M205" s="120" t="e">
        <f>SUMIF('[1]Budget Summary 1'!$C:$C,$A13,'[1]Budget Summary 1'!S:S)</f>
        <v>#VALUE!</v>
      </c>
      <c r="N205" s="120" t="e">
        <f>SUMIF('[1]Budget Summary 1'!$C:$C,$A13,'[1]Budget Summary 1'!T:T)</f>
        <v>#VALUE!</v>
      </c>
      <c r="O205" s="120" t="e">
        <f>SUMIF('[1]Budget Summary 1'!$C:$C,$A13,'[1]Budget Summary 1'!U:U)</f>
        <v>#VALUE!</v>
      </c>
      <c r="DX205" s="183" t="s">
        <v>39</v>
      </c>
      <c r="DY205" s="146" t="s">
        <v>0</v>
      </c>
      <c r="DZ205" s="146" t="s">
        <v>0</v>
      </c>
      <c r="EA205" s="146" t="s">
        <v>0</v>
      </c>
    </row>
    <row r="206" spans="2:131" s="120" customFormat="1" hidden="1" x14ac:dyDescent="0.2">
      <c r="B206" s="178" t="s">
        <v>82</v>
      </c>
      <c r="C206" s="178"/>
      <c r="D206" s="161" t="e">
        <f>ROUND(D204-D205,0)</f>
        <v>#VALUE!</v>
      </c>
      <c r="E206" s="178"/>
      <c r="F206" s="161" t="e">
        <f t="shared" ref="F206:O206" si="99">ROUND(F204-F205,0)</f>
        <v>#VALUE!</v>
      </c>
      <c r="G206" s="161" t="e">
        <f t="shared" si="99"/>
        <v>#VALUE!</v>
      </c>
      <c r="H206" s="161" t="e">
        <f t="shared" si="99"/>
        <v>#VALUE!</v>
      </c>
      <c r="I206" s="161" t="e">
        <f t="shared" si="99"/>
        <v>#VALUE!</v>
      </c>
      <c r="J206" s="161" t="e">
        <f t="shared" si="99"/>
        <v>#VALUE!</v>
      </c>
      <c r="K206" s="161" t="e">
        <f t="shared" si="99"/>
        <v>#VALUE!</v>
      </c>
      <c r="L206" s="161" t="e">
        <f t="shared" si="99"/>
        <v>#VALUE!</v>
      </c>
      <c r="M206" s="161" t="e">
        <f t="shared" si="99"/>
        <v>#VALUE!</v>
      </c>
      <c r="N206" s="161" t="e">
        <f t="shared" si="99"/>
        <v>#VALUE!</v>
      </c>
      <c r="O206" s="161" t="e">
        <f t="shared" si="99"/>
        <v>#VALUE!</v>
      </c>
      <c r="DX206" s="183" t="s">
        <v>39</v>
      </c>
      <c r="DY206" s="146" t="s">
        <v>0</v>
      </c>
      <c r="DZ206" s="146" t="s">
        <v>0</v>
      </c>
      <c r="EA206" s="146" t="s">
        <v>0</v>
      </c>
    </row>
    <row r="207" spans="2:131" s="120" customFormat="1" hidden="1" x14ac:dyDescent="0.2">
      <c r="B207" s="178" t="s">
        <v>112</v>
      </c>
      <c r="C207" s="178"/>
      <c r="D207" s="133" t="e">
        <f>IF(D206=0,0,'[1]S94 - Plan Summary'!D14+'[1]S94 - Plan Summary'!D15)</f>
        <v>#VALUE!</v>
      </c>
      <c r="E207" s="178"/>
      <c r="F207" s="133" t="e">
        <f>IF(F206=0,0,'[1]S94 - Plan Summary'!F14+'[1]S94 - Plan Summary'!F15)</f>
        <v>#VALUE!</v>
      </c>
      <c r="G207" s="133" t="e">
        <f>IF(G206=0,0,'[1]S94 - Plan Summary'!G14+'[1]S94 - Plan Summary'!G15)</f>
        <v>#VALUE!</v>
      </c>
      <c r="H207" s="133" t="e">
        <f>IF(H206=0,0,'[1]S94 - Plan Summary'!H14+'[1]S94 - Plan Summary'!H15)</f>
        <v>#VALUE!</v>
      </c>
      <c r="I207" s="133" t="e">
        <f>IF(I206=0,0,'[1]S94 - Plan Summary'!I14+'[1]S94 - Plan Summary'!I15)</f>
        <v>#VALUE!</v>
      </c>
      <c r="J207" s="133" t="e">
        <f>IF(J206=0,0,'[1]S94 - Plan Summary'!J14+'[1]S94 - Plan Summary'!J15)</f>
        <v>#VALUE!</v>
      </c>
      <c r="K207" s="133" t="e">
        <f>IF(K206=0,0,'[1]S94 - Plan Summary'!K14+'[1]S94 - Plan Summary'!K15)</f>
        <v>#VALUE!</v>
      </c>
      <c r="L207" s="133" t="e">
        <f>IF(L206=0,0,'[1]S94 - Plan Summary'!L14+'[1]S94 - Plan Summary'!L15)</f>
        <v>#VALUE!</v>
      </c>
      <c r="M207" s="133" t="e">
        <f>IF(M206=0,0,'[1]S94 - Plan Summary'!M14+'[1]S94 - Plan Summary'!M15)</f>
        <v>#VALUE!</v>
      </c>
      <c r="N207" s="133" t="e">
        <f>IF(N206=0,0,'[1]S94 - Plan Summary'!N14+'[1]S94 - Plan Summary'!N15)</f>
        <v>#VALUE!</v>
      </c>
      <c r="O207" s="133" t="e">
        <f>IF(O206=0,0,'[1]S94 - Plan Summary'!O14+'[1]S94 - Plan Summary'!O15)</f>
        <v>#VALUE!</v>
      </c>
      <c r="DX207" s="183" t="s">
        <v>39</v>
      </c>
      <c r="DY207" s="146" t="s">
        <v>0</v>
      </c>
      <c r="DZ207" s="146" t="s">
        <v>0</v>
      </c>
      <c r="EA207" s="146" t="s">
        <v>0</v>
      </c>
    </row>
    <row r="208" spans="2:131" s="120" customFormat="1" hidden="1" x14ac:dyDescent="0.2">
      <c r="B208" s="178" t="s">
        <v>113</v>
      </c>
      <c r="C208" s="178"/>
      <c r="D208" s="133">
        <f>'[1]CAPEX Summary'!E10</f>
        <v>0</v>
      </c>
      <c r="E208" s="178"/>
      <c r="F208" s="133">
        <f>'[1]CAPEX Summary'!G10</f>
        <v>0</v>
      </c>
      <c r="G208" s="133">
        <f>'[1]CAPEX Summary'!H10</f>
        <v>0</v>
      </c>
      <c r="H208" s="133">
        <f>'[1]CAPEX Summary'!I10</f>
        <v>0</v>
      </c>
      <c r="I208" s="133">
        <f>'[1]CAPEX Summary'!J10</f>
        <v>0</v>
      </c>
      <c r="J208" s="133">
        <f>'[1]CAPEX Summary'!K10</f>
        <v>0</v>
      </c>
      <c r="K208" s="133">
        <f>'[1]CAPEX Summary'!L10</f>
        <v>0</v>
      </c>
      <c r="L208" s="133">
        <f>'[1]CAPEX Summary'!M10</f>
        <v>0</v>
      </c>
      <c r="M208" s="133">
        <f>'[1]CAPEX Summary'!N10</f>
        <v>0</v>
      </c>
      <c r="N208" s="133">
        <f>'[1]CAPEX Summary'!O10</f>
        <v>0</v>
      </c>
      <c r="O208" s="133">
        <f>'[1]CAPEX Summary'!P10</f>
        <v>0</v>
      </c>
      <c r="DX208" s="183" t="s">
        <v>39</v>
      </c>
      <c r="DY208" s="146" t="s">
        <v>0</v>
      </c>
      <c r="DZ208" s="146" t="s">
        <v>0</v>
      </c>
      <c r="EA208" s="146" t="s">
        <v>0</v>
      </c>
    </row>
    <row r="209" spans="2:131 16380:16380" s="120" customFormat="1" hidden="1" x14ac:dyDescent="0.2">
      <c r="B209" s="178" t="s">
        <v>114</v>
      </c>
      <c r="C209" s="178"/>
      <c r="D209" s="133">
        <f>'[1]CAPEX Summary'!E34</f>
        <v>0</v>
      </c>
      <c r="E209" s="178"/>
      <c r="F209" s="133">
        <f>'[1]CAPEX Summary'!G34</f>
        <v>0</v>
      </c>
      <c r="G209" s="133">
        <f>'[1]CAPEX Summary'!H34</f>
        <v>0</v>
      </c>
      <c r="H209" s="133">
        <f>'[1]CAPEX Summary'!I34</f>
        <v>0</v>
      </c>
      <c r="I209" s="133">
        <f>'[1]CAPEX Summary'!J34</f>
        <v>0</v>
      </c>
      <c r="J209" s="133">
        <f>'[1]CAPEX Summary'!K34</f>
        <v>0</v>
      </c>
      <c r="K209" s="133">
        <f>'[1]CAPEX Summary'!L34</f>
        <v>0</v>
      </c>
      <c r="L209" s="133">
        <f>'[1]CAPEX Summary'!M34</f>
        <v>0</v>
      </c>
      <c r="M209" s="133">
        <f>'[1]CAPEX Summary'!N34</f>
        <v>0</v>
      </c>
      <c r="N209" s="133">
        <f>'[1]CAPEX Summary'!O34</f>
        <v>0</v>
      </c>
      <c r="O209" s="133">
        <f>'[1]CAPEX Summary'!P34</f>
        <v>0</v>
      </c>
      <c r="DX209" s="183" t="s">
        <v>39</v>
      </c>
      <c r="DY209" s="146" t="s">
        <v>0</v>
      </c>
      <c r="DZ209" s="146" t="s">
        <v>0</v>
      </c>
      <c r="EA209" s="146" t="s">
        <v>0</v>
      </c>
    </row>
    <row r="210" spans="2:131 16380:16380" s="120" customFormat="1" hidden="1" x14ac:dyDescent="0.2">
      <c r="B210" s="178" t="s">
        <v>115</v>
      </c>
      <c r="C210" s="178"/>
      <c r="D210" s="133">
        <f>'[1]CAPEX Summary'!E33</f>
        <v>0</v>
      </c>
      <c r="E210" s="178"/>
      <c r="F210" s="133">
        <f>'[1]CAPEX Summary'!G33</f>
        <v>0</v>
      </c>
      <c r="G210" s="133">
        <f>'[1]CAPEX Summary'!H33</f>
        <v>0</v>
      </c>
      <c r="H210" s="133">
        <f>'[1]CAPEX Summary'!I33</f>
        <v>0</v>
      </c>
      <c r="I210" s="133">
        <f>'[1]CAPEX Summary'!J33</f>
        <v>0</v>
      </c>
      <c r="J210" s="133">
        <f>'[1]CAPEX Summary'!K33</f>
        <v>0</v>
      </c>
      <c r="K210" s="133">
        <f>'[1]CAPEX Summary'!L33</f>
        <v>0</v>
      </c>
      <c r="L210" s="133">
        <f>'[1]CAPEX Summary'!M33</f>
        <v>0</v>
      </c>
      <c r="M210" s="133">
        <f>'[1]CAPEX Summary'!N33</f>
        <v>0</v>
      </c>
      <c r="N210" s="133">
        <f>'[1]CAPEX Summary'!O33</f>
        <v>0</v>
      </c>
      <c r="O210" s="133">
        <f>'[1]CAPEX Summary'!P33</f>
        <v>0</v>
      </c>
      <c r="DX210" s="183" t="s">
        <v>39</v>
      </c>
      <c r="DY210" s="146" t="s">
        <v>0</v>
      </c>
      <c r="DZ210" s="146" t="s">
        <v>0</v>
      </c>
      <c r="EA210" s="146" t="s">
        <v>0</v>
      </c>
    </row>
    <row r="211" spans="2:131 16380:16380" s="120" customFormat="1" hidden="1" x14ac:dyDescent="0.2">
      <c r="B211" s="178" t="s">
        <v>120</v>
      </c>
      <c r="C211" s="178"/>
      <c r="D211" s="133">
        <f>'[1]Major Projects summary'!E11</f>
        <v>0</v>
      </c>
      <c r="E211" s="178"/>
      <c r="F211" s="133">
        <f>'[1]Major Projects summary'!G11</f>
        <v>0</v>
      </c>
      <c r="G211" s="133">
        <f>'[1]Major Projects summary'!H11</f>
        <v>0</v>
      </c>
      <c r="H211" s="133">
        <f>'[1]Major Projects summary'!I11</f>
        <v>0</v>
      </c>
      <c r="I211" s="133">
        <f>'[1]Major Projects summary'!J11</f>
        <v>0</v>
      </c>
      <c r="J211" s="133">
        <f>'[1]Major Projects summary'!K11</f>
        <v>0</v>
      </c>
      <c r="K211" s="133">
        <f>'[1]Major Projects summary'!L11</f>
        <v>0</v>
      </c>
      <c r="L211" s="133">
        <f>'[1]Major Projects summary'!M11</f>
        <v>0</v>
      </c>
      <c r="M211" s="133">
        <f>'[1]Major Projects summary'!N11</f>
        <v>0</v>
      </c>
      <c r="N211" s="133">
        <f>'[1]Major Projects summary'!O11</f>
        <v>0</v>
      </c>
      <c r="O211" s="133">
        <f>'[1]Major Projects summary'!P11</f>
        <v>0</v>
      </c>
      <c r="DX211" s="183" t="s">
        <v>39</v>
      </c>
      <c r="DY211" s="146" t="s">
        <v>0</v>
      </c>
      <c r="DZ211" s="146" t="s">
        <v>0</v>
      </c>
      <c r="EA211" s="146" t="s">
        <v>0</v>
      </c>
    </row>
    <row r="212" spans="2:131 16380:16380" s="120" customFormat="1" hidden="1" x14ac:dyDescent="0.2">
      <c r="B212" s="178" t="s">
        <v>116</v>
      </c>
      <c r="C212" s="178"/>
      <c r="D212" s="168" t="e">
        <f>ROUND(D206-SUM(D207:D211),0)</f>
        <v>#VALUE!</v>
      </c>
      <c r="E212" s="178"/>
      <c r="F212" s="168" t="e">
        <f t="shared" ref="F212:O212" si="100">ROUND(F206-SUM(F207:F211),0)</f>
        <v>#VALUE!</v>
      </c>
      <c r="G212" s="168" t="e">
        <f t="shared" si="100"/>
        <v>#VALUE!</v>
      </c>
      <c r="H212" s="168" t="e">
        <f t="shared" si="100"/>
        <v>#VALUE!</v>
      </c>
      <c r="I212" s="168" t="e">
        <f t="shared" si="100"/>
        <v>#VALUE!</v>
      </c>
      <c r="J212" s="168" t="e">
        <f t="shared" si="100"/>
        <v>#VALUE!</v>
      </c>
      <c r="K212" s="168" t="e">
        <f t="shared" si="100"/>
        <v>#VALUE!</v>
      </c>
      <c r="L212" s="168" t="e">
        <f t="shared" si="100"/>
        <v>#VALUE!</v>
      </c>
      <c r="M212" s="168" t="e">
        <f t="shared" si="100"/>
        <v>#VALUE!</v>
      </c>
      <c r="N212" s="168" t="e">
        <f t="shared" si="100"/>
        <v>#VALUE!</v>
      </c>
      <c r="O212" s="168" t="e">
        <f t="shared" si="100"/>
        <v>#VALUE!</v>
      </c>
      <c r="DX212" s="183" t="s">
        <v>39</v>
      </c>
      <c r="DY212" s="146" t="s">
        <v>0</v>
      </c>
      <c r="DZ212" s="146" t="s">
        <v>0</v>
      </c>
      <c r="EA212" s="146" t="s">
        <v>0</v>
      </c>
    </row>
    <row r="213" spans="2:131 16380:16380" s="120" customFormat="1" hidden="1" x14ac:dyDescent="0.2">
      <c r="DX213" s="183" t="s">
        <v>39</v>
      </c>
      <c r="DY213" s="146" t="s">
        <v>0</v>
      </c>
      <c r="DZ213" s="146" t="s">
        <v>0</v>
      </c>
      <c r="EA213" s="146" t="s">
        <v>0</v>
      </c>
    </row>
    <row r="214" spans="2:131 16380:16380" s="120" customFormat="1" hidden="1" x14ac:dyDescent="0.2">
      <c r="B214" s="120" t="str">
        <f>B15</f>
        <v>Net gains from the disposal of assets</v>
      </c>
      <c r="DX214" s="183" t="s">
        <v>39</v>
      </c>
      <c r="DY214" s="146" t="s">
        <v>0</v>
      </c>
      <c r="DZ214" s="146" t="s">
        <v>0</v>
      </c>
      <c r="EA214" s="146" t="s">
        <v>0</v>
      </c>
    </row>
    <row r="215" spans="2:131 16380:16380" s="120" customFormat="1" hidden="1" x14ac:dyDescent="0.2">
      <c r="B215" s="178" t="s">
        <v>110</v>
      </c>
      <c r="C215" s="178"/>
      <c r="D215" s="120">
        <f>D15</f>
        <v>0</v>
      </c>
      <c r="E215" s="178"/>
      <c r="F215" s="120">
        <f t="shared" ref="F215:O215" si="101">F15</f>
        <v>0</v>
      </c>
      <c r="G215" s="120">
        <f t="shared" si="101"/>
        <v>0</v>
      </c>
      <c r="H215" s="120">
        <f t="shared" si="101"/>
        <v>0</v>
      </c>
      <c r="I215" s="120">
        <f t="shared" si="101"/>
        <v>0</v>
      </c>
      <c r="J215" s="120">
        <f t="shared" si="101"/>
        <v>0</v>
      </c>
      <c r="K215" s="120">
        <f t="shared" si="101"/>
        <v>0</v>
      </c>
      <c r="L215" s="120">
        <f t="shared" si="101"/>
        <v>0</v>
      </c>
      <c r="M215" s="120">
        <f t="shared" si="101"/>
        <v>0</v>
      </c>
      <c r="N215" s="120">
        <f t="shared" si="101"/>
        <v>0</v>
      </c>
      <c r="O215" s="120">
        <f t="shared" si="101"/>
        <v>0</v>
      </c>
      <c r="DX215" s="183" t="s">
        <v>39</v>
      </c>
      <c r="DY215" s="146" t="s">
        <v>0</v>
      </c>
      <c r="DZ215" s="146" t="s">
        <v>0</v>
      </c>
      <c r="EA215" s="146" t="s">
        <v>0</v>
      </c>
    </row>
    <row r="216" spans="2:131 16380:16380" s="120" customFormat="1" hidden="1" x14ac:dyDescent="0.2">
      <c r="B216" s="178" t="s">
        <v>111</v>
      </c>
      <c r="C216" s="178"/>
      <c r="D216" s="117">
        <f>IF(D215=0,0,SUMIF('[1]Budget Summary 1'!$C:$C,$A15,'[1]Budget Summary 1'!J:J)-SUMIF('[1]Budget Summary 1'!$C:$C,#REF!,'[1]Budget Summary 1'!J:J))</f>
        <v>0</v>
      </c>
      <c r="E216" s="178"/>
      <c r="F216" s="117">
        <f>IF(F215=0,0,SUMIF('[1]Budget Summary 1'!$C:$C,$A15,'[1]Budget Summary 1'!L:L)-SUMIF('[1]Budget Summary 1'!$C:$C,#REF!,'[1]Budget Summary 1'!L:L))</f>
        <v>0</v>
      </c>
      <c r="G216" s="117">
        <f>IF(G215=0,0,SUMIF('[1]Budget Summary 1'!$C:$C,$A15,'[1]Budget Summary 1'!M:M)-SUMIF('[1]Budget Summary 1'!$C:$C,#REF!,'[1]Budget Summary 1'!M:M))</f>
        <v>0</v>
      </c>
      <c r="H216" s="117">
        <f>IF(H215=0,0,SUMIF('[1]Budget Summary 1'!$C:$C,$A15,'[1]Budget Summary 1'!N:N)-SUMIF('[1]Budget Summary 1'!$C:$C,#REF!,'[1]Budget Summary 1'!N:N))</f>
        <v>0</v>
      </c>
      <c r="I216" s="117">
        <f>IF(I215=0,0,SUMIF('[1]Budget Summary 1'!$C:$C,$A15,'[1]Budget Summary 1'!O:O)-SUMIF('[1]Budget Summary 1'!$C:$C,#REF!,'[1]Budget Summary 1'!O:O))</f>
        <v>0</v>
      </c>
      <c r="J216" s="117">
        <f>IF(J215=0,0,SUMIF('[1]Budget Summary 1'!$C:$C,$A15,'[1]Budget Summary 1'!P:P)-SUMIF('[1]Budget Summary 1'!$C:$C,#REF!,'[1]Budget Summary 1'!P:P))</f>
        <v>0</v>
      </c>
      <c r="K216" s="117">
        <f>IF(K215=0,0,SUMIF('[1]Budget Summary 1'!$C:$C,$A15,'[1]Budget Summary 1'!Q:Q)-SUMIF('[1]Budget Summary 1'!$C:$C,#REF!,'[1]Budget Summary 1'!Q:Q))</f>
        <v>0</v>
      </c>
      <c r="L216" s="117">
        <f>IF(L215=0,0,SUMIF('[1]Budget Summary 1'!$C:$C,$A15,'[1]Budget Summary 1'!R:R)-SUMIF('[1]Budget Summary 1'!$C:$C,#REF!,'[1]Budget Summary 1'!R:R))</f>
        <v>0</v>
      </c>
      <c r="M216" s="117">
        <f>IF(M215=0,0,SUMIF('[1]Budget Summary 1'!$C:$C,$A15,'[1]Budget Summary 1'!S:S)-SUMIF('[1]Budget Summary 1'!$C:$C,#REF!,'[1]Budget Summary 1'!S:S))</f>
        <v>0</v>
      </c>
      <c r="N216" s="117">
        <f>IF(N215=0,0,SUMIF('[1]Budget Summary 1'!$C:$C,$A15,'[1]Budget Summary 1'!T:T)-SUMIF('[1]Budget Summary 1'!$C:$C,#REF!,'[1]Budget Summary 1'!T:T))</f>
        <v>0</v>
      </c>
      <c r="O216" s="117">
        <f>IF(O215=0,0,SUMIF('[1]Budget Summary 1'!$C:$C,$A15,'[1]Budget Summary 1'!U:U)-SUMIF('[1]Budget Summary 1'!$C:$C,#REF!,'[1]Budget Summary 1'!U:U))</f>
        <v>0</v>
      </c>
      <c r="DX216" s="183" t="s">
        <v>39</v>
      </c>
      <c r="DY216" s="146" t="s">
        <v>0</v>
      </c>
      <c r="DZ216" s="146" t="s">
        <v>0</v>
      </c>
      <c r="EA216" s="146" t="s">
        <v>0</v>
      </c>
    </row>
    <row r="217" spans="2:131 16380:16380" s="120" customFormat="1" hidden="1" x14ac:dyDescent="0.2">
      <c r="B217" s="178" t="s">
        <v>82</v>
      </c>
      <c r="C217" s="178"/>
      <c r="D217" s="161">
        <f>ROUND(D215-D216,0)</f>
        <v>0</v>
      </c>
      <c r="E217" s="178"/>
      <c r="F217" s="161">
        <f t="shared" ref="F217:O217" si="102">ROUND(F215-F216,0)</f>
        <v>0</v>
      </c>
      <c r="G217" s="161">
        <f t="shared" si="102"/>
        <v>0</v>
      </c>
      <c r="H217" s="161">
        <f t="shared" si="102"/>
        <v>0</v>
      </c>
      <c r="I217" s="161">
        <f t="shared" si="102"/>
        <v>0</v>
      </c>
      <c r="J217" s="161">
        <f t="shared" si="102"/>
        <v>0</v>
      </c>
      <c r="K217" s="161">
        <f t="shared" si="102"/>
        <v>0</v>
      </c>
      <c r="L217" s="161">
        <f t="shared" si="102"/>
        <v>0</v>
      </c>
      <c r="M217" s="161">
        <f t="shared" si="102"/>
        <v>0</v>
      </c>
      <c r="N217" s="161">
        <f t="shared" si="102"/>
        <v>0</v>
      </c>
      <c r="O217" s="161">
        <f t="shared" si="102"/>
        <v>0</v>
      </c>
      <c r="DX217" s="183" t="s">
        <v>39</v>
      </c>
      <c r="DY217" s="146" t="s">
        <v>0</v>
      </c>
      <c r="DZ217" s="146" t="s">
        <v>0</v>
      </c>
      <c r="EA217" s="146" t="s">
        <v>0</v>
      </c>
    </row>
    <row r="218" spans="2:131 16380:16380" s="120" customFormat="1" hidden="1" x14ac:dyDescent="0.2">
      <c r="B218" s="178" t="s">
        <v>112</v>
      </c>
      <c r="C218" s="178"/>
      <c r="D218" s="133">
        <f>+IF(('[1]BS workings'!E435+'[1]BS workings'!E548+'[1]BS workings'!E575+'[1]BS workings'!E596+'[1]BS workings'!E628)&gt;0,('[1]BS workings'!E435),0)</f>
        <v>0</v>
      </c>
      <c r="E218" s="178"/>
      <c r="F218" s="133">
        <f>+IF(('[1]BS workings'!G435+'[1]BS workings'!G548+'[1]BS workings'!G575+'[1]BS workings'!G596+'[1]BS workings'!G628)&gt;0,('[1]BS workings'!G435),0)</f>
        <v>0</v>
      </c>
      <c r="G218" s="133">
        <f>+IF(('[1]BS workings'!H435+'[1]BS workings'!H548+'[1]BS workings'!H575+'[1]BS workings'!H596+'[1]BS workings'!H628)&gt;0,('[1]BS workings'!H435),0)</f>
        <v>0</v>
      </c>
      <c r="H218" s="133">
        <f>+IF(('[1]BS workings'!I435+'[1]BS workings'!I548+'[1]BS workings'!I575+'[1]BS workings'!I596+'[1]BS workings'!I628)&gt;0,('[1]BS workings'!I435),0)</f>
        <v>0</v>
      </c>
      <c r="I218" s="133">
        <f>+IF(('[1]BS workings'!J435+'[1]BS workings'!J548+'[1]BS workings'!J575+'[1]BS workings'!J596+'[1]BS workings'!J628)&gt;0,('[1]BS workings'!J435),0)</f>
        <v>0</v>
      </c>
      <c r="J218" s="133">
        <f>+IF(('[1]BS workings'!K435+'[1]BS workings'!K548+'[1]BS workings'!K575+'[1]BS workings'!K596+'[1]BS workings'!K628)&gt;0,('[1]BS workings'!K435),0)</f>
        <v>0</v>
      </c>
      <c r="K218" s="133">
        <f>+IF(('[1]BS workings'!L435+'[1]BS workings'!L548+'[1]BS workings'!L575+'[1]BS workings'!L596+'[1]BS workings'!L628)&gt;0,('[1]BS workings'!L435),0)</f>
        <v>0</v>
      </c>
      <c r="L218" s="133">
        <f>+IF(('[1]BS workings'!M435+'[1]BS workings'!M548+'[1]BS workings'!M575+'[1]BS workings'!M596+'[1]BS workings'!M628)&gt;0,('[1]BS workings'!M435),0)</f>
        <v>0</v>
      </c>
      <c r="M218" s="133">
        <f>+IF(('[1]BS workings'!N435+'[1]BS workings'!N548+'[1]BS workings'!N575+'[1]BS workings'!N596+'[1]BS workings'!N628)&gt;0,('[1]BS workings'!N435),0)</f>
        <v>0</v>
      </c>
      <c r="N218" s="133">
        <f>+IF(('[1]BS workings'!O435+'[1]BS workings'!O548+'[1]BS workings'!O575+'[1]BS workings'!O596+'[1]BS workings'!O628)&gt;0,('[1]BS workings'!O435),0)</f>
        <v>0</v>
      </c>
      <c r="O218" s="133">
        <f>+IF(('[1]BS workings'!P435+'[1]BS workings'!P548+'[1]BS workings'!P575+'[1]BS workings'!P596+'[1]BS workings'!P628)&gt;0,('[1]BS workings'!P435),0)</f>
        <v>0</v>
      </c>
      <c r="DX218" s="183" t="s">
        <v>39</v>
      </c>
      <c r="DY218" s="146" t="s">
        <v>0</v>
      </c>
      <c r="DZ218" s="146" t="s">
        <v>0</v>
      </c>
      <c r="EA218" s="146" t="s">
        <v>0</v>
      </c>
    </row>
    <row r="219" spans="2:131 16380:16380" s="120" customFormat="1" hidden="1" x14ac:dyDescent="0.2">
      <c r="B219" s="178" t="s">
        <v>113</v>
      </c>
      <c r="C219" s="178"/>
      <c r="D219" s="133">
        <f>+IF(('[1]BS workings'!E435+'[1]BS workings'!E548+'[1]BS workings'!E575+'[1]BS workings'!E596+'[1]BS workings'!E628)&gt;0,('[1]BS workings'!E548),0)</f>
        <v>0</v>
      </c>
      <c r="E219" s="178"/>
      <c r="F219" s="133">
        <f>+IF(('[1]BS workings'!G435+'[1]BS workings'!G548+'[1]BS workings'!G575+'[1]BS workings'!G596+'[1]BS workings'!G628)&gt;0,('[1]BS workings'!G548),0)</f>
        <v>0</v>
      </c>
      <c r="G219" s="133">
        <f>+IF(('[1]BS workings'!H435+'[1]BS workings'!H548+'[1]BS workings'!H575+'[1]BS workings'!H596+'[1]BS workings'!H628)&gt;0,('[1]BS workings'!H548),0)</f>
        <v>0</v>
      </c>
      <c r="H219" s="133">
        <f>+IF(('[1]BS workings'!I435+'[1]BS workings'!I548+'[1]BS workings'!I575+'[1]BS workings'!I596+'[1]BS workings'!I628)&gt;0,('[1]BS workings'!I548),0)</f>
        <v>0</v>
      </c>
      <c r="I219" s="133">
        <f>+IF(('[1]BS workings'!J435+'[1]BS workings'!J548+'[1]BS workings'!J575+'[1]BS workings'!J596+'[1]BS workings'!J628)&gt;0,('[1]BS workings'!J548),0)</f>
        <v>0</v>
      </c>
      <c r="J219" s="133">
        <f>+IF(('[1]BS workings'!K435+'[1]BS workings'!K548+'[1]BS workings'!K575+'[1]BS workings'!K596+'[1]BS workings'!K628)&gt;0,('[1]BS workings'!K548),0)</f>
        <v>0</v>
      </c>
      <c r="K219" s="133">
        <f>+IF(('[1]BS workings'!L435+'[1]BS workings'!L548+'[1]BS workings'!L575+'[1]BS workings'!L596+'[1]BS workings'!L628)&gt;0,('[1]BS workings'!L548),0)</f>
        <v>0</v>
      </c>
      <c r="L219" s="133">
        <f>+IF(('[1]BS workings'!M435+'[1]BS workings'!M548+'[1]BS workings'!M575+'[1]BS workings'!M596+'[1]BS workings'!M628)&gt;0,('[1]BS workings'!M548),0)</f>
        <v>0</v>
      </c>
      <c r="M219" s="133">
        <f>+IF(('[1]BS workings'!N435+'[1]BS workings'!N548+'[1]BS workings'!N575+'[1]BS workings'!N596+'[1]BS workings'!N628)&gt;0,('[1]BS workings'!N548),0)</f>
        <v>0</v>
      </c>
      <c r="N219" s="133">
        <f>+IF(('[1]BS workings'!O435+'[1]BS workings'!O548+'[1]BS workings'!O575+'[1]BS workings'!O596+'[1]BS workings'!O628)&gt;0,('[1]BS workings'!O548),0)</f>
        <v>0</v>
      </c>
      <c r="O219" s="133">
        <f>+IF(('[1]BS workings'!P435+'[1]BS workings'!P548+'[1]BS workings'!P575+'[1]BS workings'!P596+'[1]BS workings'!P628)&gt;0,('[1]BS workings'!P548),0)</f>
        <v>0</v>
      </c>
      <c r="DX219" s="183" t="s">
        <v>39</v>
      </c>
      <c r="DY219" s="146" t="s">
        <v>0</v>
      </c>
      <c r="DZ219" s="146" t="s">
        <v>0</v>
      </c>
      <c r="EA219" s="146" t="s">
        <v>0</v>
      </c>
    </row>
    <row r="220" spans="2:131 16380:16380" s="120" customFormat="1" hidden="1" x14ac:dyDescent="0.2">
      <c r="B220" s="178" t="s">
        <v>114</v>
      </c>
      <c r="C220" s="178"/>
      <c r="D220" s="133">
        <f>'[1]Assets - Disposals &amp; Transfers'!E217</f>
        <v>0</v>
      </c>
      <c r="E220" s="178"/>
      <c r="F220" s="133">
        <f>'[1]Assets - Disposals &amp; Transfers'!G217</f>
        <v>0</v>
      </c>
      <c r="G220" s="133">
        <f>'[1]Assets - Disposals &amp; Transfers'!H217</f>
        <v>0</v>
      </c>
      <c r="H220" s="133">
        <f>'[1]Assets - Disposals &amp; Transfers'!I217</f>
        <v>0</v>
      </c>
      <c r="I220" s="133">
        <f>'[1]Assets - Disposals &amp; Transfers'!J217</f>
        <v>0</v>
      </c>
      <c r="J220" s="133">
        <f>'[1]Assets - Disposals &amp; Transfers'!K217</f>
        <v>0</v>
      </c>
      <c r="K220" s="133">
        <f>'[1]Assets - Disposals &amp; Transfers'!L217</f>
        <v>0</v>
      </c>
      <c r="L220" s="133">
        <f>'[1]Assets - Disposals &amp; Transfers'!M217</f>
        <v>0</v>
      </c>
      <c r="M220" s="133">
        <f>'[1]Assets - Disposals &amp; Transfers'!N217</f>
        <v>0</v>
      </c>
      <c r="N220" s="133">
        <f>'[1]Assets - Disposals &amp; Transfers'!O217</f>
        <v>0</v>
      </c>
      <c r="O220" s="133">
        <f>'[1]Assets - Disposals &amp; Transfers'!P217</f>
        <v>0</v>
      </c>
      <c r="DX220" s="183" t="s">
        <v>39</v>
      </c>
      <c r="DY220" s="146" t="s">
        <v>0</v>
      </c>
      <c r="DZ220" s="146" t="s">
        <v>0</v>
      </c>
      <c r="EA220" s="146" t="s">
        <v>0</v>
      </c>
    </row>
    <row r="221" spans="2:131 16380:16380" s="120" customFormat="1" hidden="1" x14ac:dyDescent="0.2">
      <c r="B221" s="178" t="s">
        <v>115</v>
      </c>
      <c r="C221" s="178"/>
      <c r="D221" s="133">
        <f>+IF(('[1]BS workings'!E435+'[1]BS workings'!E548+'[1]BS workings'!E575+'[1]BS workings'!E596+'[1]BS workings'!E628)&gt;0,('[1]BS workings'!E596),0)</f>
        <v>0</v>
      </c>
      <c r="E221" s="178"/>
      <c r="F221" s="133">
        <f>+IF(('[1]BS workings'!G435+'[1]BS workings'!G548+'[1]BS workings'!G575+'[1]BS workings'!G596+'[1]BS workings'!G628)&gt;0,('[1]BS workings'!G596),0)</f>
        <v>0</v>
      </c>
      <c r="G221" s="133">
        <f>+IF(('[1]BS workings'!H435+'[1]BS workings'!H548+'[1]BS workings'!H575+'[1]BS workings'!H596+'[1]BS workings'!H628)&gt;0,('[1]BS workings'!H596),0)</f>
        <v>0</v>
      </c>
      <c r="H221" s="133">
        <f>+IF(('[1]BS workings'!I435+'[1]BS workings'!I548+'[1]BS workings'!I575+'[1]BS workings'!I596+'[1]BS workings'!I628)&gt;0,('[1]BS workings'!I596),0)</f>
        <v>0</v>
      </c>
      <c r="I221" s="133">
        <f>+IF(('[1]BS workings'!J435+'[1]BS workings'!J548+'[1]BS workings'!J575+'[1]BS workings'!J596+'[1]BS workings'!J628)&gt;0,('[1]BS workings'!J596),0)</f>
        <v>0</v>
      </c>
      <c r="J221" s="133">
        <f>+IF(('[1]BS workings'!K435+'[1]BS workings'!K548+'[1]BS workings'!K575+'[1]BS workings'!K596+'[1]BS workings'!K628)&gt;0,('[1]BS workings'!K596),0)</f>
        <v>0</v>
      </c>
      <c r="K221" s="133">
        <f>+IF(('[1]BS workings'!L435+'[1]BS workings'!L548+'[1]BS workings'!L575+'[1]BS workings'!L596+'[1]BS workings'!L628)&gt;0,('[1]BS workings'!L596),0)</f>
        <v>0</v>
      </c>
      <c r="L221" s="133">
        <f>+IF(('[1]BS workings'!M435+'[1]BS workings'!M548+'[1]BS workings'!M575+'[1]BS workings'!M596+'[1]BS workings'!M628)&gt;0,('[1]BS workings'!M596),0)</f>
        <v>0</v>
      </c>
      <c r="M221" s="133">
        <f>+IF(('[1]BS workings'!N435+'[1]BS workings'!N548+'[1]BS workings'!N575+'[1]BS workings'!N596+'[1]BS workings'!N628)&gt;0,('[1]BS workings'!N596),0)</f>
        <v>0</v>
      </c>
      <c r="N221" s="133">
        <f>+IF(('[1]BS workings'!O435+'[1]BS workings'!O548+'[1]BS workings'!O575+'[1]BS workings'!O596+'[1]BS workings'!O628)&gt;0,('[1]BS workings'!O596),0)</f>
        <v>0</v>
      </c>
      <c r="O221" s="133">
        <f>+IF(('[1]BS workings'!P435+'[1]BS workings'!P548+'[1]BS workings'!P575+'[1]BS workings'!P596+'[1]BS workings'!P628)&gt;0,('[1]BS workings'!P596),0)</f>
        <v>0</v>
      </c>
      <c r="DX221" s="183" t="s">
        <v>39</v>
      </c>
      <c r="DY221" s="146" t="s">
        <v>0</v>
      </c>
      <c r="DZ221" s="146" t="s">
        <v>0</v>
      </c>
      <c r="EA221" s="146" t="s">
        <v>0</v>
      </c>
    </row>
    <row r="222" spans="2:131 16380:16380" s="120" customFormat="1" hidden="1" x14ac:dyDescent="0.2">
      <c r="B222" s="178" t="s">
        <v>120</v>
      </c>
      <c r="C222" s="178"/>
      <c r="D222" s="133">
        <f>+IF(('[1]BS workings'!E435+'[1]BS workings'!E548+'[1]BS workings'!E575+'[1]BS workings'!E596+'[1]BS workings'!E628)&gt;0,('[1]BS workings'!E628),0)</f>
        <v>0</v>
      </c>
      <c r="E222" s="178"/>
      <c r="F222" s="133">
        <f>+IF(('[1]BS workings'!G435+'[1]BS workings'!G548+'[1]BS workings'!G575+'[1]BS workings'!G596+'[1]BS workings'!G628)&gt;0,('[1]BS workings'!G628),0)</f>
        <v>0</v>
      </c>
      <c r="G222" s="133">
        <f>+IF(('[1]BS workings'!H435+'[1]BS workings'!H548+'[1]BS workings'!H575+'[1]BS workings'!H596+'[1]BS workings'!H628)&gt;0,('[1]BS workings'!H628),0)</f>
        <v>0</v>
      </c>
      <c r="H222" s="133">
        <f>+IF(('[1]BS workings'!I435+'[1]BS workings'!I548+'[1]BS workings'!I575+'[1]BS workings'!I596+'[1]BS workings'!I628)&gt;0,('[1]BS workings'!I628),0)</f>
        <v>0</v>
      </c>
      <c r="I222" s="133">
        <f>+IF(('[1]BS workings'!J435+'[1]BS workings'!J548+'[1]BS workings'!J575+'[1]BS workings'!J596+'[1]BS workings'!J628)&gt;0,('[1]BS workings'!J628),0)</f>
        <v>0</v>
      </c>
      <c r="J222" s="133">
        <f>+IF(('[1]BS workings'!K435+'[1]BS workings'!K548+'[1]BS workings'!K575+'[1]BS workings'!K596+'[1]BS workings'!K628)&gt;0,('[1]BS workings'!K628),0)</f>
        <v>0</v>
      </c>
      <c r="K222" s="133">
        <f>+IF(('[1]BS workings'!L435+'[1]BS workings'!L548+'[1]BS workings'!L575+'[1]BS workings'!L596+'[1]BS workings'!L628)&gt;0,('[1]BS workings'!L628),0)</f>
        <v>0</v>
      </c>
      <c r="L222" s="133">
        <f>+IF(('[1]BS workings'!M435+'[1]BS workings'!M548+'[1]BS workings'!M575+'[1]BS workings'!M596+'[1]BS workings'!M628)&gt;0,('[1]BS workings'!M628),0)</f>
        <v>0</v>
      </c>
      <c r="M222" s="133">
        <f>+IF(('[1]BS workings'!N435+'[1]BS workings'!N548+'[1]BS workings'!N575+'[1]BS workings'!N596+'[1]BS workings'!N628)&gt;0,('[1]BS workings'!N628),0)</f>
        <v>0</v>
      </c>
      <c r="N222" s="133">
        <f>+IF(('[1]BS workings'!O435+'[1]BS workings'!O548+'[1]BS workings'!O575+'[1]BS workings'!O596+'[1]BS workings'!O628)&gt;0,('[1]BS workings'!O628),0)</f>
        <v>0</v>
      </c>
      <c r="O222" s="133">
        <f>+IF(('[1]BS workings'!P435+'[1]BS workings'!P548+'[1]BS workings'!P575+'[1]BS workings'!P596+'[1]BS workings'!P628)&gt;0,('[1]BS workings'!P628),0)</f>
        <v>0</v>
      </c>
      <c r="DX222" s="183" t="s">
        <v>39</v>
      </c>
      <c r="DY222" s="146" t="s">
        <v>0</v>
      </c>
      <c r="DZ222" s="146" t="s">
        <v>0</v>
      </c>
      <c r="EA222" s="146" t="s">
        <v>0</v>
      </c>
    </row>
    <row r="223" spans="2:131 16380:16380" s="120" customFormat="1" hidden="1" x14ac:dyDescent="0.2">
      <c r="B223" s="178" t="s">
        <v>121</v>
      </c>
      <c r="C223" s="178"/>
      <c r="D223" s="133">
        <f>IF(D215=0,0,'[1]Assets - Disposals &amp; Transfers'!E272+'[1]Assets - Disposals &amp; Transfers'!E273)</f>
        <v>0</v>
      </c>
      <c r="E223" s="178"/>
      <c r="F223" s="133">
        <f>IF(F215=0,0,'[1]Assets - Disposals &amp; Transfers'!G272+'[1]Assets - Disposals &amp; Transfers'!G273)</f>
        <v>0</v>
      </c>
      <c r="G223" s="133">
        <f>IF(G215=0,0,'[1]Assets - Disposals &amp; Transfers'!H272+'[1]Assets - Disposals &amp; Transfers'!H273)</f>
        <v>0</v>
      </c>
      <c r="H223" s="133">
        <f>IF(H215=0,0,'[1]Assets - Disposals &amp; Transfers'!I272+'[1]Assets - Disposals &amp; Transfers'!I273)</f>
        <v>0</v>
      </c>
      <c r="I223" s="133">
        <f>IF(I215=0,0,'[1]Assets - Disposals &amp; Transfers'!J272+'[1]Assets - Disposals &amp; Transfers'!J273)</f>
        <v>0</v>
      </c>
      <c r="J223" s="133">
        <f>IF(J215=0,0,'[1]Assets - Disposals &amp; Transfers'!K272+'[1]Assets - Disposals &amp; Transfers'!K273)</f>
        <v>0</v>
      </c>
      <c r="K223" s="133">
        <f>IF(K215=0,0,'[1]Assets - Disposals &amp; Transfers'!L272+'[1]Assets - Disposals &amp; Transfers'!L273)</f>
        <v>0</v>
      </c>
      <c r="L223" s="133">
        <f>IF(L215=0,0,'[1]Assets - Disposals &amp; Transfers'!M272+'[1]Assets - Disposals &amp; Transfers'!M273)</f>
        <v>0</v>
      </c>
      <c r="M223" s="133">
        <f>IF(M215=0,0,'[1]Assets - Disposals &amp; Transfers'!N272+'[1]Assets - Disposals &amp; Transfers'!N273)</f>
        <v>0</v>
      </c>
      <c r="N223" s="133">
        <f>IF(N215=0,0,'[1]Assets - Disposals &amp; Transfers'!O272+'[1]Assets - Disposals &amp; Transfers'!O273)</f>
        <v>0</v>
      </c>
      <c r="O223" s="133">
        <f>IF(O215=0,0,'[1]Assets - Disposals &amp; Transfers'!P272+'[1]Assets - Disposals &amp; Transfers'!P273)</f>
        <v>0</v>
      </c>
      <c r="DX223" s="183" t="s">
        <v>39</v>
      </c>
      <c r="DY223" s="146" t="s">
        <v>0</v>
      </c>
      <c r="DZ223" s="146" t="s">
        <v>0</v>
      </c>
      <c r="EA223" s="146" t="s">
        <v>0</v>
      </c>
      <c r="XEZ223" s="133"/>
    </row>
    <row r="224" spans="2:131 16380:16380" s="120" customFormat="1" hidden="1" x14ac:dyDescent="0.2">
      <c r="B224" s="178" t="s">
        <v>116</v>
      </c>
      <c r="C224" s="178"/>
      <c r="D224" s="168">
        <f>ROUND(D217-SUM(D218:D223),0)</f>
        <v>0</v>
      </c>
      <c r="E224" s="178"/>
      <c r="F224" s="168">
        <f>ROUND(F217-SUM(F218:F223),0)</f>
        <v>0</v>
      </c>
      <c r="G224" s="168">
        <f t="shared" ref="G224:O224" si="103">ROUND(G217-SUM(G218:G223),0)</f>
        <v>0</v>
      </c>
      <c r="H224" s="168">
        <f t="shared" si="103"/>
        <v>0</v>
      </c>
      <c r="I224" s="168">
        <f t="shared" si="103"/>
        <v>0</v>
      </c>
      <c r="J224" s="168">
        <f t="shared" si="103"/>
        <v>0</v>
      </c>
      <c r="K224" s="168">
        <f t="shared" si="103"/>
        <v>0</v>
      </c>
      <c r="L224" s="168">
        <f t="shared" si="103"/>
        <v>0</v>
      </c>
      <c r="M224" s="168">
        <f t="shared" si="103"/>
        <v>0</v>
      </c>
      <c r="N224" s="168">
        <f t="shared" si="103"/>
        <v>0</v>
      </c>
      <c r="O224" s="168">
        <f t="shared" si="103"/>
        <v>0</v>
      </c>
      <c r="DX224" s="183" t="s">
        <v>39</v>
      </c>
      <c r="DY224" s="146" t="s">
        <v>0</v>
      </c>
      <c r="DZ224" s="146" t="s">
        <v>0</v>
      </c>
      <c r="EA224" s="146" t="s">
        <v>0</v>
      </c>
    </row>
    <row r="225" spans="2:131" s="120" customFormat="1" hidden="1" x14ac:dyDescent="0.2">
      <c r="B225" s="178"/>
      <c r="C225" s="178"/>
      <c r="D225" s="133"/>
      <c r="E225" s="178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DX225" s="183" t="s">
        <v>39</v>
      </c>
      <c r="DY225" s="146" t="s">
        <v>0</v>
      </c>
      <c r="DZ225" s="146" t="s">
        <v>0</v>
      </c>
      <c r="EA225" s="146" t="s">
        <v>0</v>
      </c>
    </row>
    <row r="226" spans="2:131" s="120" customFormat="1" hidden="1" x14ac:dyDescent="0.2">
      <c r="DX226" s="183" t="s">
        <v>39</v>
      </c>
      <c r="DY226" s="146" t="s">
        <v>0</v>
      </c>
      <c r="DZ226" s="146" t="s">
        <v>0</v>
      </c>
      <c r="EA226" s="146" t="s">
        <v>0</v>
      </c>
    </row>
    <row r="227" spans="2:131" s="120" customFormat="1" hidden="1" x14ac:dyDescent="0.2">
      <c r="B227" s="120" t="str">
        <f>B16</f>
        <v>Joint Ventures &amp; Associated Entities</v>
      </c>
      <c r="DX227" s="183" t="s">
        <v>39</v>
      </c>
      <c r="DY227" s="146" t="s">
        <v>0</v>
      </c>
      <c r="DZ227" s="146" t="s">
        <v>0</v>
      </c>
      <c r="EA227" s="146" t="s">
        <v>0</v>
      </c>
    </row>
    <row r="228" spans="2:131" s="120" customFormat="1" hidden="1" x14ac:dyDescent="0.2">
      <c r="B228" s="178" t="s">
        <v>110</v>
      </c>
      <c r="C228" s="178"/>
      <c r="D228" s="120">
        <f>D16</f>
        <v>0</v>
      </c>
      <c r="E228" s="178"/>
      <c r="F228" s="120">
        <f t="shared" ref="F228:O228" si="104">F16</f>
        <v>0</v>
      </c>
      <c r="G228" s="120">
        <f t="shared" si="104"/>
        <v>0</v>
      </c>
      <c r="H228" s="120">
        <f t="shared" si="104"/>
        <v>0</v>
      </c>
      <c r="I228" s="120">
        <f t="shared" si="104"/>
        <v>0</v>
      </c>
      <c r="J228" s="120">
        <f t="shared" si="104"/>
        <v>0</v>
      </c>
      <c r="K228" s="120">
        <f t="shared" si="104"/>
        <v>0</v>
      </c>
      <c r="L228" s="120">
        <f t="shared" si="104"/>
        <v>0</v>
      </c>
      <c r="M228" s="120">
        <f t="shared" si="104"/>
        <v>0</v>
      </c>
      <c r="N228" s="120">
        <f t="shared" si="104"/>
        <v>0</v>
      </c>
      <c r="O228" s="120">
        <f t="shared" si="104"/>
        <v>0</v>
      </c>
      <c r="DX228" s="183" t="s">
        <v>39</v>
      </c>
      <c r="DY228" s="146" t="s">
        <v>0</v>
      </c>
      <c r="DZ228" s="146" t="s">
        <v>0</v>
      </c>
      <c r="EA228" s="146" t="s">
        <v>0</v>
      </c>
    </row>
    <row r="229" spans="2:131" s="120" customFormat="1" hidden="1" x14ac:dyDescent="0.2">
      <c r="B229" s="178" t="s">
        <v>111</v>
      </c>
      <c r="C229" s="178"/>
      <c r="D229" s="120" t="e">
        <f>SUMIF('[1]Budget Summary 1'!$C:$C,$A16,'[1]Budget Summary 1'!J:J)</f>
        <v>#VALUE!</v>
      </c>
      <c r="E229" s="178"/>
      <c r="F229" s="120" t="e">
        <f>SUMIF('[1]Budget Summary 1'!$C:$C,$A16,'[1]Budget Summary 1'!L:L)</f>
        <v>#VALUE!</v>
      </c>
      <c r="G229" s="120" t="e">
        <f>SUMIF('[1]Budget Summary 1'!$C:$C,$A16,'[1]Budget Summary 1'!M:M)</f>
        <v>#VALUE!</v>
      </c>
      <c r="H229" s="120" t="e">
        <f>SUMIF('[1]Budget Summary 1'!$C:$C,$A16,'[1]Budget Summary 1'!N:N)</f>
        <v>#VALUE!</v>
      </c>
      <c r="I229" s="120" t="e">
        <f>SUMIF('[1]Budget Summary 1'!$C:$C,$A16,'[1]Budget Summary 1'!O:O)</f>
        <v>#VALUE!</v>
      </c>
      <c r="J229" s="120" t="e">
        <f>SUMIF('[1]Budget Summary 1'!$C:$C,$A16,'[1]Budget Summary 1'!P:P)</f>
        <v>#VALUE!</v>
      </c>
      <c r="K229" s="120" t="e">
        <f>SUMIF('[1]Budget Summary 1'!$C:$C,$A16,'[1]Budget Summary 1'!Q:Q)</f>
        <v>#VALUE!</v>
      </c>
      <c r="L229" s="120" t="e">
        <f>SUMIF('[1]Budget Summary 1'!$C:$C,$A16,'[1]Budget Summary 1'!R:R)</f>
        <v>#VALUE!</v>
      </c>
      <c r="M229" s="120" t="e">
        <f>SUMIF('[1]Budget Summary 1'!$C:$C,$A16,'[1]Budget Summary 1'!S:S)</f>
        <v>#VALUE!</v>
      </c>
      <c r="N229" s="120" t="e">
        <f>SUMIF('[1]Budget Summary 1'!$C:$C,$A16,'[1]Budget Summary 1'!T:T)</f>
        <v>#VALUE!</v>
      </c>
      <c r="O229" s="120" t="e">
        <f>SUMIF('[1]Budget Summary 1'!$C:$C,$A16,'[1]Budget Summary 1'!U:U)</f>
        <v>#VALUE!</v>
      </c>
      <c r="DX229" s="183" t="s">
        <v>39</v>
      </c>
      <c r="DY229" s="146" t="s">
        <v>0</v>
      </c>
      <c r="DZ229" s="146" t="s">
        <v>0</v>
      </c>
      <c r="EA229" s="146" t="s">
        <v>0</v>
      </c>
    </row>
    <row r="230" spans="2:131" s="120" customFormat="1" hidden="1" x14ac:dyDescent="0.2">
      <c r="B230" s="178" t="s">
        <v>82</v>
      </c>
      <c r="C230" s="178"/>
      <c r="D230" s="161" t="e">
        <f>ROUND(D228-D229,0)</f>
        <v>#VALUE!</v>
      </c>
      <c r="E230" s="178"/>
      <c r="F230" s="161" t="e">
        <f t="shared" ref="F230:O230" si="105">ROUND(F228-F229,0)</f>
        <v>#VALUE!</v>
      </c>
      <c r="G230" s="161" t="e">
        <f t="shared" si="105"/>
        <v>#VALUE!</v>
      </c>
      <c r="H230" s="161" t="e">
        <f t="shared" si="105"/>
        <v>#VALUE!</v>
      </c>
      <c r="I230" s="161" t="e">
        <f t="shared" si="105"/>
        <v>#VALUE!</v>
      </c>
      <c r="J230" s="161" t="e">
        <f t="shared" si="105"/>
        <v>#VALUE!</v>
      </c>
      <c r="K230" s="161" t="e">
        <f t="shared" si="105"/>
        <v>#VALUE!</v>
      </c>
      <c r="L230" s="161" t="e">
        <f t="shared" si="105"/>
        <v>#VALUE!</v>
      </c>
      <c r="M230" s="161" t="e">
        <f t="shared" si="105"/>
        <v>#VALUE!</v>
      </c>
      <c r="N230" s="161" t="e">
        <f t="shared" si="105"/>
        <v>#VALUE!</v>
      </c>
      <c r="O230" s="161" t="e">
        <f t="shared" si="105"/>
        <v>#VALUE!</v>
      </c>
      <c r="DX230" s="183" t="s">
        <v>39</v>
      </c>
      <c r="DY230" s="146" t="s">
        <v>0</v>
      </c>
      <c r="DZ230" s="146" t="s">
        <v>0</v>
      </c>
      <c r="EA230" s="146" t="s">
        <v>0</v>
      </c>
    </row>
    <row r="231" spans="2:131" s="120" customFormat="1" hidden="1" x14ac:dyDescent="0.2">
      <c r="DX231" s="183" t="s">
        <v>39</v>
      </c>
      <c r="DY231" s="146" t="s">
        <v>0</v>
      </c>
      <c r="DZ231" s="146" t="s">
        <v>0</v>
      </c>
      <c r="EA231" s="146" t="s">
        <v>0</v>
      </c>
    </row>
    <row r="232" spans="2:131" s="120" customFormat="1" hidden="1" x14ac:dyDescent="0.2">
      <c r="DX232" s="183" t="s">
        <v>39</v>
      </c>
      <c r="DY232" s="146" t="s">
        <v>0</v>
      </c>
      <c r="DZ232" s="146" t="s">
        <v>0</v>
      </c>
      <c r="EA232" s="146" t="s">
        <v>0</v>
      </c>
    </row>
    <row r="233" spans="2:131" s="120" customFormat="1" hidden="1" x14ac:dyDescent="0.2">
      <c r="B233" s="120" t="str">
        <f>B20</f>
        <v>Employee Benefits &amp; On-Costs</v>
      </c>
      <c r="DX233" s="183" t="s">
        <v>39</v>
      </c>
      <c r="DY233" s="146" t="s">
        <v>0</v>
      </c>
      <c r="DZ233" s="146" t="s">
        <v>0</v>
      </c>
      <c r="EA233" s="146" t="s">
        <v>0</v>
      </c>
    </row>
    <row r="234" spans="2:131" s="120" customFormat="1" hidden="1" x14ac:dyDescent="0.2">
      <c r="B234" s="178" t="s">
        <v>110</v>
      </c>
      <c r="C234" s="178"/>
      <c r="D234" s="120">
        <f>D20</f>
        <v>32077223</v>
      </c>
      <c r="E234" s="178"/>
      <c r="F234" s="120">
        <f t="shared" ref="F234:O234" si="106">F20</f>
        <v>33138553</v>
      </c>
      <c r="G234" s="120">
        <f t="shared" si="106"/>
        <v>34496669</v>
      </c>
      <c r="H234" s="120">
        <f t="shared" si="106"/>
        <v>36220076</v>
      </c>
      <c r="I234" s="120">
        <f t="shared" si="106"/>
        <v>37253523</v>
      </c>
      <c r="J234" s="120">
        <f t="shared" si="106"/>
        <v>39060328.129999988</v>
      </c>
      <c r="K234" s="120">
        <f t="shared" si="106"/>
        <v>40951297.449999996</v>
      </c>
      <c r="L234" s="120">
        <f t="shared" si="106"/>
        <v>42930453.769999996</v>
      </c>
      <c r="M234" s="120">
        <f t="shared" si="106"/>
        <v>45002015.660000004</v>
      </c>
      <c r="N234" s="120">
        <f t="shared" si="106"/>
        <v>47170406.789999999</v>
      </c>
      <c r="O234" s="120">
        <f t="shared" si="106"/>
        <v>49440354.330000006</v>
      </c>
      <c r="DX234" s="183" t="s">
        <v>39</v>
      </c>
      <c r="DY234" s="146" t="s">
        <v>0</v>
      </c>
      <c r="DZ234" s="146" t="s">
        <v>0</v>
      </c>
      <c r="EA234" s="146" t="s">
        <v>0</v>
      </c>
    </row>
    <row r="235" spans="2:131" s="120" customFormat="1" hidden="1" x14ac:dyDescent="0.2">
      <c r="B235" s="178" t="s">
        <v>111</v>
      </c>
      <c r="C235" s="178"/>
      <c r="D235" s="120" t="e">
        <f>SUMIF('[1]Budget Summary 1'!$C:$C,$A20,'[1]Budget Summary 1'!J:J)+'[1]Budget Summary 1'!J140-'[1]Budget Summary 1'!J131</f>
        <v>#VALUE!</v>
      </c>
      <c r="E235" s="178"/>
      <c r="F235" s="120" t="e">
        <f>SUMIF('[1]Budget Summary 1'!$C:$C,$A20,'[1]Budget Summary 1'!L:L)+'[1]Budget Summary 1'!L140-'[1]Budget Summary 1'!L131</f>
        <v>#VALUE!</v>
      </c>
      <c r="G235" s="120" t="e">
        <f>SUMIF('[1]Budget Summary 1'!$C:$C,$A20,'[1]Budget Summary 1'!M:M)+'[1]Budget Summary 1'!M140-'[1]Budget Summary 1'!M131</f>
        <v>#VALUE!</v>
      </c>
      <c r="H235" s="120" t="e">
        <f>SUMIF('[1]Budget Summary 1'!$C:$C,$A20,'[1]Budget Summary 1'!N:N)+'[1]Budget Summary 1'!N140-'[1]Budget Summary 1'!N131</f>
        <v>#VALUE!</v>
      </c>
      <c r="I235" s="120" t="e">
        <f>SUMIF('[1]Budget Summary 1'!$C:$C,$A20,'[1]Budget Summary 1'!O:O)+'[1]Budget Summary 1'!O140-'[1]Budget Summary 1'!O131</f>
        <v>#VALUE!</v>
      </c>
      <c r="J235" s="120" t="e">
        <f>SUMIF('[1]Budget Summary 1'!$C:$C,$A20,'[1]Budget Summary 1'!P:P)+'[1]Budget Summary 1'!P140-'[1]Budget Summary 1'!P131</f>
        <v>#VALUE!</v>
      </c>
      <c r="K235" s="120" t="e">
        <f>SUMIF('[1]Budget Summary 1'!$C:$C,$A20,'[1]Budget Summary 1'!Q:Q)+'[1]Budget Summary 1'!Q140-'[1]Budget Summary 1'!Q131</f>
        <v>#VALUE!</v>
      </c>
      <c r="L235" s="120" t="e">
        <f>SUMIF('[1]Budget Summary 1'!$C:$C,$A20,'[1]Budget Summary 1'!R:R)+'[1]Budget Summary 1'!R140-'[1]Budget Summary 1'!R131</f>
        <v>#VALUE!</v>
      </c>
      <c r="M235" s="120" t="e">
        <f>SUMIF('[1]Budget Summary 1'!$C:$C,$A20,'[1]Budget Summary 1'!S:S)+'[1]Budget Summary 1'!S140-'[1]Budget Summary 1'!S131</f>
        <v>#VALUE!</v>
      </c>
      <c r="N235" s="120" t="e">
        <f>SUMIF('[1]Budget Summary 1'!$C:$C,$A20,'[1]Budget Summary 1'!T:T)+'[1]Budget Summary 1'!T140-'[1]Budget Summary 1'!T131</f>
        <v>#VALUE!</v>
      </c>
      <c r="O235" s="120" t="e">
        <f>SUMIF('[1]Budget Summary 1'!$C:$C,$A20,'[1]Budget Summary 1'!U:U)+'[1]Budget Summary 1'!U140-'[1]Budget Summary 1'!U131</f>
        <v>#VALUE!</v>
      </c>
      <c r="DX235" s="183" t="s">
        <v>39</v>
      </c>
      <c r="DY235" s="146" t="s">
        <v>0</v>
      </c>
      <c r="DZ235" s="146" t="s">
        <v>0</v>
      </c>
      <c r="EA235" s="146" t="s">
        <v>0</v>
      </c>
    </row>
    <row r="236" spans="2:131" s="120" customFormat="1" hidden="1" x14ac:dyDescent="0.2">
      <c r="B236" s="178" t="s">
        <v>82</v>
      </c>
      <c r="C236" s="178"/>
      <c r="D236" s="161" t="e">
        <f>ROUND(D234-D235,0)</f>
        <v>#VALUE!</v>
      </c>
      <c r="E236" s="178"/>
      <c r="F236" s="161" t="e">
        <f t="shared" ref="F236:O236" si="107">ROUND(F234-F235,0)</f>
        <v>#VALUE!</v>
      </c>
      <c r="G236" s="161" t="e">
        <f t="shared" si="107"/>
        <v>#VALUE!</v>
      </c>
      <c r="H236" s="161" t="e">
        <f t="shared" si="107"/>
        <v>#VALUE!</v>
      </c>
      <c r="I236" s="161" t="e">
        <f t="shared" si="107"/>
        <v>#VALUE!</v>
      </c>
      <c r="J236" s="161" t="e">
        <f t="shared" si="107"/>
        <v>#VALUE!</v>
      </c>
      <c r="K236" s="161" t="e">
        <f t="shared" si="107"/>
        <v>#VALUE!</v>
      </c>
      <c r="L236" s="161" t="e">
        <f t="shared" si="107"/>
        <v>#VALUE!</v>
      </c>
      <c r="M236" s="161" t="e">
        <f t="shared" si="107"/>
        <v>#VALUE!</v>
      </c>
      <c r="N236" s="161" t="e">
        <f t="shared" si="107"/>
        <v>#VALUE!</v>
      </c>
      <c r="O236" s="161" t="e">
        <f t="shared" si="107"/>
        <v>#VALUE!</v>
      </c>
      <c r="DX236" s="183" t="s">
        <v>39</v>
      </c>
      <c r="DY236" s="146" t="s">
        <v>0</v>
      </c>
      <c r="DZ236" s="146" t="s">
        <v>0</v>
      </c>
      <c r="EA236" s="146" t="s">
        <v>0</v>
      </c>
    </row>
    <row r="237" spans="2:131" s="120" customFormat="1" hidden="1" x14ac:dyDescent="0.2">
      <c r="B237" s="178" t="s">
        <v>112</v>
      </c>
      <c r="C237" s="178"/>
      <c r="D237" s="133">
        <f>+'[1]S94 - Plan Summary'!D22</f>
        <v>0</v>
      </c>
      <c r="E237" s="178"/>
      <c r="F237" s="133">
        <f>+'[1]S94 - Plan Summary'!F22</f>
        <v>0</v>
      </c>
      <c r="G237" s="133">
        <f>+'[1]S94 - Plan Summary'!G22</f>
        <v>0</v>
      </c>
      <c r="H237" s="133">
        <f>+'[1]S94 - Plan Summary'!H22</f>
        <v>0</v>
      </c>
      <c r="I237" s="133">
        <f>+'[1]S94 - Plan Summary'!I22</f>
        <v>0</v>
      </c>
      <c r="J237" s="133">
        <f>+'[1]S94 - Plan Summary'!J22</f>
        <v>0</v>
      </c>
      <c r="K237" s="133">
        <f>+'[1]S94 - Plan Summary'!K22</f>
        <v>0</v>
      </c>
      <c r="L237" s="133">
        <f>+'[1]S94 - Plan Summary'!L22</f>
        <v>0</v>
      </c>
      <c r="M237" s="133">
        <f>+'[1]S94 - Plan Summary'!M22</f>
        <v>0</v>
      </c>
      <c r="N237" s="133">
        <f>+'[1]S94 - Plan Summary'!N22</f>
        <v>0</v>
      </c>
      <c r="O237" s="133">
        <f>+'[1]S94 - Plan Summary'!O22</f>
        <v>0</v>
      </c>
      <c r="DX237" s="183" t="s">
        <v>39</v>
      </c>
      <c r="DY237" s="146" t="s">
        <v>0</v>
      </c>
      <c r="DZ237" s="146" t="s">
        <v>0</v>
      </c>
      <c r="EA237" s="146" t="s">
        <v>0</v>
      </c>
    </row>
    <row r="238" spans="2:131" s="120" customFormat="1" hidden="1" x14ac:dyDescent="0.2">
      <c r="B238" s="178" t="s">
        <v>113</v>
      </c>
      <c r="C238" s="178"/>
      <c r="D238" s="133">
        <f>+'[1]Major Projects summary'!E36</f>
        <v>0</v>
      </c>
      <c r="E238" s="178"/>
      <c r="F238" s="133">
        <f>+'[1]Major Projects summary'!G36</f>
        <v>0</v>
      </c>
      <c r="G238" s="133">
        <f>+'[1]Major Projects summary'!H36</f>
        <v>0</v>
      </c>
      <c r="H238" s="133">
        <f>+'[1]Major Projects summary'!I36</f>
        <v>0</v>
      </c>
      <c r="I238" s="133">
        <f>+'[1]Major Projects summary'!J36</f>
        <v>0</v>
      </c>
      <c r="J238" s="133">
        <f>+'[1]Major Projects summary'!K36</f>
        <v>0</v>
      </c>
      <c r="K238" s="133">
        <f>+'[1]Major Projects summary'!L36</f>
        <v>0</v>
      </c>
      <c r="L238" s="133">
        <f>+'[1]Major Projects summary'!M36</f>
        <v>0</v>
      </c>
      <c r="M238" s="133">
        <f>+'[1]Major Projects summary'!N36</f>
        <v>0</v>
      </c>
      <c r="N238" s="133">
        <f>+'[1]Major Projects summary'!O36</f>
        <v>0</v>
      </c>
      <c r="O238" s="133">
        <f>+'[1]Major Projects summary'!P36</f>
        <v>0</v>
      </c>
      <c r="DX238" s="183" t="s">
        <v>39</v>
      </c>
      <c r="DY238" s="146" t="s">
        <v>0</v>
      </c>
      <c r="DZ238" s="146" t="s">
        <v>0</v>
      </c>
      <c r="EA238" s="146" t="s">
        <v>0</v>
      </c>
    </row>
    <row r="239" spans="2:131" s="120" customFormat="1" hidden="1" x14ac:dyDescent="0.2">
      <c r="B239" s="178" t="s">
        <v>114</v>
      </c>
      <c r="C239" s="178"/>
      <c r="D239" s="133">
        <f>+'[1]Major Projects summary'!E90</f>
        <v>0</v>
      </c>
      <c r="E239" s="178"/>
      <c r="F239" s="133">
        <f>+'[1]Major Projects summary'!G90</f>
        <v>0</v>
      </c>
      <c r="G239" s="133">
        <f>+'[1]Major Projects summary'!H90</f>
        <v>0</v>
      </c>
      <c r="H239" s="133">
        <f>+'[1]Major Projects summary'!I90</f>
        <v>0</v>
      </c>
      <c r="I239" s="133">
        <f>+'[1]Major Projects summary'!J90</f>
        <v>0</v>
      </c>
      <c r="J239" s="133">
        <f>+'[1]Major Projects summary'!K90</f>
        <v>0</v>
      </c>
      <c r="K239" s="133">
        <f>+'[1]Major Projects summary'!L90</f>
        <v>0</v>
      </c>
      <c r="L239" s="133">
        <f>+'[1]Major Projects summary'!M90</f>
        <v>0</v>
      </c>
      <c r="M239" s="133">
        <f>+'[1]Major Projects summary'!N90</f>
        <v>0</v>
      </c>
      <c r="N239" s="133">
        <f>+'[1]Major Projects summary'!O90</f>
        <v>0</v>
      </c>
      <c r="O239" s="133">
        <f>+'[1]Major Projects summary'!P90</f>
        <v>0</v>
      </c>
      <c r="DX239" s="183" t="s">
        <v>39</v>
      </c>
      <c r="DY239" s="146" t="s">
        <v>0</v>
      </c>
      <c r="DZ239" s="146" t="s">
        <v>0</v>
      </c>
      <c r="EA239" s="146" t="s">
        <v>0</v>
      </c>
    </row>
    <row r="240" spans="2:131" s="120" customFormat="1" hidden="1" x14ac:dyDescent="0.2">
      <c r="B240" s="178" t="s">
        <v>115</v>
      </c>
      <c r="C240" s="178"/>
      <c r="D240" s="133">
        <f>+'[1]Major Projects summary'!E103</f>
        <v>0</v>
      </c>
      <c r="E240" s="178"/>
      <c r="F240" s="133">
        <f>+'[1]Major Projects summary'!G103</f>
        <v>0</v>
      </c>
      <c r="G240" s="133">
        <f>+'[1]Major Projects summary'!H103</f>
        <v>0</v>
      </c>
      <c r="H240" s="133">
        <f>+'[1]Major Projects summary'!I103</f>
        <v>0</v>
      </c>
      <c r="I240" s="133">
        <f>+'[1]Major Projects summary'!J103</f>
        <v>0</v>
      </c>
      <c r="J240" s="133">
        <f>+'[1]Major Projects summary'!K103</f>
        <v>0</v>
      </c>
      <c r="K240" s="133">
        <f>+'[1]Major Projects summary'!L103</f>
        <v>0</v>
      </c>
      <c r="L240" s="133">
        <f>+'[1]Major Projects summary'!M103</f>
        <v>0</v>
      </c>
      <c r="M240" s="133">
        <f>+'[1]Major Projects summary'!N103</f>
        <v>0</v>
      </c>
      <c r="N240" s="133">
        <f>+'[1]Major Projects summary'!O103</f>
        <v>0</v>
      </c>
      <c r="O240" s="133">
        <f>+'[1]Major Projects summary'!P103</f>
        <v>0</v>
      </c>
      <c r="DX240" s="183" t="s">
        <v>39</v>
      </c>
      <c r="DY240" s="146" t="s">
        <v>0</v>
      </c>
      <c r="DZ240" s="146" t="s">
        <v>0</v>
      </c>
      <c r="EA240" s="146" t="s">
        <v>0</v>
      </c>
    </row>
    <row r="241" spans="2:131" s="120" customFormat="1" hidden="1" x14ac:dyDescent="0.2">
      <c r="B241" s="178" t="s">
        <v>120</v>
      </c>
      <c r="C241" s="178"/>
      <c r="D241" s="133">
        <f>'[1]BS workings'!E886</f>
        <v>0</v>
      </c>
      <c r="E241" s="178"/>
      <c r="F241" s="133">
        <f>'[1]BS workings'!G886</f>
        <v>0</v>
      </c>
      <c r="G241" s="133">
        <f>'[1]BS workings'!H886</f>
        <v>0</v>
      </c>
      <c r="H241" s="133">
        <f>'[1]BS workings'!I886</f>
        <v>0</v>
      </c>
      <c r="I241" s="133">
        <f>'[1]BS workings'!J886</f>
        <v>0</v>
      </c>
      <c r="J241" s="133">
        <f>'[1]BS workings'!K886</f>
        <v>0</v>
      </c>
      <c r="K241" s="133">
        <f>'[1]BS workings'!L886</f>
        <v>0</v>
      </c>
      <c r="L241" s="133">
        <f>'[1]BS workings'!M886</f>
        <v>0</v>
      </c>
      <c r="M241" s="133">
        <f>'[1]BS workings'!N886</f>
        <v>0</v>
      </c>
      <c r="N241" s="133">
        <f>'[1]BS workings'!O886</f>
        <v>0</v>
      </c>
      <c r="O241" s="133">
        <f>'[1]BS workings'!P886</f>
        <v>0</v>
      </c>
      <c r="DX241" s="183" t="s">
        <v>39</v>
      </c>
      <c r="DY241" s="146" t="s">
        <v>0</v>
      </c>
      <c r="DZ241" s="146" t="s">
        <v>0</v>
      </c>
      <c r="EA241" s="146" t="s">
        <v>0</v>
      </c>
    </row>
    <row r="242" spans="2:131" s="120" customFormat="1" hidden="1" x14ac:dyDescent="0.2">
      <c r="B242" s="178" t="s">
        <v>121</v>
      </c>
      <c r="C242" s="178"/>
      <c r="D242" s="133">
        <f>'[1]BS workings'!E888</f>
        <v>0</v>
      </c>
      <c r="E242" s="178"/>
      <c r="F242" s="133">
        <f>'[1]BS workings'!G888</f>
        <v>0</v>
      </c>
      <c r="G242" s="133">
        <f>'[1]BS workings'!H888</f>
        <v>0</v>
      </c>
      <c r="H242" s="133">
        <f>'[1]BS workings'!I888</f>
        <v>0</v>
      </c>
      <c r="I242" s="133">
        <f>'[1]BS workings'!J888</f>
        <v>0</v>
      </c>
      <c r="J242" s="133">
        <f>'[1]BS workings'!K888</f>
        <v>0</v>
      </c>
      <c r="K242" s="133">
        <f>'[1]BS workings'!L888</f>
        <v>0</v>
      </c>
      <c r="L242" s="133">
        <f>'[1]BS workings'!M888</f>
        <v>0</v>
      </c>
      <c r="M242" s="133">
        <f>'[1]BS workings'!N888</f>
        <v>0</v>
      </c>
      <c r="N242" s="133">
        <f>'[1]BS workings'!O888</f>
        <v>0</v>
      </c>
      <c r="O242" s="133">
        <f>'[1]BS workings'!P888</f>
        <v>0</v>
      </c>
      <c r="DX242" s="183" t="s">
        <v>39</v>
      </c>
      <c r="DY242" s="146" t="s">
        <v>0</v>
      </c>
      <c r="DZ242" s="146" t="s">
        <v>0</v>
      </c>
      <c r="EA242" s="146" t="s">
        <v>0</v>
      </c>
    </row>
    <row r="243" spans="2:131" s="120" customFormat="1" hidden="1" x14ac:dyDescent="0.2">
      <c r="B243" s="178" t="s">
        <v>116</v>
      </c>
      <c r="C243" s="178"/>
      <c r="D243" s="168" t="e">
        <f>ROUND(D236-SUM(D237:D242),0)</f>
        <v>#VALUE!</v>
      </c>
      <c r="E243" s="178"/>
      <c r="F243" s="168" t="e">
        <f>ROUND(F236-SUM(F237:F242),0)</f>
        <v>#VALUE!</v>
      </c>
      <c r="G243" s="168" t="e">
        <f t="shared" ref="G243:O243" si="108">ROUND(G236-SUM(G237:G242),0)</f>
        <v>#VALUE!</v>
      </c>
      <c r="H243" s="168" t="e">
        <f t="shared" si="108"/>
        <v>#VALUE!</v>
      </c>
      <c r="I243" s="168" t="e">
        <f t="shared" si="108"/>
        <v>#VALUE!</v>
      </c>
      <c r="J243" s="168" t="e">
        <f t="shared" si="108"/>
        <v>#VALUE!</v>
      </c>
      <c r="K243" s="168" t="e">
        <f t="shared" si="108"/>
        <v>#VALUE!</v>
      </c>
      <c r="L243" s="168" t="e">
        <f t="shared" si="108"/>
        <v>#VALUE!</v>
      </c>
      <c r="M243" s="168" t="e">
        <f t="shared" si="108"/>
        <v>#VALUE!</v>
      </c>
      <c r="N243" s="168" t="e">
        <f t="shared" si="108"/>
        <v>#VALUE!</v>
      </c>
      <c r="O243" s="168" t="e">
        <f t="shared" si="108"/>
        <v>#VALUE!</v>
      </c>
      <c r="DX243" s="183" t="s">
        <v>39</v>
      </c>
      <c r="DY243" s="146" t="s">
        <v>0</v>
      </c>
      <c r="DZ243" s="146" t="s">
        <v>0</v>
      </c>
      <c r="EA243" s="146" t="s">
        <v>0</v>
      </c>
    </row>
    <row r="244" spans="2:131" s="120" customFormat="1" hidden="1" x14ac:dyDescent="0.2">
      <c r="DX244" s="183" t="s">
        <v>39</v>
      </c>
      <c r="DY244" s="146" t="s">
        <v>0</v>
      </c>
      <c r="DZ244" s="146" t="s">
        <v>0</v>
      </c>
      <c r="EA244" s="146" t="s">
        <v>0</v>
      </c>
    </row>
    <row r="245" spans="2:131" s="120" customFormat="1" hidden="1" x14ac:dyDescent="0.2">
      <c r="B245" s="120" t="str">
        <f>B21</f>
        <v>Borrowing Costs</v>
      </c>
      <c r="DX245" s="183" t="s">
        <v>39</v>
      </c>
      <c r="DY245" s="146" t="s">
        <v>0</v>
      </c>
      <c r="DZ245" s="146" t="s">
        <v>0</v>
      </c>
      <c r="EA245" s="146" t="s">
        <v>0</v>
      </c>
    </row>
    <row r="246" spans="2:131" s="120" customFormat="1" hidden="1" x14ac:dyDescent="0.2">
      <c r="B246" s="178" t="s">
        <v>110</v>
      </c>
      <c r="C246" s="178"/>
      <c r="D246" s="120">
        <f>D21</f>
        <v>1863243</v>
      </c>
      <c r="E246" s="178"/>
      <c r="F246" s="120">
        <f t="shared" ref="F246:O246" si="109">F21</f>
        <v>1607279</v>
      </c>
      <c r="G246" s="120">
        <f t="shared" si="109"/>
        <v>1323018</v>
      </c>
      <c r="H246" s="120">
        <f t="shared" si="109"/>
        <v>1120986</v>
      </c>
      <c r="I246" s="120">
        <f t="shared" si="109"/>
        <v>951713</v>
      </c>
      <c r="J246" s="120">
        <f t="shared" si="109"/>
        <v>780583</v>
      </c>
      <c r="K246" s="120">
        <f t="shared" si="109"/>
        <v>616537</v>
      </c>
      <c r="L246" s="120">
        <f t="shared" si="109"/>
        <v>501548</v>
      </c>
      <c r="M246" s="120">
        <f t="shared" si="109"/>
        <v>396557</v>
      </c>
      <c r="N246" s="120">
        <f t="shared" si="109"/>
        <v>323933</v>
      </c>
      <c r="O246" s="120">
        <f t="shared" si="109"/>
        <v>275596</v>
      </c>
      <c r="DX246" s="183" t="s">
        <v>39</v>
      </c>
      <c r="DY246" s="146" t="s">
        <v>0</v>
      </c>
      <c r="DZ246" s="146" t="s">
        <v>0</v>
      </c>
      <c r="EA246" s="146" t="s">
        <v>0</v>
      </c>
    </row>
    <row r="247" spans="2:131" s="120" customFormat="1" hidden="1" x14ac:dyDescent="0.2">
      <c r="B247" s="178" t="s">
        <v>111</v>
      </c>
      <c r="C247" s="178"/>
      <c r="D247" s="120" t="e">
        <f>SUMIF('[1]Budget Summary 1'!$C:$C,$A21,'[1]Budget Summary 1'!J:J)+'[1]Budget Summary 1'!J136</f>
        <v>#VALUE!</v>
      </c>
      <c r="E247" s="178"/>
      <c r="F247" s="120" t="e">
        <f>SUMIF('[1]Budget Summary 1'!$C:$C,$A21,'[1]Budget Summary 1'!L:L)+'[1]Budget Summary 1'!L136</f>
        <v>#VALUE!</v>
      </c>
      <c r="G247" s="120" t="e">
        <f>SUMIF('[1]Budget Summary 1'!$C:$C,$A21,'[1]Budget Summary 1'!M:M)+'[1]Budget Summary 1'!M136</f>
        <v>#VALUE!</v>
      </c>
      <c r="H247" s="120" t="e">
        <f>SUMIF('[1]Budget Summary 1'!$C:$C,$A21,'[1]Budget Summary 1'!N:N)+'[1]Budget Summary 1'!N136</f>
        <v>#VALUE!</v>
      </c>
      <c r="I247" s="120" t="e">
        <f>SUMIF('[1]Budget Summary 1'!$C:$C,$A21,'[1]Budget Summary 1'!O:O)+'[1]Budget Summary 1'!O136</f>
        <v>#VALUE!</v>
      </c>
      <c r="J247" s="120" t="e">
        <f>SUMIF('[1]Budget Summary 1'!$C:$C,$A21,'[1]Budget Summary 1'!P:P)+'[1]Budget Summary 1'!P136</f>
        <v>#VALUE!</v>
      </c>
      <c r="K247" s="120" t="e">
        <f>SUMIF('[1]Budget Summary 1'!$C:$C,$A21,'[1]Budget Summary 1'!Q:Q)+'[1]Budget Summary 1'!Q136</f>
        <v>#VALUE!</v>
      </c>
      <c r="L247" s="120" t="e">
        <f>SUMIF('[1]Budget Summary 1'!$C:$C,$A21,'[1]Budget Summary 1'!R:R)+'[1]Budget Summary 1'!R136</f>
        <v>#VALUE!</v>
      </c>
      <c r="M247" s="120" t="e">
        <f>SUMIF('[1]Budget Summary 1'!$C:$C,$A21,'[1]Budget Summary 1'!S:S)+'[1]Budget Summary 1'!S136</f>
        <v>#VALUE!</v>
      </c>
      <c r="N247" s="120" t="e">
        <f>SUMIF('[1]Budget Summary 1'!$C:$C,$A21,'[1]Budget Summary 1'!T:T)+'[1]Budget Summary 1'!T136</f>
        <v>#VALUE!</v>
      </c>
      <c r="O247" s="120" t="e">
        <f>SUMIF('[1]Budget Summary 1'!$C:$C,$A21,'[1]Budget Summary 1'!U:U)+'[1]Budget Summary 1'!U136</f>
        <v>#VALUE!</v>
      </c>
      <c r="DX247" s="183" t="s">
        <v>39</v>
      </c>
      <c r="DY247" s="146" t="s">
        <v>0</v>
      </c>
      <c r="DZ247" s="146" t="s">
        <v>0</v>
      </c>
      <c r="EA247" s="146" t="s">
        <v>0</v>
      </c>
    </row>
    <row r="248" spans="2:131" s="120" customFormat="1" hidden="1" x14ac:dyDescent="0.2">
      <c r="B248" s="178" t="s">
        <v>82</v>
      </c>
      <c r="C248" s="178"/>
      <c r="D248" s="161" t="e">
        <f>ROUND(D246-D247,0)</f>
        <v>#VALUE!</v>
      </c>
      <c r="E248" s="178"/>
      <c r="F248" s="161" t="e">
        <f t="shared" ref="F248:O248" si="110">ROUND(F246-F247,0)</f>
        <v>#VALUE!</v>
      </c>
      <c r="G248" s="161" t="e">
        <f t="shared" si="110"/>
        <v>#VALUE!</v>
      </c>
      <c r="H248" s="161" t="e">
        <f t="shared" si="110"/>
        <v>#VALUE!</v>
      </c>
      <c r="I248" s="161" t="e">
        <f t="shared" si="110"/>
        <v>#VALUE!</v>
      </c>
      <c r="J248" s="161" t="e">
        <f t="shared" si="110"/>
        <v>#VALUE!</v>
      </c>
      <c r="K248" s="161" t="e">
        <f t="shared" si="110"/>
        <v>#VALUE!</v>
      </c>
      <c r="L248" s="161" t="e">
        <f t="shared" si="110"/>
        <v>#VALUE!</v>
      </c>
      <c r="M248" s="161" t="e">
        <f t="shared" si="110"/>
        <v>#VALUE!</v>
      </c>
      <c r="N248" s="161" t="e">
        <f t="shared" si="110"/>
        <v>#VALUE!</v>
      </c>
      <c r="O248" s="161" t="e">
        <f t="shared" si="110"/>
        <v>#VALUE!</v>
      </c>
      <c r="DX248" s="183" t="s">
        <v>39</v>
      </c>
      <c r="DY248" s="146" t="s">
        <v>0</v>
      </c>
      <c r="DZ248" s="146" t="s">
        <v>0</v>
      </c>
      <c r="EA248" s="146" t="s">
        <v>0</v>
      </c>
    </row>
    <row r="249" spans="2:131" s="120" customFormat="1" hidden="1" x14ac:dyDescent="0.2">
      <c r="B249" s="179" t="s">
        <v>112</v>
      </c>
      <c r="C249" s="180">
        <f>+'[1]S94 - Plan Summary'!C23</f>
        <v>0</v>
      </c>
      <c r="D249" s="180"/>
      <c r="E249" s="179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DX249" s="183" t="s">
        <v>39</v>
      </c>
      <c r="DY249" s="146" t="s">
        <v>0</v>
      </c>
      <c r="DZ249" s="146" t="s">
        <v>0</v>
      </c>
      <c r="EA249" s="146" t="s">
        <v>0</v>
      </c>
    </row>
    <row r="250" spans="2:131" s="120" customFormat="1" hidden="1" x14ac:dyDescent="0.2">
      <c r="B250" s="179" t="s">
        <v>113</v>
      </c>
      <c r="C250" s="180">
        <f>'[1]Loans - External'!I84</f>
        <v>0</v>
      </c>
      <c r="D250" s="180"/>
      <c r="E250" s="179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DX250" s="183" t="s">
        <v>39</v>
      </c>
      <c r="DY250" s="146" t="s">
        <v>0</v>
      </c>
      <c r="DZ250" s="146" t="s">
        <v>0</v>
      </c>
      <c r="EA250" s="146" t="s">
        <v>0</v>
      </c>
    </row>
    <row r="251" spans="2:131" s="120" customFormat="1" hidden="1" x14ac:dyDescent="0.2">
      <c r="B251" s="179" t="s">
        <v>114</v>
      </c>
      <c r="C251" s="180">
        <f>'[1]Loans - External'!I85</f>
        <v>0</v>
      </c>
      <c r="D251" s="180"/>
      <c r="E251" s="179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DX251" s="183" t="s">
        <v>39</v>
      </c>
      <c r="DY251" s="146" t="s">
        <v>0</v>
      </c>
      <c r="DZ251" s="146" t="s">
        <v>0</v>
      </c>
      <c r="EA251" s="146" t="s">
        <v>0</v>
      </c>
    </row>
    <row r="252" spans="2:131" s="120" customFormat="1" hidden="1" x14ac:dyDescent="0.2">
      <c r="B252" s="178" t="s">
        <v>115</v>
      </c>
      <c r="C252" s="178"/>
      <c r="D252" s="181">
        <f>'[1]Loans - External'!J86</f>
        <v>0</v>
      </c>
      <c r="E252" s="178"/>
      <c r="F252" s="133">
        <f>'[1]Loans - External'!K86</f>
        <v>0</v>
      </c>
      <c r="G252" s="133">
        <f>'[1]Loans - External'!L86</f>
        <v>0</v>
      </c>
      <c r="H252" s="133">
        <f>'[1]Loans - External'!M86</f>
        <v>0</v>
      </c>
      <c r="I252" s="133">
        <f>'[1]Loans - External'!N86</f>
        <v>0</v>
      </c>
      <c r="J252" s="133">
        <f>'[1]Loans - External'!O86</f>
        <v>0</v>
      </c>
      <c r="K252" s="133">
        <f>'[1]Loans - External'!P86</f>
        <v>0</v>
      </c>
      <c r="L252" s="133">
        <f>'[1]Loans - External'!Q86</f>
        <v>0</v>
      </c>
      <c r="M252" s="133">
        <f>'[1]Loans - External'!R86</f>
        <v>0</v>
      </c>
      <c r="N252" s="133">
        <f>'[1]Loans - External'!S86</f>
        <v>0</v>
      </c>
      <c r="O252" s="133">
        <f>'[1]Loans - External'!T86</f>
        <v>0</v>
      </c>
      <c r="DX252" s="183" t="s">
        <v>39</v>
      </c>
      <c r="DY252" s="146" t="s">
        <v>0</v>
      </c>
      <c r="DZ252" s="146" t="s">
        <v>0</v>
      </c>
      <c r="EA252" s="146" t="s">
        <v>0</v>
      </c>
    </row>
    <row r="253" spans="2:131" s="120" customFormat="1" hidden="1" x14ac:dyDescent="0.2">
      <c r="B253" s="179" t="s">
        <v>120</v>
      </c>
      <c r="C253" s="180">
        <f>'[1]Loans - External'!I87</f>
        <v>0</v>
      </c>
      <c r="D253" s="180"/>
      <c r="E253" s="179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DX253" s="183" t="s">
        <v>39</v>
      </c>
      <c r="DY253" s="146" t="s">
        <v>0</v>
      </c>
      <c r="DZ253" s="146" t="s">
        <v>0</v>
      </c>
      <c r="EA253" s="146" t="s">
        <v>0</v>
      </c>
    </row>
    <row r="254" spans="2:131" s="120" customFormat="1" hidden="1" x14ac:dyDescent="0.2">
      <c r="B254" s="179" t="s">
        <v>121</v>
      </c>
      <c r="C254" s="180">
        <f>'[1]Finance Leases'!I68</f>
        <v>0</v>
      </c>
      <c r="D254" s="180"/>
      <c r="E254" s="179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DX254" s="183" t="s">
        <v>39</v>
      </c>
      <c r="DY254" s="146" t="s">
        <v>0</v>
      </c>
      <c r="DZ254" s="146" t="s">
        <v>0</v>
      </c>
      <c r="EA254" s="146" t="s">
        <v>0</v>
      </c>
    </row>
    <row r="255" spans="2:131" s="120" customFormat="1" hidden="1" x14ac:dyDescent="0.2">
      <c r="B255" s="178" t="s">
        <v>116</v>
      </c>
      <c r="C255" s="178"/>
      <c r="D255" s="168" t="e">
        <f>ROUND(D248-SUM(D249:D254),0)</f>
        <v>#VALUE!</v>
      </c>
      <c r="E255" s="178"/>
      <c r="F255" s="168" t="e">
        <f>ROUND(F248-SUM(F249:F254),0)</f>
        <v>#VALUE!</v>
      </c>
      <c r="G255" s="168" t="e">
        <f t="shared" ref="G255:O255" si="111">ROUND(G248-SUM(G249:G254),0)</f>
        <v>#VALUE!</v>
      </c>
      <c r="H255" s="168" t="e">
        <f t="shared" si="111"/>
        <v>#VALUE!</v>
      </c>
      <c r="I255" s="168" t="e">
        <f t="shared" si="111"/>
        <v>#VALUE!</v>
      </c>
      <c r="J255" s="168" t="e">
        <f t="shared" si="111"/>
        <v>#VALUE!</v>
      </c>
      <c r="K255" s="168" t="e">
        <f t="shared" si="111"/>
        <v>#VALUE!</v>
      </c>
      <c r="L255" s="168" t="e">
        <f t="shared" si="111"/>
        <v>#VALUE!</v>
      </c>
      <c r="M255" s="168" t="e">
        <f t="shared" si="111"/>
        <v>#VALUE!</v>
      </c>
      <c r="N255" s="168" t="e">
        <f t="shared" si="111"/>
        <v>#VALUE!</v>
      </c>
      <c r="O255" s="168" t="e">
        <f t="shared" si="111"/>
        <v>#VALUE!</v>
      </c>
      <c r="DX255" s="183" t="s">
        <v>39</v>
      </c>
      <c r="DY255" s="146" t="s">
        <v>0</v>
      </c>
      <c r="DZ255" s="146" t="s">
        <v>0</v>
      </c>
      <c r="EA255" s="146" t="s">
        <v>0</v>
      </c>
    </row>
    <row r="256" spans="2:131" s="120" customFormat="1" hidden="1" x14ac:dyDescent="0.2">
      <c r="B256" s="178" t="s">
        <v>122</v>
      </c>
      <c r="C256" s="178"/>
      <c r="D256" s="133">
        <f>-ROUND('[1]Loans - External'!J83,2)</f>
        <v>-1863243</v>
      </c>
      <c r="E256" s="178"/>
      <c r="F256" s="133">
        <f>-ROUND('[1]Loans - External'!K83,2)</f>
        <v>-1607279</v>
      </c>
      <c r="G256" s="133">
        <f>-ROUND('[1]Loans - External'!L83,2)</f>
        <v>-1323018</v>
      </c>
      <c r="H256" s="133">
        <f>-ROUND('[1]Loans - External'!M83,2)</f>
        <v>-1120986</v>
      </c>
      <c r="I256" s="133">
        <f>-ROUND('[1]Loans - External'!N83,2)</f>
        <v>-951713</v>
      </c>
      <c r="J256" s="133">
        <f>-ROUND('[1]Loans - External'!O83,2)</f>
        <v>-780583</v>
      </c>
      <c r="K256" s="133">
        <f>-ROUND('[1]Loans - External'!P83,2)</f>
        <v>-616537</v>
      </c>
      <c r="L256" s="133">
        <f>-ROUND('[1]Loans - External'!Q83,2)</f>
        <v>-501548</v>
      </c>
      <c r="M256" s="133">
        <f>-ROUND('[1]Loans - External'!R83,2)</f>
        <v>-396557</v>
      </c>
      <c r="N256" s="133">
        <f>-ROUND('[1]Loans - External'!S83,2)</f>
        <v>-323933</v>
      </c>
      <c r="O256" s="133">
        <f>-ROUND('[1]Loans - External'!T83,2)</f>
        <v>-275596</v>
      </c>
      <c r="DX256" s="183" t="s">
        <v>39</v>
      </c>
      <c r="DY256" s="146" t="s">
        <v>0</v>
      </c>
      <c r="DZ256" s="146" t="s">
        <v>0</v>
      </c>
      <c r="EA256" s="146" t="s">
        <v>0</v>
      </c>
    </row>
    <row r="257" spans="1:131" s="120" customFormat="1" hidden="1" x14ac:dyDescent="0.2">
      <c r="A257" s="120" t="str">
        <f>'[1]Budget Summary 1'!D41</f>
        <v>Borrowing Costs - Interest on Loans (External)</v>
      </c>
      <c r="B257" s="178" t="s">
        <v>123</v>
      </c>
      <c r="C257" s="178"/>
      <c r="D257" s="133" t="e">
        <f>+SUMIF('[1]Budget Summary 1'!$D:$D,$A257,'[1]Budget Summary 1'!J:J)</f>
        <v>#VALUE!</v>
      </c>
      <c r="E257" s="178"/>
      <c r="F257" s="133" t="e">
        <f>+SUMIF('[1]Budget Summary 1'!$D:$D,$A257,'[1]Budget Summary 1'!L:L)</f>
        <v>#VALUE!</v>
      </c>
      <c r="G257" s="133" t="e">
        <f>+SUMIF('[1]Budget Summary 1'!$D:$D,$A257,'[1]Budget Summary 1'!M:M)</f>
        <v>#VALUE!</v>
      </c>
      <c r="H257" s="133" t="e">
        <f>+SUMIF('[1]Budget Summary 1'!$D:$D,$A257,'[1]Budget Summary 1'!N:N)</f>
        <v>#VALUE!</v>
      </c>
      <c r="I257" s="133" t="e">
        <f>+SUMIF('[1]Budget Summary 1'!$D:$D,$A257,'[1]Budget Summary 1'!O:O)</f>
        <v>#VALUE!</v>
      </c>
      <c r="J257" s="133" t="e">
        <f>+SUMIF('[1]Budget Summary 1'!$D:$D,$A257,'[1]Budget Summary 1'!P:P)</f>
        <v>#VALUE!</v>
      </c>
      <c r="K257" s="133" t="e">
        <f>+SUMIF('[1]Budget Summary 1'!$D:$D,$A257,'[1]Budget Summary 1'!Q:Q)</f>
        <v>#VALUE!</v>
      </c>
      <c r="L257" s="133" t="e">
        <f>+SUMIF('[1]Budget Summary 1'!$D:$D,$A257,'[1]Budget Summary 1'!R:R)</f>
        <v>#VALUE!</v>
      </c>
      <c r="M257" s="133" t="e">
        <f>+SUMIF('[1]Budget Summary 1'!$D:$D,$A257,'[1]Budget Summary 1'!S:S)</f>
        <v>#VALUE!</v>
      </c>
      <c r="N257" s="133" t="e">
        <f>+SUMIF('[1]Budget Summary 1'!$D:$D,$A257,'[1]Budget Summary 1'!T:T)</f>
        <v>#VALUE!</v>
      </c>
      <c r="O257" s="133" t="e">
        <f>+SUMIF('[1]Budget Summary 1'!$D:$D,$A257,'[1]Budget Summary 1'!U:U)</f>
        <v>#VALUE!</v>
      </c>
      <c r="DX257" s="183" t="s">
        <v>39</v>
      </c>
      <c r="DY257" s="146" t="s">
        <v>0</v>
      </c>
      <c r="DZ257" s="146" t="s">
        <v>0</v>
      </c>
      <c r="EA257" s="146" t="s">
        <v>0</v>
      </c>
    </row>
    <row r="258" spans="1:131" s="120" customFormat="1" hidden="1" x14ac:dyDescent="0.2">
      <c r="B258" s="178" t="s">
        <v>82</v>
      </c>
      <c r="C258" s="178"/>
      <c r="D258" s="133" t="e">
        <f>ROUND(SUM(D255:D257),0)</f>
        <v>#VALUE!</v>
      </c>
      <c r="E258" s="178"/>
      <c r="F258" s="133" t="e">
        <f t="shared" ref="F258:O258" si="112">ROUND(SUM(F255:F257),0)</f>
        <v>#VALUE!</v>
      </c>
      <c r="G258" s="133" t="e">
        <f t="shared" si="112"/>
        <v>#VALUE!</v>
      </c>
      <c r="H258" s="133" t="e">
        <f t="shared" si="112"/>
        <v>#VALUE!</v>
      </c>
      <c r="I258" s="133" t="e">
        <f t="shared" si="112"/>
        <v>#VALUE!</v>
      </c>
      <c r="J258" s="133" t="e">
        <f t="shared" si="112"/>
        <v>#VALUE!</v>
      </c>
      <c r="K258" s="133" t="e">
        <f t="shared" si="112"/>
        <v>#VALUE!</v>
      </c>
      <c r="L258" s="133" t="e">
        <f t="shared" si="112"/>
        <v>#VALUE!</v>
      </c>
      <c r="M258" s="133" t="e">
        <f t="shared" si="112"/>
        <v>#VALUE!</v>
      </c>
      <c r="N258" s="133" t="e">
        <f t="shared" si="112"/>
        <v>#VALUE!</v>
      </c>
      <c r="O258" s="133" t="e">
        <f t="shared" si="112"/>
        <v>#VALUE!</v>
      </c>
      <c r="DX258" s="183" t="s">
        <v>39</v>
      </c>
      <c r="DY258" s="146" t="s">
        <v>0</v>
      </c>
      <c r="DZ258" s="146" t="s">
        <v>0</v>
      </c>
      <c r="EA258" s="146" t="s">
        <v>0</v>
      </c>
    </row>
    <row r="259" spans="1:131" s="120" customFormat="1" hidden="1" x14ac:dyDescent="0.2">
      <c r="B259" s="178"/>
      <c r="C259" s="178"/>
      <c r="D259" s="133"/>
      <c r="E259" s="178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DX259" s="183" t="s">
        <v>39</v>
      </c>
      <c r="DY259" s="146" t="s">
        <v>0</v>
      </c>
      <c r="DZ259" s="146" t="s">
        <v>0</v>
      </c>
      <c r="EA259" s="146" t="s">
        <v>0</v>
      </c>
    </row>
    <row r="260" spans="1:131" s="120" customFormat="1" hidden="1" x14ac:dyDescent="0.2">
      <c r="B260" s="178"/>
      <c r="C260" s="178"/>
      <c r="D260" s="133"/>
      <c r="E260" s="178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DX260" s="183" t="s">
        <v>39</v>
      </c>
      <c r="DY260" s="146" t="s">
        <v>0</v>
      </c>
      <c r="DZ260" s="146" t="s">
        <v>0</v>
      </c>
      <c r="EA260" s="146" t="s">
        <v>0</v>
      </c>
    </row>
    <row r="261" spans="1:131" s="120" customFormat="1" hidden="1" x14ac:dyDescent="0.2">
      <c r="DX261" s="183" t="s">
        <v>39</v>
      </c>
      <c r="DY261" s="146" t="s">
        <v>0</v>
      </c>
      <c r="DZ261" s="146" t="s">
        <v>0</v>
      </c>
      <c r="EA261" s="146" t="s">
        <v>0</v>
      </c>
    </row>
    <row r="262" spans="1:131" s="120" customFormat="1" hidden="1" x14ac:dyDescent="0.2">
      <c r="B262" s="120" t="str">
        <f>B22</f>
        <v>Materials &amp; Contracts</v>
      </c>
      <c r="DX262" s="183" t="s">
        <v>39</v>
      </c>
      <c r="DY262" s="146" t="s">
        <v>0</v>
      </c>
      <c r="DZ262" s="146" t="s">
        <v>0</v>
      </c>
      <c r="EA262" s="146" t="s">
        <v>0</v>
      </c>
    </row>
    <row r="263" spans="1:131" s="120" customFormat="1" hidden="1" x14ac:dyDescent="0.2">
      <c r="B263" s="178" t="s">
        <v>110</v>
      </c>
      <c r="C263" s="178"/>
      <c r="D263" s="120">
        <f>D22</f>
        <v>42633499.089999996</v>
      </c>
      <c r="E263" s="178"/>
      <c r="F263" s="120">
        <f t="shared" ref="F263:O263" si="113">F22</f>
        <v>33882536.99000001</v>
      </c>
      <c r="G263" s="120">
        <f t="shared" si="113"/>
        <v>34601044.480000004</v>
      </c>
      <c r="H263" s="120">
        <f t="shared" si="113"/>
        <v>35338273.039999999</v>
      </c>
      <c r="I263" s="120">
        <f t="shared" si="113"/>
        <v>36188521.039999999</v>
      </c>
      <c r="J263" s="120">
        <f t="shared" si="113"/>
        <v>37243434.759999998</v>
      </c>
      <c r="K263" s="120">
        <f t="shared" si="113"/>
        <v>38350549.230000012</v>
      </c>
      <c r="L263" s="120">
        <f t="shared" si="113"/>
        <v>39448612.24000001</v>
      </c>
      <c r="M263" s="120">
        <f t="shared" si="113"/>
        <v>40623075.180000037</v>
      </c>
      <c r="N263" s="120">
        <f t="shared" si="113"/>
        <v>41535144.960000001</v>
      </c>
      <c r="O263" s="120">
        <f t="shared" si="113"/>
        <v>42934792.990000024</v>
      </c>
      <c r="DX263" s="183" t="s">
        <v>39</v>
      </c>
      <c r="DY263" s="146" t="s">
        <v>0</v>
      </c>
      <c r="DZ263" s="146" t="s">
        <v>0</v>
      </c>
      <c r="EA263" s="146" t="s">
        <v>0</v>
      </c>
    </row>
    <row r="264" spans="1:131" s="120" customFormat="1" hidden="1" x14ac:dyDescent="0.2">
      <c r="B264" s="178" t="s">
        <v>111</v>
      </c>
      <c r="C264" s="178"/>
      <c r="D264" s="120" t="e">
        <f>SUMIF('[1]Budget Summary 1'!$C:$C,$A22,'[1]Budget Summary 1'!J:J)</f>
        <v>#VALUE!</v>
      </c>
      <c r="E264" s="178"/>
      <c r="F264" s="120" t="e">
        <f>SUMIF('[1]Budget Summary 1'!$C:$C,$A22,'[1]Budget Summary 1'!L:L)</f>
        <v>#VALUE!</v>
      </c>
      <c r="G264" s="120" t="e">
        <f>SUMIF('[1]Budget Summary 1'!$C:$C,$A22,'[1]Budget Summary 1'!M:M)</f>
        <v>#VALUE!</v>
      </c>
      <c r="H264" s="120" t="e">
        <f>SUMIF('[1]Budget Summary 1'!$C:$C,$A22,'[1]Budget Summary 1'!N:N)</f>
        <v>#VALUE!</v>
      </c>
      <c r="I264" s="120" t="e">
        <f>SUMIF('[1]Budget Summary 1'!$C:$C,$A22,'[1]Budget Summary 1'!O:O)</f>
        <v>#VALUE!</v>
      </c>
      <c r="J264" s="120" t="e">
        <f>SUMIF('[1]Budget Summary 1'!$C:$C,$A22,'[1]Budget Summary 1'!P:P)</f>
        <v>#VALUE!</v>
      </c>
      <c r="K264" s="120" t="e">
        <f>SUMIF('[1]Budget Summary 1'!$C:$C,$A22,'[1]Budget Summary 1'!Q:Q)</f>
        <v>#VALUE!</v>
      </c>
      <c r="L264" s="120" t="e">
        <f>SUMIF('[1]Budget Summary 1'!$C:$C,$A22,'[1]Budget Summary 1'!R:R)</f>
        <v>#VALUE!</v>
      </c>
      <c r="M264" s="120" t="e">
        <f>SUMIF('[1]Budget Summary 1'!$C:$C,$A22,'[1]Budget Summary 1'!S:S)</f>
        <v>#VALUE!</v>
      </c>
      <c r="N264" s="120" t="e">
        <f>SUMIF('[1]Budget Summary 1'!$C:$C,$A22,'[1]Budget Summary 1'!T:T)</f>
        <v>#VALUE!</v>
      </c>
      <c r="O264" s="120" t="e">
        <f>SUMIF('[1]Budget Summary 1'!$C:$C,$A22,'[1]Budget Summary 1'!U:U)</f>
        <v>#VALUE!</v>
      </c>
      <c r="DX264" s="183" t="s">
        <v>39</v>
      </c>
      <c r="DY264" s="146" t="s">
        <v>0</v>
      </c>
      <c r="DZ264" s="146" t="s">
        <v>0</v>
      </c>
      <c r="EA264" s="146" t="s">
        <v>0</v>
      </c>
    </row>
    <row r="265" spans="1:131" s="120" customFormat="1" hidden="1" x14ac:dyDescent="0.2">
      <c r="B265" s="178" t="s">
        <v>82</v>
      </c>
      <c r="C265" s="178"/>
      <c r="D265" s="161" t="e">
        <f>ROUND(D263-D264,0)</f>
        <v>#VALUE!</v>
      </c>
      <c r="E265" s="178"/>
      <c r="F265" s="161" t="e">
        <f t="shared" ref="F265:O265" si="114">ROUND(F263-F264,0)</f>
        <v>#VALUE!</v>
      </c>
      <c r="G265" s="161" t="e">
        <f t="shared" si="114"/>
        <v>#VALUE!</v>
      </c>
      <c r="H265" s="161" t="e">
        <f t="shared" si="114"/>
        <v>#VALUE!</v>
      </c>
      <c r="I265" s="161" t="e">
        <f t="shared" si="114"/>
        <v>#VALUE!</v>
      </c>
      <c r="J265" s="161" t="e">
        <f t="shared" si="114"/>
        <v>#VALUE!</v>
      </c>
      <c r="K265" s="161" t="e">
        <f t="shared" si="114"/>
        <v>#VALUE!</v>
      </c>
      <c r="L265" s="161" t="e">
        <f t="shared" si="114"/>
        <v>#VALUE!</v>
      </c>
      <c r="M265" s="161" t="e">
        <f t="shared" si="114"/>
        <v>#VALUE!</v>
      </c>
      <c r="N265" s="161" t="e">
        <f t="shared" si="114"/>
        <v>#VALUE!</v>
      </c>
      <c r="O265" s="161" t="e">
        <f t="shared" si="114"/>
        <v>#VALUE!</v>
      </c>
      <c r="DX265" s="183" t="s">
        <v>39</v>
      </c>
      <c r="DY265" s="146" t="s">
        <v>0</v>
      </c>
      <c r="DZ265" s="146" t="s">
        <v>0</v>
      </c>
      <c r="EA265" s="146" t="s">
        <v>0</v>
      </c>
    </row>
    <row r="266" spans="1:131" s="120" customFormat="1" hidden="1" x14ac:dyDescent="0.2">
      <c r="B266" s="178" t="s">
        <v>112</v>
      </c>
      <c r="C266" s="178"/>
      <c r="D266" s="133">
        <f>+'[1]S94 - Plan Summary'!D24</f>
        <v>0</v>
      </c>
      <c r="E266" s="178"/>
      <c r="F266" s="133">
        <f>+'[1]S94 - Plan Summary'!F24</f>
        <v>0</v>
      </c>
      <c r="G266" s="133">
        <f>+'[1]S94 - Plan Summary'!G24</f>
        <v>0</v>
      </c>
      <c r="H266" s="133">
        <f>+'[1]S94 - Plan Summary'!H24</f>
        <v>0</v>
      </c>
      <c r="I266" s="133">
        <f>+'[1]S94 - Plan Summary'!I24</f>
        <v>0</v>
      </c>
      <c r="J266" s="133">
        <f>+'[1]S94 - Plan Summary'!J24</f>
        <v>0</v>
      </c>
      <c r="K266" s="133">
        <f>+'[1]S94 - Plan Summary'!K24</f>
        <v>0</v>
      </c>
      <c r="L266" s="133">
        <f>+'[1]S94 - Plan Summary'!L24</f>
        <v>0</v>
      </c>
      <c r="M266" s="133">
        <f>+'[1]S94 - Plan Summary'!M24</f>
        <v>0</v>
      </c>
      <c r="N266" s="133">
        <f>+'[1]S94 - Plan Summary'!N24</f>
        <v>0</v>
      </c>
      <c r="O266" s="133">
        <f>+'[1]S94 - Plan Summary'!O24</f>
        <v>0</v>
      </c>
      <c r="DX266" s="183" t="s">
        <v>39</v>
      </c>
      <c r="DY266" s="146" t="s">
        <v>0</v>
      </c>
      <c r="DZ266" s="146" t="s">
        <v>0</v>
      </c>
      <c r="EA266" s="146" t="s">
        <v>0</v>
      </c>
    </row>
    <row r="267" spans="1:131" s="120" customFormat="1" hidden="1" x14ac:dyDescent="0.2">
      <c r="B267" s="178" t="s">
        <v>113</v>
      </c>
      <c r="C267" s="178"/>
      <c r="D267" s="133">
        <f>IF('[1]S94 - Plan Summary'!$R64=TRUE,'[1]S94 - Plan Summary'!D64,0)</f>
        <v>0</v>
      </c>
      <c r="E267" s="178"/>
      <c r="F267" s="133">
        <f>IF('[1]S94 - Plan Summary'!$R64=TRUE,'[1]S94 - Plan Summary'!F64,0)</f>
        <v>0</v>
      </c>
      <c r="G267" s="133">
        <f>IF('[1]S94 - Plan Summary'!$R64=TRUE,'[1]S94 - Plan Summary'!G64,0)</f>
        <v>0</v>
      </c>
      <c r="H267" s="133">
        <f>IF('[1]S94 - Plan Summary'!$R64=TRUE,'[1]S94 - Plan Summary'!H64,0)</f>
        <v>0</v>
      </c>
      <c r="I267" s="133">
        <f>IF('[1]S94 - Plan Summary'!$R64=TRUE,'[1]S94 - Plan Summary'!I64,0)</f>
        <v>0</v>
      </c>
      <c r="J267" s="133">
        <f>IF('[1]S94 - Plan Summary'!$R64=TRUE,'[1]S94 - Plan Summary'!J64,0)</f>
        <v>0</v>
      </c>
      <c r="K267" s="133">
        <f>IF('[1]S94 - Plan Summary'!$R64=TRUE,'[1]S94 - Plan Summary'!K64,0)</f>
        <v>0</v>
      </c>
      <c r="L267" s="133">
        <f>IF('[1]S94 - Plan Summary'!$R64=TRUE,'[1]S94 - Plan Summary'!L64,0)</f>
        <v>0</v>
      </c>
      <c r="M267" s="133">
        <f>IF('[1]S94 - Plan Summary'!$R64=TRUE,'[1]S94 - Plan Summary'!M64,0)</f>
        <v>0</v>
      </c>
      <c r="N267" s="133">
        <f>IF('[1]S94 - Plan Summary'!$R64=TRUE,'[1]S94 - Plan Summary'!N64,0)</f>
        <v>0</v>
      </c>
      <c r="O267" s="133">
        <f>IF('[1]S94 - Plan Summary'!$R64=TRUE,'[1]S94 - Plan Summary'!O64,0)</f>
        <v>0</v>
      </c>
      <c r="DX267" s="183" t="s">
        <v>39</v>
      </c>
      <c r="DY267" s="146" t="s">
        <v>0</v>
      </c>
      <c r="DZ267" s="146" t="s">
        <v>0</v>
      </c>
      <c r="EA267" s="146" t="s">
        <v>0</v>
      </c>
    </row>
    <row r="268" spans="1:131" s="120" customFormat="1" hidden="1" x14ac:dyDescent="0.2">
      <c r="B268" s="178" t="s">
        <v>114</v>
      </c>
      <c r="C268" s="178"/>
      <c r="D268" s="133">
        <f>IF('[1]CAPEX Summary'!$BS84=TRUE,SUM('[1]CAPEX Summary'!E84),0)</f>
        <v>0</v>
      </c>
      <c r="E268" s="178"/>
      <c r="F268" s="133">
        <f>IF('[1]CAPEX Summary'!$BS84=TRUE,SUM('[1]CAPEX Summary'!G84),0)</f>
        <v>0</v>
      </c>
      <c r="G268" s="133">
        <f>IF('[1]CAPEX Summary'!$BS84=TRUE,SUM('[1]CAPEX Summary'!H84),0)</f>
        <v>0</v>
      </c>
      <c r="H268" s="133">
        <f>IF('[1]CAPEX Summary'!$BS84=TRUE,SUM('[1]CAPEX Summary'!I84),0)</f>
        <v>0</v>
      </c>
      <c r="I268" s="133">
        <f>IF('[1]CAPEX Summary'!$BS84=TRUE,SUM('[1]CAPEX Summary'!J84),0)</f>
        <v>0</v>
      </c>
      <c r="J268" s="133">
        <f>IF('[1]CAPEX Summary'!$BS84=TRUE,SUM('[1]CAPEX Summary'!K84),0)</f>
        <v>0</v>
      </c>
      <c r="K268" s="133">
        <f>IF('[1]CAPEX Summary'!$BS84=TRUE,SUM('[1]CAPEX Summary'!L84),0)</f>
        <v>0</v>
      </c>
      <c r="L268" s="133">
        <f>IF('[1]CAPEX Summary'!$BS84=TRUE,SUM('[1]CAPEX Summary'!M84),0)</f>
        <v>0</v>
      </c>
      <c r="M268" s="133">
        <f>IF('[1]CAPEX Summary'!$BS84=TRUE,SUM('[1]CAPEX Summary'!N84),0)</f>
        <v>0</v>
      </c>
      <c r="N268" s="133">
        <f>IF('[1]CAPEX Summary'!$BS84=TRUE,SUM('[1]CAPEX Summary'!O84),0)</f>
        <v>0</v>
      </c>
      <c r="O268" s="133">
        <f>IF('[1]CAPEX Summary'!$BS84=TRUE,SUM('[1]CAPEX Summary'!P84),0)</f>
        <v>0</v>
      </c>
      <c r="DX268" s="183" t="s">
        <v>39</v>
      </c>
      <c r="DY268" s="146" t="s">
        <v>0</v>
      </c>
      <c r="DZ268" s="146" t="s">
        <v>0</v>
      </c>
      <c r="EA268" s="146" t="s">
        <v>0</v>
      </c>
    </row>
    <row r="269" spans="1:131" s="120" customFormat="1" hidden="1" x14ac:dyDescent="0.2">
      <c r="B269" s="178" t="s">
        <v>115</v>
      </c>
      <c r="C269" s="178"/>
      <c r="D269" s="133">
        <f>'[1]Major Projects summary'!E37</f>
        <v>0</v>
      </c>
      <c r="E269" s="178"/>
      <c r="F269" s="133">
        <f>'[1]Major Projects summary'!G37</f>
        <v>0</v>
      </c>
      <c r="G269" s="133">
        <f>'[1]Major Projects summary'!H37</f>
        <v>0</v>
      </c>
      <c r="H269" s="133">
        <f>'[1]Major Projects summary'!I37</f>
        <v>0</v>
      </c>
      <c r="I269" s="133">
        <f>'[1]Major Projects summary'!J37</f>
        <v>0</v>
      </c>
      <c r="J269" s="133">
        <f>'[1]Major Projects summary'!K37</f>
        <v>0</v>
      </c>
      <c r="K269" s="133">
        <f>'[1]Major Projects summary'!L37</f>
        <v>0</v>
      </c>
      <c r="L269" s="133">
        <f>'[1]Major Projects summary'!M37</f>
        <v>0</v>
      </c>
      <c r="M269" s="133">
        <f>'[1]Major Projects summary'!N37</f>
        <v>0</v>
      </c>
      <c r="N269" s="133">
        <f>'[1]Major Projects summary'!O37</f>
        <v>0</v>
      </c>
      <c r="O269" s="133">
        <f>'[1]Major Projects summary'!P37</f>
        <v>0</v>
      </c>
      <c r="DX269" s="183" t="s">
        <v>39</v>
      </c>
      <c r="DY269" s="146" t="s">
        <v>0</v>
      </c>
      <c r="DZ269" s="146" t="s">
        <v>0</v>
      </c>
      <c r="EA269" s="146" t="s">
        <v>0</v>
      </c>
    </row>
    <row r="270" spans="1:131" s="120" customFormat="1" hidden="1" x14ac:dyDescent="0.2">
      <c r="B270" s="178" t="s">
        <v>120</v>
      </c>
      <c r="C270" s="178"/>
      <c r="D270" s="133">
        <f>'[1]Major Projects summary'!E91</f>
        <v>0</v>
      </c>
      <c r="E270" s="178"/>
      <c r="F270" s="133">
        <f>'[1]Major Projects summary'!G91</f>
        <v>0</v>
      </c>
      <c r="G270" s="133">
        <f>'[1]Major Projects summary'!H91</f>
        <v>0</v>
      </c>
      <c r="H270" s="133">
        <f>'[1]Major Projects summary'!I91</f>
        <v>0</v>
      </c>
      <c r="I270" s="133">
        <f>'[1]Major Projects summary'!J91</f>
        <v>0</v>
      </c>
      <c r="J270" s="133">
        <f>'[1]Major Projects summary'!K91</f>
        <v>0</v>
      </c>
      <c r="K270" s="133">
        <f>'[1]Major Projects summary'!L91</f>
        <v>0</v>
      </c>
      <c r="L270" s="133">
        <f>'[1]Major Projects summary'!M91</f>
        <v>0</v>
      </c>
      <c r="M270" s="133">
        <f>'[1]Major Projects summary'!N91</f>
        <v>0</v>
      </c>
      <c r="N270" s="133">
        <f>'[1]Major Projects summary'!O91</f>
        <v>0</v>
      </c>
      <c r="O270" s="133">
        <f>'[1]Major Projects summary'!P91</f>
        <v>0</v>
      </c>
      <c r="DX270" s="183" t="s">
        <v>39</v>
      </c>
      <c r="DY270" s="146" t="s">
        <v>0</v>
      </c>
      <c r="DZ270" s="146" t="s">
        <v>0</v>
      </c>
      <c r="EA270" s="146" t="s">
        <v>0</v>
      </c>
    </row>
    <row r="271" spans="1:131" s="120" customFormat="1" hidden="1" x14ac:dyDescent="0.2">
      <c r="B271" s="178" t="s">
        <v>121</v>
      </c>
      <c r="C271" s="178"/>
      <c r="D271" s="133">
        <f>'[1]Major Projects summary'!E92</f>
        <v>0</v>
      </c>
      <c r="E271" s="178"/>
      <c r="F271" s="133">
        <f>'[1]Major Projects summary'!G92</f>
        <v>0</v>
      </c>
      <c r="G271" s="133">
        <f>'[1]Major Projects summary'!H92</f>
        <v>0</v>
      </c>
      <c r="H271" s="133">
        <f>'[1]Major Projects summary'!I92</f>
        <v>0</v>
      </c>
      <c r="I271" s="133">
        <f>'[1]Major Projects summary'!J92</f>
        <v>0</v>
      </c>
      <c r="J271" s="133">
        <f>'[1]Major Projects summary'!K92</f>
        <v>0</v>
      </c>
      <c r="K271" s="133">
        <f>'[1]Major Projects summary'!L92</f>
        <v>0</v>
      </c>
      <c r="L271" s="133">
        <f>'[1]Major Projects summary'!M92</f>
        <v>0</v>
      </c>
      <c r="M271" s="133">
        <f>'[1]Major Projects summary'!N92</f>
        <v>0</v>
      </c>
      <c r="N271" s="133">
        <f>'[1]Major Projects summary'!O92</f>
        <v>0</v>
      </c>
      <c r="O271" s="133">
        <f>'[1]Major Projects summary'!P92</f>
        <v>0</v>
      </c>
      <c r="DX271" s="183" t="s">
        <v>39</v>
      </c>
      <c r="DY271" s="146" t="s">
        <v>0</v>
      </c>
      <c r="DZ271" s="146" t="s">
        <v>0</v>
      </c>
      <c r="EA271" s="146" t="s">
        <v>0</v>
      </c>
    </row>
    <row r="272" spans="1:131" s="120" customFormat="1" hidden="1" x14ac:dyDescent="0.2">
      <c r="B272" s="178" t="s">
        <v>124</v>
      </c>
      <c r="C272" s="178"/>
      <c r="D272" s="133">
        <f>'[1]Major Projects summary'!E104</f>
        <v>0</v>
      </c>
      <c r="E272" s="178"/>
      <c r="F272" s="133">
        <f>'[1]Major Projects summary'!G104</f>
        <v>0</v>
      </c>
      <c r="G272" s="133">
        <f>'[1]Major Projects summary'!H104</f>
        <v>0</v>
      </c>
      <c r="H272" s="133">
        <f>'[1]Major Projects summary'!I104</f>
        <v>0</v>
      </c>
      <c r="I272" s="133">
        <f>'[1]Major Projects summary'!J104</f>
        <v>0</v>
      </c>
      <c r="J272" s="133">
        <f>'[1]Major Projects summary'!K104</f>
        <v>0</v>
      </c>
      <c r="K272" s="133">
        <f>'[1]Major Projects summary'!L104</f>
        <v>0</v>
      </c>
      <c r="L272" s="133">
        <f>'[1]Major Projects summary'!M104</f>
        <v>0</v>
      </c>
      <c r="M272" s="133">
        <f>'[1]Major Projects summary'!N104</f>
        <v>0</v>
      </c>
      <c r="N272" s="133">
        <f>'[1]Major Projects summary'!O104</f>
        <v>0</v>
      </c>
      <c r="O272" s="133">
        <f>'[1]Major Projects summary'!P104</f>
        <v>0</v>
      </c>
      <c r="DX272" s="183" t="s">
        <v>39</v>
      </c>
      <c r="DY272" s="146" t="s">
        <v>0</v>
      </c>
      <c r="DZ272" s="146" t="s">
        <v>0</v>
      </c>
      <c r="EA272" s="146" t="s">
        <v>0</v>
      </c>
    </row>
    <row r="273" spans="2:131" s="120" customFormat="1" hidden="1" x14ac:dyDescent="0.2">
      <c r="B273" s="178" t="s">
        <v>125</v>
      </c>
      <c r="C273" s="178"/>
      <c r="D273" s="133">
        <f>'[1]RE Dev Summary'!E53</f>
        <v>0</v>
      </c>
      <c r="E273" s="178"/>
      <c r="F273" s="133">
        <f>'[1]RE Dev Summary'!G53</f>
        <v>0</v>
      </c>
      <c r="G273" s="133">
        <f>'[1]RE Dev Summary'!H53</f>
        <v>0</v>
      </c>
      <c r="H273" s="133">
        <f>'[1]RE Dev Summary'!I53</f>
        <v>0</v>
      </c>
      <c r="I273" s="133">
        <f>'[1]RE Dev Summary'!J53</f>
        <v>0</v>
      </c>
      <c r="J273" s="133">
        <f>'[1]RE Dev Summary'!K53</f>
        <v>0</v>
      </c>
      <c r="K273" s="133">
        <f>'[1]RE Dev Summary'!L53</f>
        <v>0</v>
      </c>
      <c r="L273" s="133">
        <f>'[1]RE Dev Summary'!M53</f>
        <v>0</v>
      </c>
      <c r="M273" s="133">
        <f>'[1]RE Dev Summary'!N53</f>
        <v>0</v>
      </c>
      <c r="N273" s="133">
        <f>'[1]RE Dev Summary'!O53</f>
        <v>0</v>
      </c>
      <c r="O273" s="133">
        <f>'[1]RE Dev Summary'!P53</f>
        <v>0</v>
      </c>
      <c r="DX273" s="183" t="s">
        <v>39</v>
      </c>
      <c r="DY273" s="146" t="s">
        <v>0</v>
      </c>
      <c r="DZ273" s="146" t="s">
        <v>0</v>
      </c>
      <c r="EA273" s="146" t="s">
        <v>0</v>
      </c>
    </row>
    <row r="274" spans="2:131" s="120" customFormat="1" hidden="1" x14ac:dyDescent="0.2">
      <c r="B274" s="178" t="s">
        <v>126</v>
      </c>
      <c r="C274" s="178"/>
      <c r="D274" s="133">
        <f>'[1]RE Dev Summary'!E63</f>
        <v>0</v>
      </c>
      <c r="E274" s="178"/>
      <c r="F274" s="133">
        <f>'[1]RE Dev Summary'!G63</f>
        <v>0</v>
      </c>
      <c r="G274" s="133">
        <f>'[1]RE Dev Summary'!H63</f>
        <v>0</v>
      </c>
      <c r="H274" s="133">
        <f>'[1]RE Dev Summary'!I63</f>
        <v>0</v>
      </c>
      <c r="I274" s="133">
        <f>'[1]RE Dev Summary'!J63</f>
        <v>0</v>
      </c>
      <c r="J274" s="133">
        <f>'[1]RE Dev Summary'!K63</f>
        <v>0</v>
      </c>
      <c r="K274" s="133">
        <f>'[1]RE Dev Summary'!L63</f>
        <v>0</v>
      </c>
      <c r="L274" s="133">
        <f>'[1]RE Dev Summary'!M63</f>
        <v>0</v>
      </c>
      <c r="M274" s="133">
        <f>'[1]RE Dev Summary'!N63</f>
        <v>0</v>
      </c>
      <c r="N274" s="133">
        <f>'[1]RE Dev Summary'!O63</f>
        <v>0</v>
      </c>
      <c r="O274" s="133">
        <f>'[1]RE Dev Summary'!P63</f>
        <v>0</v>
      </c>
      <c r="DX274" s="183" t="s">
        <v>39</v>
      </c>
      <c r="DY274" s="146" t="s">
        <v>0</v>
      </c>
      <c r="DZ274" s="146" t="s">
        <v>0</v>
      </c>
      <c r="EA274" s="146" t="s">
        <v>0</v>
      </c>
    </row>
    <row r="275" spans="2:131" s="120" customFormat="1" hidden="1" x14ac:dyDescent="0.2">
      <c r="B275" s="178" t="s">
        <v>127</v>
      </c>
      <c r="C275" s="178"/>
      <c r="D275" s="133">
        <f>'[1]Assets - Disposals &amp; Transfers'!E465</f>
        <v>0</v>
      </c>
      <c r="E275" s="178"/>
      <c r="F275" s="133">
        <f>'[1]Assets - Disposals &amp; Transfers'!G465</f>
        <v>0</v>
      </c>
      <c r="G275" s="133">
        <f>'[1]Assets - Disposals &amp; Transfers'!H465</f>
        <v>0</v>
      </c>
      <c r="H275" s="133">
        <f>'[1]Assets - Disposals &amp; Transfers'!I465</f>
        <v>0</v>
      </c>
      <c r="I275" s="133">
        <f>'[1]Assets - Disposals &amp; Transfers'!J465</f>
        <v>0</v>
      </c>
      <c r="J275" s="133">
        <f>'[1]Assets - Disposals &amp; Transfers'!K465</f>
        <v>0</v>
      </c>
      <c r="K275" s="133">
        <f>'[1]Assets - Disposals &amp; Transfers'!L465</f>
        <v>0</v>
      </c>
      <c r="L275" s="133">
        <f>'[1]Assets - Disposals &amp; Transfers'!M465</f>
        <v>0</v>
      </c>
      <c r="M275" s="133">
        <f>'[1]Assets - Disposals &amp; Transfers'!N465</f>
        <v>0</v>
      </c>
      <c r="N275" s="133">
        <f>'[1]Assets - Disposals &amp; Transfers'!O465</f>
        <v>0</v>
      </c>
      <c r="O275" s="133">
        <f>'[1]Assets - Disposals &amp; Transfers'!P465</f>
        <v>0</v>
      </c>
      <c r="DX275" s="183" t="s">
        <v>39</v>
      </c>
      <c r="DY275" s="146" t="s">
        <v>0</v>
      </c>
      <c r="DZ275" s="146" t="s">
        <v>0</v>
      </c>
      <c r="EA275" s="146" t="s">
        <v>0</v>
      </c>
    </row>
    <row r="276" spans="2:131" s="120" customFormat="1" hidden="1" x14ac:dyDescent="0.2">
      <c r="B276" s="178" t="s">
        <v>128</v>
      </c>
      <c r="C276" s="178"/>
      <c r="D276" s="133">
        <f>+'[1]Budget Summary 1'!J139</f>
        <v>0</v>
      </c>
      <c r="E276" s="178"/>
      <c r="F276" s="133">
        <f>+'[1]Budget Summary 1'!L139</f>
        <v>0</v>
      </c>
      <c r="G276" s="133">
        <f>+'[1]Budget Summary 1'!M139</f>
        <v>0</v>
      </c>
      <c r="H276" s="133">
        <f>+'[1]Budget Summary 1'!N139</f>
        <v>0</v>
      </c>
      <c r="I276" s="133">
        <f>+'[1]Budget Summary 1'!O139</f>
        <v>0</v>
      </c>
      <c r="J276" s="133">
        <f>+'[1]Budget Summary 1'!P139</f>
        <v>0</v>
      </c>
      <c r="K276" s="133">
        <f>+'[1]Budget Summary 1'!Q139</f>
        <v>0</v>
      </c>
      <c r="L276" s="133">
        <f>+'[1]Budget Summary 1'!R139</f>
        <v>0</v>
      </c>
      <c r="M276" s="133">
        <f>+'[1]Budget Summary 1'!S139</f>
        <v>0</v>
      </c>
      <c r="N276" s="133">
        <f>+'[1]Budget Summary 1'!T139</f>
        <v>0</v>
      </c>
      <c r="O276" s="133">
        <f>+'[1]Budget Summary 1'!U139</f>
        <v>0</v>
      </c>
      <c r="DX276" s="183" t="s">
        <v>39</v>
      </c>
      <c r="DY276" s="146" t="s">
        <v>0</v>
      </c>
      <c r="DZ276" s="146" t="s">
        <v>0</v>
      </c>
      <c r="EA276" s="146" t="s">
        <v>0</v>
      </c>
    </row>
    <row r="277" spans="2:131" s="120" customFormat="1" hidden="1" x14ac:dyDescent="0.2">
      <c r="B277" s="178" t="s">
        <v>129</v>
      </c>
      <c r="C277" s="178"/>
      <c r="D277" s="133">
        <f>IF('[1]Budget Summary 1'!J608&lt;0,-'[1]Budget Summary 1'!J608,0)-IF('[1]Budget Summary 1'!J608&gt;0,'[1]Budget Summary 1'!J608,0)</f>
        <v>-10659481.950000001</v>
      </c>
      <c r="E277" s="178"/>
      <c r="F277" s="133">
        <f>IF('[1]Budget Summary 1'!L608&lt;0,-'[1]Budget Summary 1'!L608,0)-IF('[1]Budget Summary 1'!L608&gt;0,'[1]Budget Summary 1'!L608,0)</f>
        <v>-10956332.34</v>
      </c>
      <c r="G277" s="133">
        <f>IF('[1]Budget Summary 1'!M608&lt;0,-'[1]Budget Summary 1'!M608,0)-IF('[1]Budget Summary 1'!M608&gt;0,'[1]Budget Summary 1'!M608,0)</f>
        <v>-11302732.33</v>
      </c>
      <c r="H277" s="133">
        <f>IF('[1]Budget Summary 1'!N608&lt;0,-'[1]Budget Summary 1'!N608,0)-IF('[1]Budget Summary 1'!N608&gt;0,'[1]Budget Summary 1'!N608,0)</f>
        <v>-11621419</v>
      </c>
      <c r="I277" s="133">
        <f>IF('[1]Budget Summary 1'!O608&lt;0,-'[1]Budget Summary 1'!O608,0)-IF('[1]Budget Summary 1'!O608&gt;0,'[1]Budget Summary 1'!O608,0)</f>
        <v>-11927644</v>
      </c>
      <c r="J277" s="133">
        <f>IF('[1]Budget Summary 1'!P608&lt;0,-'[1]Budget Summary 1'!P608,0)-IF('[1]Budget Summary 1'!P608&gt;0,'[1]Budget Summary 1'!P608,0)</f>
        <v>-12276359.020000001</v>
      </c>
      <c r="K277" s="133">
        <f>IF('[1]Budget Summary 1'!Q608&lt;0,-'[1]Budget Summary 1'!Q608,0)-IF('[1]Budget Summary 1'!Q608&gt;0,'[1]Budget Summary 1'!Q608,0)</f>
        <v>-12635934.399999999</v>
      </c>
      <c r="L277" s="133">
        <f>IF('[1]Budget Summary 1'!R608&lt;0,-'[1]Budget Summary 1'!R608,0)-IF('[1]Budget Summary 1'!R608&gt;0,'[1]Budget Summary 1'!R608,0)</f>
        <v>-13005890.109999998</v>
      </c>
      <c r="M277" s="133">
        <f>IF('[1]Budget Summary 1'!S608&lt;0,-'[1]Budget Summary 1'!S608,0)-IF('[1]Budget Summary 1'!S608&gt;0,'[1]Budget Summary 1'!S608,0)</f>
        <v>-13387081.429999996</v>
      </c>
      <c r="N277" s="133">
        <f>IF('[1]Budget Summary 1'!T608&lt;0,-'[1]Budget Summary 1'!T608,0)-IF('[1]Budget Summary 1'!T608&gt;0,'[1]Budget Summary 1'!T608,0)</f>
        <v>-13779706.359999999</v>
      </c>
      <c r="O277" s="133">
        <f>IF('[1]Budget Summary 1'!U608&lt;0,-'[1]Budget Summary 1'!U608,0)-IF('[1]Budget Summary 1'!U608&gt;0,'[1]Budget Summary 1'!U608,0)</f>
        <v>-14000315.41</v>
      </c>
      <c r="DX277" s="183" t="s">
        <v>39</v>
      </c>
      <c r="DY277" s="146" t="s">
        <v>0</v>
      </c>
      <c r="DZ277" s="146" t="s">
        <v>0</v>
      </c>
      <c r="EA277" s="146" t="s">
        <v>0</v>
      </c>
    </row>
    <row r="278" spans="2:131" s="120" customFormat="1" hidden="1" x14ac:dyDescent="0.2">
      <c r="B278" s="178" t="s">
        <v>116</v>
      </c>
      <c r="C278" s="178"/>
      <c r="D278" s="168" t="e">
        <f>ROUND(D265-SUM(D266:D277),0)</f>
        <v>#VALUE!</v>
      </c>
      <c r="E278" s="178"/>
      <c r="F278" s="168" t="e">
        <f>ROUND(F265-SUM(F266:F277),0)</f>
        <v>#VALUE!</v>
      </c>
      <c r="G278" s="168" t="e">
        <f t="shared" ref="G278:O278" si="115">ROUND(G265-SUM(G266:G277),0)</f>
        <v>#VALUE!</v>
      </c>
      <c r="H278" s="168" t="e">
        <f t="shared" si="115"/>
        <v>#VALUE!</v>
      </c>
      <c r="I278" s="168" t="e">
        <f t="shared" si="115"/>
        <v>#VALUE!</v>
      </c>
      <c r="J278" s="168" t="e">
        <f t="shared" si="115"/>
        <v>#VALUE!</v>
      </c>
      <c r="K278" s="168" t="e">
        <f t="shared" si="115"/>
        <v>#VALUE!</v>
      </c>
      <c r="L278" s="168" t="e">
        <f t="shared" si="115"/>
        <v>#VALUE!</v>
      </c>
      <c r="M278" s="168" t="e">
        <f t="shared" si="115"/>
        <v>#VALUE!</v>
      </c>
      <c r="N278" s="168" t="e">
        <f t="shared" si="115"/>
        <v>#VALUE!</v>
      </c>
      <c r="O278" s="168" t="e">
        <f t="shared" si="115"/>
        <v>#VALUE!</v>
      </c>
      <c r="DX278" s="183" t="s">
        <v>39</v>
      </c>
      <c r="DY278" s="146" t="s">
        <v>0</v>
      </c>
      <c r="DZ278" s="146" t="s">
        <v>0</v>
      </c>
      <c r="EA278" s="146" t="s">
        <v>0</v>
      </c>
    </row>
    <row r="279" spans="2:131" s="120" customFormat="1" hidden="1" x14ac:dyDescent="0.2">
      <c r="DX279" s="183" t="s">
        <v>39</v>
      </c>
      <c r="DY279" s="146" t="s">
        <v>0</v>
      </c>
      <c r="DZ279" s="146" t="s">
        <v>0</v>
      </c>
      <c r="EA279" s="146" t="s">
        <v>0</v>
      </c>
    </row>
    <row r="280" spans="2:131" s="120" customFormat="1" hidden="1" x14ac:dyDescent="0.2">
      <c r="B280" s="120" t="str">
        <f>B23</f>
        <v>Depreciation &amp; Amortisation</v>
      </c>
      <c r="DX280" s="183" t="s">
        <v>39</v>
      </c>
      <c r="DY280" s="146" t="s">
        <v>0</v>
      </c>
      <c r="DZ280" s="146" t="s">
        <v>0</v>
      </c>
      <c r="EA280" s="146" t="s">
        <v>0</v>
      </c>
    </row>
    <row r="281" spans="2:131" s="120" customFormat="1" hidden="1" x14ac:dyDescent="0.2">
      <c r="B281" s="178" t="s">
        <v>110</v>
      </c>
      <c r="C281" s="178"/>
      <c r="D281" s="120">
        <f>D23</f>
        <v>28570444</v>
      </c>
      <c r="E281" s="178"/>
      <c r="F281" s="120">
        <f t="shared" ref="F281:O281" si="116">F23</f>
        <v>29614899</v>
      </c>
      <c r="G281" s="120">
        <f t="shared" si="116"/>
        <v>30503231</v>
      </c>
      <c r="H281" s="120">
        <f t="shared" si="116"/>
        <v>31416243</v>
      </c>
      <c r="I281" s="120">
        <f t="shared" si="116"/>
        <v>32354562</v>
      </c>
      <c r="J281" s="120">
        <f t="shared" si="116"/>
        <v>33325198.859999992</v>
      </c>
      <c r="K281" s="120">
        <f t="shared" si="116"/>
        <v>34324954.829999998</v>
      </c>
      <c r="L281" s="120">
        <f t="shared" si="116"/>
        <v>35354703.460000001</v>
      </c>
      <c r="M281" s="120">
        <f t="shared" si="116"/>
        <v>36415344.550000004</v>
      </c>
      <c r="N281" s="120">
        <f t="shared" si="116"/>
        <v>37507804.900000006</v>
      </c>
      <c r="O281" s="120">
        <f t="shared" si="116"/>
        <v>38633039.060000002</v>
      </c>
      <c r="DX281" s="183" t="s">
        <v>39</v>
      </c>
      <c r="DY281" s="146" t="s">
        <v>0</v>
      </c>
      <c r="DZ281" s="146" t="s">
        <v>0</v>
      </c>
      <c r="EA281" s="146" t="s">
        <v>0</v>
      </c>
    </row>
    <row r="282" spans="2:131" s="120" customFormat="1" hidden="1" x14ac:dyDescent="0.2">
      <c r="B282" s="178" t="s">
        <v>111</v>
      </c>
      <c r="C282" s="178"/>
      <c r="D282" s="120" t="e">
        <f>SUMIF('[1]Budget Summary 1'!$C:$C,$A23,'[1]Budget Summary 1'!J:J)</f>
        <v>#VALUE!</v>
      </c>
      <c r="E282" s="178"/>
      <c r="F282" s="120" t="e">
        <f>SUMIF('[1]Budget Summary 1'!$C:$C,$A23,'[1]Budget Summary 1'!L:L)</f>
        <v>#VALUE!</v>
      </c>
      <c r="G282" s="120" t="e">
        <f>SUMIF('[1]Budget Summary 1'!$C:$C,$A23,'[1]Budget Summary 1'!M:M)</f>
        <v>#VALUE!</v>
      </c>
      <c r="H282" s="120" t="e">
        <f>SUMIF('[1]Budget Summary 1'!$C:$C,$A23,'[1]Budget Summary 1'!N:N)</f>
        <v>#VALUE!</v>
      </c>
      <c r="I282" s="120" t="e">
        <f>SUMIF('[1]Budget Summary 1'!$C:$C,$A23,'[1]Budget Summary 1'!O:O)</f>
        <v>#VALUE!</v>
      </c>
      <c r="J282" s="120" t="e">
        <f>SUMIF('[1]Budget Summary 1'!$C:$C,$A23,'[1]Budget Summary 1'!P:P)</f>
        <v>#VALUE!</v>
      </c>
      <c r="K282" s="120" t="e">
        <f>SUMIF('[1]Budget Summary 1'!$C:$C,$A23,'[1]Budget Summary 1'!Q:Q)</f>
        <v>#VALUE!</v>
      </c>
      <c r="L282" s="120" t="e">
        <f>SUMIF('[1]Budget Summary 1'!$C:$C,$A23,'[1]Budget Summary 1'!R:R)</f>
        <v>#VALUE!</v>
      </c>
      <c r="M282" s="120" t="e">
        <f>SUMIF('[1]Budget Summary 1'!$C:$C,$A23,'[1]Budget Summary 1'!S:S)</f>
        <v>#VALUE!</v>
      </c>
      <c r="N282" s="120" t="e">
        <f>SUMIF('[1]Budget Summary 1'!$C:$C,$A23,'[1]Budget Summary 1'!T:T)</f>
        <v>#VALUE!</v>
      </c>
      <c r="O282" s="120" t="e">
        <f>SUMIF('[1]Budget Summary 1'!$C:$C,$A23,'[1]Budget Summary 1'!U:U)</f>
        <v>#VALUE!</v>
      </c>
      <c r="DX282" s="183" t="s">
        <v>39</v>
      </c>
      <c r="DY282" s="146" t="s">
        <v>0</v>
      </c>
      <c r="DZ282" s="146" t="s">
        <v>0</v>
      </c>
      <c r="EA282" s="146" t="s">
        <v>0</v>
      </c>
    </row>
    <row r="283" spans="2:131" s="120" customFormat="1" hidden="1" x14ac:dyDescent="0.2">
      <c r="B283" s="178" t="s">
        <v>82</v>
      </c>
      <c r="C283" s="178"/>
      <c r="D283" s="161" t="e">
        <f>ROUND(D281-D282,0)</f>
        <v>#VALUE!</v>
      </c>
      <c r="E283" s="178"/>
      <c r="F283" s="161" t="e">
        <f>ROUND(F281-F282,0)</f>
        <v>#VALUE!</v>
      </c>
      <c r="G283" s="161" t="e">
        <f t="shared" ref="G283:O283" si="117">ROUND(G281-G282,0)</f>
        <v>#VALUE!</v>
      </c>
      <c r="H283" s="161" t="e">
        <f t="shared" si="117"/>
        <v>#VALUE!</v>
      </c>
      <c r="I283" s="161" t="e">
        <f t="shared" si="117"/>
        <v>#VALUE!</v>
      </c>
      <c r="J283" s="161" t="e">
        <f t="shared" si="117"/>
        <v>#VALUE!</v>
      </c>
      <c r="K283" s="161" t="e">
        <f t="shared" si="117"/>
        <v>#VALUE!</v>
      </c>
      <c r="L283" s="161" t="e">
        <f t="shared" si="117"/>
        <v>#VALUE!</v>
      </c>
      <c r="M283" s="161" t="e">
        <f t="shared" si="117"/>
        <v>#VALUE!</v>
      </c>
      <c r="N283" s="161" t="e">
        <f t="shared" si="117"/>
        <v>#VALUE!</v>
      </c>
      <c r="O283" s="161" t="e">
        <f t="shared" si="117"/>
        <v>#VALUE!</v>
      </c>
      <c r="DX283" s="183" t="s">
        <v>39</v>
      </c>
      <c r="DY283" s="146" t="s">
        <v>0</v>
      </c>
      <c r="DZ283" s="146" t="s">
        <v>0</v>
      </c>
      <c r="EA283" s="146" t="s">
        <v>0</v>
      </c>
    </row>
    <row r="284" spans="2:131" s="120" customFormat="1" hidden="1" x14ac:dyDescent="0.2">
      <c r="B284" s="178" t="s">
        <v>112</v>
      </c>
      <c r="C284" s="178"/>
      <c r="D284" s="133">
        <f>IF('[1]S94 - Plan Summary'!$R66=TRUE,'[1]S94 - Plan Summary'!D66,0)</f>
        <v>0</v>
      </c>
      <c r="E284" s="178"/>
      <c r="F284" s="133">
        <f>IF('[1]S94 - Plan Summary'!$R66=TRUE,'[1]S94 - Plan Summary'!F66,0)</f>
        <v>0</v>
      </c>
      <c r="G284" s="133">
        <f>IF('[1]S94 - Plan Summary'!$R66=TRUE,'[1]S94 - Plan Summary'!G66,0)</f>
        <v>0</v>
      </c>
      <c r="H284" s="133">
        <f>IF('[1]S94 - Plan Summary'!$R66=TRUE,'[1]S94 - Plan Summary'!H66,0)</f>
        <v>0</v>
      </c>
      <c r="I284" s="133">
        <f>IF('[1]S94 - Plan Summary'!$R66=TRUE,'[1]S94 - Plan Summary'!I66,0)</f>
        <v>0</v>
      </c>
      <c r="J284" s="133">
        <f>IF('[1]S94 - Plan Summary'!$R66=TRUE,'[1]S94 - Plan Summary'!J66,0)</f>
        <v>0</v>
      </c>
      <c r="K284" s="133">
        <f>IF('[1]S94 - Plan Summary'!$R66=TRUE,'[1]S94 - Plan Summary'!K66,0)</f>
        <v>0</v>
      </c>
      <c r="L284" s="133">
        <f>IF('[1]S94 - Plan Summary'!$R66=TRUE,'[1]S94 - Plan Summary'!L66,0)</f>
        <v>0</v>
      </c>
      <c r="M284" s="133">
        <f>IF('[1]S94 - Plan Summary'!$R66=TRUE,'[1]S94 - Plan Summary'!M66,0)</f>
        <v>0</v>
      </c>
      <c r="N284" s="133">
        <f>IF('[1]S94 - Plan Summary'!$R66=TRUE,'[1]S94 - Plan Summary'!N66,0)</f>
        <v>0</v>
      </c>
      <c r="O284" s="133">
        <f>IF('[1]S94 - Plan Summary'!$R66=TRUE,'[1]S94 - Plan Summary'!O66,0)</f>
        <v>0</v>
      </c>
      <c r="DX284" s="183" t="s">
        <v>39</v>
      </c>
      <c r="DY284" s="146" t="s">
        <v>0</v>
      </c>
      <c r="DZ284" s="146" t="s">
        <v>0</v>
      </c>
      <c r="EA284" s="146" t="s">
        <v>0</v>
      </c>
    </row>
    <row r="285" spans="2:131" s="120" customFormat="1" hidden="1" x14ac:dyDescent="0.2">
      <c r="B285" s="178" t="s">
        <v>113</v>
      </c>
      <c r="C285" s="178"/>
      <c r="D285" s="133">
        <f>IF('[1]CAPEX Summary'!$BS87=TRUE,SUM('[1]CAPEX Summary'!E87),0)</f>
        <v>0</v>
      </c>
      <c r="E285" s="178"/>
      <c r="F285" s="133">
        <f>IF('[1]CAPEX Summary'!$BS87=TRUE,SUM('[1]CAPEX Summary'!G87),0)</f>
        <v>0</v>
      </c>
      <c r="G285" s="133">
        <f>IF('[1]CAPEX Summary'!$BS87=TRUE,SUM('[1]CAPEX Summary'!H87),0)</f>
        <v>0</v>
      </c>
      <c r="H285" s="133">
        <f>IF('[1]CAPEX Summary'!$BS87=TRUE,SUM('[1]CAPEX Summary'!I87),0)</f>
        <v>0</v>
      </c>
      <c r="I285" s="133">
        <f>IF('[1]CAPEX Summary'!$BS87=TRUE,SUM('[1]CAPEX Summary'!J87),0)</f>
        <v>0</v>
      </c>
      <c r="J285" s="133">
        <f>IF('[1]CAPEX Summary'!$BS87=TRUE,SUM('[1]CAPEX Summary'!K87),0)</f>
        <v>0</v>
      </c>
      <c r="K285" s="133">
        <f>IF('[1]CAPEX Summary'!$BS87=TRUE,SUM('[1]CAPEX Summary'!L87),0)</f>
        <v>0</v>
      </c>
      <c r="L285" s="133">
        <f>IF('[1]CAPEX Summary'!$BS87=TRUE,SUM('[1]CAPEX Summary'!M87),0)</f>
        <v>0</v>
      </c>
      <c r="M285" s="133">
        <f>IF('[1]CAPEX Summary'!$BS87=TRUE,SUM('[1]CAPEX Summary'!N87),0)</f>
        <v>0</v>
      </c>
      <c r="N285" s="133">
        <f>IF('[1]CAPEX Summary'!$BS87=TRUE,SUM('[1]CAPEX Summary'!O87),0)</f>
        <v>0</v>
      </c>
      <c r="O285" s="133">
        <f>IF('[1]CAPEX Summary'!$BS87=TRUE,SUM('[1]CAPEX Summary'!P87),0)</f>
        <v>0</v>
      </c>
      <c r="DX285" s="183" t="s">
        <v>39</v>
      </c>
      <c r="DY285" s="146" t="s">
        <v>0</v>
      </c>
      <c r="DZ285" s="146" t="s">
        <v>0</v>
      </c>
      <c r="EA285" s="146" t="s">
        <v>0</v>
      </c>
    </row>
    <row r="286" spans="2:131" s="120" customFormat="1" hidden="1" x14ac:dyDescent="0.2">
      <c r="B286" s="178" t="s">
        <v>114</v>
      </c>
      <c r="C286" s="178"/>
      <c r="D286" s="133">
        <f>'[1]Major Projects summary'!E94</f>
        <v>0</v>
      </c>
      <c r="E286" s="178"/>
      <c r="F286" s="133">
        <f>'[1]Major Projects summary'!G94</f>
        <v>0</v>
      </c>
      <c r="G286" s="133">
        <f>'[1]Major Projects summary'!H94</f>
        <v>0</v>
      </c>
      <c r="H286" s="133">
        <f>'[1]Major Projects summary'!I94</f>
        <v>0</v>
      </c>
      <c r="I286" s="133">
        <f>'[1]Major Projects summary'!J94</f>
        <v>0</v>
      </c>
      <c r="J286" s="133">
        <f>'[1]Major Projects summary'!K94</f>
        <v>0</v>
      </c>
      <c r="K286" s="133">
        <f>'[1]Major Projects summary'!L94</f>
        <v>0</v>
      </c>
      <c r="L286" s="133">
        <f>'[1]Major Projects summary'!M94</f>
        <v>0</v>
      </c>
      <c r="M286" s="133">
        <f>'[1]Major Projects summary'!N94</f>
        <v>0</v>
      </c>
      <c r="N286" s="133">
        <f>'[1]Major Projects summary'!O94</f>
        <v>0</v>
      </c>
      <c r="O286" s="133">
        <f>'[1]Major Projects summary'!P94</f>
        <v>0</v>
      </c>
      <c r="DX286" s="183" t="s">
        <v>39</v>
      </c>
      <c r="DY286" s="146" t="s">
        <v>0</v>
      </c>
      <c r="DZ286" s="146" t="s">
        <v>0</v>
      </c>
      <c r="EA286" s="146" t="s">
        <v>0</v>
      </c>
    </row>
    <row r="287" spans="2:131" s="120" customFormat="1" hidden="1" x14ac:dyDescent="0.2">
      <c r="B287" s="178" t="s">
        <v>115</v>
      </c>
      <c r="C287" s="178"/>
      <c r="D287" s="133">
        <f>'[1]Assets - Disposals &amp; Transfers'!E467</f>
        <v>0</v>
      </c>
      <c r="E287" s="178"/>
      <c r="F287" s="133">
        <f>'[1]Assets - Disposals &amp; Transfers'!G467</f>
        <v>0</v>
      </c>
      <c r="G287" s="133">
        <f>'[1]Assets - Disposals &amp; Transfers'!H467</f>
        <v>0</v>
      </c>
      <c r="H287" s="133">
        <f>'[1]Assets - Disposals &amp; Transfers'!I467</f>
        <v>0</v>
      </c>
      <c r="I287" s="133">
        <f>'[1]Assets - Disposals &amp; Transfers'!J467</f>
        <v>0</v>
      </c>
      <c r="J287" s="133">
        <f>'[1]Assets - Disposals &amp; Transfers'!K467</f>
        <v>0</v>
      </c>
      <c r="K287" s="133">
        <f>'[1]Assets - Disposals &amp; Transfers'!L467</f>
        <v>0</v>
      </c>
      <c r="L287" s="133">
        <f>'[1]Assets - Disposals &amp; Transfers'!M467</f>
        <v>0</v>
      </c>
      <c r="M287" s="133">
        <f>'[1]Assets - Disposals &amp; Transfers'!N467</f>
        <v>0</v>
      </c>
      <c r="N287" s="133">
        <f>'[1]Assets - Disposals &amp; Transfers'!O467</f>
        <v>0</v>
      </c>
      <c r="O287" s="133">
        <f>'[1]Assets - Disposals &amp; Transfers'!P467</f>
        <v>0</v>
      </c>
      <c r="DX287" s="183" t="s">
        <v>39</v>
      </c>
      <c r="DY287" s="146" t="s">
        <v>0</v>
      </c>
      <c r="DZ287" s="146" t="s">
        <v>0</v>
      </c>
      <c r="EA287" s="146" t="s">
        <v>0</v>
      </c>
    </row>
    <row r="288" spans="2:131" s="120" customFormat="1" hidden="1" x14ac:dyDescent="0.2">
      <c r="B288" s="178" t="s">
        <v>120</v>
      </c>
      <c r="C288" s="178"/>
      <c r="D288" s="133">
        <f>+'[1]IPP&amp;E Reconciliation'!D708</f>
        <v>0</v>
      </c>
      <c r="E288" s="178"/>
      <c r="F288" s="133">
        <f>+'[1]IPP&amp;E Reconciliation'!E708</f>
        <v>0</v>
      </c>
      <c r="G288" s="133">
        <f>+'[1]IPP&amp;E Reconciliation'!F708</f>
        <v>0</v>
      </c>
      <c r="H288" s="133">
        <f>+'[1]IPP&amp;E Reconciliation'!G708</f>
        <v>0</v>
      </c>
      <c r="I288" s="133">
        <f>+'[1]IPP&amp;E Reconciliation'!H708</f>
        <v>0</v>
      </c>
      <c r="J288" s="133">
        <f>+'[1]IPP&amp;E Reconciliation'!I708</f>
        <v>0</v>
      </c>
      <c r="K288" s="133">
        <f>+'[1]IPP&amp;E Reconciliation'!J708</f>
        <v>0</v>
      </c>
      <c r="L288" s="133">
        <f>+'[1]IPP&amp;E Reconciliation'!K708</f>
        <v>0</v>
      </c>
      <c r="M288" s="133">
        <f>+'[1]IPP&amp;E Reconciliation'!L708</f>
        <v>0</v>
      </c>
      <c r="N288" s="133">
        <f>+'[1]IPP&amp;E Reconciliation'!M708</f>
        <v>0</v>
      </c>
      <c r="O288" s="133">
        <f>+'[1]IPP&amp;E Reconciliation'!N708</f>
        <v>0</v>
      </c>
      <c r="DX288" s="183" t="s">
        <v>39</v>
      </c>
      <c r="DY288" s="146" t="s">
        <v>0</v>
      </c>
      <c r="DZ288" s="146" t="s">
        <v>0</v>
      </c>
      <c r="EA288" s="146" t="s">
        <v>0</v>
      </c>
    </row>
    <row r="289" spans="2:131" s="120" customFormat="1" hidden="1" x14ac:dyDescent="0.2">
      <c r="B289" s="178" t="s">
        <v>116</v>
      </c>
      <c r="C289" s="178"/>
      <c r="D289" s="168" t="e">
        <f>ROUND(D283-SUM(D284:D288),0)</f>
        <v>#VALUE!</v>
      </c>
      <c r="E289" s="178"/>
      <c r="F289" s="168" t="e">
        <f t="shared" ref="F289:O289" si="118">ROUND(F283-SUM(F284:F288),0)</f>
        <v>#VALUE!</v>
      </c>
      <c r="G289" s="168" t="e">
        <f t="shared" si="118"/>
        <v>#VALUE!</v>
      </c>
      <c r="H289" s="168" t="e">
        <f t="shared" si="118"/>
        <v>#VALUE!</v>
      </c>
      <c r="I289" s="168" t="e">
        <f t="shared" si="118"/>
        <v>#VALUE!</v>
      </c>
      <c r="J289" s="168" t="e">
        <f t="shared" si="118"/>
        <v>#VALUE!</v>
      </c>
      <c r="K289" s="168" t="e">
        <f t="shared" si="118"/>
        <v>#VALUE!</v>
      </c>
      <c r="L289" s="168" t="e">
        <f t="shared" si="118"/>
        <v>#VALUE!</v>
      </c>
      <c r="M289" s="168" t="e">
        <f t="shared" si="118"/>
        <v>#VALUE!</v>
      </c>
      <c r="N289" s="168" t="e">
        <f t="shared" si="118"/>
        <v>#VALUE!</v>
      </c>
      <c r="O289" s="168" t="e">
        <f t="shared" si="118"/>
        <v>#VALUE!</v>
      </c>
      <c r="DX289" s="183" t="s">
        <v>39</v>
      </c>
      <c r="DY289" s="146" t="s">
        <v>0</v>
      </c>
      <c r="DZ289" s="146" t="s">
        <v>0</v>
      </c>
      <c r="EA289" s="146" t="s">
        <v>0</v>
      </c>
    </row>
    <row r="290" spans="2:131" s="120" customFormat="1" hidden="1" x14ac:dyDescent="0.2">
      <c r="DX290" s="183" t="s">
        <v>39</v>
      </c>
      <c r="DY290" s="146" t="s">
        <v>0</v>
      </c>
      <c r="DZ290" s="146" t="s">
        <v>0</v>
      </c>
      <c r="EA290" s="146" t="s">
        <v>0</v>
      </c>
    </row>
    <row r="291" spans="2:131" s="120" customFormat="1" hidden="1" x14ac:dyDescent="0.2">
      <c r="B291" s="120" t="str">
        <f>B24</f>
        <v>Impairment</v>
      </c>
      <c r="DX291" s="183" t="s">
        <v>39</v>
      </c>
      <c r="DY291" s="146" t="s">
        <v>0</v>
      </c>
      <c r="DZ291" s="146" t="s">
        <v>0</v>
      </c>
      <c r="EA291" s="146" t="s">
        <v>0</v>
      </c>
    </row>
    <row r="292" spans="2:131" s="120" customFormat="1" hidden="1" x14ac:dyDescent="0.2">
      <c r="B292" s="178" t="s">
        <v>110</v>
      </c>
      <c r="C292" s="178"/>
      <c r="D292" s="120">
        <f>D24</f>
        <v>0</v>
      </c>
      <c r="E292" s="178"/>
      <c r="F292" s="120">
        <f t="shared" ref="F292:O292" si="119">F24</f>
        <v>0</v>
      </c>
      <c r="G292" s="120">
        <f t="shared" si="119"/>
        <v>0</v>
      </c>
      <c r="H292" s="120">
        <f t="shared" si="119"/>
        <v>0</v>
      </c>
      <c r="I292" s="120">
        <f t="shared" si="119"/>
        <v>0</v>
      </c>
      <c r="J292" s="120">
        <f t="shared" si="119"/>
        <v>0</v>
      </c>
      <c r="K292" s="120">
        <f t="shared" si="119"/>
        <v>0</v>
      </c>
      <c r="L292" s="120">
        <f t="shared" si="119"/>
        <v>0</v>
      </c>
      <c r="M292" s="120">
        <f t="shared" si="119"/>
        <v>0</v>
      </c>
      <c r="N292" s="120">
        <f t="shared" si="119"/>
        <v>0</v>
      </c>
      <c r="O292" s="120">
        <f t="shared" si="119"/>
        <v>0</v>
      </c>
      <c r="DX292" s="183" t="s">
        <v>39</v>
      </c>
      <c r="DY292" s="146" t="s">
        <v>0</v>
      </c>
      <c r="DZ292" s="146" t="s">
        <v>0</v>
      </c>
      <c r="EA292" s="146" t="s">
        <v>0</v>
      </c>
    </row>
    <row r="293" spans="2:131" s="120" customFormat="1" hidden="1" x14ac:dyDescent="0.2">
      <c r="B293" s="178" t="s">
        <v>111</v>
      </c>
      <c r="C293" s="178"/>
      <c r="D293" s="120" t="e">
        <f>SUMIF('[1]Budget Summary 1'!$C:$C,$A24,'[1]Budget Summary 1'!J:J)</f>
        <v>#VALUE!</v>
      </c>
      <c r="E293" s="178"/>
      <c r="F293" s="120" t="e">
        <f>SUMIF('[1]Budget Summary 1'!$C:$C,$A24,'[1]Budget Summary 1'!L:L)</f>
        <v>#VALUE!</v>
      </c>
      <c r="G293" s="120" t="e">
        <f>SUMIF('[1]Budget Summary 1'!$C:$C,$A24,'[1]Budget Summary 1'!M:M)</f>
        <v>#VALUE!</v>
      </c>
      <c r="H293" s="120" t="e">
        <f>SUMIF('[1]Budget Summary 1'!$C:$C,$A24,'[1]Budget Summary 1'!N:N)</f>
        <v>#VALUE!</v>
      </c>
      <c r="I293" s="120" t="e">
        <f>SUMIF('[1]Budget Summary 1'!$C:$C,$A24,'[1]Budget Summary 1'!O:O)</f>
        <v>#VALUE!</v>
      </c>
      <c r="J293" s="120" t="e">
        <f>SUMIF('[1]Budget Summary 1'!$C:$C,$A24,'[1]Budget Summary 1'!P:P)</f>
        <v>#VALUE!</v>
      </c>
      <c r="K293" s="120" t="e">
        <f>SUMIF('[1]Budget Summary 1'!$C:$C,$A24,'[1]Budget Summary 1'!Q:Q)</f>
        <v>#VALUE!</v>
      </c>
      <c r="L293" s="120" t="e">
        <f>SUMIF('[1]Budget Summary 1'!$C:$C,$A24,'[1]Budget Summary 1'!R:R)</f>
        <v>#VALUE!</v>
      </c>
      <c r="M293" s="120" t="e">
        <f>SUMIF('[1]Budget Summary 1'!$C:$C,$A24,'[1]Budget Summary 1'!S:S)</f>
        <v>#VALUE!</v>
      </c>
      <c r="N293" s="120" t="e">
        <f>SUMIF('[1]Budget Summary 1'!$C:$C,$A24,'[1]Budget Summary 1'!T:T)</f>
        <v>#VALUE!</v>
      </c>
      <c r="O293" s="120" t="e">
        <f>SUMIF('[1]Budget Summary 1'!$C:$C,$A24,'[1]Budget Summary 1'!U:U)</f>
        <v>#VALUE!</v>
      </c>
      <c r="DX293" s="183" t="s">
        <v>39</v>
      </c>
      <c r="DY293" s="146" t="s">
        <v>0</v>
      </c>
      <c r="DZ293" s="146" t="s">
        <v>0</v>
      </c>
      <c r="EA293" s="146" t="s">
        <v>0</v>
      </c>
    </row>
    <row r="294" spans="2:131" s="120" customFormat="1" hidden="1" x14ac:dyDescent="0.2">
      <c r="B294" s="178" t="s">
        <v>82</v>
      </c>
      <c r="C294" s="178"/>
      <c r="D294" s="161" t="e">
        <f>ROUND(D292-D293,0)</f>
        <v>#VALUE!</v>
      </c>
      <c r="E294" s="178"/>
      <c r="F294" s="161" t="e">
        <f>ROUND(F292-F293,0)</f>
        <v>#VALUE!</v>
      </c>
      <c r="G294" s="161" t="e">
        <f t="shared" ref="G294:O294" si="120">ROUND(G292-G293,0)</f>
        <v>#VALUE!</v>
      </c>
      <c r="H294" s="161" t="e">
        <f t="shared" si="120"/>
        <v>#VALUE!</v>
      </c>
      <c r="I294" s="161" t="e">
        <f t="shared" si="120"/>
        <v>#VALUE!</v>
      </c>
      <c r="J294" s="161" t="e">
        <f t="shared" si="120"/>
        <v>#VALUE!</v>
      </c>
      <c r="K294" s="161" t="e">
        <f t="shared" si="120"/>
        <v>#VALUE!</v>
      </c>
      <c r="L294" s="161" t="e">
        <f t="shared" si="120"/>
        <v>#VALUE!</v>
      </c>
      <c r="M294" s="161" t="e">
        <f t="shared" si="120"/>
        <v>#VALUE!</v>
      </c>
      <c r="N294" s="161" t="e">
        <f t="shared" si="120"/>
        <v>#VALUE!</v>
      </c>
      <c r="O294" s="161" t="e">
        <f t="shared" si="120"/>
        <v>#VALUE!</v>
      </c>
      <c r="DX294" s="183" t="s">
        <v>39</v>
      </c>
      <c r="DY294" s="146" t="s">
        <v>0</v>
      </c>
      <c r="DZ294" s="146" t="s">
        <v>0</v>
      </c>
      <c r="EA294" s="146" t="s">
        <v>0</v>
      </c>
    </row>
    <row r="295" spans="2:131" s="120" customFormat="1" hidden="1" x14ac:dyDescent="0.2">
      <c r="DX295" s="183" t="s">
        <v>39</v>
      </c>
      <c r="DY295" s="146" t="s">
        <v>0</v>
      </c>
      <c r="DZ295" s="146" t="s">
        <v>0</v>
      </c>
      <c r="EA295" s="146" t="s">
        <v>0</v>
      </c>
    </row>
    <row r="296" spans="2:131" s="120" customFormat="1" hidden="1" x14ac:dyDescent="0.2">
      <c r="B296" s="120" t="str">
        <f>B25</f>
        <v>Other Expenses</v>
      </c>
      <c r="DX296" s="183" t="s">
        <v>39</v>
      </c>
      <c r="DY296" s="146" t="s">
        <v>0</v>
      </c>
      <c r="DZ296" s="146" t="s">
        <v>0</v>
      </c>
      <c r="EA296" s="146" t="s">
        <v>0</v>
      </c>
    </row>
    <row r="297" spans="2:131" s="120" customFormat="1" hidden="1" x14ac:dyDescent="0.2">
      <c r="B297" s="178" t="s">
        <v>110</v>
      </c>
      <c r="C297" s="178"/>
      <c r="D297" s="120">
        <f>D25</f>
        <v>4770466</v>
      </c>
      <c r="E297" s="178"/>
      <c r="F297" s="120">
        <f t="shared" ref="F297:O297" si="121">F25</f>
        <v>6307813</v>
      </c>
      <c r="G297" s="120">
        <f t="shared" si="121"/>
        <v>6513524</v>
      </c>
      <c r="H297" s="120">
        <f t="shared" si="121"/>
        <v>6754750</v>
      </c>
      <c r="I297" s="120">
        <f t="shared" si="121"/>
        <v>6884427</v>
      </c>
      <c r="J297" s="120">
        <f t="shared" si="121"/>
        <v>7043204.2500000009</v>
      </c>
      <c r="K297" s="120">
        <f t="shared" si="121"/>
        <v>7155926.4100000001</v>
      </c>
      <c r="L297" s="120">
        <f t="shared" si="121"/>
        <v>7321891.6500000004</v>
      </c>
      <c r="M297" s="120">
        <f t="shared" si="121"/>
        <v>7441726.6400000006</v>
      </c>
      <c r="N297" s="120">
        <f t="shared" si="121"/>
        <v>7615398.6699999999</v>
      </c>
      <c r="O297" s="120">
        <f t="shared" si="121"/>
        <v>7560680.6199999992</v>
      </c>
      <c r="DX297" s="183" t="s">
        <v>39</v>
      </c>
      <c r="DY297" s="146" t="s">
        <v>0</v>
      </c>
      <c r="DZ297" s="146" t="s">
        <v>0</v>
      </c>
      <c r="EA297" s="146" t="s">
        <v>0</v>
      </c>
    </row>
    <row r="298" spans="2:131" s="120" customFormat="1" hidden="1" x14ac:dyDescent="0.2">
      <c r="B298" s="178" t="s">
        <v>111</v>
      </c>
      <c r="C298" s="178"/>
      <c r="D298" s="120" t="e">
        <f>SUMIF('[1]Budget Summary 1'!$C:$C,$A25,'[1]Budget Summary 1'!J:J)</f>
        <v>#VALUE!</v>
      </c>
      <c r="E298" s="178"/>
      <c r="F298" s="120" t="e">
        <f>SUMIF('[1]Budget Summary 1'!$C:$C,$A25,'[1]Budget Summary 1'!L:L)</f>
        <v>#VALUE!</v>
      </c>
      <c r="G298" s="120" t="e">
        <f>SUMIF('[1]Budget Summary 1'!$C:$C,$A25,'[1]Budget Summary 1'!M:M)</f>
        <v>#VALUE!</v>
      </c>
      <c r="H298" s="120" t="e">
        <f>SUMIF('[1]Budget Summary 1'!$C:$C,$A25,'[1]Budget Summary 1'!N:N)</f>
        <v>#VALUE!</v>
      </c>
      <c r="I298" s="120" t="e">
        <f>SUMIF('[1]Budget Summary 1'!$C:$C,$A25,'[1]Budget Summary 1'!O:O)</f>
        <v>#VALUE!</v>
      </c>
      <c r="J298" s="120" t="e">
        <f>SUMIF('[1]Budget Summary 1'!$C:$C,$A25,'[1]Budget Summary 1'!P:P)</f>
        <v>#VALUE!</v>
      </c>
      <c r="K298" s="120" t="e">
        <f>SUMIF('[1]Budget Summary 1'!$C:$C,$A25,'[1]Budget Summary 1'!Q:Q)</f>
        <v>#VALUE!</v>
      </c>
      <c r="L298" s="120" t="e">
        <f>SUMIF('[1]Budget Summary 1'!$C:$C,$A25,'[1]Budget Summary 1'!R:R)</f>
        <v>#VALUE!</v>
      </c>
      <c r="M298" s="120" t="e">
        <f>SUMIF('[1]Budget Summary 1'!$C:$C,$A25,'[1]Budget Summary 1'!S:S)</f>
        <v>#VALUE!</v>
      </c>
      <c r="N298" s="120" t="e">
        <f>SUMIF('[1]Budget Summary 1'!$C:$C,$A25,'[1]Budget Summary 1'!T:T)</f>
        <v>#VALUE!</v>
      </c>
      <c r="O298" s="120" t="e">
        <f>SUMIF('[1]Budget Summary 1'!$C:$C,$A25,'[1]Budget Summary 1'!U:U)</f>
        <v>#VALUE!</v>
      </c>
      <c r="DX298" s="183" t="s">
        <v>39</v>
      </c>
      <c r="DY298" s="146" t="s">
        <v>0</v>
      </c>
      <c r="DZ298" s="146" t="s">
        <v>0</v>
      </c>
      <c r="EA298" s="146" t="s">
        <v>0</v>
      </c>
    </row>
    <row r="299" spans="2:131" s="120" customFormat="1" hidden="1" x14ac:dyDescent="0.2">
      <c r="B299" s="178" t="s">
        <v>82</v>
      </c>
      <c r="C299" s="178"/>
      <c r="D299" s="161" t="e">
        <f>ROUND(D297-D298,0)</f>
        <v>#VALUE!</v>
      </c>
      <c r="E299" s="178"/>
      <c r="F299" s="161" t="e">
        <f>ROUND(F297-F298,0)</f>
        <v>#VALUE!</v>
      </c>
      <c r="G299" s="161" t="e">
        <f t="shared" ref="G299:O299" si="122">ROUND(G297-G298,0)</f>
        <v>#VALUE!</v>
      </c>
      <c r="H299" s="161" t="e">
        <f t="shared" si="122"/>
        <v>#VALUE!</v>
      </c>
      <c r="I299" s="161" t="e">
        <f t="shared" si="122"/>
        <v>#VALUE!</v>
      </c>
      <c r="J299" s="161" t="e">
        <f t="shared" si="122"/>
        <v>#VALUE!</v>
      </c>
      <c r="K299" s="161" t="e">
        <f t="shared" si="122"/>
        <v>#VALUE!</v>
      </c>
      <c r="L299" s="161" t="e">
        <f t="shared" si="122"/>
        <v>#VALUE!</v>
      </c>
      <c r="M299" s="161" t="e">
        <f t="shared" si="122"/>
        <v>#VALUE!</v>
      </c>
      <c r="N299" s="161" t="e">
        <f t="shared" si="122"/>
        <v>#VALUE!</v>
      </c>
      <c r="O299" s="161" t="e">
        <f t="shared" si="122"/>
        <v>#VALUE!</v>
      </c>
      <c r="DX299" s="183" t="s">
        <v>39</v>
      </c>
      <c r="DY299" s="146" t="s">
        <v>0</v>
      </c>
      <c r="DZ299" s="146" t="s">
        <v>0</v>
      </c>
      <c r="EA299" s="146" t="s">
        <v>0</v>
      </c>
    </row>
    <row r="300" spans="2:131" s="120" customFormat="1" hidden="1" x14ac:dyDescent="0.2">
      <c r="B300" s="178" t="s">
        <v>112</v>
      </c>
      <c r="C300" s="178"/>
      <c r="D300" s="133">
        <f>+'[1]S94 - Plan Summary'!D25</f>
        <v>0</v>
      </c>
      <c r="E300" s="178"/>
      <c r="F300" s="133">
        <f>+'[1]S94 - Plan Summary'!F25</f>
        <v>0</v>
      </c>
      <c r="G300" s="133">
        <f>+'[1]S94 - Plan Summary'!G25</f>
        <v>0</v>
      </c>
      <c r="H300" s="133">
        <f>+'[1]S94 - Plan Summary'!H25</f>
        <v>0</v>
      </c>
      <c r="I300" s="133">
        <f>+'[1]S94 - Plan Summary'!I25</f>
        <v>0</v>
      </c>
      <c r="J300" s="133">
        <f>+'[1]S94 - Plan Summary'!J25</f>
        <v>0</v>
      </c>
      <c r="K300" s="133">
        <f>+'[1]S94 - Plan Summary'!K25</f>
        <v>0</v>
      </c>
      <c r="L300" s="133">
        <f>+'[1]S94 - Plan Summary'!L25</f>
        <v>0</v>
      </c>
      <c r="M300" s="133">
        <f>+'[1]S94 - Plan Summary'!M25</f>
        <v>0</v>
      </c>
      <c r="N300" s="133">
        <f>+'[1]S94 - Plan Summary'!N25</f>
        <v>0</v>
      </c>
      <c r="O300" s="133">
        <f>+'[1]S94 - Plan Summary'!O25</f>
        <v>0</v>
      </c>
      <c r="DX300" s="183" t="s">
        <v>39</v>
      </c>
      <c r="DY300" s="146" t="s">
        <v>0</v>
      </c>
      <c r="DZ300" s="146" t="s">
        <v>0</v>
      </c>
      <c r="EA300" s="146" t="s">
        <v>0</v>
      </c>
    </row>
    <row r="301" spans="2:131" s="120" customFormat="1" hidden="1" x14ac:dyDescent="0.2">
      <c r="B301" s="178" t="s">
        <v>113</v>
      </c>
      <c r="C301" s="178"/>
      <c r="D301" s="133">
        <f>'[1]Major Projects summary'!E38</f>
        <v>0</v>
      </c>
      <c r="E301" s="178"/>
      <c r="F301" s="133">
        <f>'[1]Major Projects summary'!G38</f>
        <v>0</v>
      </c>
      <c r="G301" s="133">
        <f>'[1]Major Projects summary'!H38</f>
        <v>0</v>
      </c>
      <c r="H301" s="133">
        <f>'[1]Major Projects summary'!I38</f>
        <v>0</v>
      </c>
      <c r="I301" s="133">
        <f>'[1]Major Projects summary'!J38</f>
        <v>0</v>
      </c>
      <c r="J301" s="133">
        <f>'[1]Major Projects summary'!K38</f>
        <v>0</v>
      </c>
      <c r="K301" s="133">
        <f>'[1]Major Projects summary'!L38</f>
        <v>0</v>
      </c>
      <c r="L301" s="133">
        <f>'[1]Major Projects summary'!M38</f>
        <v>0</v>
      </c>
      <c r="M301" s="133">
        <f>'[1]Major Projects summary'!N38</f>
        <v>0</v>
      </c>
      <c r="N301" s="133">
        <f>'[1]Major Projects summary'!O38</f>
        <v>0</v>
      </c>
      <c r="O301" s="133">
        <f>'[1]Major Projects summary'!P38</f>
        <v>0</v>
      </c>
      <c r="DX301" s="183" t="s">
        <v>39</v>
      </c>
      <c r="DY301" s="146" t="s">
        <v>0</v>
      </c>
      <c r="DZ301" s="146" t="s">
        <v>0</v>
      </c>
      <c r="EA301" s="146" t="s">
        <v>0</v>
      </c>
    </row>
    <row r="302" spans="2:131" s="120" customFormat="1" hidden="1" x14ac:dyDescent="0.2">
      <c r="B302" s="178" t="s">
        <v>114</v>
      </c>
      <c r="C302" s="178"/>
      <c r="D302" s="133">
        <f>'[1]Major Projects summary'!E95</f>
        <v>0</v>
      </c>
      <c r="E302" s="178"/>
      <c r="F302" s="133">
        <f>'[1]Major Projects summary'!G95</f>
        <v>0</v>
      </c>
      <c r="G302" s="133">
        <f>'[1]Major Projects summary'!H95</f>
        <v>0</v>
      </c>
      <c r="H302" s="133">
        <f>'[1]Major Projects summary'!I95</f>
        <v>0</v>
      </c>
      <c r="I302" s="133">
        <f>'[1]Major Projects summary'!J95</f>
        <v>0</v>
      </c>
      <c r="J302" s="133">
        <f>'[1]Major Projects summary'!K95</f>
        <v>0</v>
      </c>
      <c r="K302" s="133">
        <f>'[1]Major Projects summary'!L95</f>
        <v>0</v>
      </c>
      <c r="L302" s="133">
        <f>'[1]Major Projects summary'!M95</f>
        <v>0</v>
      </c>
      <c r="M302" s="133">
        <f>'[1]Major Projects summary'!N95</f>
        <v>0</v>
      </c>
      <c r="N302" s="133">
        <f>'[1]Major Projects summary'!O95</f>
        <v>0</v>
      </c>
      <c r="O302" s="133">
        <f>'[1]Major Projects summary'!P95</f>
        <v>0</v>
      </c>
      <c r="DX302" s="183" t="s">
        <v>39</v>
      </c>
      <c r="DY302" s="146" t="s">
        <v>0</v>
      </c>
      <c r="DZ302" s="146" t="s">
        <v>0</v>
      </c>
      <c r="EA302" s="146" t="s">
        <v>0</v>
      </c>
    </row>
    <row r="303" spans="2:131" s="120" customFormat="1" hidden="1" x14ac:dyDescent="0.2">
      <c r="B303" s="178" t="s">
        <v>115</v>
      </c>
      <c r="C303" s="178"/>
      <c r="D303" s="133">
        <f>'[1]Major Projects summary'!E105</f>
        <v>0</v>
      </c>
      <c r="E303" s="178"/>
      <c r="F303" s="133">
        <f>'[1]Major Projects summary'!G105</f>
        <v>0</v>
      </c>
      <c r="G303" s="133">
        <f>'[1]Major Projects summary'!H105</f>
        <v>0</v>
      </c>
      <c r="H303" s="133">
        <f>'[1]Major Projects summary'!I105</f>
        <v>0</v>
      </c>
      <c r="I303" s="133">
        <f>'[1]Major Projects summary'!J105</f>
        <v>0</v>
      </c>
      <c r="J303" s="133">
        <f>'[1]Major Projects summary'!K105</f>
        <v>0</v>
      </c>
      <c r="K303" s="133">
        <f>'[1]Major Projects summary'!L105</f>
        <v>0</v>
      </c>
      <c r="L303" s="133">
        <f>'[1]Major Projects summary'!M105</f>
        <v>0</v>
      </c>
      <c r="M303" s="133">
        <f>'[1]Major Projects summary'!N105</f>
        <v>0</v>
      </c>
      <c r="N303" s="133">
        <f>'[1]Major Projects summary'!O105</f>
        <v>0</v>
      </c>
      <c r="O303" s="133">
        <f>'[1]Major Projects summary'!P105</f>
        <v>0</v>
      </c>
      <c r="DX303" s="183" t="s">
        <v>39</v>
      </c>
      <c r="DY303" s="146" t="s">
        <v>0</v>
      </c>
      <c r="DZ303" s="146" t="s">
        <v>0</v>
      </c>
      <c r="EA303" s="146" t="s">
        <v>0</v>
      </c>
    </row>
    <row r="304" spans="2:131" s="120" customFormat="1" hidden="1" x14ac:dyDescent="0.2">
      <c r="B304" s="178" t="s">
        <v>120</v>
      </c>
      <c r="C304" s="178"/>
      <c r="D304" s="133">
        <f>'[1]RE Dev Summary'!E55</f>
        <v>0</v>
      </c>
      <c r="E304" s="178"/>
      <c r="F304" s="133">
        <f>'[1]RE Dev Summary'!G55</f>
        <v>0</v>
      </c>
      <c r="G304" s="133">
        <f>'[1]RE Dev Summary'!H55</f>
        <v>0</v>
      </c>
      <c r="H304" s="133">
        <f>'[1]RE Dev Summary'!I55</f>
        <v>0</v>
      </c>
      <c r="I304" s="133">
        <f>'[1]RE Dev Summary'!J55</f>
        <v>0</v>
      </c>
      <c r="J304" s="133">
        <f>'[1]RE Dev Summary'!K55</f>
        <v>0</v>
      </c>
      <c r="K304" s="133">
        <f>'[1]RE Dev Summary'!L55</f>
        <v>0</v>
      </c>
      <c r="L304" s="133">
        <f>'[1]RE Dev Summary'!M55</f>
        <v>0</v>
      </c>
      <c r="M304" s="133">
        <f>'[1]RE Dev Summary'!N55</f>
        <v>0</v>
      </c>
      <c r="N304" s="133">
        <f>'[1]RE Dev Summary'!O55</f>
        <v>0</v>
      </c>
      <c r="O304" s="133">
        <f>'[1]RE Dev Summary'!P55</f>
        <v>0</v>
      </c>
      <c r="DX304" s="183" t="s">
        <v>39</v>
      </c>
      <c r="DY304" s="146" t="s">
        <v>0</v>
      </c>
      <c r="DZ304" s="146" t="s">
        <v>0</v>
      </c>
      <c r="EA304" s="146" t="s">
        <v>0</v>
      </c>
    </row>
    <row r="305" spans="2:131" s="120" customFormat="1" hidden="1" x14ac:dyDescent="0.2">
      <c r="B305" s="178" t="s">
        <v>121</v>
      </c>
      <c r="C305" s="178"/>
      <c r="D305" s="133">
        <f>'[1]RE Dev Summary'!E64</f>
        <v>0</v>
      </c>
      <c r="E305" s="178"/>
      <c r="F305" s="133">
        <f>'[1]RE Dev Summary'!G64</f>
        <v>0</v>
      </c>
      <c r="G305" s="133">
        <f>'[1]RE Dev Summary'!H64</f>
        <v>0</v>
      </c>
      <c r="H305" s="133">
        <f>'[1]RE Dev Summary'!I64</f>
        <v>0</v>
      </c>
      <c r="I305" s="133">
        <f>'[1]RE Dev Summary'!J64</f>
        <v>0</v>
      </c>
      <c r="J305" s="133">
        <f>'[1]RE Dev Summary'!K64</f>
        <v>0</v>
      </c>
      <c r="K305" s="133">
        <f>'[1]RE Dev Summary'!L64</f>
        <v>0</v>
      </c>
      <c r="L305" s="133">
        <f>'[1]RE Dev Summary'!M64</f>
        <v>0</v>
      </c>
      <c r="M305" s="133">
        <f>'[1]RE Dev Summary'!N64</f>
        <v>0</v>
      </c>
      <c r="N305" s="133">
        <f>'[1]RE Dev Summary'!O64</f>
        <v>0</v>
      </c>
      <c r="O305" s="133">
        <f>'[1]RE Dev Summary'!P64</f>
        <v>0</v>
      </c>
      <c r="DX305" s="183" t="s">
        <v>39</v>
      </c>
      <c r="DY305" s="146" t="s">
        <v>0</v>
      </c>
      <c r="DZ305" s="146" t="s">
        <v>0</v>
      </c>
      <c r="EA305" s="146" t="s">
        <v>0</v>
      </c>
    </row>
    <row r="306" spans="2:131" s="120" customFormat="1" hidden="1" x14ac:dyDescent="0.2">
      <c r="B306" s="178" t="s">
        <v>116</v>
      </c>
      <c r="C306" s="178"/>
      <c r="D306" s="168" t="e">
        <f>ROUND(D299-SUM(D300:D305),0)</f>
        <v>#VALUE!</v>
      </c>
      <c r="E306" s="178"/>
      <c r="F306" s="168" t="e">
        <f t="shared" ref="F306:O306" si="123">ROUND(F299-SUM(F300:F305),0)</f>
        <v>#VALUE!</v>
      </c>
      <c r="G306" s="168" t="e">
        <f t="shared" si="123"/>
        <v>#VALUE!</v>
      </c>
      <c r="H306" s="168" t="e">
        <f t="shared" si="123"/>
        <v>#VALUE!</v>
      </c>
      <c r="I306" s="168" t="e">
        <f t="shared" si="123"/>
        <v>#VALUE!</v>
      </c>
      <c r="J306" s="168" t="e">
        <f t="shared" si="123"/>
        <v>#VALUE!</v>
      </c>
      <c r="K306" s="168" t="e">
        <f t="shared" si="123"/>
        <v>#VALUE!</v>
      </c>
      <c r="L306" s="168" t="e">
        <f t="shared" si="123"/>
        <v>#VALUE!</v>
      </c>
      <c r="M306" s="168" t="e">
        <f t="shared" si="123"/>
        <v>#VALUE!</v>
      </c>
      <c r="N306" s="168" t="e">
        <f t="shared" si="123"/>
        <v>#VALUE!</v>
      </c>
      <c r="O306" s="168" t="e">
        <f t="shared" si="123"/>
        <v>#VALUE!</v>
      </c>
      <c r="DX306" s="183" t="s">
        <v>39</v>
      </c>
      <c r="DY306" s="146" t="s">
        <v>0</v>
      </c>
      <c r="DZ306" s="146" t="s">
        <v>0</v>
      </c>
      <c r="EA306" s="146" t="s">
        <v>0</v>
      </c>
    </row>
    <row r="307" spans="2:131" s="120" customFormat="1" hidden="1" x14ac:dyDescent="0.2">
      <c r="DX307" s="183" t="s">
        <v>39</v>
      </c>
      <c r="DY307" s="146" t="s">
        <v>0</v>
      </c>
      <c r="DZ307" s="146" t="s">
        <v>0</v>
      </c>
      <c r="EA307" s="146" t="s">
        <v>0</v>
      </c>
    </row>
    <row r="308" spans="2:131" s="120" customFormat="1" hidden="1" x14ac:dyDescent="0.2">
      <c r="B308" s="120" t="e">
        <f>#REF!</f>
        <v>#REF!</v>
      </c>
      <c r="DX308" s="183" t="s">
        <v>39</v>
      </c>
      <c r="DY308" s="146" t="s">
        <v>0</v>
      </c>
      <c r="DZ308" s="146" t="s">
        <v>0</v>
      </c>
      <c r="EA308" s="146" t="s">
        <v>0</v>
      </c>
    </row>
    <row r="309" spans="2:131" s="120" customFormat="1" hidden="1" x14ac:dyDescent="0.2">
      <c r="B309" s="178" t="s">
        <v>110</v>
      </c>
      <c r="C309" s="178"/>
      <c r="D309" s="120" t="e">
        <f>#REF!</f>
        <v>#REF!</v>
      </c>
      <c r="E309" s="178"/>
      <c r="F309" s="120" t="e">
        <f>#REF!</f>
        <v>#REF!</v>
      </c>
      <c r="G309" s="120" t="e">
        <f>#REF!</f>
        <v>#REF!</v>
      </c>
      <c r="H309" s="120" t="e">
        <f>#REF!</f>
        <v>#REF!</v>
      </c>
      <c r="I309" s="120" t="e">
        <f>#REF!</f>
        <v>#REF!</v>
      </c>
      <c r="J309" s="120" t="e">
        <f>#REF!</f>
        <v>#REF!</v>
      </c>
      <c r="K309" s="120" t="e">
        <f>#REF!</f>
        <v>#REF!</v>
      </c>
      <c r="L309" s="120" t="e">
        <f>#REF!</f>
        <v>#REF!</v>
      </c>
      <c r="M309" s="120" t="e">
        <f>#REF!</f>
        <v>#REF!</v>
      </c>
      <c r="N309" s="120" t="e">
        <f>#REF!</f>
        <v>#REF!</v>
      </c>
      <c r="O309" s="120" t="e">
        <f>#REF!</f>
        <v>#REF!</v>
      </c>
      <c r="DX309" s="183" t="s">
        <v>39</v>
      </c>
      <c r="DY309" s="146" t="s">
        <v>0</v>
      </c>
      <c r="DZ309" s="146" t="s">
        <v>0</v>
      </c>
      <c r="EA309" s="146" t="s">
        <v>0</v>
      </c>
    </row>
    <row r="310" spans="2:131" s="120" customFormat="1" hidden="1" x14ac:dyDescent="0.2">
      <c r="B310" s="178" t="s">
        <v>111</v>
      </c>
      <c r="C310" s="178"/>
      <c r="D310" s="117" t="e">
        <f>IF(SUMIF('[1]Budget Summary 1'!$C:$C,#REF!,'[1]Budget Summary 1'!J:J)&lt;0,-SUMIF('[1]Budget Summary 1'!$C:$C,#REF!,'[1]Budget Summary 1'!J:J),0)</f>
        <v>#VALUE!</v>
      </c>
      <c r="E310" s="178"/>
      <c r="F310" s="117" t="e">
        <f>IF(SUMIF('[1]Budget Summary 1'!$C:$C,#REF!,'[1]Budget Summary 1'!L:L)&lt;0,-SUMIF('[1]Budget Summary 1'!$C:$C,#REF!,'[1]Budget Summary 1'!L:L),0)</f>
        <v>#VALUE!</v>
      </c>
      <c r="G310" s="117" t="e">
        <f>IF(SUMIF('[1]Budget Summary 1'!$C:$C,#REF!,'[1]Budget Summary 1'!M:M)&lt;0,-SUMIF('[1]Budget Summary 1'!$C:$C,#REF!,'[1]Budget Summary 1'!M:M),0)</f>
        <v>#VALUE!</v>
      </c>
      <c r="H310" s="117" t="e">
        <f>IF(SUMIF('[1]Budget Summary 1'!$C:$C,#REF!,'[1]Budget Summary 1'!N:N)&lt;0,-SUMIF('[1]Budget Summary 1'!$C:$C,#REF!,'[1]Budget Summary 1'!N:N),0)</f>
        <v>#VALUE!</v>
      </c>
      <c r="I310" s="117" t="e">
        <f>IF(SUMIF('[1]Budget Summary 1'!$C:$C,#REF!,'[1]Budget Summary 1'!O:O)&lt;0,-SUMIF('[1]Budget Summary 1'!$C:$C,#REF!,'[1]Budget Summary 1'!O:O),0)</f>
        <v>#VALUE!</v>
      </c>
      <c r="J310" s="117" t="e">
        <f>IF(SUMIF('[1]Budget Summary 1'!$C:$C,#REF!,'[1]Budget Summary 1'!P:P)&lt;0,-SUMIF('[1]Budget Summary 1'!$C:$C,#REF!,'[1]Budget Summary 1'!P:P),0)</f>
        <v>#VALUE!</v>
      </c>
      <c r="K310" s="117" t="e">
        <f>IF(SUMIF('[1]Budget Summary 1'!$C:$C,#REF!,'[1]Budget Summary 1'!Q:Q)&lt;0,-SUMIF('[1]Budget Summary 1'!$C:$C,#REF!,'[1]Budget Summary 1'!Q:Q),0)</f>
        <v>#VALUE!</v>
      </c>
      <c r="L310" s="117" t="e">
        <f>IF(SUMIF('[1]Budget Summary 1'!$C:$C,#REF!,'[1]Budget Summary 1'!R:R)&lt;0,-SUMIF('[1]Budget Summary 1'!$C:$C,#REF!,'[1]Budget Summary 1'!R:R),0)</f>
        <v>#VALUE!</v>
      </c>
      <c r="M310" s="117" t="e">
        <f>IF(SUMIF('[1]Budget Summary 1'!$C:$C,#REF!,'[1]Budget Summary 1'!S:S)&lt;0,-SUMIF('[1]Budget Summary 1'!$C:$C,#REF!,'[1]Budget Summary 1'!S:S),0)</f>
        <v>#VALUE!</v>
      </c>
      <c r="N310" s="117" t="e">
        <f>IF(SUMIF('[1]Budget Summary 1'!$C:$C,#REF!,'[1]Budget Summary 1'!T:T)&lt;0,-SUMIF('[1]Budget Summary 1'!$C:$C,#REF!,'[1]Budget Summary 1'!T:T),0)</f>
        <v>#VALUE!</v>
      </c>
      <c r="O310" s="117" t="e">
        <f>IF(SUMIF('[1]Budget Summary 1'!$C:$C,#REF!,'[1]Budget Summary 1'!U:U)&lt;0,-SUMIF('[1]Budget Summary 1'!$C:$C,#REF!,'[1]Budget Summary 1'!U:U),0)</f>
        <v>#VALUE!</v>
      </c>
      <c r="DX310" s="183" t="s">
        <v>39</v>
      </c>
      <c r="DY310" s="146" t="s">
        <v>0</v>
      </c>
      <c r="DZ310" s="146" t="s">
        <v>0</v>
      </c>
      <c r="EA310" s="146" t="s">
        <v>0</v>
      </c>
    </row>
    <row r="311" spans="2:131" s="120" customFormat="1" hidden="1" x14ac:dyDescent="0.2">
      <c r="B311" s="178" t="s">
        <v>82</v>
      </c>
      <c r="C311" s="178"/>
      <c r="D311" s="161" t="e">
        <f>ROUND(D309-D310,0)</f>
        <v>#REF!</v>
      </c>
      <c r="E311" s="178"/>
      <c r="F311" s="161" t="e">
        <f>ROUND(F309-F310,0)</f>
        <v>#REF!</v>
      </c>
      <c r="G311" s="161" t="e">
        <f t="shared" ref="G311:O311" si="124">ROUND(G309-G310,0)</f>
        <v>#REF!</v>
      </c>
      <c r="H311" s="161" t="e">
        <f t="shared" si="124"/>
        <v>#REF!</v>
      </c>
      <c r="I311" s="161" t="e">
        <f t="shared" si="124"/>
        <v>#REF!</v>
      </c>
      <c r="J311" s="161" t="e">
        <f t="shared" si="124"/>
        <v>#REF!</v>
      </c>
      <c r="K311" s="161" t="e">
        <f t="shared" si="124"/>
        <v>#REF!</v>
      </c>
      <c r="L311" s="161" t="e">
        <f t="shared" si="124"/>
        <v>#REF!</v>
      </c>
      <c r="M311" s="161" t="e">
        <f t="shared" si="124"/>
        <v>#REF!</v>
      </c>
      <c r="N311" s="161" t="e">
        <f t="shared" si="124"/>
        <v>#REF!</v>
      </c>
      <c r="O311" s="161" t="e">
        <f t="shared" si="124"/>
        <v>#REF!</v>
      </c>
      <c r="DX311" s="183" t="s">
        <v>39</v>
      </c>
      <c r="DY311" s="146" t="s">
        <v>0</v>
      </c>
      <c r="DZ311" s="146" t="s">
        <v>0</v>
      </c>
      <c r="EA311" s="146" t="s">
        <v>0</v>
      </c>
    </row>
    <row r="312" spans="2:131" s="120" customFormat="1" hidden="1" x14ac:dyDescent="0.2">
      <c r="DX312" s="183" t="s">
        <v>39</v>
      </c>
      <c r="DY312" s="146" t="s">
        <v>0</v>
      </c>
      <c r="DZ312" s="146" t="s">
        <v>0</v>
      </c>
      <c r="EA312" s="146" t="s">
        <v>0</v>
      </c>
    </row>
    <row r="313" spans="2:131" s="120" customFormat="1" hidden="1" x14ac:dyDescent="0.2">
      <c r="B313" s="120" t="e">
        <f>#REF!</f>
        <v>#REF!</v>
      </c>
      <c r="DX313" s="183" t="s">
        <v>39</v>
      </c>
      <c r="DY313" s="146" t="s">
        <v>0</v>
      </c>
      <c r="DZ313" s="146" t="s">
        <v>0</v>
      </c>
      <c r="EA313" s="146" t="s">
        <v>0</v>
      </c>
    </row>
    <row r="314" spans="2:131" s="120" customFormat="1" hidden="1" x14ac:dyDescent="0.2">
      <c r="B314" s="178" t="s">
        <v>110</v>
      </c>
      <c r="C314" s="178"/>
      <c r="D314" s="120" t="e">
        <f>#REF!</f>
        <v>#REF!</v>
      </c>
      <c r="E314" s="178"/>
      <c r="F314" s="120" t="e">
        <f>#REF!</f>
        <v>#REF!</v>
      </c>
      <c r="G314" s="120" t="e">
        <f>#REF!</f>
        <v>#REF!</v>
      </c>
      <c r="H314" s="120" t="e">
        <f>#REF!</f>
        <v>#REF!</v>
      </c>
      <c r="I314" s="120" t="e">
        <f>#REF!</f>
        <v>#REF!</v>
      </c>
      <c r="J314" s="120" t="e">
        <f>#REF!</f>
        <v>#REF!</v>
      </c>
      <c r="K314" s="120" t="e">
        <f>#REF!</f>
        <v>#REF!</v>
      </c>
      <c r="L314" s="120" t="e">
        <f>#REF!</f>
        <v>#REF!</v>
      </c>
      <c r="M314" s="120" t="e">
        <f>#REF!</f>
        <v>#REF!</v>
      </c>
      <c r="N314" s="120" t="e">
        <f>#REF!</f>
        <v>#REF!</v>
      </c>
      <c r="O314" s="120" t="e">
        <f>#REF!</f>
        <v>#REF!</v>
      </c>
      <c r="DX314" s="183" t="s">
        <v>39</v>
      </c>
      <c r="DY314" s="146" t="s">
        <v>0</v>
      </c>
      <c r="DZ314" s="146" t="s">
        <v>0</v>
      </c>
      <c r="EA314" s="146" t="s">
        <v>0</v>
      </c>
    </row>
    <row r="315" spans="2:131" s="120" customFormat="1" hidden="1" x14ac:dyDescent="0.2">
      <c r="B315" s="178" t="s">
        <v>111</v>
      </c>
      <c r="C315" s="178"/>
      <c r="D315" s="117" t="e">
        <f>IF(D314=0,0,-SUMIF('[1]Budget Summary 1'!$C:$C,$A15,'[1]Budget Summary 1'!J:J)+SUMIF('[1]Budget Summary 1'!$C:$C,#REF!,'[1]Budget Summary 1'!J:J))</f>
        <v>#REF!</v>
      </c>
      <c r="E315" s="178"/>
      <c r="F315" s="117" t="e">
        <f>IF(F314=0,0,-SUMIF('[1]Budget Summary 1'!$C:$C,$A15,'[1]Budget Summary 1'!L:L)+SUMIF('[1]Budget Summary 1'!$C:$C,#REF!,'[1]Budget Summary 1'!L:L))</f>
        <v>#REF!</v>
      </c>
      <c r="G315" s="117" t="e">
        <f>IF(G314=0,0,-SUMIF('[1]Budget Summary 1'!$C:$C,$A15,'[1]Budget Summary 1'!M:M)+SUMIF('[1]Budget Summary 1'!$C:$C,#REF!,'[1]Budget Summary 1'!M:M))</f>
        <v>#REF!</v>
      </c>
      <c r="H315" s="117" t="e">
        <f>IF(H314=0,0,-SUMIF('[1]Budget Summary 1'!$C:$C,$A15,'[1]Budget Summary 1'!N:N)+SUMIF('[1]Budget Summary 1'!$C:$C,#REF!,'[1]Budget Summary 1'!N:N))</f>
        <v>#REF!</v>
      </c>
      <c r="I315" s="117" t="e">
        <f>IF(I314=0,0,-SUMIF('[1]Budget Summary 1'!$C:$C,$A15,'[1]Budget Summary 1'!O:O)+SUMIF('[1]Budget Summary 1'!$C:$C,#REF!,'[1]Budget Summary 1'!O:O))</f>
        <v>#REF!</v>
      </c>
      <c r="J315" s="117" t="e">
        <f>IF(J314=0,0,-SUMIF('[1]Budget Summary 1'!$C:$C,$A15,'[1]Budget Summary 1'!P:P)+SUMIF('[1]Budget Summary 1'!$C:$C,#REF!,'[1]Budget Summary 1'!P:P))</f>
        <v>#REF!</v>
      </c>
      <c r="K315" s="117" t="e">
        <f>IF(K314=0,0,-SUMIF('[1]Budget Summary 1'!$C:$C,$A15,'[1]Budget Summary 1'!Q:Q)+SUMIF('[1]Budget Summary 1'!$C:$C,#REF!,'[1]Budget Summary 1'!Q:Q))</f>
        <v>#REF!</v>
      </c>
      <c r="L315" s="117" t="e">
        <f>IF(L314=0,0,-SUMIF('[1]Budget Summary 1'!$C:$C,$A15,'[1]Budget Summary 1'!R:R)+SUMIF('[1]Budget Summary 1'!$C:$C,#REF!,'[1]Budget Summary 1'!R:R))</f>
        <v>#REF!</v>
      </c>
      <c r="M315" s="117" t="e">
        <f>IF(M314=0,0,-SUMIF('[1]Budget Summary 1'!$C:$C,$A15,'[1]Budget Summary 1'!S:S)+SUMIF('[1]Budget Summary 1'!$C:$C,#REF!,'[1]Budget Summary 1'!S:S))</f>
        <v>#REF!</v>
      </c>
      <c r="N315" s="117" t="e">
        <f>IF(N314=0,0,-SUMIF('[1]Budget Summary 1'!$C:$C,$A15,'[1]Budget Summary 1'!T:T)+SUMIF('[1]Budget Summary 1'!$C:$C,#REF!,'[1]Budget Summary 1'!T:T))</f>
        <v>#REF!</v>
      </c>
      <c r="O315" s="117" t="e">
        <f>IF(O314=0,0,-SUMIF('[1]Budget Summary 1'!$C:$C,$A15,'[1]Budget Summary 1'!U:U)+SUMIF('[1]Budget Summary 1'!$C:$C,#REF!,'[1]Budget Summary 1'!U:U))</f>
        <v>#REF!</v>
      </c>
      <c r="DX315" s="183" t="s">
        <v>39</v>
      </c>
      <c r="DY315" s="146" t="s">
        <v>0</v>
      </c>
      <c r="DZ315" s="146" t="s">
        <v>0</v>
      </c>
      <c r="EA315" s="146" t="s">
        <v>0</v>
      </c>
    </row>
    <row r="316" spans="2:131" s="120" customFormat="1" hidden="1" x14ac:dyDescent="0.2">
      <c r="B316" s="178" t="s">
        <v>82</v>
      </c>
      <c r="C316" s="178"/>
      <c r="D316" s="161" t="e">
        <f>ROUND(D314-D315,0)</f>
        <v>#REF!</v>
      </c>
      <c r="E316" s="178"/>
      <c r="F316" s="161" t="e">
        <f>ROUND(F314-F315,0)</f>
        <v>#REF!</v>
      </c>
      <c r="G316" s="161" t="e">
        <f t="shared" ref="G316:O316" si="125">ROUND(G314-G315,0)</f>
        <v>#REF!</v>
      </c>
      <c r="H316" s="161" t="e">
        <f t="shared" si="125"/>
        <v>#REF!</v>
      </c>
      <c r="I316" s="161" t="e">
        <f t="shared" si="125"/>
        <v>#REF!</v>
      </c>
      <c r="J316" s="161" t="e">
        <f t="shared" si="125"/>
        <v>#REF!</v>
      </c>
      <c r="K316" s="161" t="e">
        <f t="shared" si="125"/>
        <v>#REF!</v>
      </c>
      <c r="L316" s="161" t="e">
        <f t="shared" si="125"/>
        <v>#REF!</v>
      </c>
      <c r="M316" s="161" t="e">
        <f t="shared" si="125"/>
        <v>#REF!</v>
      </c>
      <c r="N316" s="161" t="e">
        <f t="shared" si="125"/>
        <v>#REF!</v>
      </c>
      <c r="O316" s="161" t="e">
        <f t="shared" si="125"/>
        <v>#REF!</v>
      </c>
      <c r="DX316" s="183" t="s">
        <v>39</v>
      </c>
      <c r="DY316" s="146" t="s">
        <v>0</v>
      </c>
      <c r="DZ316" s="146" t="s">
        <v>0</v>
      </c>
      <c r="EA316" s="146" t="s">
        <v>0</v>
      </c>
    </row>
    <row r="317" spans="2:131" s="120" customFormat="1" hidden="1" x14ac:dyDescent="0.2">
      <c r="B317" s="178" t="s">
        <v>112</v>
      </c>
      <c r="C317" s="178"/>
      <c r="D317" s="133">
        <f>+IF(('[1]BS workings'!E435+'[1]BS workings'!E548+'[1]BS workings'!E575+'[1]BS workings'!E596+'[1]BS workings'!E628)&lt;0,-('[1]BS workings'!E435),0)</f>
        <v>0</v>
      </c>
      <c r="E317" s="178"/>
      <c r="F317" s="133">
        <f>+IF(('[1]BS workings'!G435+'[1]BS workings'!G548+'[1]BS workings'!G575+'[1]BS workings'!G596+'[1]BS workings'!G628)&lt;0,-('[1]BS workings'!G435),0)</f>
        <v>0</v>
      </c>
      <c r="G317" s="133">
        <f>+IF(('[1]BS workings'!H435+'[1]BS workings'!H548+'[1]BS workings'!H575+'[1]BS workings'!H596+'[1]BS workings'!H628)&lt;0,-('[1]BS workings'!H435),0)</f>
        <v>0</v>
      </c>
      <c r="H317" s="133">
        <f>+IF(('[1]BS workings'!I435+'[1]BS workings'!I548+'[1]BS workings'!I575+'[1]BS workings'!I596+'[1]BS workings'!I628)&lt;0,-('[1]BS workings'!I435),0)</f>
        <v>0</v>
      </c>
      <c r="I317" s="133">
        <f>+IF(('[1]BS workings'!J435+'[1]BS workings'!J548+'[1]BS workings'!J575+'[1]BS workings'!J596+'[1]BS workings'!J628)&lt;0,-('[1]BS workings'!J435),0)</f>
        <v>0</v>
      </c>
      <c r="J317" s="133">
        <f>+IF(('[1]BS workings'!K435+'[1]BS workings'!K548+'[1]BS workings'!K575+'[1]BS workings'!K596+'[1]BS workings'!K628)&lt;0,-('[1]BS workings'!K435),0)</f>
        <v>0</v>
      </c>
      <c r="K317" s="133">
        <f>+IF(('[1]BS workings'!L435+'[1]BS workings'!L548+'[1]BS workings'!L575+'[1]BS workings'!L596+'[1]BS workings'!L628)&lt;0,-('[1]BS workings'!L435),0)</f>
        <v>0</v>
      </c>
      <c r="L317" s="133">
        <f>+IF(('[1]BS workings'!M435+'[1]BS workings'!M548+'[1]BS workings'!M575+'[1]BS workings'!M596+'[1]BS workings'!M628)&lt;0,-('[1]BS workings'!M435),0)</f>
        <v>0</v>
      </c>
      <c r="M317" s="133">
        <f>+IF(('[1]BS workings'!N435+'[1]BS workings'!N548+'[1]BS workings'!N575+'[1]BS workings'!N596+'[1]BS workings'!N628)&lt;0,-('[1]BS workings'!N435),0)</f>
        <v>0</v>
      </c>
      <c r="N317" s="133">
        <f>+IF(('[1]BS workings'!O435+'[1]BS workings'!O548+'[1]BS workings'!O575+'[1]BS workings'!O596+'[1]BS workings'!O628)&lt;0,-('[1]BS workings'!O435),0)</f>
        <v>0</v>
      </c>
      <c r="O317" s="133">
        <f>+IF(('[1]BS workings'!P435+'[1]BS workings'!P548+'[1]BS workings'!P575+'[1]BS workings'!P596+'[1]BS workings'!P628)&lt;0,-('[1]BS workings'!P435),0)</f>
        <v>0</v>
      </c>
      <c r="DX317" s="183" t="s">
        <v>39</v>
      </c>
      <c r="DY317" s="146" t="s">
        <v>0</v>
      </c>
      <c r="DZ317" s="146" t="s">
        <v>0</v>
      </c>
      <c r="EA317" s="146" t="s">
        <v>0</v>
      </c>
    </row>
    <row r="318" spans="2:131" s="120" customFormat="1" hidden="1" x14ac:dyDescent="0.2">
      <c r="B318" s="178" t="s">
        <v>113</v>
      </c>
      <c r="C318" s="178"/>
      <c r="D318" s="133">
        <f>+IF(('[1]BS workings'!E435+'[1]BS workings'!E548+'[1]BS workings'!E575+'[1]BS workings'!E596+'[1]BS workings'!E628)&lt;0,-('[1]BS workings'!E548),0)</f>
        <v>0</v>
      </c>
      <c r="E318" s="178"/>
      <c r="F318" s="133">
        <f>+IF(('[1]BS workings'!G435+'[1]BS workings'!G548+'[1]BS workings'!G575+'[1]BS workings'!G596+'[1]BS workings'!G628)&lt;0,-('[1]BS workings'!G548),0)</f>
        <v>0</v>
      </c>
      <c r="G318" s="133">
        <f>+IF(('[1]BS workings'!H435+'[1]BS workings'!H548+'[1]BS workings'!H575+'[1]BS workings'!H596+'[1]BS workings'!H628)&lt;0,-('[1]BS workings'!H548),0)</f>
        <v>0</v>
      </c>
      <c r="H318" s="133">
        <f>+IF(('[1]BS workings'!I435+'[1]BS workings'!I548+'[1]BS workings'!I575+'[1]BS workings'!I596+'[1]BS workings'!I628)&lt;0,-('[1]BS workings'!I548),0)</f>
        <v>0</v>
      </c>
      <c r="I318" s="133">
        <f>+IF(('[1]BS workings'!J435+'[1]BS workings'!J548+'[1]BS workings'!J575+'[1]BS workings'!J596+'[1]BS workings'!J628)&lt;0,-('[1]BS workings'!J548),0)</f>
        <v>0</v>
      </c>
      <c r="J318" s="133">
        <f>+IF(('[1]BS workings'!K435+'[1]BS workings'!K548+'[1]BS workings'!K575+'[1]BS workings'!K596+'[1]BS workings'!K628)&lt;0,-('[1]BS workings'!K548),0)</f>
        <v>0</v>
      </c>
      <c r="K318" s="133">
        <f>+IF(('[1]BS workings'!L435+'[1]BS workings'!L548+'[1]BS workings'!L575+'[1]BS workings'!L596+'[1]BS workings'!L628)&lt;0,-('[1]BS workings'!L548),0)</f>
        <v>0</v>
      </c>
      <c r="L318" s="133">
        <f>+IF(('[1]BS workings'!M435+'[1]BS workings'!M548+'[1]BS workings'!M575+'[1]BS workings'!M596+'[1]BS workings'!M628)&lt;0,-('[1]BS workings'!M548),0)</f>
        <v>0</v>
      </c>
      <c r="M318" s="133">
        <f>+IF(('[1]BS workings'!N435+'[1]BS workings'!N548+'[1]BS workings'!N575+'[1]BS workings'!N596+'[1]BS workings'!N628)&lt;0,-('[1]BS workings'!N548),0)</f>
        <v>0</v>
      </c>
      <c r="N318" s="133">
        <f>+IF(('[1]BS workings'!O435+'[1]BS workings'!O548+'[1]BS workings'!O575+'[1]BS workings'!O596+'[1]BS workings'!O628)&lt;0,-('[1]BS workings'!O548),0)</f>
        <v>0</v>
      </c>
      <c r="O318" s="133">
        <f>+IF(('[1]BS workings'!P435+'[1]BS workings'!P548+'[1]BS workings'!P575+'[1]BS workings'!P596+'[1]BS workings'!P628)&lt;0,-('[1]BS workings'!P548),0)</f>
        <v>0</v>
      </c>
      <c r="DX318" s="183" t="s">
        <v>39</v>
      </c>
      <c r="DY318" s="146" t="s">
        <v>0</v>
      </c>
      <c r="DZ318" s="146" t="s">
        <v>0</v>
      </c>
      <c r="EA318" s="146" t="s">
        <v>0</v>
      </c>
    </row>
    <row r="319" spans="2:131" s="120" customFormat="1" hidden="1" x14ac:dyDescent="0.2">
      <c r="B319" s="178" t="s">
        <v>114</v>
      </c>
      <c r="C319" s="178"/>
      <c r="D319" s="133">
        <f>+IF(('[1]BS workings'!E435+'[1]BS workings'!E548+'[1]BS workings'!E575+'[1]BS workings'!E596+'[1]BS workings'!E628)&lt;0,-('[1]BS workings'!E575),0)</f>
        <v>0</v>
      </c>
      <c r="E319" s="178"/>
      <c r="F319" s="133">
        <f>+IF(('[1]BS workings'!G435+'[1]BS workings'!G548+'[1]BS workings'!G575+'[1]BS workings'!G596+'[1]BS workings'!G628)&lt;0,-('[1]BS workings'!G575),0)</f>
        <v>0</v>
      </c>
      <c r="G319" s="133">
        <f>+IF(('[1]BS workings'!H435+'[1]BS workings'!H548+'[1]BS workings'!H575+'[1]BS workings'!H596+'[1]BS workings'!H628)&lt;0,-('[1]BS workings'!H575),0)</f>
        <v>0</v>
      </c>
      <c r="H319" s="133">
        <f>+IF(('[1]BS workings'!I435+'[1]BS workings'!I548+'[1]BS workings'!I575+'[1]BS workings'!I596+'[1]BS workings'!I628)&lt;0,-('[1]BS workings'!I575),0)</f>
        <v>0</v>
      </c>
      <c r="I319" s="133">
        <f>+IF(('[1]BS workings'!J435+'[1]BS workings'!J548+'[1]BS workings'!J575+'[1]BS workings'!J596+'[1]BS workings'!J628)&lt;0,-('[1]BS workings'!J575),0)</f>
        <v>0</v>
      </c>
      <c r="J319" s="133">
        <f>+IF(('[1]BS workings'!K435+'[1]BS workings'!K548+'[1]BS workings'!K575+'[1]BS workings'!K596+'[1]BS workings'!K628)&lt;0,-('[1]BS workings'!K575),0)</f>
        <v>0</v>
      </c>
      <c r="K319" s="133">
        <f>+IF(('[1]BS workings'!L435+'[1]BS workings'!L548+'[1]BS workings'!L575+'[1]BS workings'!L596+'[1]BS workings'!L628)&lt;0,-('[1]BS workings'!L575),0)</f>
        <v>0</v>
      </c>
      <c r="L319" s="133">
        <f>+IF(('[1]BS workings'!M435+'[1]BS workings'!M548+'[1]BS workings'!M575+'[1]BS workings'!M596+'[1]BS workings'!M628)&lt;0,-('[1]BS workings'!M575),0)</f>
        <v>0</v>
      </c>
      <c r="M319" s="133">
        <f>+IF(('[1]BS workings'!N435+'[1]BS workings'!N548+'[1]BS workings'!N575+'[1]BS workings'!N596+'[1]BS workings'!N628)&lt;0,-('[1]BS workings'!N575),0)</f>
        <v>0</v>
      </c>
      <c r="N319" s="133">
        <f>+IF(('[1]BS workings'!O435+'[1]BS workings'!O548+'[1]BS workings'!O575+'[1]BS workings'!O596+'[1]BS workings'!O628)&lt;0,-('[1]BS workings'!O575),0)</f>
        <v>0</v>
      </c>
      <c r="O319" s="133">
        <f>+IF(('[1]BS workings'!P435+'[1]BS workings'!P548+'[1]BS workings'!P575+'[1]BS workings'!P596+'[1]BS workings'!P628)&lt;0,-('[1]BS workings'!P575),0)</f>
        <v>0</v>
      </c>
      <c r="DX319" s="183" t="s">
        <v>39</v>
      </c>
      <c r="DY319" s="146" t="s">
        <v>0</v>
      </c>
      <c r="DZ319" s="146" t="s">
        <v>0</v>
      </c>
      <c r="EA319" s="146" t="s">
        <v>0</v>
      </c>
    </row>
    <row r="320" spans="2:131" s="120" customFormat="1" hidden="1" x14ac:dyDescent="0.2">
      <c r="B320" s="178" t="s">
        <v>115</v>
      </c>
      <c r="C320" s="178"/>
      <c r="D320" s="133">
        <f>+IF(('[1]BS workings'!E435+'[1]BS workings'!E548+'[1]BS workings'!E575+'[1]BS workings'!E596+'[1]BS workings'!E628)&lt;0,-('[1]BS workings'!E596),0)</f>
        <v>0</v>
      </c>
      <c r="E320" s="178"/>
      <c r="F320" s="133">
        <f>+IF(('[1]BS workings'!G435+'[1]BS workings'!G548+'[1]BS workings'!G575+'[1]BS workings'!G596+'[1]BS workings'!G628)&lt;0,-('[1]BS workings'!G596),0)</f>
        <v>0</v>
      </c>
      <c r="G320" s="133">
        <f>+IF(('[1]BS workings'!H435+'[1]BS workings'!H548+'[1]BS workings'!H575+'[1]BS workings'!H596+'[1]BS workings'!H628)&lt;0,-('[1]BS workings'!H596),0)</f>
        <v>0</v>
      </c>
      <c r="H320" s="133">
        <f>+IF(('[1]BS workings'!I435+'[1]BS workings'!I548+'[1]BS workings'!I575+'[1]BS workings'!I596+'[1]BS workings'!I628)&lt;0,-('[1]BS workings'!I596),0)</f>
        <v>0</v>
      </c>
      <c r="I320" s="133">
        <f>+IF(('[1]BS workings'!J435+'[1]BS workings'!J548+'[1]BS workings'!J575+'[1]BS workings'!J596+'[1]BS workings'!J628)&lt;0,-('[1]BS workings'!J596),0)</f>
        <v>0</v>
      </c>
      <c r="J320" s="133">
        <f>+IF(('[1]BS workings'!K435+'[1]BS workings'!K548+'[1]BS workings'!K575+'[1]BS workings'!K596+'[1]BS workings'!K628)&lt;0,-('[1]BS workings'!K596),0)</f>
        <v>0</v>
      </c>
      <c r="K320" s="133">
        <f>+IF(('[1]BS workings'!L435+'[1]BS workings'!L548+'[1]BS workings'!L575+'[1]BS workings'!L596+'[1]BS workings'!L628)&lt;0,-('[1]BS workings'!L596),0)</f>
        <v>0</v>
      </c>
      <c r="L320" s="133">
        <f>+IF(('[1]BS workings'!M435+'[1]BS workings'!M548+'[1]BS workings'!M575+'[1]BS workings'!M596+'[1]BS workings'!M628)&lt;0,-('[1]BS workings'!M596),0)</f>
        <v>0</v>
      </c>
      <c r="M320" s="133">
        <f>+IF(('[1]BS workings'!N435+'[1]BS workings'!N548+'[1]BS workings'!N575+'[1]BS workings'!N596+'[1]BS workings'!N628)&lt;0,-('[1]BS workings'!N596),0)</f>
        <v>0</v>
      </c>
      <c r="N320" s="133">
        <f>+IF(('[1]BS workings'!O435+'[1]BS workings'!O548+'[1]BS workings'!O575+'[1]BS workings'!O596+'[1]BS workings'!O628)&lt;0,-('[1]BS workings'!O596),0)</f>
        <v>0</v>
      </c>
      <c r="O320" s="133">
        <f>+IF(('[1]BS workings'!P435+'[1]BS workings'!P548+'[1]BS workings'!P575+'[1]BS workings'!P596+'[1]BS workings'!P628)&lt;0,-('[1]BS workings'!P596),0)</f>
        <v>0</v>
      </c>
      <c r="DX320" s="183" t="s">
        <v>39</v>
      </c>
      <c r="DY320" s="146" t="s">
        <v>0</v>
      </c>
      <c r="DZ320" s="146" t="s">
        <v>0</v>
      </c>
      <c r="EA320" s="146" t="s">
        <v>0</v>
      </c>
    </row>
    <row r="321" spans="1:131" s="120" customFormat="1" hidden="1" x14ac:dyDescent="0.2">
      <c r="B321" s="178" t="s">
        <v>120</v>
      </c>
      <c r="C321" s="178"/>
      <c r="D321" s="133">
        <f>+IF(('[1]BS workings'!E435+'[1]BS workings'!E548+'[1]BS workings'!E575+'[1]BS workings'!E596+'[1]BS workings'!E628)&lt;0,-('[1]BS workings'!E628),0)</f>
        <v>0</v>
      </c>
      <c r="E321" s="178"/>
      <c r="F321" s="133">
        <f>+IF(('[1]BS workings'!G435+'[1]BS workings'!G548+'[1]BS workings'!G575+'[1]BS workings'!G596+'[1]BS workings'!G628)&lt;0,-('[1]BS workings'!G628),0)</f>
        <v>0</v>
      </c>
      <c r="G321" s="133">
        <f>+IF(('[1]BS workings'!H435+'[1]BS workings'!H548+'[1]BS workings'!H575+'[1]BS workings'!H596+'[1]BS workings'!H628)&lt;0,-('[1]BS workings'!H628),0)</f>
        <v>0</v>
      </c>
      <c r="H321" s="133">
        <f>+IF(('[1]BS workings'!I435+'[1]BS workings'!I548+'[1]BS workings'!I575+'[1]BS workings'!I596+'[1]BS workings'!I628)&lt;0,-('[1]BS workings'!I628),0)</f>
        <v>0</v>
      </c>
      <c r="I321" s="133">
        <f>+IF(('[1]BS workings'!J435+'[1]BS workings'!J548+'[1]BS workings'!J575+'[1]BS workings'!J596+'[1]BS workings'!J628)&lt;0,-('[1]BS workings'!J628),0)</f>
        <v>0</v>
      </c>
      <c r="J321" s="133">
        <f>+IF(('[1]BS workings'!K435+'[1]BS workings'!K548+'[1]BS workings'!K575+'[1]BS workings'!K596+'[1]BS workings'!K628)&lt;0,-('[1]BS workings'!K628),0)</f>
        <v>0</v>
      </c>
      <c r="K321" s="133">
        <f>+IF(('[1]BS workings'!L435+'[1]BS workings'!L548+'[1]BS workings'!L575+'[1]BS workings'!L596+'[1]BS workings'!L628)&lt;0,-('[1]BS workings'!L628),0)</f>
        <v>0</v>
      </c>
      <c r="L321" s="133">
        <f>+IF(('[1]BS workings'!M435+'[1]BS workings'!M548+'[1]BS workings'!M575+'[1]BS workings'!M596+'[1]BS workings'!M628)&lt;0,-('[1]BS workings'!M628),0)</f>
        <v>0</v>
      </c>
      <c r="M321" s="133">
        <f>+IF(('[1]BS workings'!N435+'[1]BS workings'!N548+'[1]BS workings'!N575+'[1]BS workings'!N596+'[1]BS workings'!N628)&lt;0,-('[1]BS workings'!N628),0)</f>
        <v>0</v>
      </c>
      <c r="N321" s="133">
        <f>+IF(('[1]BS workings'!O435+'[1]BS workings'!O548+'[1]BS workings'!O575+'[1]BS workings'!O596+'[1]BS workings'!O628)&lt;0,-('[1]BS workings'!O628),0)</f>
        <v>0</v>
      </c>
      <c r="O321" s="133">
        <f>+IF(('[1]BS workings'!P435+'[1]BS workings'!P548+'[1]BS workings'!P575+'[1]BS workings'!P596+'[1]BS workings'!P628)&lt;0,-('[1]BS workings'!P628),0)</f>
        <v>0</v>
      </c>
      <c r="DX321" s="183" t="s">
        <v>39</v>
      </c>
      <c r="DY321" s="146" t="s">
        <v>0</v>
      </c>
      <c r="DZ321" s="146" t="s">
        <v>0</v>
      </c>
      <c r="EA321" s="146" t="s">
        <v>0</v>
      </c>
    </row>
    <row r="322" spans="1:131" s="120" customFormat="1" hidden="1" x14ac:dyDescent="0.2">
      <c r="B322" s="178" t="s">
        <v>121</v>
      </c>
      <c r="C322" s="178"/>
      <c r="D322" s="133" t="e">
        <f>IF(D314=0,0,-'[1]Assets - Disposals &amp; Transfers'!E272-'[1]Assets - Disposals &amp; Transfers'!E273)</f>
        <v>#REF!</v>
      </c>
      <c r="E322" s="178"/>
      <c r="F322" s="133" t="e">
        <f>IF(F314=0,0,-'[1]Assets - Disposals &amp; Transfers'!G272-'[1]Assets - Disposals &amp; Transfers'!G273)</f>
        <v>#REF!</v>
      </c>
      <c r="G322" s="133" t="e">
        <f>IF(G314=0,0,-'[1]Assets - Disposals &amp; Transfers'!H272-'[1]Assets - Disposals &amp; Transfers'!H273)</f>
        <v>#REF!</v>
      </c>
      <c r="H322" s="133" t="e">
        <f>IF(H314=0,0,-'[1]Assets - Disposals &amp; Transfers'!I272-'[1]Assets - Disposals &amp; Transfers'!I273)</f>
        <v>#REF!</v>
      </c>
      <c r="I322" s="133" t="e">
        <f>IF(I314=0,0,-'[1]Assets - Disposals &amp; Transfers'!J272-'[1]Assets - Disposals &amp; Transfers'!J273)</f>
        <v>#REF!</v>
      </c>
      <c r="J322" s="133" t="e">
        <f>IF(J314=0,0,-'[1]Assets - Disposals &amp; Transfers'!K272-'[1]Assets - Disposals &amp; Transfers'!K273)</f>
        <v>#REF!</v>
      </c>
      <c r="K322" s="133" t="e">
        <f>IF(K314=0,0,-'[1]Assets - Disposals &amp; Transfers'!L272-'[1]Assets - Disposals &amp; Transfers'!L273)</f>
        <v>#REF!</v>
      </c>
      <c r="L322" s="133" t="e">
        <f>IF(L314=0,0,-'[1]Assets - Disposals &amp; Transfers'!M272-'[1]Assets - Disposals &amp; Transfers'!M273)</f>
        <v>#REF!</v>
      </c>
      <c r="M322" s="133" t="e">
        <f>IF(M314=0,0,-'[1]Assets - Disposals &amp; Transfers'!N272-'[1]Assets - Disposals &amp; Transfers'!N273)</f>
        <v>#REF!</v>
      </c>
      <c r="N322" s="133" t="e">
        <f>IF(N314=0,0,-'[1]Assets - Disposals &amp; Transfers'!O272-'[1]Assets - Disposals &amp; Transfers'!O273)</f>
        <v>#REF!</v>
      </c>
      <c r="O322" s="133" t="e">
        <f>IF(O314=0,0,-'[1]Assets - Disposals &amp; Transfers'!P272-'[1]Assets - Disposals &amp; Transfers'!P273)</f>
        <v>#REF!</v>
      </c>
      <c r="DX322" s="183" t="s">
        <v>39</v>
      </c>
      <c r="DY322" s="146" t="s">
        <v>0</v>
      </c>
      <c r="DZ322" s="146" t="s">
        <v>0</v>
      </c>
      <c r="EA322" s="146" t="s">
        <v>0</v>
      </c>
    </row>
    <row r="323" spans="1:131" s="120" customFormat="1" hidden="1" x14ac:dyDescent="0.2">
      <c r="B323" s="178" t="s">
        <v>116</v>
      </c>
      <c r="C323" s="178"/>
      <c r="D323" s="168" t="e">
        <f>ROUND(D316-SUM(D317:D322),0)</f>
        <v>#REF!</v>
      </c>
      <c r="E323" s="178"/>
      <c r="F323" s="168" t="e">
        <f>ROUND(F316-SUM(F317:F322),0)</f>
        <v>#REF!</v>
      </c>
      <c r="G323" s="168" t="e">
        <f t="shared" ref="G323:O323" si="126">ROUND(G316-SUM(G317:G322),0)</f>
        <v>#REF!</v>
      </c>
      <c r="H323" s="168" t="e">
        <f t="shared" si="126"/>
        <v>#REF!</v>
      </c>
      <c r="I323" s="168" t="e">
        <f t="shared" si="126"/>
        <v>#REF!</v>
      </c>
      <c r="J323" s="168" t="e">
        <f t="shared" si="126"/>
        <v>#REF!</v>
      </c>
      <c r="K323" s="168" t="e">
        <f t="shared" si="126"/>
        <v>#REF!</v>
      </c>
      <c r="L323" s="168" t="e">
        <f t="shared" si="126"/>
        <v>#REF!</v>
      </c>
      <c r="M323" s="168" t="e">
        <f t="shared" si="126"/>
        <v>#REF!</v>
      </c>
      <c r="N323" s="168" t="e">
        <f t="shared" si="126"/>
        <v>#REF!</v>
      </c>
      <c r="O323" s="168" t="e">
        <f t="shared" si="126"/>
        <v>#REF!</v>
      </c>
      <c r="DX323" s="183" t="s">
        <v>39</v>
      </c>
      <c r="DY323" s="146" t="s">
        <v>0</v>
      </c>
      <c r="DZ323" s="146" t="s">
        <v>0</v>
      </c>
      <c r="EA323" s="146" t="s">
        <v>0</v>
      </c>
    </row>
    <row r="324" spans="1:131" s="120" customFormat="1" hidden="1" x14ac:dyDescent="0.2">
      <c r="DX324" s="183" t="s">
        <v>39</v>
      </c>
      <c r="DY324" s="146" t="s">
        <v>0</v>
      </c>
      <c r="DZ324" s="146" t="s">
        <v>0</v>
      </c>
      <c r="EA324" s="146" t="s">
        <v>0</v>
      </c>
    </row>
    <row r="325" spans="1:131" s="120" customFormat="1" hidden="1" x14ac:dyDescent="0.2">
      <c r="B325" s="120" t="e">
        <f>#REF!</f>
        <v>#REF!</v>
      </c>
      <c r="DX325" s="183" t="s">
        <v>39</v>
      </c>
      <c r="DY325" s="146" t="s">
        <v>0</v>
      </c>
      <c r="DZ325" s="146" t="s">
        <v>0</v>
      </c>
      <c r="EA325" s="146" t="s">
        <v>0</v>
      </c>
    </row>
    <row r="326" spans="1:131" s="120" customFormat="1" hidden="1" x14ac:dyDescent="0.2">
      <c r="B326" s="178" t="s">
        <v>110</v>
      </c>
      <c r="C326" s="178"/>
      <c r="D326" s="120" t="e">
        <f>#REF!</f>
        <v>#REF!</v>
      </c>
      <c r="E326" s="178"/>
      <c r="F326" s="120" t="e">
        <f>#REF!</f>
        <v>#REF!</v>
      </c>
      <c r="G326" s="120" t="e">
        <f>#REF!</f>
        <v>#REF!</v>
      </c>
      <c r="H326" s="120" t="e">
        <f>#REF!</f>
        <v>#REF!</v>
      </c>
      <c r="I326" s="120" t="e">
        <f>#REF!</f>
        <v>#REF!</v>
      </c>
      <c r="J326" s="120" t="e">
        <f>#REF!</f>
        <v>#REF!</v>
      </c>
      <c r="K326" s="120" t="e">
        <f>#REF!</f>
        <v>#REF!</v>
      </c>
      <c r="L326" s="120" t="e">
        <f>#REF!</f>
        <v>#REF!</v>
      </c>
      <c r="M326" s="120" t="e">
        <f>#REF!</f>
        <v>#REF!</v>
      </c>
      <c r="N326" s="120" t="e">
        <f>#REF!</f>
        <v>#REF!</v>
      </c>
      <c r="O326" s="120" t="e">
        <f>#REF!</f>
        <v>#REF!</v>
      </c>
      <c r="DX326" s="183" t="s">
        <v>39</v>
      </c>
      <c r="DY326" s="146" t="s">
        <v>0</v>
      </c>
      <c r="DZ326" s="146" t="s">
        <v>0</v>
      </c>
      <c r="EA326" s="146" t="s">
        <v>0</v>
      </c>
    </row>
    <row r="327" spans="1:131" s="120" customFormat="1" hidden="1" x14ac:dyDescent="0.2">
      <c r="B327" s="178" t="s">
        <v>111</v>
      </c>
      <c r="C327" s="178"/>
      <c r="D327" s="120" t="e">
        <f>SUMIF('[1]Budget Summary 1'!$C:$C,#REF!,'[1]Budget Summary 1'!J:J)</f>
        <v>#VALUE!</v>
      </c>
      <c r="E327" s="178"/>
      <c r="F327" s="120" t="e">
        <f>SUMIF('[1]Budget Summary 1'!$C:$C,#REF!,'[1]Budget Summary 1'!L:L)</f>
        <v>#VALUE!</v>
      </c>
      <c r="G327" s="120" t="e">
        <f>SUMIF('[1]Budget Summary 1'!$C:$C,#REF!,'[1]Budget Summary 1'!M:M)</f>
        <v>#VALUE!</v>
      </c>
      <c r="H327" s="120" t="e">
        <f>SUMIF('[1]Budget Summary 1'!$C:$C,#REF!,'[1]Budget Summary 1'!N:N)</f>
        <v>#VALUE!</v>
      </c>
      <c r="I327" s="120" t="e">
        <f>SUMIF('[1]Budget Summary 1'!$C:$C,#REF!,'[1]Budget Summary 1'!O:O)</f>
        <v>#VALUE!</v>
      </c>
      <c r="J327" s="120" t="e">
        <f>SUMIF('[1]Budget Summary 1'!$C:$C,#REF!,'[1]Budget Summary 1'!P:P)</f>
        <v>#VALUE!</v>
      </c>
      <c r="K327" s="120" t="e">
        <f>SUMIF('[1]Budget Summary 1'!$C:$C,#REF!,'[1]Budget Summary 1'!Q:Q)</f>
        <v>#VALUE!</v>
      </c>
      <c r="L327" s="120" t="e">
        <f>SUMIF('[1]Budget Summary 1'!$C:$C,#REF!,'[1]Budget Summary 1'!R:R)</f>
        <v>#VALUE!</v>
      </c>
      <c r="M327" s="120" t="e">
        <f>SUMIF('[1]Budget Summary 1'!$C:$C,#REF!,'[1]Budget Summary 1'!S:S)</f>
        <v>#VALUE!</v>
      </c>
      <c r="N327" s="120" t="e">
        <f>SUMIF('[1]Budget Summary 1'!$C:$C,#REF!,'[1]Budget Summary 1'!T:T)</f>
        <v>#VALUE!</v>
      </c>
      <c r="O327" s="120" t="e">
        <f>SUMIF('[1]Budget Summary 1'!$C:$C,#REF!,'[1]Budget Summary 1'!U:U)</f>
        <v>#VALUE!</v>
      </c>
      <c r="DX327" s="183" t="s">
        <v>39</v>
      </c>
      <c r="DY327" s="146" t="s">
        <v>0</v>
      </c>
      <c r="DZ327" s="146" t="s">
        <v>0</v>
      </c>
      <c r="EA327" s="146" t="s">
        <v>0</v>
      </c>
    </row>
    <row r="328" spans="1:131" s="120" customFormat="1" hidden="1" x14ac:dyDescent="0.2">
      <c r="B328" s="178" t="s">
        <v>82</v>
      </c>
      <c r="C328" s="178"/>
      <c r="D328" s="161" t="e">
        <f>ROUND(D326-D327,0)</f>
        <v>#REF!</v>
      </c>
      <c r="E328" s="178"/>
      <c r="F328" s="161" t="e">
        <f>ROUND(F326-F327,0)</f>
        <v>#REF!</v>
      </c>
      <c r="G328" s="161" t="e">
        <f t="shared" ref="G328:O328" si="127">ROUND(G326-G327,0)</f>
        <v>#REF!</v>
      </c>
      <c r="H328" s="161" t="e">
        <f t="shared" si="127"/>
        <v>#REF!</v>
      </c>
      <c r="I328" s="161" t="e">
        <f t="shared" si="127"/>
        <v>#REF!</v>
      </c>
      <c r="J328" s="161" t="e">
        <f t="shared" si="127"/>
        <v>#REF!</v>
      </c>
      <c r="K328" s="161" t="e">
        <f t="shared" si="127"/>
        <v>#REF!</v>
      </c>
      <c r="L328" s="161" t="e">
        <f t="shared" si="127"/>
        <v>#REF!</v>
      </c>
      <c r="M328" s="161" t="e">
        <f t="shared" si="127"/>
        <v>#REF!</v>
      </c>
      <c r="N328" s="161" t="e">
        <f t="shared" si="127"/>
        <v>#REF!</v>
      </c>
      <c r="O328" s="161" t="e">
        <f t="shared" si="127"/>
        <v>#REF!</v>
      </c>
      <c r="DX328" s="183" t="s">
        <v>39</v>
      </c>
      <c r="DY328" s="146" t="s">
        <v>0</v>
      </c>
      <c r="DZ328" s="146" t="s">
        <v>0</v>
      </c>
      <c r="EA328" s="146" t="s">
        <v>0</v>
      </c>
    </row>
    <row r="329" spans="1:131" s="120" customFormat="1" hidden="1" x14ac:dyDescent="0.2">
      <c r="DX329" s="183" t="s">
        <v>39</v>
      </c>
      <c r="DY329" s="146" t="s">
        <v>0</v>
      </c>
      <c r="DZ329" s="146" t="s">
        <v>0</v>
      </c>
      <c r="EA329" s="146" t="s">
        <v>0</v>
      </c>
    </row>
    <row r="330" spans="1:131" s="120" customFormat="1" hidden="1" x14ac:dyDescent="0.2">
      <c r="DX330" s="183" t="s">
        <v>39</v>
      </c>
      <c r="DY330" s="146" t="s">
        <v>0</v>
      </c>
      <c r="DZ330" s="146" t="s">
        <v>0</v>
      </c>
      <c r="EA330" s="146" t="s">
        <v>0</v>
      </c>
    </row>
    <row r="331" spans="1:131" s="120" customFormat="1" hidden="1" x14ac:dyDescent="0.2">
      <c r="DX331" s="183" t="s">
        <v>39</v>
      </c>
      <c r="DY331" s="146" t="s">
        <v>0</v>
      </c>
      <c r="DZ331" s="146" t="s">
        <v>0</v>
      </c>
      <c r="EA331" s="146" t="s">
        <v>0</v>
      </c>
    </row>
    <row r="332" spans="1:131" s="120" customFormat="1" hidden="1" x14ac:dyDescent="0.2">
      <c r="DX332" s="183" t="s">
        <v>39</v>
      </c>
      <c r="DY332" s="146" t="s">
        <v>0</v>
      </c>
      <c r="DZ332" s="146" t="s">
        <v>0</v>
      </c>
      <c r="EA332" s="146" t="s">
        <v>0</v>
      </c>
    </row>
    <row r="333" spans="1:131" s="120" customFormat="1" hidden="1" x14ac:dyDescent="0.2">
      <c r="A333" s="183" t="s">
        <v>39</v>
      </c>
      <c r="B333" s="183" t="s">
        <v>39</v>
      </c>
      <c r="C333" s="183" t="s">
        <v>39</v>
      </c>
      <c r="D333" s="183" t="s">
        <v>39</v>
      </c>
      <c r="E333" s="183" t="s">
        <v>39</v>
      </c>
      <c r="F333" s="183" t="s">
        <v>39</v>
      </c>
      <c r="G333" s="183" t="s">
        <v>39</v>
      </c>
      <c r="H333" s="183" t="s">
        <v>39</v>
      </c>
      <c r="I333" s="183" t="s">
        <v>39</v>
      </c>
      <c r="J333" s="183" t="s">
        <v>39</v>
      </c>
      <c r="K333" s="183" t="s">
        <v>39</v>
      </c>
      <c r="L333" s="183" t="s">
        <v>39</v>
      </c>
      <c r="M333" s="183" t="s">
        <v>39</v>
      </c>
      <c r="N333" s="183" t="s">
        <v>39</v>
      </c>
      <c r="O333" s="183" t="s">
        <v>39</v>
      </c>
      <c r="P333" s="183" t="s">
        <v>39</v>
      </c>
      <c r="Q333" s="183" t="s">
        <v>39</v>
      </c>
      <c r="R333" s="183" t="s">
        <v>39</v>
      </c>
      <c r="S333" s="183" t="s">
        <v>39</v>
      </c>
      <c r="T333" s="183" t="s">
        <v>39</v>
      </c>
      <c r="U333" s="183" t="s">
        <v>39</v>
      </c>
      <c r="V333" s="183" t="s">
        <v>39</v>
      </c>
      <c r="W333" s="183" t="s">
        <v>39</v>
      </c>
      <c r="X333" s="183" t="s">
        <v>39</v>
      </c>
      <c r="Y333" s="183" t="s">
        <v>39</v>
      </c>
      <c r="Z333" s="183" t="s">
        <v>39</v>
      </c>
      <c r="AA333" s="183" t="s">
        <v>39</v>
      </c>
      <c r="AB333" s="183" t="s">
        <v>39</v>
      </c>
      <c r="AC333" s="183" t="s">
        <v>39</v>
      </c>
      <c r="AD333" s="183" t="s">
        <v>39</v>
      </c>
      <c r="AE333" s="183" t="s">
        <v>39</v>
      </c>
      <c r="AF333" s="183" t="s">
        <v>39</v>
      </c>
      <c r="AG333" s="183" t="s">
        <v>39</v>
      </c>
      <c r="AH333" s="183" t="s">
        <v>39</v>
      </c>
      <c r="AI333" s="183" t="s">
        <v>39</v>
      </c>
      <c r="AJ333" s="183" t="s">
        <v>39</v>
      </c>
      <c r="AK333" s="183" t="s">
        <v>39</v>
      </c>
      <c r="AL333" s="183" t="s">
        <v>39</v>
      </c>
      <c r="AM333" s="183" t="s">
        <v>39</v>
      </c>
      <c r="AN333" s="183" t="s">
        <v>39</v>
      </c>
      <c r="AO333" s="183" t="s">
        <v>39</v>
      </c>
      <c r="AP333" s="183" t="s">
        <v>39</v>
      </c>
      <c r="AQ333" s="183" t="s">
        <v>39</v>
      </c>
      <c r="AR333" s="183" t="s">
        <v>39</v>
      </c>
      <c r="AS333" s="183" t="s">
        <v>39</v>
      </c>
      <c r="AT333" s="183" t="s">
        <v>39</v>
      </c>
      <c r="AU333" s="183" t="s">
        <v>39</v>
      </c>
      <c r="AV333" s="183" t="s">
        <v>39</v>
      </c>
      <c r="AW333" s="183" t="s">
        <v>39</v>
      </c>
      <c r="AX333" s="183" t="s">
        <v>39</v>
      </c>
      <c r="AY333" s="183" t="s">
        <v>39</v>
      </c>
      <c r="AZ333" s="183" t="s">
        <v>39</v>
      </c>
      <c r="BA333" s="183" t="s">
        <v>39</v>
      </c>
      <c r="BB333" s="183" t="s">
        <v>39</v>
      </c>
      <c r="BC333" s="183" t="s">
        <v>39</v>
      </c>
      <c r="BD333" s="183" t="s">
        <v>39</v>
      </c>
      <c r="BE333" s="183" t="s">
        <v>39</v>
      </c>
      <c r="BF333" s="183" t="s">
        <v>39</v>
      </c>
      <c r="BG333" s="183" t="s">
        <v>39</v>
      </c>
      <c r="BH333" s="183" t="s">
        <v>39</v>
      </c>
      <c r="BI333" s="183" t="s">
        <v>39</v>
      </c>
      <c r="BJ333" s="183" t="s">
        <v>39</v>
      </c>
      <c r="BK333" s="183" t="s">
        <v>39</v>
      </c>
      <c r="BL333" s="183" t="s">
        <v>39</v>
      </c>
      <c r="BM333" s="183" t="s">
        <v>39</v>
      </c>
      <c r="BN333" s="183" t="s">
        <v>39</v>
      </c>
      <c r="BO333" s="183" t="s">
        <v>39</v>
      </c>
      <c r="BP333" s="183" t="s">
        <v>39</v>
      </c>
      <c r="BQ333" s="183" t="s">
        <v>39</v>
      </c>
      <c r="BR333" s="183" t="s">
        <v>39</v>
      </c>
      <c r="BS333" s="183" t="s">
        <v>39</v>
      </c>
      <c r="BT333" s="183" t="s">
        <v>39</v>
      </c>
      <c r="BU333" s="183" t="s">
        <v>39</v>
      </c>
      <c r="BV333" s="183" t="s">
        <v>39</v>
      </c>
      <c r="BW333" s="183" t="s">
        <v>39</v>
      </c>
      <c r="BX333" s="183" t="s">
        <v>39</v>
      </c>
      <c r="BY333" s="183" t="s">
        <v>39</v>
      </c>
      <c r="BZ333" s="183" t="s">
        <v>39</v>
      </c>
      <c r="CA333" s="183" t="s">
        <v>39</v>
      </c>
      <c r="CB333" s="183" t="s">
        <v>39</v>
      </c>
      <c r="CC333" s="183" t="s">
        <v>39</v>
      </c>
      <c r="CD333" s="183" t="s">
        <v>39</v>
      </c>
      <c r="CE333" s="183" t="s">
        <v>39</v>
      </c>
      <c r="CF333" s="183" t="s">
        <v>39</v>
      </c>
      <c r="CG333" s="183" t="s">
        <v>39</v>
      </c>
      <c r="CH333" s="183" t="s">
        <v>39</v>
      </c>
      <c r="CI333" s="183" t="s">
        <v>39</v>
      </c>
      <c r="CJ333" s="183" t="s">
        <v>39</v>
      </c>
      <c r="CK333" s="183" t="s">
        <v>39</v>
      </c>
      <c r="CL333" s="183" t="s">
        <v>39</v>
      </c>
      <c r="CM333" s="183" t="s">
        <v>39</v>
      </c>
      <c r="CN333" s="183" t="s">
        <v>39</v>
      </c>
      <c r="CO333" s="183" t="s">
        <v>39</v>
      </c>
      <c r="CP333" s="183" t="s">
        <v>39</v>
      </c>
      <c r="CQ333" s="183" t="s">
        <v>39</v>
      </c>
      <c r="CR333" s="183" t="s">
        <v>39</v>
      </c>
      <c r="CS333" s="183" t="s">
        <v>39</v>
      </c>
      <c r="CT333" s="183" t="s">
        <v>39</v>
      </c>
      <c r="CU333" s="183" t="s">
        <v>39</v>
      </c>
      <c r="CV333" s="183" t="s">
        <v>39</v>
      </c>
      <c r="CW333" s="183" t="s">
        <v>39</v>
      </c>
      <c r="CX333" s="183" t="s">
        <v>39</v>
      </c>
      <c r="CY333" s="183" t="s">
        <v>39</v>
      </c>
      <c r="CZ333" s="183" t="s">
        <v>39</v>
      </c>
      <c r="DA333" s="183" t="s">
        <v>39</v>
      </c>
      <c r="DB333" s="183" t="s">
        <v>39</v>
      </c>
      <c r="DC333" s="183" t="s">
        <v>39</v>
      </c>
      <c r="DD333" s="183" t="s">
        <v>39</v>
      </c>
      <c r="DE333" s="183" t="s">
        <v>39</v>
      </c>
      <c r="DF333" s="183" t="s">
        <v>39</v>
      </c>
      <c r="DG333" s="183" t="s">
        <v>39</v>
      </c>
      <c r="DH333" s="183" t="s">
        <v>39</v>
      </c>
      <c r="DI333" s="183" t="s">
        <v>39</v>
      </c>
      <c r="DJ333" s="183" t="s">
        <v>39</v>
      </c>
      <c r="DK333" s="183" t="s">
        <v>39</v>
      </c>
      <c r="DL333" s="183" t="s">
        <v>39</v>
      </c>
      <c r="DM333" s="183" t="s">
        <v>39</v>
      </c>
      <c r="DN333" s="183" t="s">
        <v>39</v>
      </c>
      <c r="DO333" s="183" t="s">
        <v>39</v>
      </c>
      <c r="DP333" s="183" t="s">
        <v>39</v>
      </c>
      <c r="DQ333" s="183" t="s">
        <v>39</v>
      </c>
      <c r="DR333" s="183" t="s">
        <v>39</v>
      </c>
      <c r="DS333" s="183" t="s">
        <v>39</v>
      </c>
      <c r="DT333" s="183" t="s">
        <v>39</v>
      </c>
      <c r="DU333" s="183" t="s">
        <v>39</v>
      </c>
      <c r="DV333" s="183" t="s">
        <v>39</v>
      </c>
      <c r="DW333" s="183" t="s">
        <v>39</v>
      </c>
      <c r="DX333" s="183" t="s">
        <v>39</v>
      </c>
      <c r="DY333" s="146" t="s">
        <v>0</v>
      </c>
      <c r="DZ333" s="146" t="s">
        <v>0</v>
      </c>
      <c r="EA333" s="146" t="s">
        <v>0</v>
      </c>
    </row>
    <row r="334" spans="1:131" s="120" customFormat="1" ht="30" customHeight="1" x14ac:dyDescent="0.2">
      <c r="B334" s="146" t="s">
        <v>0</v>
      </c>
      <c r="C334" s="146" t="s">
        <v>0</v>
      </c>
      <c r="D334" s="146" t="s">
        <v>0</v>
      </c>
      <c r="E334" s="146" t="s">
        <v>0</v>
      </c>
      <c r="F334" s="146" t="s">
        <v>0</v>
      </c>
      <c r="G334" s="146" t="s">
        <v>0</v>
      </c>
      <c r="H334" s="146" t="s">
        <v>0</v>
      </c>
      <c r="I334" s="146" t="s">
        <v>0</v>
      </c>
      <c r="J334" s="146" t="s">
        <v>0</v>
      </c>
      <c r="K334" s="146" t="s">
        <v>0</v>
      </c>
      <c r="L334" s="146" t="s">
        <v>0</v>
      </c>
      <c r="M334" s="146" t="s">
        <v>0</v>
      </c>
      <c r="N334" s="146" t="s">
        <v>0</v>
      </c>
      <c r="O334" s="146" t="s">
        <v>0</v>
      </c>
      <c r="P334" s="117" t="s">
        <v>0</v>
      </c>
      <c r="Q334" s="117" t="s">
        <v>0</v>
      </c>
      <c r="R334" s="117" t="s">
        <v>0</v>
      </c>
      <c r="S334" s="117" t="s">
        <v>0</v>
      </c>
      <c r="T334" s="117" t="s">
        <v>0</v>
      </c>
      <c r="U334" s="117" t="s">
        <v>0</v>
      </c>
      <c r="V334" s="117" t="s">
        <v>0</v>
      </c>
      <c r="W334" s="117" t="s">
        <v>0</v>
      </c>
      <c r="X334" s="117" t="s">
        <v>0</v>
      </c>
      <c r="Y334" s="117" t="s">
        <v>0</v>
      </c>
      <c r="Z334" s="117" t="s">
        <v>0</v>
      </c>
      <c r="AA334" s="117" t="s">
        <v>0</v>
      </c>
      <c r="AB334" s="117" t="s">
        <v>0</v>
      </c>
      <c r="AC334" s="117" t="s">
        <v>0</v>
      </c>
      <c r="AD334" s="117" t="s">
        <v>0</v>
      </c>
      <c r="AE334" s="117" t="s">
        <v>0</v>
      </c>
      <c r="AF334" s="117" t="s">
        <v>0</v>
      </c>
      <c r="AG334" s="117" t="s">
        <v>0</v>
      </c>
      <c r="AH334" s="117" t="s">
        <v>0</v>
      </c>
      <c r="AI334" s="117" t="s">
        <v>0</v>
      </c>
      <c r="AJ334" s="117" t="s">
        <v>0</v>
      </c>
      <c r="AK334" s="117" t="s">
        <v>0</v>
      </c>
      <c r="AL334" s="117" t="s">
        <v>0</v>
      </c>
      <c r="AM334" s="117" t="s">
        <v>0</v>
      </c>
      <c r="AN334" s="117" t="s">
        <v>0</v>
      </c>
      <c r="AO334" s="117" t="s">
        <v>0</v>
      </c>
      <c r="AP334" s="117" t="s">
        <v>0</v>
      </c>
      <c r="AQ334" s="117" t="s">
        <v>0</v>
      </c>
      <c r="AR334" s="117" t="s">
        <v>0</v>
      </c>
      <c r="AS334" s="117" t="s">
        <v>0</v>
      </c>
      <c r="AT334" s="117" t="s">
        <v>0</v>
      </c>
      <c r="AU334" s="117" t="s">
        <v>0</v>
      </c>
      <c r="AV334" s="117" t="s">
        <v>0</v>
      </c>
      <c r="AW334" s="117" t="s">
        <v>0</v>
      </c>
      <c r="AX334" s="117" t="s">
        <v>0</v>
      </c>
      <c r="AY334" s="117" t="s">
        <v>0</v>
      </c>
      <c r="AZ334" s="117" t="s">
        <v>0</v>
      </c>
      <c r="BA334" s="117" t="s">
        <v>0</v>
      </c>
      <c r="BB334" s="117" t="s">
        <v>0</v>
      </c>
      <c r="BC334" s="117" t="s">
        <v>0</v>
      </c>
      <c r="BD334" s="117" t="s">
        <v>0</v>
      </c>
      <c r="BE334" s="117" t="s">
        <v>0</v>
      </c>
      <c r="BF334" s="117" t="s">
        <v>0</v>
      </c>
      <c r="BG334" s="117" t="s">
        <v>0</v>
      </c>
      <c r="BH334" s="117" t="s">
        <v>0</v>
      </c>
      <c r="BI334" s="117" t="s">
        <v>0</v>
      </c>
      <c r="BJ334" s="117" t="s">
        <v>0</v>
      </c>
      <c r="BK334" s="117" t="s">
        <v>0</v>
      </c>
      <c r="BL334" s="117" t="s">
        <v>0</v>
      </c>
      <c r="BM334" s="117" t="s">
        <v>0</v>
      </c>
      <c r="BN334" s="117" t="s">
        <v>0</v>
      </c>
      <c r="BO334" s="117" t="s">
        <v>0</v>
      </c>
      <c r="BP334" s="117" t="s">
        <v>0</v>
      </c>
      <c r="BQ334" s="117" t="s">
        <v>0</v>
      </c>
      <c r="BR334" s="117" t="s">
        <v>0</v>
      </c>
      <c r="BS334" s="117" t="s">
        <v>0</v>
      </c>
      <c r="BT334" s="117" t="s">
        <v>0</v>
      </c>
      <c r="BU334" s="117" t="s">
        <v>0</v>
      </c>
      <c r="BV334" s="117" t="s">
        <v>0</v>
      </c>
      <c r="BW334" s="117" t="s">
        <v>0</v>
      </c>
      <c r="BX334" s="117" t="s">
        <v>0</v>
      </c>
      <c r="BY334" s="117" t="s">
        <v>0</v>
      </c>
      <c r="BZ334" s="117" t="s">
        <v>0</v>
      </c>
      <c r="CA334" s="117" t="s">
        <v>0</v>
      </c>
      <c r="CB334" s="117" t="s">
        <v>0</v>
      </c>
      <c r="CC334" s="117" t="s">
        <v>0</v>
      </c>
      <c r="CD334" s="117" t="s">
        <v>0</v>
      </c>
      <c r="CE334" s="117" t="s">
        <v>0</v>
      </c>
      <c r="CF334" s="117" t="s">
        <v>0</v>
      </c>
      <c r="CG334" s="117" t="s">
        <v>0</v>
      </c>
      <c r="CH334" s="117" t="s">
        <v>0</v>
      </c>
      <c r="CI334" s="117" t="s">
        <v>0</v>
      </c>
      <c r="CJ334" s="117" t="s">
        <v>0</v>
      </c>
      <c r="CK334" s="117" t="s">
        <v>0</v>
      </c>
      <c r="CL334" s="117" t="s">
        <v>0</v>
      </c>
      <c r="CM334" s="117" t="s">
        <v>0</v>
      </c>
      <c r="CN334" s="117" t="s">
        <v>0</v>
      </c>
      <c r="CO334" s="117" t="s">
        <v>0</v>
      </c>
      <c r="CP334" s="117" t="s">
        <v>0</v>
      </c>
      <c r="CQ334" s="117" t="s">
        <v>0</v>
      </c>
      <c r="CR334" s="117" t="s">
        <v>0</v>
      </c>
      <c r="CS334" s="117" t="s">
        <v>0</v>
      </c>
      <c r="CT334" s="117" t="s">
        <v>0</v>
      </c>
      <c r="CU334" s="117" t="s">
        <v>0</v>
      </c>
      <c r="CV334" s="117" t="s">
        <v>0</v>
      </c>
      <c r="CW334" s="117" t="s">
        <v>0</v>
      </c>
      <c r="CX334" s="117" t="s">
        <v>0</v>
      </c>
      <c r="CY334" s="117" t="s">
        <v>0</v>
      </c>
      <c r="CZ334" s="117" t="s">
        <v>0</v>
      </c>
      <c r="DA334" s="117" t="s">
        <v>0</v>
      </c>
      <c r="DB334" s="117" t="s">
        <v>0</v>
      </c>
      <c r="DC334" s="117" t="s">
        <v>0</v>
      </c>
      <c r="DD334" s="117" t="s">
        <v>0</v>
      </c>
      <c r="DE334" s="117" t="s">
        <v>0</v>
      </c>
      <c r="DF334" s="117" t="s">
        <v>0</v>
      </c>
      <c r="DG334" s="117" t="s">
        <v>0</v>
      </c>
      <c r="DH334" s="117" t="s">
        <v>0</v>
      </c>
      <c r="DI334" s="117" t="s">
        <v>0</v>
      </c>
      <c r="DJ334" s="117" t="s">
        <v>0</v>
      </c>
      <c r="DK334" s="117" t="s">
        <v>0</v>
      </c>
      <c r="DL334" s="117" t="s">
        <v>0</v>
      </c>
      <c r="DM334" s="117" t="s">
        <v>0</v>
      </c>
      <c r="DN334" s="117" t="s">
        <v>0</v>
      </c>
      <c r="DO334" s="117" t="s">
        <v>0</v>
      </c>
      <c r="DP334" s="117" t="s">
        <v>0</v>
      </c>
      <c r="DQ334" s="117" t="s">
        <v>0</v>
      </c>
      <c r="DR334" s="117" t="s">
        <v>0</v>
      </c>
      <c r="DS334" s="117" t="s">
        <v>0</v>
      </c>
      <c r="DT334" s="117" t="s">
        <v>0</v>
      </c>
      <c r="DU334" s="117" t="s">
        <v>0</v>
      </c>
      <c r="DV334" s="117" t="s">
        <v>0</v>
      </c>
      <c r="DW334" s="117" t="s">
        <v>0</v>
      </c>
      <c r="DX334" s="117" t="s">
        <v>0</v>
      </c>
      <c r="DY334" s="146" t="s">
        <v>0</v>
      </c>
      <c r="DZ334" s="146" t="s">
        <v>0</v>
      </c>
      <c r="EA334" s="146" t="s">
        <v>0</v>
      </c>
    </row>
    <row r="335" spans="1:131" s="120" customFormat="1" ht="30" customHeight="1" x14ac:dyDescent="0.2">
      <c r="B335" s="146" t="s">
        <v>0</v>
      </c>
      <c r="C335" s="146" t="s">
        <v>0</v>
      </c>
      <c r="D335" s="146" t="s">
        <v>0</v>
      </c>
      <c r="E335" s="146" t="s">
        <v>0</v>
      </c>
      <c r="F335" s="146" t="s">
        <v>0</v>
      </c>
      <c r="G335" s="146" t="s">
        <v>0</v>
      </c>
      <c r="H335" s="146" t="s">
        <v>0</v>
      </c>
      <c r="I335" s="146" t="s">
        <v>0</v>
      </c>
      <c r="J335" s="146" t="s">
        <v>0</v>
      </c>
      <c r="K335" s="146" t="s">
        <v>0</v>
      </c>
      <c r="L335" s="146" t="s">
        <v>0</v>
      </c>
      <c r="M335" s="146" t="s">
        <v>0</v>
      </c>
      <c r="N335" s="146" t="s">
        <v>0</v>
      </c>
      <c r="O335" s="146" t="s">
        <v>0</v>
      </c>
      <c r="P335" s="117" t="s">
        <v>0</v>
      </c>
      <c r="Q335" s="117" t="s">
        <v>0</v>
      </c>
      <c r="R335" s="117" t="s">
        <v>0</v>
      </c>
      <c r="S335" s="117" t="s">
        <v>0</v>
      </c>
      <c r="T335" s="117" t="s">
        <v>0</v>
      </c>
      <c r="U335" s="117" t="s">
        <v>0</v>
      </c>
      <c r="V335" s="117" t="s">
        <v>0</v>
      </c>
      <c r="W335" s="117" t="s">
        <v>0</v>
      </c>
      <c r="X335" s="117" t="s">
        <v>0</v>
      </c>
      <c r="Y335" s="117" t="s">
        <v>0</v>
      </c>
      <c r="Z335" s="117" t="s">
        <v>0</v>
      </c>
      <c r="AA335" s="117" t="s">
        <v>0</v>
      </c>
      <c r="AB335" s="117" t="s">
        <v>0</v>
      </c>
      <c r="AC335" s="117" t="s">
        <v>0</v>
      </c>
      <c r="AD335" s="117" t="s">
        <v>0</v>
      </c>
      <c r="AE335" s="117" t="s">
        <v>0</v>
      </c>
      <c r="AF335" s="117" t="s">
        <v>0</v>
      </c>
      <c r="AG335" s="117" t="s">
        <v>0</v>
      </c>
      <c r="AH335" s="117" t="s">
        <v>0</v>
      </c>
      <c r="AI335" s="117" t="s">
        <v>0</v>
      </c>
      <c r="AJ335" s="117" t="s">
        <v>0</v>
      </c>
      <c r="AK335" s="117" t="s">
        <v>0</v>
      </c>
      <c r="AL335" s="117" t="s">
        <v>0</v>
      </c>
      <c r="AM335" s="117" t="s">
        <v>0</v>
      </c>
      <c r="AN335" s="117" t="s">
        <v>0</v>
      </c>
      <c r="AO335" s="117" t="s">
        <v>0</v>
      </c>
      <c r="AP335" s="117" t="s">
        <v>0</v>
      </c>
      <c r="AQ335" s="117" t="s">
        <v>0</v>
      </c>
      <c r="AR335" s="117" t="s">
        <v>0</v>
      </c>
      <c r="AS335" s="117" t="s">
        <v>0</v>
      </c>
      <c r="AT335" s="117" t="s">
        <v>0</v>
      </c>
      <c r="AU335" s="117" t="s">
        <v>0</v>
      </c>
      <c r="AV335" s="117" t="s">
        <v>0</v>
      </c>
      <c r="AW335" s="117" t="s">
        <v>0</v>
      </c>
      <c r="AX335" s="117" t="s">
        <v>0</v>
      </c>
      <c r="AY335" s="117" t="s">
        <v>0</v>
      </c>
      <c r="AZ335" s="117" t="s">
        <v>0</v>
      </c>
      <c r="BA335" s="117" t="s">
        <v>0</v>
      </c>
      <c r="BB335" s="117" t="s">
        <v>0</v>
      </c>
      <c r="BC335" s="117" t="s">
        <v>0</v>
      </c>
      <c r="BD335" s="117" t="s">
        <v>0</v>
      </c>
      <c r="BE335" s="117" t="s">
        <v>0</v>
      </c>
      <c r="BF335" s="117" t="s">
        <v>0</v>
      </c>
      <c r="BG335" s="117" t="s">
        <v>0</v>
      </c>
      <c r="BH335" s="117" t="s">
        <v>0</v>
      </c>
      <c r="BI335" s="117" t="s">
        <v>0</v>
      </c>
      <c r="BJ335" s="117" t="s">
        <v>0</v>
      </c>
      <c r="BK335" s="117" t="s">
        <v>0</v>
      </c>
      <c r="BL335" s="117" t="s">
        <v>0</v>
      </c>
      <c r="BM335" s="117" t="s">
        <v>0</v>
      </c>
      <c r="BN335" s="117" t="s">
        <v>0</v>
      </c>
      <c r="BO335" s="117" t="s">
        <v>0</v>
      </c>
      <c r="BP335" s="117" t="s">
        <v>0</v>
      </c>
      <c r="BQ335" s="117" t="s">
        <v>0</v>
      </c>
      <c r="BR335" s="117" t="s">
        <v>0</v>
      </c>
      <c r="BS335" s="117" t="s">
        <v>0</v>
      </c>
      <c r="BT335" s="117" t="s">
        <v>0</v>
      </c>
      <c r="BU335" s="117" t="s">
        <v>0</v>
      </c>
      <c r="BV335" s="117" t="s">
        <v>0</v>
      </c>
      <c r="BW335" s="117" t="s">
        <v>0</v>
      </c>
      <c r="BX335" s="117" t="s">
        <v>0</v>
      </c>
      <c r="BY335" s="117" t="s">
        <v>0</v>
      </c>
      <c r="BZ335" s="117" t="s">
        <v>0</v>
      </c>
      <c r="CA335" s="117" t="s">
        <v>0</v>
      </c>
      <c r="CB335" s="117" t="s">
        <v>0</v>
      </c>
      <c r="CC335" s="117" t="s">
        <v>0</v>
      </c>
      <c r="CD335" s="117" t="s">
        <v>0</v>
      </c>
      <c r="CE335" s="117" t="s">
        <v>0</v>
      </c>
      <c r="CF335" s="117" t="s">
        <v>0</v>
      </c>
      <c r="CG335" s="117" t="s">
        <v>0</v>
      </c>
      <c r="CH335" s="117" t="s">
        <v>0</v>
      </c>
      <c r="CI335" s="117" t="s">
        <v>0</v>
      </c>
      <c r="CJ335" s="117" t="s">
        <v>0</v>
      </c>
      <c r="CK335" s="117" t="s">
        <v>0</v>
      </c>
      <c r="CL335" s="117" t="s">
        <v>0</v>
      </c>
      <c r="CM335" s="117" t="s">
        <v>0</v>
      </c>
      <c r="CN335" s="117" t="s">
        <v>0</v>
      </c>
      <c r="CO335" s="117" t="s">
        <v>0</v>
      </c>
      <c r="CP335" s="117" t="s">
        <v>0</v>
      </c>
      <c r="CQ335" s="117" t="s">
        <v>0</v>
      </c>
      <c r="CR335" s="117" t="s">
        <v>0</v>
      </c>
      <c r="CS335" s="117" t="s">
        <v>0</v>
      </c>
      <c r="CT335" s="117" t="s">
        <v>0</v>
      </c>
      <c r="CU335" s="117" t="s">
        <v>0</v>
      </c>
      <c r="CV335" s="117" t="s">
        <v>0</v>
      </c>
      <c r="CW335" s="117" t="s">
        <v>0</v>
      </c>
      <c r="CX335" s="117" t="s">
        <v>0</v>
      </c>
      <c r="CY335" s="117" t="s">
        <v>0</v>
      </c>
      <c r="CZ335" s="117" t="s">
        <v>0</v>
      </c>
      <c r="DA335" s="117" t="s">
        <v>0</v>
      </c>
      <c r="DB335" s="117" t="s">
        <v>0</v>
      </c>
      <c r="DC335" s="117" t="s">
        <v>0</v>
      </c>
      <c r="DD335" s="117" t="s">
        <v>0</v>
      </c>
      <c r="DE335" s="117" t="s">
        <v>0</v>
      </c>
      <c r="DF335" s="117" t="s">
        <v>0</v>
      </c>
      <c r="DG335" s="117" t="s">
        <v>0</v>
      </c>
      <c r="DH335" s="117" t="s">
        <v>0</v>
      </c>
      <c r="DI335" s="117" t="s">
        <v>0</v>
      </c>
      <c r="DJ335" s="117" t="s">
        <v>0</v>
      </c>
      <c r="DK335" s="117" t="s">
        <v>0</v>
      </c>
      <c r="DL335" s="117" t="s">
        <v>0</v>
      </c>
      <c r="DM335" s="117" t="s">
        <v>0</v>
      </c>
      <c r="DN335" s="117" t="s">
        <v>0</v>
      </c>
      <c r="DO335" s="117" t="s">
        <v>0</v>
      </c>
      <c r="DP335" s="117" t="s">
        <v>0</v>
      </c>
      <c r="DQ335" s="117" t="s">
        <v>0</v>
      </c>
      <c r="DR335" s="117" t="s">
        <v>0</v>
      </c>
      <c r="DS335" s="117" t="s">
        <v>0</v>
      </c>
      <c r="DT335" s="117" t="s">
        <v>0</v>
      </c>
      <c r="DU335" s="117" t="s">
        <v>0</v>
      </c>
      <c r="DV335" s="117" t="s">
        <v>0</v>
      </c>
      <c r="DW335" s="117" t="s">
        <v>0</v>
      </c>
      <c r="DX335" s="117" t="s">
        <v>0</v>
      </c>
      <c r="DY335" s="146" t="s">
        <v>0</v>
      </c>
      <c r="DZ335" s="146" t="s">
        <v>0</v>
      </c>
      <c r="EA335" s="146" t="s">
        <v>0</v>
      </c>
    </row>
    <row r="336" spans="1:131" s="120" customFormat="1" ht="30" customHeight="1" x14ac:dyDescent="0.2">
      <c r="B336" s="146" t="s">
        <v>0</v>
      </c>
      <c r="C336" s="146" t="s">
        <v>0</v>
      </c>
      <c r="D336" s="146" t="s">
        <v>0</v>
      </c>
      <c r="E336" s="146" t="s">
        <v>0</v>
      </c>
      <c r="F336" s="146" t="s">
        <v>0</v>
      </c>
      <c r="G336" s="146" t="s">
        <v>0</v>
      </c>
      <c r="H336" s="146" t="s">
        <v>0</v>
      </c>
      <c r="I336" s="146" t="s">
        <v>0</v>
      </c>
      <c r="J336" s="146" t="s">
        <v>0</v>
      </c>
      <c r="K336" s="146" t="s">
        <v>0</v>
      </c>
      <c r="L336" s="146" t="s">
        <v>0</v>
      </c>
      <c r="M336" s="146" t="s">
        <v>0</v>
      </c>
      <c r="N336" s="146" t="s">
        <v>0</v>
      </c>
      <c r="O336" s="146" t="s">
        <v>0</v>
      </c>
      <c r="P336" s="117" t="s">
        <v>0</v>
      </c>
      <c r="Q336" s="117" t="s">
        <v>0</v>
      </c>
      <c r="R336" s="117" t="s">
        <v>0</v>
      </c>
      <c r="S336" s="117" t="s">
        <v>0</v>
      </c>
      <c r="T336" s="117" t="s">
        <v>0</v>
      </c>
      <c r="U336" s="117" t="s">
        <v>0</v>
      </c>
      <c r="V336" s="117" t="s">
        <v>0</v>
      </c>
      <c r="W336" s="117" t="s">
        <v>0</v>
      </c>
      <c r="X336" s="117" t="s">
        <v>0</v>
      </c>
      <c r="Y336" s="117" t="s">
        <v>0</v>
      </c>
      <c r="Z336" s="117" t="s">
        <v>0</v>
      </c>
      <c r="AA336" s="117" t="s">
        <v>0</v>
      </c>
      <c r="AB336" s="117" t="s">
        <v>0</v>
      </c>
      <c r="AC336" s="117" t="s">
        <v>0</v>
      </c>
      <c r="AD336" s="117" t="s">
        <v>0</v>
      </c>
      <c r="AE336" s="117" t="s">
        <v>0</v>
      </c>
      <c r="AF336" s="117" t="s">
        <v>0</v>
      </c>
      <c r="AG336" s="117" t="s">
        <v>0</v>
      </c>
      <c r="AH336" s="117" t="s">
        <v>0</v>
      </c>
      <c r="AI336" s="117" t="s">
        <v>0</v>
      </c>
      <c r="AJ336" s="117" t="s">
        <v>0</v>
      </c>
      <c r="AK336" s="117" t="s">
        <v>0</v>
      </c>
      <c r="AL336" s="117" t="s">
        <v>0</v>
      </c>
      <c r="AM336" s="117" t="s">
        <v>0</v>
      </c>
      <c r="AN336" s="117" t="s">
        <v>0</v>
      </c>
      <c r="AO336" s="117" t="s">
        <v>0</v>
      </c>
      <c r="AP336" s="117" t="s">
        <v>0</v>
      </c>
      <c r="AQ336" s="117" t="s">
        <v>0</v>
      </c>
      <c r="AR336" s="117" t="s">
        <v>0</v>
      </c>
      <c r="AS336" s="117" t="s">
        <v>0</v>
      </c>
      <c r="AT336" s="117" t="s">
        <v>0</v>
      </c>
      <c r="AU336" s="117" t="s">
        <v>0</v>
      </c>
      <c r="AV336" s="117" t="s">
        <v>0</v>
      </c>
      <c r="AW336" s="117" t="s">
        <v>0</v>
      </c>
      <c r="AX336" s="117" t="s">
        <v>0</v>
      </c>
      <c r="AY336" s="117" t="s">
        <v>0</v>
      </c>
      <c r="AZ336" s="117" t="s">
        <v>0</v>
      </c>
      <c r="BA336" s="117" t="s">
        <v>0</v>
      </c>
      <c r="BB336" s="117" t="s">
        <v>0</v>
      </c>
      <c r="BC336" s="117" t="s">
        <v>0</v>
      </c>
      <c r="BD336" s="117" t="s">
        <v>0</v>
      </c>
      <c r="BE336" s="117" t="s">
        <v>0</v>
      </c>
      <c r="BF336" s="117" t="s">
        <v>0</v>
      </c>
      <c r="BG336" s="117" t="s">
        <v>0</v>
      </c>
      <c r="BH336" s="117" t="s">
        <v>0</v>
      </c>
      <c r="BI336" s="117" t="s">
        <v>0</v>
      </c>
      <c r="BJ336" s="117" t="s">
        <v>0</v>
      </c>
      <c r="BK336" s="117" t="s">
        <v>0</v>
      </c>
      <c r="BL336" s="117" t="s">
        <v>0</v>
      </c>
      <c r="BM336" s="117" t="s">
        <v>0</v>
      </c>
      <c r="BN336" s="117" t="s">
        <v>0</v>
      </c>
      <c r="BO336" s="117" t="s">
        <v>0</v>
      </c>
      <c r="BP336" s="117" t="s">
        <v>0</v>
      </c>
      <c r="BQ336" s="117" t="s">
        <v>0</v>
      </c>
      <c r="BR336" s="117" t="s">
        <v>0</v>
      </c>
      <c r="BS336" s="117" t="s">
        <v>0</v>
      </c>
      <c r="BT336" s="117" t="s">
        <v>0</v>
      </c>
      <c r="BU336" s="117" t="s">
        <v>0</v>
      </c>
      <c r="BV336" s="117" t="s">
        <v>0</v>
      </c>
      <c r="BW336" s="117" t="s">
        <v>0</v>
      </c>
      <c r="BX336" s="117" t="s">
        <v>0</v>
      </c>
      <c r="BY336" s="117" t="s">
        <v>0</v>
      </c>
      <c r="BZ336" s="117" t="s">
        <v>0</v>
      </c>
      <c r="CA336" s="117" t="s">
        <v>0</v>
      </c>
      <c r="CB336" s="117" t="s">
        <v>0</v>
      </c>
      <c r="CC336" s="117" t="s">
        <v>0</v>
      </c>
      <c r="CD336" s="117" t="s">
        <v>0</v>
      </c>
      <c r="CE336" s="117" t="s">
        <v>0</v>
      </c>
      <c r="CF336" s="117" t="s">
        <v>0</v>
      </c>
      <c r="CG336" s="117" t="s">
        <v>0</v>
      </c>
      <c r="CH336" s="117" t="s">
        <v>0</v>
      </c>
      <c r="CI336" s="117" t="s">
        <v>0</v>
      </c>
      <c r="CJ336" s="117" t="s">
        <v>0</v>
      </c>
      <c r="CK336" s="117" t="s">
        <v>0</v>
      </c>
      <c r="CL336" s="117" t="s">
        <v>0</v>
      </c>
      <c r="CM336" s="117" t="s">
        <v>0</v>
      </c>
      <c r="CN336" s="117" t="s">
        <v>0</v>
      </c>
      <c r="CO336" s="117" t="s">
        <v>0</v>
      </c>
      <c r="CP336" s="117" t="s">
        <v>0</v>
      </c>
      <c r="CQ336" s="117" t="s">
        <v>0</v>
      </c>
      <c r="CR336" s="117" t="s">
        <v>0</v>
      </c>
      <c r="CS336" s="117" t="s">
        <v>0</v>
      </c>
      <c r="CT336" s="117" t="s">
        <v>0</v>
      </c>
      <c r="CU336" s="117" t="s">
        <v>0</v>
      </c>
      <c r="CV336" s="117" t="s">
        <v>0</v>
      </c>
      <c r="CW336" s="117" t="s">
        <v>0</v>
      </c>
      <c r="CX336" s="117" t="s">
        <v>0</v>
      </c>
      <c r="CY336" s="117" t="s">
        <v>0</v>
      </c>
      <c r="CZ336" s="117" t="s">
        <v>0</v>
      </c>
      <c r="DA336" s="117" t="s">
        <v>0</v>
      </c>
      <c r="DB336" s="117" t="s">
        <v>0</v>
      </c>
      <c r="DC336" s="117" t="s">
        <v>0</v>
      </c>
      <c r="DD336" s="117" t="s">
        <v>0</v>
      </c>
      <c r="DE336" s="117" t="s">
        <v>0</v>
      </c>
      <c r="DF336" s="117" t="s">
        <v>0</v>
      </c>
      <c r="DG336" s="117" t="s">
        <v>0</v>
      </c>
      <c r="DH336" s="117" t="s">
        <v>0</v>
      </c>
      <c r="DI336" s="117" t="s">
        <v>0</v>
      </c>
      <c r="DJ336" s="117" t="s">
        <v>0</v>
      </c>
      <c r="DK336" s="117" t="s">
        <v>0</v>
      </c>
      <c r="DL336" s="117" t="s">
        <v>0</v>
      </c>
      <c r="DM336" s="117" t="s">
        <v>0</v>
      </c>
      <c r="DN336" s="117" t="s">
        <v>0</v>
      </c>
      <c r="DO336" s="117" t="s">
        <v>0</v>
      </c>
      <c r="DP336" s="117" t="s">
        <v>0</v>
      </c>
      <c r="DQ336" s="117" t="s">
        <v>0</v>
      </c>
      <c r="DR336" s="117" t="s">
        <v>0</v>
      </c>
      <c r="DS336" s="117" t="s">
        <v>0</v>
      </c>
      <c r="DT336" s="117" t="s">
        <v>0</v>
      </c>
      <c r="DU336" s="117" t="s">
        <v>0</v>
      </c>
      <c r="DV336" s="117" t="s">
        <v>0</v>
      </c>
      <c r="DW336" s="117" t="s">
        <v>0</v>
      </c>
      <c r="DX336" s="117" t="s">
        <v>0</v>
      </c>
      <c r="DY336" s="146" t="s">
        <v>0</v>
      </c>
      <c r="DZ336" s="146" t="s">
        <v>0</v>
      </c>
      <c r="EA336" s="146" t="s">
        <v>0</v>
      </c>
    </row>
    <row r="337" spans="2:131" s="120" customFormat="1" ht="30" customHeight="1" x14ac:dyDescent="0.2">
      <c r="B337" s="146" t="s">
        <v>0</v>
      </c>
      <c r="C337" s="146" t="s">
        <v>0</v>
      </c>
      <c r="D337" s="146" t="s">
        <v>0</v>
      </c>
      <c r="E337" s="146" t="s">
        <v>0</v>
      </c>
      <c r="F337" s="146" t="s">
        <v>0</v>
      </c>
      <c r="G337" s="146" t="s">
        <v>0</v>
      </c>
      <c r="H337" s="146" t="s">
        <v>0</v>
      </c>
      <c r="I337" s="146" t="s">
        <v>0</v>
      </c>
      <c r="J337" s="146" t="s">
        <v>0</v>
      </c>
      <c r="K337" s="146" t="s">
        <v>0</v>
      </c>
      <c r="L337" s="146" t="s">
        <v>0</v>
      </c>
      <c r="M337" s="146" t="s">
        <v>0</v>
      </c>
      <c r="N337" s="146" t="s">
        <v>0</v>
      </c>
      <c r="O337" s="146" t="s">
        <v>0</v>
      </c>
      <c r="P337" s="117" t="s">
        <v>0</v>
      </c>
      <c r="Q337" s="117" t="s">
        <v>0</v>
      </c>
      <c r="R337" s="117" t="s">
        <v>0</v>
      </c>
      <c r="S337" s="117" t="s">
        <v>0</v>
      </c>
      <c r="T337" s="117" t="s">
        <v>0</v>
      </c>
      <c r="U337" s="117" t="s">
        <v>0</v>
      </c>
      <c r="V337" s="117" t="s">
        <v>0</v>
      </c>
      <c r="W337" s="117" t="s">
        <v>0</v>
      </c>
      <c r="X337" s="117" t="s">
        <v>0</v>
      </c>
      <c r="Y337" s="117" t="s">
        <v>0</v>
      </c>
      <c r="Z337" s="117" t="s">
        <v>0</v>
      </c>
      <c r="AA337" s="117" t="s">
        <v>0</v>
      </c>
      <c r="AB337" s="117" t="s">
        <v>0</v>
      </c>
      <c r="AC337" s="117" t="s">
        <v>0</v>
      </c>
      <c r="AD337" s="117" t="s">
        <v>0</v>
      </c>
      <c r="AE337" s="117" t="s">
        <v>0</v>
      </c>
      <c r="AF337" s="117" t="s">
        <v>0</v>
      </c>
      <c r="AG337" s="117" t="s">
        <v>0</v>
      </c>
      <c r="AH337" s="117" t="s">
        <v>0</v>
      </c>
      <c r="AI337" s="117" t="s">
        <v>0</v>
      </c>
      <c r="AJ337" s="117" t="s">
        <v>0</v>
      </c>
      <c r="AK337" s="117" t="s">
        <v>0</v>
      </c>
      <c r="AL337" s="117" t="s">
        <v>0</v>
      </c>
      <c r="AM337" s="117" t="s">
        <v>0</v>
      </c>
      <c r="AN337" s="117" t="s">
        <v>0</v>
      </c>
      <c r="AO337" s="117" t="s">
        <v>0</v>
      </c>
      <c r="AP337" s="117" t="s">
        <v>0</v>
      </c>
      <c r="AQ337" s="117" t="s">
        <v>0</v>
      </c>
      <c r="AR337" s="117" t="s">
        <v>0</v>
      </c>
      <c r="AS337" s="117" t="s">
        <v>0</v>
      </c>
      <c r="AT337" s="117" t="s">
        <v>0</v>
      </c>
      <c r="AU337" s="117" t="s">
        <v>0</v>
      </c>
      <c r="AV337" s="117" t="s">
        <v>0</v>
      </c>
      <c r="AW337" s="117" t="s">
        <v>0</v>
      </c>
      <c r="AX337" s="117" t="s">
        <v>0</v>
      </c>
      <c r="AY337" s="117" t="s">
        <v>0</v>
      </c>
      <c r="AZ337" s="117" t="s">
        <v>0</v>
      </c>
      <c r="BA337" s="117" t="s">
        <v>0</v>
      </c>
      <c r="BB337" s="117" t="s">
        <v>0</v>
      </c>
      <c r="BC337" s="117" t="s">
        <v>0</v>
      </c>
      <c r="BD337" s="117" t="s">
        <v>0</v>
      </c>
      <c r="BE337" s="117" t="s">
        <v>0</v>
      </c>
      <c r="BF337" s="117" t="s">
        <v>0</v>
      </c>
      <c r="BG337" s="117" t="s">
        <v>0</v>
      </c>
      <c r="BH337" s="117" t="s">
        <v>0</v>
      </c>
      <c r="BI337" s="117" t="s">
        <v>0</v>
      </c>
      <c r="BJ337" s="117" t="s">
        <v>0</v>
      </c>
      <c r="BK337" s="117" t="s">
        <v>0</v>
      </c>
      <c r="BL337" s="117" t="s">
        <v>0</v>
      </c>
      <c r="BM337" s="117" t="s">
        <v>0</v>
      </c>
      <c r="BN337" s="117" t="s">
        <v>0</v>
      </c>
      <c r="BO337" s="117" t="s">
        <v>0</v>
      </c>
      <c r="BP337" s="117" t="s">
        <v>0</v>
      </c>
      <c r="BQ337" s="117" t="s">
        <v>0</v>
      </c>
      <c r="BR337" s="117" t="s">
        <v>0</v>
      </c>
      <c r="BS337" s="117" t="s">
        <v>0</v>
      </c>
      <c r="BT337" s="117" t="s">
        <v>0</v>
      </c>
      <c r="BU337" s="117" t="s">
        <v>0</v>
      </c>
      <c r="BV337" s="117" t="s">
        <v>0</v>
      </c>
      <c r="BW337" s="117" t="s">
        <v>0</v>
      </c>
      <c r="BX337" s="117" t="s">
        <v>0</v>
      </c>
      <c r="BY337" s="117" t="s">
        <v>0</v>
      </c>
      <c r="BZ337" s="117" t="s">
        <v>0</v>
      </c>
      <c r="CA337" s="117" t="s">
        <v>0</v>
      </c>
      <c r="CB337" s="117" t="s">
        <v>0</v>
      </c>
      <c r="CC337" s="117" t="s">
        <v>0</v>
      </c>
      <c r="CD337" s="117" t="s">
        <v>0</v>
      </c>
      <c r="CE337" s="117" t="s">
        <v>0</v>
      </c>
      <c r="CF337" s="117" t="s">
        <v>0</v>
      </c>
      <c r="CG337" s="117" t="s">
        <v>0</v>
      </c>
      <c r="CH337" s="117" t="s">
        <v>0</v>
      </c>
      <c r="CI337" s="117" t="s">
        <v>0</v>
      </c>
      <c r="CJ337" s="117" t="s">
        <v>0</v>
      </c>
      <c r="CK337" s="117" t="s">
        <v>0</v>
      </c>
      <c r="CL337" s="117" t="s">
        <v>0</v>
      </c>
      <c r="CM337" s="117" t="s">
        <v>0</v>
      </c>
      <c r="CN337" s="117" t="s">
        <v>0</v>
      </c>
      <c r="CO337" s="117" t="s">
        <v>0</v>
      </c>
      <c r="CP337" s="117" t="s">
        <v>0</v>
      </c>
      <c r="CQ337" s="117" t="s">
        <v>0</v>
      </c>
      <c r="CR337" s="117" t="s">
        <v>0</v>
      </c>
      <c r="CS337" s="117" t="s">
        <v>0</v>
      </c>
      <c r="CT337" s="117" t="s">
        <v>0</v>
      </c>
      <c r="CU337" s="117" t="s">
        <v>0</v>
      </c>
      <c r="CV337" s="117" t="s">
        <v>0</v>
      </c>
      <c r="CW337" s="117" t="s">
        <v>0</v>
      </c>
      <c r="CX337" s="117" t="s">
        <v>0</v>
      </c>
      <c r="CY337" s="117" t="s">
        <v>0</v>
      </c>
      <c r="CZ337" s="117" t="s">
        <v>0</v>
      </c>
      <c r="DA337" s="117" t="s">
        <v>0</v>
      </c>
      <c r="DB337" s="117" t="s">
        <v>0</v>
      </c>
      <c r="DC337" s="117" t="s">
        <v>0</v>
      </c>
      <c r="DD337" s="117" t="s">
        <v>0</v>
      </c>
      <c r="DE337" s="117" t="s">
        <v>0</v>
      </c>
      <c r="DF337" s="117" t="s">
        <v>0</v>
      </c>
      <c r="DG337" s="117" t="s">
        <v>0</v>
      </c>
      <c r="DH337" s="117" t="s">
        <v>0</v>
      </c>
      <c r="DI337" s="117" t="s">
        <v>0</v>
      </c>
      <c r="DJ337" s="117" t="s">
        <v>0</v>
      </c>
      <c r="DK337" s="117" t="s">
        <v>0</v>
      </c>
      <c r="DL337" s="117" t="s">
        <v>0</v>
      </c>
      <c r="DM337" s="117" t="s">
        <v>0</v>
      </c>
      <c r="DN337" s="117" t="s">
        <v>0</v>
      </c>
      <c r="DO337" s="117" t="s">
        <v>0</v>
      </c>
      <c r="DP337" s="117" t="s">
        <v>0</v>
      </c>
      <c r="DQ337" s="117" t="s">
        <v>0</v>
      </c>
      <c r="DR337" s="117" t="s">
        <v>0</v>
      </c>
      <c r="DS337" s="117" t="s">
        <v>0</v>
      </c>
      <c r="DT337" s="117" t="s">
        <v>0</v>
      </c>
      <c r="DU337" s="117" t="s">
        <v>0</v>
      </c>
      <c r="DV337" s="117" t="s">
        <v>0</v>
      </c>
      <c r="DW337" s="117" t="s">
        <v>0</v>
      </c>
      <c r="DX337" s="117" t="s">
        <v>0</v>
      </c>
      <c r="DY337" s="146" t="s">
        <v>0</v>
      </c>
      <c r="DZ337" s="146" t="s">
        <v>0</v>
      </c>
      <c r="EA337" s="146" t="s">
        <v>0</v>
      </c>
    </row>
    <row r="338" spans="2:131" s="120" customFormat="1" ht="30" customHeight="1" x14ac:dyDescent="0.2">
      <c r="B338" s="146" t="s">
        <v>0</v>
      </c>
      <c r="C338" s="146" t="s">
        <v>0</v>
      </c>
      <c r="D338" s="146" t="s">
        <v>0</v>
      </c>
      <c r="E338" s="146" t="s">
        <v>0</v>
      </c>
      <c r="F338" s="146" t="s">
        <v>0</v>
      </c>
      <c r="G338" s="146" t="s">
        <v>0</v>
      </c>
      <c r="H338" s="146" t="s">
        <v>0</v>
      </c>
      <c r="I338" s="146" t="s">
        <v>0</v>
      </c>
      <c r="J338" s="146" t="s">
        <v>0</v>
      </c>
      <c r="K338" s="146" t="s">
        <v>0</v>
      </c>
      <c r="L338" s="146" t="s">
        <v>0</v>
      </c>
      <c r="M338" s="146" t="s">
        <v>0</v>
      </c>
      <c r="N338" s="146" t="s">
        <v>0</v>
      </c>
      <c r="O338" s="146" t="s">
        <v>0</v>
      </c>
      <c r="P338" s="117" t="s">
        <v>0</v>
      </c>
      <c r="Q338" s="117" t="s">
        <v>0</v>
      </c>
      <c r="R338" s="117" t="s">
        <v>0</v>
      </c>
      <c r="S338" s="117" t="s">
        <v>0</v>
      </c>
      <c r="T338" s="117" t="s">
        <v>0</v>
      </c>
      <c r="U338" s="117" t="s">
        <v>0</v>
      </c>
      <c r="V338" s="117" t="s">
        <v>0</v>
      </c>
      <c r="W338" s="117" t="s">
        <v>0</v>
      </c>
      <c r="X338" s="117" t="s">
        <v>0</v>
      </c>
      <c r="Y338" s="117" t="s">
        <v>0</v>
      </c>
      <c r="Z338" s="117" t="s">
        <v>0</v>
      </c>
      <c r="AA338" s="117" t="s">
        <v>0</v>
      </c>
      <c r="AB338" s="117" t="s">
        <v>0</v>
      </c>
      <c r="AC338" s="117" t="s">
        <v>0</v>
      </c>
      <c r="AD338" s="117" t="s">
        <v>0</v>
      </c>
      <c r="AE338" s="117" t="s">
        <v>0</v>
      </c>
      <c r="AF338" s="117" t="s">
        <v>0</v>
      </c>
      <c r="AG338" s="117" t="s">
        <v>0</v>
      </c>
      <c r="AH338" s="117" t="s">
        <v>0</v>
      </c>
      <c r="AI338" s="117" t="s">
        <v>0</v>
      </c>
      <c r="AJ338" s="117" t="s">
        <v>0</v>
      </c>
      <c r="AK338" s="117" t="s">
        <v>0</v>
      </c>
      <c r="AL338" s="117" t="s">
        <v>0</v>
      </c>
      <c r="AM338" s="117" t="s">
        <v>0</v>
      </c>
      <c r="AN338" s="117" t="s">
        <v>0</v>
      </c>
      <c r="AO338" s="117" t="s">
        <v>0</v>
      </c>
      <c r="AP338" s="117" t="s">
        <v>0</v>
      </c>
      <c r="AQ338" s="117" t="s">
        <v>0</v>
      </c>
      <c r="AR338" s="117" t="s">
        <v>0</v>
      </c>
      <c r="AS338" s="117" t="s">
        <v>0</v>
      </c>
      <c r="AT338" s="117" t="s">
        <v>0</v>
      </c>
      <c r="AU338" s="117" t="s">
        <v>0</v>
      </c>
      <c r="AV338" s="117" t="s">
        <v>0</v>
      </c>
      <c r="AW338" s="117" t="s">
        <v>0</v>
      </c>
      <c r="AX338" s="117" t="s">
        <v>0</v>
      </c>
      <c r="AY338" s="117" t="s">
        <v>0</v>
      </c>
      <c r="AZ338" s="117" t="s">
        <v>0</v>
      </c>
      <c r="BA338" s="117" t="s">
        <v>0</v>
      </c>
      <c r="BB338" s="117" t="s">
        <v>0</v>
      </c>
      <c r="BC338" s="117" t="s">
        <v>0</v>
      </c>
      <c r="BD338" s="117" t="s">
        <v>0</v>
      </c>
      <c r="BE338" s="117" t="s">
        <v>0</v>
      </c>
      <c r="BF338" s="117" t="s">
        <v>0</v>
      </c>
      <c r="BG338" s="117" t="s">
        <v>0</v>
      </c>
      <c r="BH338" s="117" t="s">
        <v>0</v>
      </c>
      <c r="BI338" s="117" t="s">
        <v>0</v>
      </c>
      <c r="BJ338" s="117" t="s">
        <v>0</v>
      </c>
      <c r="BK338" s="117" t="s">
        <v>0</v>
      </c>
      <c r="BL338" s="117" t="s">
        <v>0</v>
      </c>
      <c r="BM338" s="117" t="s">
        <v>0</v>
      </c>
      <c r="BN338" s="117" t="s">
        <v>0</v>
      </c>
      <c r="BO338" s="117" t="s">
        <v>0</v>
      </c>
      <c r="BP338" s="117" t="s">
        <v>0</v>
      </c>
      <c r="BQ338" s="117" t="s">
        <v>0</v>
      </c>
      <c r="BR338" s="117" t="s">
        <v>0</v>
      </c>
      <c r="BS338" s="117" t="s">
        <v>0</v>
      </c>
      <c r="BT338" s="117" t="s">
        <v>0</v>
      </c>
      <c r="BU338" s="117" t="s">
        <v>0</v>
      </c>
      <c r="BV338" s="117" t="s">
        <v>0</v>
      </c>
      <c r="BW338" s="117" t="s">
        <v>0</v>
      </c>
      <c r="BX338" s="117" t="s">
        <v>0</v>
      </c>
      <c r="BY338" s="117" t="s">
        <v>0</v>
      </c>
      <c r="BZ338" s="117" t="s">
        <v>0</v>
      </c>
      <c r="CA338" s="117" t="s">
        <v>0</v>
      </c>
      <c r="CB338" s="117" t="s">
        <v>0</v>
      </c>
      <c r="CC338" s="117" t="s">
        <v>0</v>
      </c>
      <c r="CD338" s="117" t="s">
        <v>0</v>
      </c>
      <c r="CE338" s="117" t="s">
        <v>0</v>
      </c>
      <c r="CF338" s="117" t="s">
        <v>0</v>
      </c>
      <c r="CG338" s="117" t="s">
        <v>0</v>
      </c>
      <c r="CH338" s="117" t="s">
        <v>0</v>
      </c>
      <c r="CI338" s="117" t="s">
        <v>0</v>
      </c>
      <c r="CJ338" s="117" t="s">
        <v>0</v>
      </c>
      <c r="CK338" s="117" t="s">
        <v>0</v>
      </c>
      <c r="CL338" s="117" t="s">
        <v>0</v>
      </c>
      <c r="CM338" s="117" t="s">
        <v>0</v>
      </c>
      <c r="CN338" s="117" t="s">
        <v>0</v>
      </c>
      <c r="CO338" s="117" t="s">
        <v>0</v>
      </c>
      <c r="CP338" s="117" t="s">
        <v>0</v>
      </c>
      <c r="CQ338" s="117" t="s">
        <v>0</v>
      </c>
      <c r="CR338" s="117" t="s">
        <v>0</v>
      </c>
      <c r="CS338" s="117" t="s">
        <v>0</v>
      </c>
      <c r="CT338" s="117" t="s">
        <v>0</v>
      </c>
      <c r="CU338" s="117" t="s">
        <v>0</v>
      </c>
      <c r="CV338" s="117" t="s">
        <v>0</v>
      </c>
      <c r="CW338" s="117" t="s">
        <v>0</v>
      </c>
      <c r="CX338" s="117" t="s">
        <v>0</v>
      </c>
      <c r="CY338" s="117" t="s">
        <v>0</v>
      </c>
      <c r="CZ338" s="117" t="s">
        <v>0</v>
      </c>
      <c r="DA338" s="117" t="s">
        <v>0</v>
      </c>
      <c r="DB338" s="117" t="s">
        <v>0</v>
      </c>
      <c r="DC338" s="117" t="s">
        <v>0</v>
      </c>
      <c r="DD338" s="117" t="s">
        <v>0</v>
      </c>
      <c r="DE338" s="117" t="s">
        <v>0</v>
      </c>
      <c r="DF338" s="117" t="s">
        <v>0</v>
      </c>
      <c r="DG338" s="117" t="s">
        <v>0</v>
      </c>
      <c r="DH338" s="117" t="s">
        <v>0</v>
      </c>
      <c r="DI338" s="117" t="s">
        <v>0</v>
      </c>
      <c r="DJ338" s="117" t="s">
        <v>0</v>
      </c>
      <c r="DK338" s="117" t="s">
        <v>0</v>
      </c>
      <c r="DL338" s="117" t="s">
        <v>0</v>
      </c>
      <c r="DM338" s="117" t="s">
        <v>0</v>
      </c>
      <c r="DN338" s="117" t="s">
        <v>0</v>
      </c>
      <c r="DO338" s="117" t="s">
        <v>0</v>
      </c>
      <c r="DP338" s="117" t="s">
        <v>0</v>
      </c>
      <c r="DQ338" s="117" t="s">
        <v>0</v>
      </c>
      <c r="DR338" s="117" t="s">
        <v>0</v>
      </c>
      <c r="DS338" s="117" t="s">
        <v>0</v>
      </c>
      <c r="DT338" s="117" t="s">
        <v>0</v>
      </c>
      <c r="DU338" s="117" t="s">
        <v>0</v>
      </c>
      <c r="DV338" s="117" t="s">
        <v>0</v>
      </c>
      <c r="DW338" s="117" t="s">
        <v>0</v>
      </c>
      <c r="DX338" s="117" t="s">
        <v>0</v>
      </c>
      <c r="DY338" s="146" t="s">
        <v>0</v>
      </c>
      <c r="DZ338" s="146" t="s">
        <v>0</v>
      </c>
      <c r="EA338" s="146" t="s">
        <v>0</v>
      </c>
    </row>
    <row r="339" spans="2:131" s="120" customFormat="1" ht="30" customHeight="1" x14ac:dyDescent="0.2">
      <c r="B339" s="146" t="s">
        <v>0</v>
      </c>
      <c r="C339" s="146" t="s">
        <v>0</v>
      </c>
      <c r="D339" s="146" t="s">
        <v>0</v>
      </c>
      <c r="E339" s="146" t="s">
        <v>0</v>
      </c>
      <c r="F339" s="146" t="s">
        <v>0</v>
      </c>
      <c r="G339" s="146" t="s">
        <v>0</v>
      </c>
      <c r="H339" s="146" t="s">
        <v>0</v>
      </c>
      <c r="I339" s="146" t="s">
        <v>0</v>
      </c>
      <c r="J339" s="146" t="s">
        <v>0</v>
      </c>
      <c r="K339" s="146" t="s">
        <v>0</v>
      </c>
      <c r="L339" s="146" t="s">
        <v>0</v>
      </c>
      <c r="M339" s="146" t="s">
        <v>0</v>
      </c>
      <c r="N339" s="146" t="s">
        <v>0</v>
      </c>
      <c r="O339" s="146" t="s">
        <v>0</v>
      </c>
      <c r="P339" s="117" t="s">
        <v>0</v>
      </c>
      <c r="Q339" s="117" t="s">
        <v>0</v>
      </c>
      <c r="R339" s="117" t="s">
        <v>0</v>
      </c>
      <c r="S339" s="117" t="s">
        <v>0</v>
      </c>
      <c r="T339" s="117" t="s">
        <v>0</v>
      </c>
      <c r="U339" s="117" t="s">
        <v>0</v>
      </c>
      <c r="V339" s="117" t="s">
        <v>0</v>
      </c>
      <c r="W339" s="117" t="s">
        <v>0</v>
      </c>
      <c r="X339" s="117" t="s">
        <v>0</v>
      </c>
      <c r="Y339" s="117" t="s">
        <v>0</v>
      </c>
      <c r="Z339" s="117" t="s">
        <v>0</v>
      </c>
      <c r="AA339" s="117" t="s">
        <v>0</v>
      </c>
      <c r="AB339" s="117" t="s">
        <v>0</v>
      </c>
      <c r="AC339" s="117" t="s">
        <v>0</v>
      </c>
      <c r="AD339" s="117" t="s">
        <v>0</v>
      </c>
      <c r="AE339" s="117" t="s">
        <v>0</v>
      </c>
      <c r="AF339" s="117" t="s">
        <v>0</v>
      </c>
      <c r="AG339" s="117" t="s">
        <v>0</v>
      </c>
      <c r="AH339" s="117" t="s">
        <v>0</v>
      </c>
      <c r="AI339" s="117" t="s">
        <v>0</v>
      </c>
      <c r="AJ339" s="117" t="s">
        <v>0</v>
      </c>
      <c r="AK339" s="117" t="s">
        <v>0</v>
      </c>
      <c r="AL339" s="117" t="s">
        <v>0</v>
      </c>
      <c r="AM339" s="117" t="s">
        <v>0</v>
      </c>
      <c r="AN339" s="117" t="s">
        <v>0</v>
      </c>
      <c r="AO339" s="117" t="s">
        <v>0</v>
      </c>
      <c r="AP339" s="117" t="s">
        <v>0</v>
      </c>
      <c r="AQ339" s="117" t="s">
        <v>0</v>
      </c>
      <c r="AR339" s="117" t="s">
        <v>0</v>
      </c>
      <c r="AS339" s="117" t="s">
        <v>0</v>
      </c>
      <c r="AT339" s="117" t="s">
        <v>0</v>
      </c>
      <c r="AU339" s="117" t="s">
        <v>0</v>
      </c>
      <c r="AV339" s="117" t="s">
        <v>0</v>
      </c>
      <c r="AW339" s="117" t="s">
        <v>0</v>
      </c>
      <c r="AX339" s="117" t="s">
        <v>0</v>
      </c>
      <c r="AY339" s="117" t="s">
        <v>0</v>
      </c>
      <c r="AZ339" s="117" t="s">
        <v>0</v>
      </c>
      <c r="BA339" s="117" t="s">
        <v>0</v>
      </c>
      <c r="BB339" s="117" t="s">
        <v>0</v>
      </c>
      <c r="BC339" s="117" t="s">
        <v>0</v>
      </c>
      <c r="BD339" s="117" t="s">
        <v>0</v>
      </c>
      <c r="BE339" s="117" t="s">
        <v>0</v>
      </c>
      <c r="BF339" s="117" t="s">
        <v>0</v>
      </c>
      <c r="BG339" s="117" t="s">
        <v>0</v>
      </c>
      <c r="BH339" s="117" t="s">
        <v>0</v>
      </c>
      <c r="BI339" s="117" t="s">
        <v>0</v>
      </c>
      <c r="BJ339" s="117" t="s">
        <v>0</v>
      </c>
      <c r="BK339" s="117" t="s">
        <v>0</v>
      </c>
      <c r="BL339" s="117" t="s">
        <v>0</v>
      </c>
      <c r="BM339" s="117" t="s">
        <v>0</v>
      </c>
      <c r="BN339" s="117" t="s">
        <v>0</v>
      </c>
      <c r="BO339" s="117" t="s">
        <v>0</v>
      </c>
      <c r="BP339" s="117" t="s">
        <v>0</v>
      </c>
      <c r="BQ339" s="117" t="s">
        <v>0</v>
      </c>
      <c r="BR339" s="117" t="s">
        <v>0</v>
      </c>
      <c r="BS339" s="117" t="s">
        <v>0</v>
      </c>
      <c r="BT339" s="117" t="s">
        <v>0</v>
      </c>
      <c r="BU339" s="117" t="s">
        <v>0</v>
      </c>
      <c r="BV339" s="117" t="s">
        <v>0</v>
      </c>
      <c r="BW339" s="117" t="s">
        <v>0</v>
      </c>
      <c r="BX339" s="117" t="s">
        <v>0</v>
      </c>
      <c r="BY339" s="117" t="s">
        <v>0</v>
      </c>
      <c r="BZ339" s="117" t="s">
        <v>0</v>
      </c>
      <c r="CA339" s="117" t="s">
        <v>0</v>
      </c>
      <c r="CB339" s="117" t="s">
        <v>0</v>
      </c>
      <c r="CC339" s="117" t="s">
        <v>0</v>
      </c>
      <c r="CD339" s="117" t="s">
        <v>0</v>
      </c>
      <c r="CE339" s="117" t="s">
        <v>0</v>
      </c>
      <c r="CF339" s="117" t="s">
        <v>0</v>
      </c>
      <c r="CG339" s="117" t="s">
        <v>0</v>
      </c>
      <c r="CH339" s="117" t="s">
        <v>0</v>
      </c>
      <c r="CI339" s="117" t="s">
        <v>0</v>
      </c>
      <c r="CJ339" s="117" t="s">
        <v>0</v>
      </c>
      <c r="CK339" s="117" t="s">
        <v>0</v>
      </c>
      <c r="CL339" s="117" t="s">
        <v>0</v>
      </c>
      <c r="CM339" s="117" t="s">
        <v>0</v>
      </c>
      <c r="CN339" s="117" t="s">
        <v>0</v>
      </c>
      <c r="CO339" s="117" t="s">
        <v>0</v>
      </c>
      <c r="CP339" s="117" t="s">
        <v>0</v>
      </c>
      <c r="CQ339" s="117" t="s">
        <v>0</v>
      </c>
      <c r="CR339" s="117" t="s">
        <v>0</v>
      </c>
      <c r="CS339" s="117" t="s">
        <v>0</v>
      </c>
      <c r="CT339" s="117" t="s">
        <v>0</v>
      </c>
      <c r="CU339" s="117" t="s">
        <v>0</v>
      </c>
      <c r="CV339" s="117" t="s">
        <v>0</v>
      </c>
      <c r="CW339" s="117" t="s">
        <v>0</v>
      </c>
      <c r="CX339" s="117" t="s">
        <v>0</v>
      </c>
      <c r="CY339" s="117" t="s">
        <v>0</v>
      </c>
      <c r="CZ339" s="117" t="s">
        <v>0</v>
      </c>
      <c r="DA339" s="117" t="s">
        <v>0</v>
      </c>
      <c r="DB339" s="117" t="s">
        <v>0</v>
      </c>
      <c r="DC339" s="117" t="s">
        <v>0</v>
      </c>
      <c r="DD339" s="117" t="s">
        <v>0</v>
      </c>
      <c r="DE339" s="117" t="s">
        <v>0</v>
      </c>
      <c r="DF339" s="117" t="s">
        <v>0</v>
      </c>
      <c r="DG339" s="117" t="s">
        <v>0</v>
      </c>
      <c r="DH339" s="117" t="s">
        <v>0</v>
      </c>
      <c r="DI339" s="117" t="s">
        <v>0</v>
      </c>
      <c r="DJ339" s="117" t="s">
        <v>0</v>
      </c>
      <c r="DK339" s="117" t="s">
        <v>0</v>
      </c>
      <c r="DL339" s="117" t="s">
        <v>0</v>
      </c>
      <c r="DM339" s="117" t="s">
        <v>0</v>
      </c>
      <c r="DN339" s="117" t="s">
        <v>0</v>
      </c>
      <c r="DO339" s="117" t="s">
        <v>0</v>
      </c>
      <c r="DP339" s="117" t="s">
        <v>0</v>
      </c>
      <c r="DQ339" s="117" t="s">
        <v>0</v>
      </c>
      <c r="DR339" s="117" t="s">
        <v>0</v>
      </c>
      <c r="DS339" s="117" t="s">
        <v>0</v>
      </c>
      <c r="DT339" s="117" t="s">
        <v>0</v>
      </c>
      <c r="DU339" s="117" t="s">
        <v>0</v>
      </c>
      <c r="DV339" s="117" t="s">
        <v>0</v>
      </c>
      <c r="DW339" s="117" t="s">
        <v>0</v>
      </c>
      <c r="DX339" s="117" t="s">
        <v>0</v>
      </c>
      <c r="DY339" s="146" t="s">
        <v>0</v>
      </c>
      <c r="DZ339" s="146" t="s">
        <v>0</v>
      </c>
      <c r="EA339" s="146" t="s">
        <v>0</v>
      </c>
    </row>
    <row r="340" spans="2:131" s="120" customFormat="1" ht="30" customHeight="1" x14ac:dyDescent="0.2">
      <c r="B340" s="146" t="s">
        <v>0</v>
      </c>
      <c r="C340" s="146" t="s">
        <v>0</v>
      </c>
      <c r="D340" s="146" t="s">
        <v>0</v>
      </c>
      <c r="E340" s="146" t="s">
        <v>0</v>
      </c>
      <c r="F340" s="146" t="s">
        <v>0</v>
      </c>
      <c r="G340" s="146" t="s">
        <v>0</v>
      </c>
      <c r="H340" s="146" t="s">
        <v>0</v>
      </c>
      <c r="I340" s="146" t="s">
        <v>0</v>
      </c>
      <c r="J340" s="146" t="s">
        <v>0</v>
      </c>
      <c r="K340" s="146" t="s">
        <v>0</v>
      </c>
      <c r="L340" s="146" t="s">
        <v>0</v>
      </c>
      <c r="M340" s="146" t="s">
        <v>0</v>
      </c>
      <c r="N340" s="146" t="s">
        <v>0</v>
      </c>
      <c r="O340" s="146" t="s">
        <v>0</v>
      </c>
      <c r="P340" s="117" t="s">
        <v>0</v>
      </c>
      <c r="Q340" s="117" t="s">
        <v>0</v>
      </c>
      <c r="R340" s="117" t="s">
        <v>0</v>
      </c>
      <c r="S340" s="117" t="s">
        <v>0</v>
      </c>
      <c r="T340" s="117" t="s">
        <v>0</v>
      </c>
      <c r="U340" s="117" t="s">
        <v>0</v>
      </c>
      <c r="V340" s="117" t="s">
        <v>0</v>
      </c>
      <c r="W340" s="117" t="s">
        <v>0</v>
      </c>
      <c r="X340" s="117" t="s">
        <v>0</v>
      </c>
      <c r="Y340" s="117" t="s">
        <v>0</v>
      </c>
      <c r="Z340" s="117" t="s">
        <v>0</v>
      </c>
      <c r="AA340" s="117" t="s">
        <v>0</v>
      </c>
      <c r="AB340" s="117" t="s">
        <v>0</v>
      </c>
      <c r="AC340" s="117" t="s">
        <v>0</v>
      </c>
      <c r="AD340" s="117" t="s">
        <v>0</v>
      </c>
      <c r="AE340" s="117" t="s">
        <v>0</v>
      </c>
      <c r="AF340" s="117" t="s">
        <v>0</v>
      </c>
      <c r="AG340" s="117" t="s">
        <v>0</v>
      </c>
      <c r="AH340" s="117" t="s">
        <v>0</v>
      </c>
      <c r="AI340" s="117" t="s">
        <v>0</v>
      </c>
      <c r="AJ340" s="117" t="s">
        <v>0</v>
      </c>
      <c r="AK340" s="117" t="s">
        <v>0</v>
      </c>
      <c r="AL340" s="117" t="s">
        <v>0</v>
      </c>
      <c r="AM340" s="117" t="s">
        <v>0</v>
      </c>
      <c r="AN340" s="117" t="s">
        <v>0</v>
      </c>
      <c r="AO340" s="117" t="s">
        <v>0</v>
      </c>
      <c r="AP340" s="117" t="s">
        <v>0</v>
      </c>
      <c r="AQ340" s="117" t="s">
        <v>0</v>
      </c>
      <c r="AR340" s="117" t="s">
        <v>0</v>
      </c>
      <c r="AS340" s="117" t="s">
        <v>0</v>
      </c>
      <c r="AT340" s="117" t="s">
        <v>0</v>
      </c>
      <c r="AU340" s="117" t="s">
        <v>0</v>
      </c>
      <c r="AV340" s="117" t="s">
        <v>0</v>
      </c>
      <c r="AW340" s="117" t="s">
        <v>0</v>
      </c>
      <c r="AX340" s="117" t="s">
        <v>0</v>
      </c>
      <c r="AY340" s="117" t="s">
        <v>0</v>
      </c>
      <c r="AZ340" s="117" t="s">
        <v>0</v>
      </c>
      <c r="BA340" s="117" t="s">
        <v>0</v>
      </c>
      <c r="BB340" s="117" t="s">
        <v>0</v>
      </c>
      <c r="BC340" s="117" t="s">
        <v>0</v>
      </c>
      <c r="BD340" s="117" t="s">
        <v>0</v>
      </c>
      <c r="BE340" s="117" t="s">
        <v>0</v>
      </c>
      <c r="BF340" s="117" t="s">
        <v>0</v>
      </c>
      <c r="BG340" s="117" t="s">
        <v>0</v>
      </c>
      <c r="BH340" s="117" t="s">
        <v>0</v>
      </c>
      <c r="BI340" s="117" t="s">
        <v>0</v>
      </c>
      <c r="BJ340" s="117" t="s">
        <v>0</v>
      </c>
      <c r="BK340" s="117" t="s">
        <v>0</v>
      </c>
      <c r="BL340" s="117" t="s">
        <v>0</v>
      </c>
      <c r="BM340" s="117" t="s">
        <v>0</v>
      </c>
      <c r="BN340" s="117" t="s">
        <v>0</v>
      </c>
      <c r="BO340" s="117" t="s">
        <v>0</v>
      </c>
      <c r="BP340" s="117" t="s">
        <v>0</v>
      </c>
      <c r="BQ340" s="117" t="s">
        <v>0</v>
      </c>
      <c r="BR340" s="117" t="s">
        <v>0</v>
      </c>
      <c r="BS340" s="117" t="s">
        <v>0</v>
      </c>
      <c r="BT340" s="117" t="s">
        <v>0</v>
      </c>
      <c r="BU340" s="117" t="s">
        <v>0</v>
      </c>
      <c r="BV340" s="117" t="s">
        <v>0</v>
      </c>
      <c r="BW340" s="117" t="s">
        <v>0</v>
      </c>
      <c r="BX340" s="117" t="s">
        <v>0</v>
      </c>
      <c r="BY340" s="117" t="s">
        <v>0</v>
      </c>
      <c r="BZ340" s="117" t="s">
        <v>0</v>
      </c>
      <c r="CA340" s="117" t="s">
        <v>0</v>
      </c>
      <c r="CB340" s="117" t="s">
        <v>0</v>
      </c>
      <c r="CC340" s="117" t="s">
        <v>0</v>
      </c>
      <c r="CD340" s="117" t="s">
        <v>0</v>
      </c>
      <c r="CE340" s="117" t="s">
        <v>0</v>
      </c>
      <c r="CF340" s="117" t="s">
        <v>0</v>
      </c>
      <c r="CG340" s="117" t="s">
        <v>0</v>
      </c>
      <c r="CH340" s="117" t="s">
        <v>0</v>
      </c>
      <c r="CI340" s="117" t="s">
        <v>0</v>
      </c>
      <c r="CJ340" s="117" t="s">
        <v>0</v>
      </c>
      <c r="CK340" s="117" t="s">
        <v>0</v>
      </c>
      <c r="CL340" s="117" t="s">
        <v>0</v>
      </c>
      <c r="CM340" s="117" t="s">
        <v>0</v>
      </c>
      <c r="CN340" s="117" t="s">
        <v>0</v>
      </c>
      <c r="CO340" s="117" t="s">
        <v>0</v>
      </c>
      <c r="CP340" s="117" t="s">
        <v>0</v>
      </c>
      <c r="CQ340" s="117" t="s">
        <v>0</v>
      </c>
      <c r="CR340" s="117" t="s">
        <v>0</v>
      </c>
      <c r="CS340" s="117" t="s">
        <v>0</v>
      </c>
      <c r="CT340" s="117" t="s">
        <v>0</v>
      </c>
      <c r="CU340" s="117" t="s">
        <v>0</v>
      </c>
      <c r="CV340" s="117" t="s">
        <v>0</v>
      </c>
      <c r="CW340" s="117" t="s">
        <v>0</v>
      </c>
      <c r="CX340" s="117" t="s">
        <v>0</v>
      </c>
      <c r="CY340" s="117" t="s">
        <v>0</v>
      </c>
      <c r="CZ340" s="117" t="s">
        <v>0</v>
      </c>
      <c r="DA340" s="117" t="s">
        <v>0</v>
      </c>
      <c r="DB340" s="117" t="s">
        <v>0</v>
      </c>
      <c r="DC340" s="117" t="s">
        <v>0</v>
      </c>
      <c r="DD340" s="117" t="s">
        <v>0</v>
      </c>
      <c r="DE340" s="117" t="s">
        <v>0</v>
      </c>
      <c r="DF340" s="117" t="s">
        <v>0</v>
      </c>
      <c r="DG340" s="117" t="s">
        <v>0</v>
      </c>
      <c r="DH340" s="117" t="s">
        <v>0</v>
      </c>
      <c r="DI340" s="117" t="s">
        <v>0</v>
      </c>
      <c r="DJ340" s="117" t="s">
        <v>0</v>
      </c>
      <c r="DK340" s="117" t="s">
        <v>0</v>
      </c>
      <c r="DL340" s="117" t="s">
        <v>0</v>
      </c>
      <c r="DM340" s="117" t="s">
        <v>0</v>
      </c>
      <c r="DN340" s="117" t="s">
        <v>0</v>
      </c>
      <c r="DO340" s="117" t="s">
        <v>0</v>
      </c>
      <c r="DP340" s="117" t="s">
        <v>0</v>
      </c>
      <c r="DQ340" s="117" t="s">
        <v>0</v>
      </c>
      <c r="DR340" s="117" t="s">
        <v>0</v>
      </c>
      <c r="DS340" s="117" t="s">
        <v>0</v>
      </c>
      <c r="DT340" s="117" t="s">
        <v>0</v>
      </c>
      <c r="DU340" s="117" t="s">
        <v>0</v>
      </c>
      <c r="DV340" s="117" t="s">
        <v>0</v>
      </c>
      <c r="DW340" s="117" t="s">
        <v>0</v>
      </c>
      <c r="DX340" s="117" t="s">
        <v>0</v>
      </c>
      <c r="DY340" s="146" t="s">
        <v>0</v>
      </c>
      <c r="DZ340" s="146" t="s">
        <v>0</v>
      </c>
      <c r="EA340" s="146" t="s">
        <v>0</v>
      </c>
    </row>
    <row r="341" spans="2:131" s="120" customFormat="1" x14ac:dyDescent="0.2"/>
    <row r="342" spans="2:131" s="120" customFormat="1" x14ac:dyDescent="0.2"/>
    <row r="343" spans="2:131" s="120" customFormat="1" x14ac:dyDescent="0.2"/>
    <row r="344" spans="2:131" s="120" customFormat="1" x14ac:dyDescent="0.2"/>
    <row r="345" spans="2:131" s="120" customFormat="1" x14ac:dyDescent="0.2"/>
    <row r="346" spans="2:131" s="120" customFormat="1" x14ac:dyDescent="0.2"/>
    <row r="347" spans="2:131" s="120" customFormat="1" x14ac:dyDescent="0.2"/>
    <row r="348" spans="2:131" s="120" customFormat="1" x14ac:dyDescent="0.2"/>
    <row r="349" spans="2:131" s="120" customFormat="1" x14ac:dyDescent="0.2"/>
    <row r="350" spans="2:131" s="120" customFormat="1" x14ac:dyDescent="0.2"/>
    <row r="351" spans="2:131" s="120" customFormat="1" x14ac:dyDescent="0.2"/>
    <row r="352" spans="2:131" s="120" customFormat="1" x14ac:dyDescent="0.2"/>
    <row r="353" s="120" customFormat="1" x14ac:dyDescent="0.2"/>
    <row r="354" s="120" customFormat="1" x14ac:dyDescent="0.2"/>
    <row r="355" s="120" customFormat="1" x14ac:dyDescent="0.2"/>
    <row r="356" s="120" customFormat="1" x14ac:dyDescent="0.2"/>
    <row r="357" s="120" customFormat="1" x14ac:dyDescent="0.2"/>
    <row r="358" s="120" customFormat="1" x14ac:dyDescent="0.2"/>
    <row r="359" s="120" customFormat="1" x14ac:dyDescent="0.2"/>
    <row r="360" s="120" customFormat="1" x14ac:dyDescent="0.2"/>
    <row r="361" s="120" customFormat="1" x14ac:dyDescent="0.2"/>
    <row r="362" s="120" customFormat="1" x14ac:dyDescent="0.2"/>
    <row r="363" s="120" customFormat="1" x14ac:dyDescent="0.2"/>
    <row r="364" s="120" customFormat="1" x14ac:dyDescent="0.2"/>
    <row r="365" s="120" customFormat="1" x14ac:dyDescent="0.2"/>
    <row r="366" s="120" customFormat="1" x14ac:dyDescent="0.2"/>
    <row r="367" s="120" customFormat="1" x14ac:dyDescent="0.2"/>
    <row r="368" s="120" customFormat="1" x14ac:dyDescent="0.2"/>
    <row r="369" s="120" customFormat="1" x14ac:dyDescent="0.2"/>
    <row r="370" s="120" customFormat="1" x14ac:dyDescent="0.2"/>
    <row r="371" s="120" customFormat="1" x14ac:dyDescent="0.2"/>
    <row r="372" s="120" customFormat="1" x14ac:dyDescent="0.2"/>
    <row r="373" s="120" customFormat="1" x14ac:dyDescent="0.2"/>
    <row r="374" s="120" customFormat="1" x14ac:dyDescent="0.2"/>
    <row r="375" s="120" customFormat="1" x14ac:dyDescent="0.2"/>
    <row r="376" s="120" customFormat="1" x14ac:dyDescent="0.2"/>
    <row r="377" s="120" customFormat="1" x14ac:dyDescent="0.2"/>
    <row r="378" s="120" customFormat="1" x14ac:dyDescent="0.2"/>
    <row r="379" s="120" customFormat="1" x14ac:dyDescent="0.2"/>
    <row r="380" s="120" customFormat="1" x14ac:dyDescent="0.2"/>
    <row r="381" s="120" customFormat="1" x14ac:dyDescent="0.2"/>
  </sheetData>
  <mergeCells count="1">
    <mergeCell ref="F3:O3"/>
  </mergeCells>
  <pageMargins left="0.39370078740157483" right="0.19685039370078741" top="0.78740157480314965" bottom="0.43307086614173229" header="0.51181102362204722" footer="0.27559055118110237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general1">
    <tabColor theme="5" tint="0.59999389629810485"/>
  </sheetPr>
  <dimension ref="A1:Q791"/>
  <sheetViews>
    <sheetView zoomScaleNormal="100" zoomScaleSheetLayoutView="100" workbookViewId="0">
      <pane xSplit="1" ySplit="5" topLeftCell="B6" activePane="bottomRight" state="frozen"/>
      <selection activeCell="C6" sqref="C6"/>
      <selection pane="topRight" activeCell="C6" sqref="C6"/>
      <selection pane="bottomLeft" activeCell="C6" sqref="C6"/>
      <selection pane="bottomRight" activeCell="A10" sqref="A10"/>
    </sheetView>
  </sheetViews>
  <sheetFormatPr defaultColWidth="9.140625" defaultRowHeight="12.75" x14ac:dyDescent="0.2"/>
  <cols>
    <col min="1" max="1" width="57.7109375" style="107" customWidth="1"/>
    <col min="2" max="2" width="2.7109375" style="107" customWidth="1"/>
    <col min="3" max="3" width="13.7109375" style="107" customWidth="1"/>
    <col min="4" max="4" width="2.7109375" style="107" customWidth="1"/>
    <col min="5" max="14" width="13.7109375" style="107" customWidth="1"/>
    <col min="15" max="17" width="20.7109375" style="107" customWidth="1"/>
    <col min="18" max="41" width="9.140625" style="107" customWidth="1"/>
    <col min="42" max="44" width="9.140625" style="107"/>
    <col min="45" max="45" width="15.5703125" style="107" customWidth="1"/>
    <col min="46" max="16384" width="9.140625" style="107"/>
  </cols>
  <sheetData>
    <row r="1" spans="1:17" ht="15" customHeight="1" x14ac:dyDescent="0.25">
      <c r="A1" s="105" t="str">
        <f>'[1]Cover Page'!$A$3</f>
        <v>Coffs Harbour City Council</v>
      </c>
      <c r="B1" s="106"/>
      <c r="D1" s="106"/>
      <c r="O1" s="142" t="s">
        <v>0</v>
      </c>
      <c r="P1" s="142" t="s">
        <v>0</v>
      </c>
      <c r="Q1" s="142" t="s">
        <v>0</v>
      </c>
    </row>
    <row r="2" spans="1:17" ht="15" customHeight="1" x14ac:dyDescent="0.25">
      <c r="A2" s="105" t="str">
        <f>'[1]Cover Page'!$A$5</f>
        <v>10 Year Financial Plan for the Years ending 30 June 2025</v>
      </c>
      <c r="B2" s="106"/>
      <c r="D2" s="106"/>
      <c r="O2" s="142" t="s">
        <v>0</v>
      </c>
      <c r="P2" s="142" t="s">
        <v>0</v>
      </c>
      <c r="Q2" s="142" t="s">
        <v>0</v>
      </c>
    </row>
    <row r="3" spans="1:17" ht="15" customHeight="1" x14ac:dyDescent="0.25">
      <c r="A3" s="109" t="str">
        <f>"BALANCE SHEET - "&amp;UPPER(general_fund_name)</f>
        <v>BALANCE SHEET - GENERAL FUND</v>
      </c>
      <c r="B3" s="182"/>
      <c r="C3" s="134" t="s">
        <v>1</v>
      </c>
      <c r="D3" s="182"/>
      <c r="E3" s="206" t="s">
        <v>2</v>
      </c>
      <c r="F3" s="206"/>
      <c r="G3" s="206"/>
      <c r="H3" s="206"/>
      <c r="I3" s="206"/>
      <c r="J3" s="206"/>
      <c r="K3" s="206"/>
      <c r="L3" s="206"/>
      <c r="M3" s="206"/>
      <c r="N3" s="206"/>
      <c r="O3" s="142" t="s">
        <v>0</v>
      </c>
      <c r="P3" s="142" t="s">
        <v>0</v>
      </c>
      <c r="Q3" s="142" t="s">
        <v>0</v>
      </c>
    </row>
    <row r="4" spans="1:17" ht="15" customHeight="1" x14ac:dyDescent="0.25">
      <c r="A4" s="203" t="str">
        <f>"Scenario: "&amp;general_scenario_name</f>
        <v>Scenario: Sustainable Model</v>
      </c>
      <c r="B4" s="137"/>
      <c r="C4" s="136" t="str">
        <f>Starting_year_general-1&amp;"/"&amp;RIGHT(Starting_year_general,2)</f>
        <v>2014/15</v>
      </c>
      <c r="D4" s="137"/>
      <c r="E4" s="136" t="str">
        <f>Starting_year_general&amp;"/"&amp;RIGHT(Starting_year_general+1,2)</f>
        <v>2015/16</v>
      </c>
      <c r="F4" s="136" t="str">
        <f>Starting_year_general+1&amp;"/"&amp;RIGHT(Starting_year_general+2,2)</f>
        <v>2016/17</v>
      </c>
      <c r="G4" s="136" t="str">
        <f>Starting_year_general+2&amp;"/"&amp;RIGHT(Starting_year_general+3,2)</f>
        <v>2017/18</v>
      </c>
      <c r="H4" s="136" t="str">
        <f>Starting_year_general+3&amp;"/"&amp;RIGHT(Starting_year_general+4,2)</f>
        <v>2018/19</v>
      </c>
      <c r="I4" s="136" t="str">
        <f>Starting_year_general+4&amp;"/"&amp;RIGHT(Starting_year_general+5,2)</f>
        <v>2019/20</v>
      </c>
      <c r="J4" s="136" t="str">
        <f>Starting_year_general+5&amp;"/"&amp;RIGHT(Starting_year_general+6,2)</f>
        <v>2020/21</v>
      </c>
      <c r="K4" s="136" t="str">
        <f>Starting_year_general+6&amp;"/"&amp;RIGHT(Starting_year_general+7,2)</f>
        <v>2021/22</v>
      </c>
      <c r="L4" s="136" t="str">
        <f>Starting_year_general+7&amp;"/"&amp;RIGHT(Starting_year_general+8,2)</f>
        <v>2022/23</v>
      </c>
      <c r="M4" s="136" t="str">
        <f>Starting_year_general+8&amp;"/"&amp;RIGHT(Starting_year_general+9,2)</f>
        <v>2023/24</v>
      </c>
      <c r="N4" s="136" t="str">
        <f>Starting_year_general+9&amp;"/"&amp;RIGHT(Starting_year_general+10,2)</f>
        <v>2024/25</v>
      </c>
      <c r="O4" s="142" t="s">
        <v>0</v>
      </c>
      <c r="P4" s="142" t="s">
        <v>0</v>
      </c>
      <c r="Q4" s="142" t="s">
        <v>0</v>
      </c>
    </row>
    <row r="5" spans="1:17" ht="15" customHeight="1" thickBot="1" x14ac:dyDescent="0.25">
      <c r="A5" s="113"/>
      <c r="B5" s="139"/>
      <c r="C5" s="138" t="str">
        <f>IF('[1]Cover Page'!$K$19=TRUE,"$","$'000")</f>
        <v>$</v>
      </c>
      <c r="D5" s="139"/>
      <c r="E5" s="138" t="str">
        <f>IF('[1]Cover Page'!$K$19=TRUE,"$","$'000")</f>
        <v>$</v>
      </c>
      <c r="F5" s="138" t="str">
        <f>IF('[1]Cover Page'!$K$19=TRUE,"$","$'000")</f>
        <v>$</v>
      </c>
      <c r="G5" s="138" t="str">
        <f>IF('[1]Cover Page'!$K$19=TRUE,"$","$'000")</f>
        <v>$</v>
      </c>
      <c r="H5" s="138" t="str">
        <f>IF('[1]Cover Page'!$K$19=TRUE,"$","$'000")</f>
        <v>$</v>
      </c>
      <c r="I5" s="138" t="str">
        <f>IF('[1]Cover Page'!$K$19=TRUE,"$","$'000")</f>
        <v>$</v>
      </c>
      <c r="J5" s="138" t="str">
        <f>IF('[1]Cover Page'!$K$19=TRUE,"$","$'000")</f>
        <v>$</v>
      </c>
      <c r="K5" s="138" t="str">
        <f>IF('[1]Cover Page'!$K$19=TRUE,"$","$'000")</f>
        <v>$</v>
      </c>
      <c r="L5" s="138" t="str">
        <f>IF('[1]Cover Page'!$K$19=TRUE,"$","$'000")</f>
        <v>$</v>
      </c>
      <c r="M5" s="138" t="str">
        <f>IF('[1]Cover Page'!$K$19=TRUE,"$","$'000")</f>
        <v>$</v>
      </c>
      <c r="N5" s="138" t="str">
        <f>IF('[1]Cover Page'!$K$19=TRUE,"$","$'000")</f>
        <v>$</v>
      </c>
      <c r="O5" s="142" t="s">
        <v>0</v>
      </c>
      <c r="P5" s="142" t="s">
        <v>0</v>
      </c>
      <c r="Q5" s="142" t="s">
        <v>0</v>
      </c>
    </row>
    <row r="6" spans="1:17" s="120" customFormat="1" ht="15" x14ac:dyDescent="0.25">
      <c r="A6" s="144" t="s">
        <v>142</v>
      </c>
      <c r="B6" s="145"/>
      <c r="D6" s="145"/>
      <c r="O6" s="146" t="s">
        <v>0</v>
      </c>
      <c r="P6" s="146" t="s">
        <v>0</v>
      </c>
      <c r="Q6" s="146" t="s">
        <v>0</v>
      </c>
    </row>
    <row r="7" spans="1:17" s="120" customFormat="1" x14ac:dyDescent="0.2">
      <c r="A7" s="124" t="s">
        <v>143</v>
      </c>
      <c r="B7" s="145"/>
      <c r="D7" s="145"/>
      <c r="O7" s="146" t="s">
        <v>0</v>
      </c>
      <c r="P7" s="146" t="s">
        <v>0</v>
      </c>
      <c r="Q7" s="146" t="s">
        <v>0</v>
      </c>
    </row>
    <row r="8" spans="1:17" s="120" customFormat="1" x14ac:dyDescent="0.2">
      <c r="A8" s="120" t="s">
        <v>144</v>
      </c>
      <c r="B8" s="145"/>
      <c r="C8" s="120">
        <v>1971871.4187943451</v>
      </c>
      <c r="D8" s="145"/>
      <c r="E8" s="120">
        <v>1956003.9102768665</v>
      </c>
      <c r="F8" s="120">
        <v>2251954.9882816412</v>
      </c>
      <c r="G8" s="120">
        <v>2637381.8203432821</v>
      </c>
      <c r="H8" s="120">
        <v>3103429.111281557</v>
      </c>
      <c r="I8" s="120">
        <v>3523154.2226779731</v>
      </c>
      <c r="J8" s="120">
        <v>3893849.5332515249</v>
      </c>
      <c r="K8" s="120">
        <v>4438302.8015520368</v>
      </c>
      <c r="L8" s="120">
        <v>5136927.0435128696</v>
      </c>
      <c r="M8" s="120">
        <v>5731160.2260344252</v>
      </c>
      <c r="N8" s="120">
        <v>6542916.9502323754</v>
      </c>
      <c r="O8" s="146" t="s">
        <v>0</v>
      </c>
      <c r="P8" s="146" t="s">
        <v>0</v>
      </c>
      <c r="Q8" s="146" t="s">
        <v>0</v>
      </c>
    </row>
    <row r="9" spans="1:17" s="120" customFormat="1" x14ac:dyDescent="0.2">
      <c r="A9" s="120" t="s">
        <v>145</v>
      </c>
      <c r="B9" s="145"/>
      <c r="C9" s="120">
        <v>7003161.594178522</v>
      </c>
      <c r="D9" s="145"/>
      <c r="E9" s="120">
        <v>6946807.652848592</v>
      </c>
      <c r="F9" s="120">
        <v>7997886.9491376001</v>
      </c>
      <c r="G9" s="120">
        <v>9366742.1198821254</v>
      </c>
      <c r="H9" s="120">
        <v>11021923.313676924</v>
      </c>
      <c r="I9" s="120">
        <v>12512589.871459337</v>
      </c>
      <c r="J9" s="120">
        <v>13829125.593518773</v>
      </c>
      <c r="K9" s="120">
        <v>15762768.011602221</v>
      </c>
      <c r="L9" s="120">
        <v>18243953.353318688</v>
      </c>
      <c r="M9" s="120">
        <v>20354390.657778367</v>
      </c>
      <c r="N9" s="120">
        <v>23237369.466911439</v>
      </c>
      <c r="O9" s="146" t="s">
        <v>0</v>
      </c>
      <c r="P9" s="146" t="s">
        <v>0</v>
      </c>
      <c r="Q9" s="146" t="s">
        <v>0</v>
      </c>
    </row>
    <row r="10" spans="1:17" s="120" customFormat="1" x14ac:dyDescent="0.2">
      <c r="A10" s="120" t="s">
        <v>146</v>
      </c>
      <c r="B10" s="145"/>
      <c r="C10" s="120">
        <v>14019693.477171738</v>
      </c>
      <c r="D10" s="145"/>
      <c r="E10" s="120">
        <v>13853185.667837102</v>
      </c>
      <c r="F10" s="120">
        <v>14553462.827081362</v>
      </c>
      <c r="G10" s="120">
        <v>15054431.588868292</v>
      </c>
      <c r="H10" s="120">
        <v>15581077.954039382</v>
      </c>
      <c r="I10" s="120">
        <v>16154983.458299488</v>
      </c>
      <c r="J10" s="120">
        <v>16627665.102196358</v>
      </c>
      <c r="K10" s="120">
        <v>17257452.59908431</v>
      </c>
      <c r="L10" s="120">
        <v>17956823.300915666</v>
      </c>
      <c r="M10" s="120">
        <v>18602891.897061136</v>
      </c>
      <c r="N10" s="120">
        <v>19356303.381449271</v>
      </c>
      <c r="O10" s="146" t="s">
        <v>0</v>
      </c>
      <c r="P10" s="146" t="s">
        <v>0</v>
      </c>
      <c r="Q10" s="146" t="s">
        <v>0</v>
      </c>
    </row>
    <row r="11" spans="1:17" s="120" customFormat="1" x14ac:dyDescent="0.2">
      <c r="A11" s="120" t="s">
        <v>147</v>
      </c>
      <c r="B11" s="145"/>
      <c r="C11" s="120">
        <v>2067729.7956812051</v>
      </c>
      <c r="D11" s="145"/>
      <c r="E11" s="120">
        <v>1739716.2686153455</v>
      </c>
      <c r="F11" s="120">
        <v>1781033.9221424973</v>
      </c>
      <c r="G11" s="120">
        <v>1822002.6827593185</v>
      </c>
      <c r="H11" s="120">
        <v>1866873.0133982825</v>
      </c>
      <c r="I11" s="120">
        <v>1921332.8111265064</v>
      </c>
      <c r="J11" s="120">
        <v>1978239.3351130695</v>
      </c>
      <c r="K11" s="120">
        <v>2035197.4183113701</v>
      </c>
      <c r="L11" s="120">
        <v>2095555.6981900304</v>
      </c>
      <c r="M11" s="120">
        <v>2146176.9258543216</v>
      </c>
      <c r="N11" s="120">
        <v>2209041.7492438196</v>
      </c>
      <c r="O11" s="146" t="s">
        <v>0</v>
      </c>
      <c r="P11" s="146" t="s">
        <v>0</v>
      </c>
      <c r="Q11" s="146" t="s">
        <v>0</v>
      </c>
    </row>
    <row r="12" spans="1:17" s="120" customFormat="1" x14ac:dyDescent="0.2">
      <c r="A12" s="120" t="s">
        <v>148</v>
      </c>
      <c r="B12" s="132"/>
      <c r="C12" s="120">
        <v>1132237.21728</v>
      </c>
      <c r="D12" s="132"/>
      <c r="E12" s="120">
        <v>997360.3054350001</v>
      </c>
      <c r="F12" s="120">
        <v>1022137.365795</v>
      </c>
      <c r="G12" s="120">
        <v>1047431.6197799999</v>
      </c>
      <c r="H12" s="120">
        <v>1072511.5447799999</v>
      </c>
      <c r="I12" s="120">
        <v>1102978.4615849999</v>
      </c>
      <c r="J12" s="120">
        <v>1133776.9957800002</v>
      </c>
      <c r="K12" s="120">
        <v>1165639.6830000002</v>
      </c>
      <c r="L12" s="120">
        <v>1198311.7233750008</v>
      </c>
      <c r="M12" s="120">
        <v>1227139.8748050001</v>
      </c>
      <c r="N12" s="120">
        <v>1257667.8858900005</v>
      </c>
      <c r="O12" s="146" t="s">
        <v>0</v>
      </c>
      <c r="P12" s="146" t="s">
        <v>0</v>
      </c>
      <c r="Q12" s="146" t="s">
        <v>0</v>
      </c>
    </row>
    <row r="13" spans="1:17" s="120" customFormat="1" x14ac:dyDescent="0.2">
      <c r="A13" s="120" t="s">
        <v>149</v>
      </c>
      <c r="B13" s="132"/>
      <c r="C13" s="120">
        <v>1487000</v>
      </c>
      <c r="D13" s="132"/>
      <c r="E13" s="120">
        <v>1487000</v>
      </c>
      <c r="F13" s="120">
        <v>1487000</v>
      </c>
      <c r="G13" s="120">
        <v>1487000</v>
      </c>
      <c r="H13" s="120">
        <v>1487000</v>
      </c>
      <c r="I13" s="120">
        <v>1487000</v>
      </c>
      <c r="J13" s="120">
        <v>1487000</v>
      </c>
      <c r="K13" s="120">
        <v>1487000</v>
      </c>
      <c r="L13" s="120">
        <v>1487000</v>
      </c>
      <c r="M13" s="120">
        <v>1487000</v>
      </c>
      <c r="N13" s="120">
        <v>1487000</v>
      </c>
      <c r="O13" s="146" t="s">
        <v>0</v>
      </c>
      <c r="P13" s="146" t="s">
        <v>0</v>
      </c>
      <c r="Q13" s="146" t="s">
        <v>0</v>
      </c>
    </row>
    <row r="14" spans="1:17" s="120" customFormat="1" hidden="1" x14ac:dyDescent="0.2">
      <c r="A14" s="183" t="s">
        <v>150</v>
      </c>
      <c r="B14" s="132"/>
      <c r="C14" s="120">
        <v>0</v>
      </c>
      <c r="D14" s="132"/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46" t="s">
        <v>0</v>
      </c>
      <c r="P14" s="146" t="s">
        <v>0</v>
      </c>
      <c r="Q14" s="146" t="s">
        <v>0</v>
      </c>
    </row>
    <row r="15" spans="1:17" s="120" customFormat="1" x14ac:dyDescent="0.2">
      <c r="A15" s="124" t="s">
        <v>151</v>
      </c>
      <c r="B15" s="132"/>
      <c r="C15" s="161">
        <v>27681693.503105808</v>
      </c>
      <c r="D15" s="132"/>
      <c r="E15" s="161">
        <v>26980073.805012908</v>
      </c>
      <c r="F15" s="161">
        <v>29093476.052438103</v>
      </c>
      <c r="G15" s="161">
        <v>31414989.831633016</v>
      </c>
      <c r="H15" s="161">
        <v>34132814.937176146</v>
      </c>
      <c r="I15" s="161">
        <v>36702038.825148307</v>
      </c>
      <c r="J15" s="161">
        <v>38949656.559859723</v>
      </c>
      <c r="K15" s="161">
        <v>42146360.513549939</v>
      </c>
      <c r="L15" s="161">
        <v>46118571.119312257</v>
      </c>
      <c r="M15" s="161">
        <v>49548759.581533253</v>
      </c>
      <c r="N15" s="161">
        <v>54090299.433726907</v>
      </c>
      <c r="O15" s="146" t="s">
        <v>0</v>
      </c>
      <c r="P15" s="146" t="s">
        <v>0</v>
      </c>
      <c r="Q15" s="146" t="s">
        <v>0</v>
      </c>
    </row>
    <row r="16" spans="1:17" s="120" customFormat="1" x14ac:dyDescent="0.2">
      <c r="B16" s="132"/>
      <c r="D16" s="132"/>
      <c r="O16" s="146" t="s">
        <v>0</v>
      </c>
      <c r="P16" s="146" t="s">
        <v>0</v>
      </c>
      <c r="Q16" s="146" t="s">
        <v>0</v>
      </c>
    </row>
    <row r="17" spans="1:17" s="120" customFormat="1" x14ac:dyDescent="0.2">
      <c r="A17" s="124" t="s">
        <v>152</v>
      </c>
      <c r="B17" s="132"/>
      <c r="D17" s="132"/>
      <c r="O17" s="146" t="s">
        <v>0</v>
      </c>
      <c r="P17" s="146" t="s">
        <v>0</v>
      </c>
      <c r="Q17" s="146" t="s">
        <v>0</v>
      </c>
    </row>
    <row r="18" spans="1:17" s="120" customFormat="1" x14ac:dyDescent="0.2">
      <c r="A18" s="120" t="s">
        <v>145</v>
      </c>
      <c r="B18" s="132"/>
      <c r="C18" s="120">
        <v>30462395.362914015</v>
      </c>
      <c r="D18" s="132"/>
      <c r="E18" s="120">
        <v>30217266.642411865</v>
      </c>
      <c r="F18" s="120">
        <v>34789257.828213565</v>
      </c>
      <c r="G18" s="120">
        <v>40743512.466640227</v>
      </c>
      <c r="H18" s="120">
        <v>47943229.800672635</v>
      </c>
      <c r="I18" s="120">
        <v>54427340.35942214</v>
      </c>
      <c r="J18" s="120">
        <v>60154015.538260192</v>
      </c>
      <c r="K18" s="120">
        <v>68564985.217886508</v>
      </c>
      <c r="L18" s="120">
        <v>79357660.473425835</v>
      </c>
      <c r="M18" s="120">
        <v>88537653.636875689</v>
      </c>
      <c r="N18" s="120">
        <v>101078052.58750367</v>
      </c>
      <c r="O18" s="146" t="s">
        <v>0</v>
      </c>
      <c r="P18" s="146" t="s">
        <v>0</v>
      </c>
      <c r="Q18" s="146" t="s">
        <v>0</v>
      </c>
    </row>
    <row r="19" spans="1:17" s="120" customFormat="1" x14ac:dyDescent="0.2">
      <c r="A19" s="120" t="s">
        <v>146</v>
      </c>
      <c r="B19" s="132"/>
      <c r="C19" s="120">
        <v>1638601.7964063319</v>
      </c>
      <c r="D19" s="132"/>
      <c r="E19" s="120">
        <v>1553522.8304659575</v>
      </c>
      <c r="F19" s="120">
        <v>1582210.6574872967</v>
      </c>
      <c r="G19" s="120">
        <v>1600710.8539378641</v>
      </c>
      <c r="H19" s="120">
        <v>1635753.4259396594</v>
      </c>
      <c r="I19" s="120">
        <v>1669749.3650325469</v>
      </c>
      <c r="J19" s="120">
        <v>1671984.579935414</v>
      </c>
      <c r="K19" s="120">
        <v>1719958.8368104964</v>
      </c>
      <c r="L19" s="120">
        <v>1779811.0091525468</v>
      </c>
      <c r="M19" s="120">
        <v>1826057.3457078089</v>
      </c>
      <c r="N19" s="120">
        <v>1890549.4623276021</v>
      </c>
      <c r="O19" s="146" t="s">
        <v>0</v>
      </c>
      <c r="P19" s="146" t="s">
        <v>0</v>
      </c>
      <c r="Q19" s="146" t="s">
        <v>0</v>
      </c>
    </row>
    <row r="20" spans="1:17" s="120" customFormat="1" x14ac:dyDescent="0.2">
      <c r="A20" s="120" t="s">
        <v>153</v>
      </c>
      <c r="B20" s="132"/>
      <c r="C20" s="120">
        <v>1191823151</v>
      </c>
      <c r="D20" s="132"/>
      <c r="E20" s="120">
        <v>1189665387</v>
      </c>
      <c r="F20" s="120">
        <v>1183702176</v>
      </c>
      <c r="G20" s="120">
        <v>1177640061</v>
      </c>
      <c r="H20" s="120">
        <v>1171248295</v>
      </c>
      <c r="I20" s="120">
        <v>1165580837.8800001</v>
      </c>
      <c r="J20" s="120">
        <v>1160029664.9800003</v>
      </c>
      <c r="K20" s="120">
        <v>1150837619.2000003</v>
      </c>
      <c r="L20" s="120">
        <v>1138993810.8200004</v>
      </c>
      <c r="M20" s="120">
        <v>1129357829.8000002</v>
      </c>
      <c r="N20" s="120">
        <v>1115445701.9000003</v>
      </c>
      <c r="O20" s="146" t="s">
        <v>0</v>
      </c>
      <c r="P20" s="146" t="s">
        <v>0</v>
      </c>
      <c r="Q20" s="146" t="s">
        <v>0</v>
      </c>
    </row>
    <row r="21" spans="1:17" s="120" customFormat="1" x14ac:dyDescent="0.2">
      <c r="A21" s="120" t="s">
        <v>154</v>
      </c>
      <c r="B21" s="132"/>
      <c r="C21" s="120">
        <v>3712000</v>
      </c>
      <c r="D21" s="132"/>
      <c r="E21" s="120">
        <v>3712000</v>
      </c>
      <c r="F21" s="120">
        <v>3712000</v>
      </c>
      <c r="G21" s="120">
        <v>3712000</v>
      </c>
      <c r="H21" s="120">
        <v>3712000</v>
      </c>
      <c r="I21" s="120">
        <v>3712000</v>
      </c>
      <c r="J21" s="120">
        <v>3712000</v>
      </c>
      <c r="K21" s="120">
        <v>3712000</v>
      </c>
      <c r="L21" s="120">
        <v>3712000</v>
      </c>
      <c r="M21" s="120">
        <v>3712000</v>
      </c>
      <c r="N21" s="120">
        <v>3712000</v>
      </c>
      <c r="O21" s="146" t="s">
        <v>0</v>
      </c>
      <c r="P21" s="146" t="s">
        <v>0</v>
      </c>
      <c r="Q21" s="146" t="s">
        <v>0</v>
      </c>
    </row>
    <row r="22" spans="1:17" s="120" customFormat="1" x14ac:dyDescent="0.2">
      <c r="A22" s="120" t="s">
        <v>155</v>
      </c>
      <c r="B22" s="132"/>
      <c r="C22" s="155">
        <v>2165000</v>
      </c>
      <c r="D22" s="132"/>
      <c r="E22" s="155">
        <v>2165000</v>
      </c>
      <c r="F22" s="155">
        <v>2165000</v>
      </c>
      <c r="G22" s="155">
        <v>2165000</v>
      </c>
      <c r="H22" s="155">
        <v>2165000</v>
      </c>
      <c r="I22" s="155">
        <v>2165000</v>
      </c>
      <c r="J22" s="155">
        <v>2165000</v>
      </c>
      <c r="K22" s="155">
        <v>2165000</v>
      </c>
      <c r="L22" s="155">
        <v>2165000</v>
      </c>
      <c r="M22" s="155">
        <v>2165000</v>
      </c>
      <c r="N22" s="155">
        <v>2165000</v>
      </c>
      <c r="O22" s="146" t="s">
        <v>0</v>
      </c>
      <c r="P22" s="146" t="s">
        <v>0</v>
      </c>
      <c r="Q22" s="146" t="s">
        <v>0</v>
      </c>
    </row>
    <row r="23" spans="1:17" s="120" customFormat="1" x14ac:dyDescent="0.2">
      <c r="A23" s="124" t="s">
        <v>156</v>
      </c>
      <c r="B23" s="132"/>
      <c r="C23" s="161">
        <v>1229801148.1593204</v>
      </c>
      <c r="D23" s="132"/>
      <c r="E23" s="161">
        <v>1227313176.4728777</v>
      </c>
      <c r="F23" s="161">
        <v>1225950644.4857008</v>
      </c>
      <c r="G23" s="161">
        <v>1225861284.3205781</v>
      </c>
      <c r="H23" s="161">
        <v>1226704278.2266123</v>
      </c>
      <c r="I23" s="161">
        <v>1227554927.6044548</v>
      </c>
      <c r="J23" s="161">
        <v>1227732665.0981958</v>
      </c>
      <c r="K23" s="161">
        <v>1226999563.2546973</v>
      </c>
      <c r="L23" s="161">
        <v>1226008282.3025787</v>
      </c>
      <c r="M23" s="161">
        <v>1225598540.7825837</v>
      </c>
      <c r="N23" s="161">
        <v>1224291303.9498315</v>
      </c>
      <c r="O23" s="146" t="s">
        <v>0</v>
      </c>
      <c r="P23" s="146" t="s">
        <v>0</v>
      </c>
      <c r="Q23" s="146" t="s">
        <v>0</v>
      </c>
    </row>
    <row r="24" spans="1:17" s="120" customFormat="1" ht="13.5" thickBot="1" x14ac:dyDescent="0.25">
      <c r="A24" s="124" t="s">
        <v>157</v>
      </c>
      <c r="B24" s="122"/>
      <c r="C24" s="130">
        <v>1257482841.6624262</v>
      </c>
      <c r="D24" s="122"/>
      <c r="E24" s="130">
        <v>1254293250.2778907</v>
      </c>
      <c r="F24" s="130">
        <v>1255044120.5381389</v>
      </c>
      <c r="G24" s="130">
        <v>1257276274.1522112</v>
      </c>
      <c r="H24" s="130">
        <v>1260837093.1637886</v>
      </c>
      <c r="I24" s="130">
        <v>1264256966.4296031</v>
      </c>
      <c r="J24" s="130">
        <v>1266682321.6580555</v>
      </c>
      <c r="K24" s="130">
        <v>1269145923.7682474</v>
      </c>
      <c r="L24" s="130">
        <v>1272126853.421891</v>
      </c>
      <c r="M24" s="130">
        <v>1275147300.3641169</v>
      </c>
      <c r="N24" s="130">
        <v>1278381603.3835583</v>
      </c>
      <c r="O24" s="146" t="s">
        <v>0</v>
      </c>
      <c r="P24" s="146" t="s">
        <v>0</v>
      </c>
      <c r="Q24" s="146" t="s">
        <v>0</v>
      </c>
    </row>
    <row r="25" spans="1:17" s="120" customFormat="1" x14ac:dyDescent="0.2">
      <c r="B25" s="132"/>
      <c r="D25" s="132"/>
      <c r="O25" s="146" t="s">
        <v>0</v>
      </c>
      <c r="P25" s="146" t="s">
        <v>0</v>
      </c>
      <c r="Q25" s="146" t="s">
        <v>0</v>
      </c>
    </row>
    <row r="26" spans="1:17" s="120" customFormat="1" ht="15" x14ac:dyDescent="0.25">
      <c r="A26" s="144" t="s">
        <v>158</v>
      </c>
      <c r="B26" s="132"/>
      <c r="D26" s="132"/>
      <c r="O26" s="146" t="s">
        <v>0</v>
      </c>
      <c r="P26" s="146" t="s">
        <v>0</v>
      </c>
      <c r="Q26" s="146" t="s">
        <v>0</v>
      </c>
    </row>
    <row r="27" spans="1:17" s="120" customFormat="1" x14ac:dyDescent="0.2">
      <c r="A27" s="124" t="s">
        <v>159</v>
      </c>
      <c r="B27" s="132"/>
      <c r="D27" s="132"/>
      <c r="O27" s="146" t="s">
        <v>0</v>
      </c>
      <c r="P27" s="146" t="s">
        <v>0</v>
      </c>
      <c r="Q27" s="146" t="s">
        <v>0</v>
      </c>
    </row>
    <row r="28" spans="1:17" s="120" customFormat="1" x14ac:dyDescent="0.2">
      <c r="A28" s="120" t="s">
        <v>160</v>
      </c>
      <c r="B28" s="132"/>
      <c r="C28" s="120">
        <v>8187501.4835819844</v>
      </c>
      <c r="D28" s="132"/>
      <c r="E28" s="120">
        <v>6885834.8123712856</v>
      </c>
      <c r="F28" s="120">
        <v>6430281.960753113</v>
      </c>
      <c r="G28" s="120">
        <v>6382091.111972196</v>
      </c>
      <c r="H28" s="120">
        <v>6336321.1760577774</v>
      </c>
      <c r="I28" s="120">
        <v>6332646.9990287209</v>
      </c>
      <c r="J28" s="120">
        <v>6324101.2977656368</v>
      </c>
      <c r="K28" s="120">
        <v>6218570.629979372</v>
      </c>
      <c r="L28" s="120">
        <v>6183559.5750923837</v>
      </c>
      <c r="M28" s="120">
        <v>6394052.7363892579</v>
      </c>
      <c r="N28" s="120">
        <v>6371127.4669922926</v>
      </c>
      <c r="O28" s="146" t="s">
        <v>0</v>
      </c>
      <c r="P28" s="146" t="s">
        <v>0</v>
      </c>
      <c r="Q28" s="146" t="s">
        <v>0</v>
      </c>
    </row>
    <row r="29" spans="1:17" s="120" customFormat="1" x14ac:dyDescent="0.2">
      <c r="A29" s="120" t="s">
        <v>161</v>
      </c>
      <c r="B29" s="132"/>
      <c r="C29" s="120">
        <v>4603201</v>
      </c>
      <c r="D29" s="132"/>
      <c r="E29" s="120">
        <v>3410406</v>
      </c>
      <c r="F29" s="120">
        <v>2722527</v>
      </c>
      <c r="G29" s="120">
        <v>2535313</v>
      </c>
      <c r="H29" s="120">
        <v>2704834</v>
      </c>
      <c r="I29" s="120">
        <v>1967653</v>
      </c>
      <c r="J29" s="120">
        <v>1868060</v>
      </c>
      <c r="K29" s="120">
        <v>1456857</v>
      </c>
      <c r="L29" s="120">
        <v>990401</v>
      </c>
      <c r="M29" s="120">
        <v>596217</v>
      </c>
      <c r="N29" s="120">
        <v>541623</v>
      </c>
      <c r="O29" s="146" t="s">
        <v>0</v>
      </c>
      <c r="P29" s="146" t="s">
        <v>0</v>
      </c>
      <c r="Q29" s="146" t="s">
        <v>0</v>
      </c>
    </row>
    <row r="30" spans="1:17" s="120" customFormat="1" x14ac:dyDescent="0.2">
      <c r="A30" s="120" t="s">
        <v>162</v>
      </c>
      <c r="B30" s="132"/>
      <c r="C30" s="120">
        <v>13248268.080614427</v>
      </c>
      <c r="D30" s="132"/>
      <c r="E30" s="120">
        <v>13248268.080614427</v>
      </c>
      <c r="F30" s="120">
        <v>13248268.080614427</v>
      </c>
      <c r="G30" s="120">
        <v>13248268.080614427</v>
      </c>
      <c r="H30" s="120">
        <v>13248268.080614427</v>
      </c>
      <c r="I30" s="120">
        <v>13248268.080614427</v>
      </c>
      <c r="J30" s="120">
        <v>13248268.080614427</v>
      </c>
      <c r="K30" s="120">
        <v>13248268.080614427</v>
      </c>
      <c r="L30" s="120">
        <v>13248268.080614427</v>
      </c>
      <c r="M30" s="120">
        <v>13248268.080614427</v>
      </c>
      <c r="N30" s="120">
        <v>13248268.080614427</v>
      </c>
      <c r="O30" s="146" t="s">
        <v>0</v>
      </c>
      <c r="P30" s="146" t="s">
        <v>0</v>
      </c>
      <c r="Q30" s="146" t="s">
        <v>0</v>
      </c>
    </row>
    <row r="31" spans="1:17" s="120" customFormat="1" x14ac:dyDescent="0.2">
      <c r="A31" s="124" t="s">
        <v>163</v>
      </c>
      <c r="B31" s="132"/>
      <c r="C31" s="161">
        <v>26038970.564196412</v>
      </c>
      <c r="D31" s="132"/>
      <c r="E31" s="161">
        <v>23544508.892985713</v>
      </c>
      <c r="F31" s="161">
        <v>22401077.041367538</v>
      </c>
      <c r="G31" s="161">
        <v>22165672.192586623</v>
      </c>
      <c r="H31" s="161">
        <v>22289423.256672204</v>
      </c>
      <c r="I31" s="161">
        <v>21548568.079643149</v>
      </c>
      <c r="J31" s="161">
        <v>21440429.378380064</v>
      </c>
      <c r="K31" s="161">
        <v>20923695.710593797</v>
      </c>
      <c r="L31" s="161">
        <v>20422228.655706812</v>
      </c>
      <c r="M31" s="161">
        <v>20238537.817003686</v>
      </c>
      <c r="N31" s="161">
        <v>20161018.547606722</v>
      </c>
      <c r="O31" s="146" t="s">
        <v>0</v>
      </c>
      <c r="P31" s="146" t="s">
        <v>0</v>
      </c>
      <c r="Q31" s="146" t="s">
        <v>0</v>
      </c>
    </row>
    <row r="32" spans="1:17" s="120" customFormat="1" x14ac:dyDescent="0.2">
      <c r="B32" s="132"/>
      <c r="D32" s="132"/>
      <c r="O32" s="146" t="s">
        <v>0</v>
      </c>
      <c r="P32" s="146" t="s">
        <v>0</v>
      </c>
      <c r="Q32" s="146" t="s">
        <v>0</v>
      </c>
    </row>
    <row r="33" spans="1:17" s="120" customFormat="1" x14ac:dyDescent="0.2">
      <c r="A33" s="124" t="s">
        <v>164</v>
      </c>
      <c r="B33" s="132"/>
      <c r="D33" s="132"/>
      <c r="O33" s="146" t="s">
        <v>0</v>
      </c>
      <c r="P33" s="146" t="s">
        <v>0</v>
      </c>
      <c r="Q33" s="146" t="s">
        <v>0</v>
      </c>
    </row>
    <row r="34" spans="1:17" s="120" customFormat="1" x14ac:dyDescent="0.2">
      <c r="A34" s="120" t="s">
        <v>160</v>
      </c>
      <c r="B34" s="132"/>
      <c r="C34" s="120">
        <v>894298.3488441807</v>
      </c>
      <c r="D34" s="132"/>
      <c r="E34" s="120">
        <v>845659.8355194733</v>
      </c>
      <c r="F34" s="120">
        <v>867468.6273858865</v>
      </c>
      <c r="G34" s="120">
        <v>892529.13023894664</v>
      </c>
      <c r="H34" s="120">
        <v>911778.11773068435</v>
      </c>
      <c r="I34" s="120">
        <v>939731.55057426949</v>
      </c>
      <c r="J34" s="120">
        <v>968523.92028970039</v>
      </c>
      <c r="K34" s="120">
        <v>998500.49826756294</v>
      </c>
      <c r="L34" s="120">
        <v>1029587.7567982939</v>
      </c>
      <c r="M34" s="120">
        <v>1059840.9477275407</v>
      </c>
      <c r="N34" s="120">
        <v>1091659.8665659674</v>
      </c>
      <c r="O34" s="146" t="s">
        <v>0</v>
      </c>
      <c r="P34" s="146" t="s">
        <v>0</v>
      </c>
      <c r="Q34" s="146" t="s">
        <v>0</v>
      </c>
    </row>
    <row r="35" spans="1:17" s="120" customFormat="1" x14ac:dyDescent="0.2">
      <c r="A35" s="120" t="s">
        <v>161</v>
      </c>
      <c r="B35" s="132"/>
      <c r="C35" s="120">
        <v>21882472</v>
      </c>
      <c r="D35" s="132"/>
      <c r="E35" s="120">
        <v>18472066</v>
      </c>
      <c r="F35" s="120">
        <v>15749539</v>
      </c>
      <c r="G35" s="120">
        <v>13214226</v>
      </c>
      <c r="H35" s="120">
        <v>10509392</v>
      </c>
      <c r="I35" s="120">
        <v>8541739</v>
      </c>
      <c r="J35" s="120">
        <v>6673679</v>
      </c>
      <c r="K35" s="120">
        <v>5216822</v>
      </c>
      <c r="L35" s="120">
        <v>4226421</v>
      </c>
      <c r="M35" s="120">
        <v>3630204</v>
      </c>
      <c r="N35" s="120">
        <v>3088581</v>
      </c>
      <c r="O35" s="146" t="s">
        <v>0</v>
      </c>
      <c r="P35" s="146" t="s">
        <v>0</v>
      </c>
      <c r="Q35" s="146" t="s">
        <v>0</v>
      </c>
    </row>
    <row r="36" spans="1:17" s="120" customFormat="1" x14ac:dyDescent="0.2">
      <c r="A36" s="120" t="s">
        <v>162</v>
      </c>
      <c r="B36" s="132"/>
      <c r="C36" s="120">
        <v>5787731.9193855738</v>
      </c>
      <c r="D36" s="132"/>
      <c r="E36" s="120">
        <v>5787731.9193855738</v>
      </c>
      <c r="F36" s="120">
        <v>5787731.9193855738</v>
      </c>
      <c r="G36" s="120">
        <v>5787731.9193855738</v>
      </c>
      <c r="H36" s="120">
        <v>5787731.9193855738</v>
      </c>
      <c r="I36" s="120">
        <v>5787731.9193855738</v>
      </c>
      <c r="J36" s="120">
        <v>5787731.9193855738</v>
      </c>
      <c r="K36" s="120">
        <v>5787731.9193855738</v>
      </c>
      <c r="L36" s="120">
        <v>5787731.9193855738</v>
      </c>
      <c r="M36" s="120">
        <v>5787731.9193855738</v>
      </c>
      <c r="N36" s="120">
        <v>5787731.9193855738</v>
      </c>
      <c r="O36" s="146" t="s">
        <v>0</v>
      </c>
      <c r="P36" s="146" t="s">
        <v>0</v>
      </c>
      <c r="Q36" s="146" t="s">
        <v>0</v>
      </c>
    </row>
    <row r="37" spans="1:17" s="120" customFormat="1" x14ac:dyDescent="0.2">
      <c r="A37" s="124" t="s">
        <v>165</v>
      </c>
      <c r="B37" s="132"/>
      <c r="C37" s="161">
        <v>28564502.268229757</v>
      </c>
      <c r="D37" s="132"/>
      <c r="E37" s="161">
        <v>25105457.754905049</v>
      </c>
      <c r="F37" s="161">
        <v>22404739.546771459</v>
      </c>
      <c r="G37" s="161">
        <v>19894487.049624521</v>
      </c>
      <c r="H37" s="161">
        <v>17208902.037116259</v>
      </c>
      <c r="I37" s="161">
        <v>15269202.469959844</v>
      </c>
      <c r="J37" s="161">
        <v>13429934.839675274</v>
      </c>
      <c r="K37" s="161">
        <v>12003054.417653136</v>
      </c>
      <c r="L37" s="161">
        <v>11043740.676183868</v>
      </c>
      <c r="M37" s="161">
        <v>10477776.867113113</v>
      </c>
      <c r="N37" s="161">
        <v>9967972.7859515417</v>
      </c>
      <c r="O37" s="146" t="s">
        <v>0</v>
      </c>
      <c r="P37" s="146" t="s">
        <v>0</v>
      </c>
      <c r="Q37" s="146" t="s">
        <v>0</v>
      </c>
    </row>
    <row r="38" spans="1:17" s="120" customFormat="1" ht="13.5" thickBot="1" x14ac:dyDescent="0.25">
      <c r="A38" s="124" t="s">
        <v>166</v>
      </c>
      <c r="B38" s="122"/>
      <c r="C38" s="130">
        <v>54603472.832426168</v>
      </c>
      <c r="D38" s="122"/>
      <c r="E38" s="130">
        <v>48649966.647890761</v>
      </c>
      <c r="F38" s="130">
        <v>44805816.588138998</v>
      </c>
      <c r="G38" s="130">
        <v>42060159.242211148</v>
      </c>
      <c r="H38" s="130">
        <v>39498325.293788463</v>
      </c>
      <c r="I38" s="130">
        <v>36817770.549602993</v>
      </c>
      <c r="J38" s="130">
        <v>34870364.218055338</v>
      </c>
      <c r="K38" s="130">
        <v>32926750.128246933</v>
      </c>
      <c r="L38" s="130">
        <v>31465969.33189068</v>
      </c>
      <c r="M38" s="130">
        <v>30716314.684116799</v>
      </c>
      <c r="N38" s="130">
        <v>30128991.333558261</v>
      </c>
      <c r="O38" s="146" t="s">
        <v>0</v>
      </c>
      <c r="P38" s="146" t="s">
        <v>0</v>
      </c>
      <c r="Q38" s="146" t="s">
        <v>0</v>
      </c>
    </row>
    <row r="39" spans="1:17" s="120" customFormat="1" ht="15.75" thickBot="1" x14ac:dyDescent="0.3">
      <c r="A39" s="144" t="s">
        <v>167</v>
      </c>
      <c r="B39" s="122"/>
      <c r="C39" s="184">
        <v>1202879368.8300002</v>
      </c>
      <c r="D39" s="122"/>
      <c r="E39" s="184">
        <v>1205643283.6299999</v>
      </c>
      <c r="F39" s="184">
        <v>1210238303.9499998</v>
      </c>
      <c r="G39" s="184">
        <v>1215216114.9100001</v>
      </c>
      <c r="H39" s="184">
        <v>1221338767.8700001</v>
      </c>
      <c r="I39" s="184">
        <v>1227439195.8800001</v>
      </c>
      <c r="J39" s="184">
        <v>1231811957.4400003</v>
      </c>
      <c r="K39" s="184">
        <v>1236219173.6400003</v>
      </c>
      <c r="L39" s="184">
        <v>1240660884.0900004</v>
      </c>
      <c r="M39" s="184">
        <v>1244430985.6800001</v>
      </c>
      <c r="N39" s="184">
        <v>1248252612.05</v>
      </c>
      <c r="O39" s="146" t="s">
        <v>0</v>
      </c>
      <c r="P39" s="146" t="s">
        <v>0</v>
      </c>
      <c r="Q39" s="146" t="s">
        <v>0</v>
      </c>
    </row>
    <row r="40" spans="1:17" s="120" customFormat="1" ht="13.5" thickTop="1" x14ac:dyDescent="0.2">
      <c r="B40" s="132"/>
      <c r="D40" s="132"/>
      <c r="O40" s="146" t="s">
        <v>0</v>
      </c>
      <c r="P40" s="146" t="s">
        <v>0</v>
      </c>
      <c r="Q40" s="146" t="s">
        <v>0</v>
      </c>
    </row>
    <row r="41" spans="1:17" s="120" customFormat="1" ht="15" x14ac:dyDescent="0.25">
      <c r="A41" s="144" t="s">
        <v>168</v>
      </c>
      <c r="B41" s="132"/>
      <c r="D41" s="132"/>
      <c r="O41" s="146" t="s">
        <v>0</v>
      </c>
      <c r="P41" s="146" t="s">
        <v>0</v>
      </c>
      <c r="Q41" s="146" t="s">
        <v>0</v>
      </c>
    </row>
    <row r="42" spans="1:17" s="120" customFormat="1" x14ac:dyDescent="0.2">
      <c r="A42" s="120" t="s">
        <v>169</v>
      </c>
      <c r="B42" s="132"/>
      <c r="C42" s="120">
        <v>710697368.83000004</v>
      </c>
      <c r="D42" s="132"/>
      <c r="E42" s="120">
        <v>713461283.63</v>
      </c>
      <c r="F42" s="120">
        <v>718056303.95000005</v>
      </c>
      <c r="G42" s="120">
        <v>723034114.91000009</v>
      </c>
      <c r="H42" s="120">
        <v>729156767.87000012</v>
      </c>
      <c r="I42" s="120">
        <v>735257195.88000011</v>
      </c>
      <c r="J42" s="120">
        <v>739629957.44000006</v>
      </c>
      <c r="K42" s="120">
        <v>744037173.6400001</v>
      </c>
      <c r="L42" s="120">
        <v>748478884.09000003</v>
      </c>
      <c r="M42" s="120">
        <v>752248985.68000007</v>
      </c>
      <c r="N42" s="120">
        <v>756070612.05000007</v>
      </c>
      <c r="O42" s="146" t="s">
        <v>0</v>
      </c>
      <c r="P42" s="146" t="s">
        <v>0</v>
      </c>
      <c r="Q42" s="146" t="s">
        <v>0</v>
      </c>
    </row>
    <row r="43" spans="1:17" s="120" customFormat="1" x14ac:dyDescent="0.2">
      <c r="A43" s="120" t="s">
        <v>170</v>
      </c>
      <c r="B43" s="132"/>
      <c r="C43" s="120">
        <v>492182000</v>
      </c>
      <c r="D43" s="132"/>
      <c r="E43" s="120">
        <v>492182000</v>
      </c>
      <c r="F43" s="120">
        <v>492182000</v>
      </c>
      <c r="G43" s="120">
        <v>492182000</v>
      </c>
      <c r="H43" s="120">
        <v>492182000</v>
      </c>
      <c r="I43" s="120">
        <v>492182000</v>
      </c>
      <c r="J43" s="120">
        <v>492182000</v>
      </c>
      <c r="K43" s="120">
        <v>492182000</v>
      </c>
      <c r="L43" s="120">
        <v>492182000</v>
      </c>
      <c r="M43" s="120">
        <v>492182000</v>
      </c>
      <c r="N43" s="120">
        <v>492182000</v>
      </c>
      <c r="O43" s="146" t="s">
        <v>0</v>
      </c>
      <c r="P43" s="146" t="s">
        <v>0</v>
      </c>
      <c r="Q43" s="146" t="s">
        <v>0</v>
      </c>
    </row>
    <row r="44" spans="1:17" s="120" customFormat="1" x14ac:dyDescent="0.2">
      <c r="A44" s="120" t="s">
        <v>171</v>
      </c>
      <c r="B44" s="132"/>
      <c r="C44" s="161">
        <v>1202879368.8299999</v>
      </c>
      <c r="D44" s="132"/>
      <c r="E44" s="161">
        <v>1205643283.6300001</v>
      </c>
      <c r="F44" s="161">
        <v>1210238303.95</v>
      </c>
      <c r="G44" s="161">
        <v>1215216114.9100001</v>
      </c>
      <c r="H44" s="161">
        <v>1221338767.8700001</v>
      </c>
      <c r="I44" s="161">
        <v>1227439195.8800001</v>
      </c>
      <c r="J44" s="161">
        <v>1231811957.4400001</v>
      </c>
      <c r="K44" s="161">
        <v>1236219173.6400001</v>
      </c>
      <c r="L44" s="161">
        <v>1240660884.0900002</v>
      </c>
      <c r="M44" s="161">
        <v>1244430985.6800001</v>
      </c>
      <c r="N44" s="161">
        <v>1248252612.0500002</v>
      </c>
      <c r="O44" s="146" t="s">
        <v>0</v>
      </c>
      <c r="P44" s="146" t="s">
        <v>0</v>
      </c>
      <c r="Q44" s="146" t="s">
        <v>0</v>
      </c>
    </row>
    <row r="45" spans="1:17" s="120" customFormat="1" ht="15.75" thickBot="1" x14ac:dyDescent="0.3">
      <c r="A45" s="144" t="s">
        <v>172</v>
      </c>
      <c r="B45" s="122"/>
      <c r="C45" s="169">
        <v>1202879368.8299999</v>
      </c>
      <c r="D45" s="122"/>
      <c r="E45" s="169">
        <v>1205643283.6300001</v>
      </c>
      <c r="F45" s="169">
        <v>1210238303.95</v>
      </c>
      <c r="G45" s="169">
        <v>1215216114.9100001</v>
      </c>
      <c r="H45" s="169">
        <v>1221338767.8700001</v>
      </c>
      <c r="I45" s="169">
        <v>1227439195.8800001</v>
      </c>
      <c r="J45" s="169">
        <v>1231811957.4400001</v>
      </c>
      <c r="K45" s="169">
        <v>1236219173.6400001</v>
      </c>
      <c r="L45" s="169">
        <v>1240660884.0900002</v>
      </c>
      <c r="M45" s="169">
        <v>1244430985.6800001</v>
      </c>
      <c r="N45" s="169">
        <v>1248252612.0500002</v>
      </c>
      <c r="O45" s="146" t="s">
        <v>0</v>
      </c>
      <c r="P45" s="146" t="s">
        <v>0</v>
      </c>
      <c r="Q45" s="146" t="s">
        <v>0</v>
      </c>
    </row>
    <row r="46" spans="1:17" s="120" customFormat="1" ht="13.5" thickTop="1" x14ac:dyDescent="0.2">
      <c r="B46" s="132"/>
      <c r="D46" s="132"/>
      <c r="O46" s="146" t="s">
        <v>0</v>
      </c>
      <c r="P46" s="146" t="s">
        <v>0</v>
      </c>
      <c r="Q46" s="146" t="s">
        <v>0</v>
      </c>
    </row>
    <row r="47" spans="1:17" s="120" customFormat="1" ht="14.25" hidden="1" customHeight="1" x14ac:dyDescent="0.2">
      <c r="B47" s="133"/>
      <c r="D47" s="133"/>
      <c r="O47" s="146" t="s">
        <v>0</v>
      </c>
      <c r="P47" s="146" t="s">
        <v>0</v>
      </c>
      <c r="Q47" s="146" t="s">
        <v>0</v>
      </c>
    </row>
    <row r="48" spans="1:17" s="120" customFormat="1" ht="13.5" hidden="1" thickBot="1" x14ac:dyDescent="0.25">
      <c r="A48" s="117" t="s">
        <v>173</v>
      </c>
      <c r="B48" s="185"/>
      <c r="C48" s="130">
        <f>ROUND(C39,0)-ROUND(C45,0)</f>
        <v>0</v>
      </c>
      <c r="D48" s="185"/>
      <c r="E48" s="130">
        <f t="shared" ref="E48:N48" si="0">ROUND(E39,0)-ROUND(E45,0)</f>
        <v>0</v>
      </c>
      <c r="F48" s="130">
        <f t="shared" si="0"/>
        <v>0</v>
      </c>
      <c r="G48" s="130">
        <f t="shared" si="0"/>
        <v>0</v>
      </c>
      <c r="H48" s="130">
        <f t="shared" si="0"/>
        <v>0</v>
      </c>
      <c r="I48" s="130">
        <f t="shared" si="0"/>
        <v>0</v>
      </c>
      <c r="J48" s="130">
        <f t="shared" si="0"/>
        <v>0</v>
      </c>
      <c r="K48" s="130">
        <f t="shared" si="0"/>
        <v>0</v>
      </c>
      <c r="L48" s="130">
        <f t="shared" si="0"/>
        <v>0</v>
      </c>
      <c r="M48" s="130">
        <f t="shared" si="0"/>
        <v>0</v>
      </c>
      <c r="N48" s="130">
        <f t="shared" si="0"/>
        <v>0</v>
      </c>
      <c r="O48" s="146" t="s">
        <v>0</v>
      </c>
      <c r="P48" s="146" t="s">
        <v>0</v>
      </c>
      <c r="Q48" s="146" t="s">
        <v>0</v>
      </c>
    </row>
    <row r="49" spans="1:17" s="120" customFormat="1" hidden="1" x14ac:dyDescent="0.2">
      <c r="A49" s="186" t="s">
        <v>174</v>
      </c>
      <c r="B49" s="187"/>
      <c r="C49" s="188" t="e">
        <f>IF(C48&lt;&gt;0,IF(#REF!="",C$4,#REF!&amp;", "&amp;C$4),#REF!)</f>
        <v>#REF!</v>
      </c>
      <c r="D49" s="187"/>
      <c r="E49" s="188" t="e">
        <f>IF(E48&lt;&gt;0,IF(C49="",E$4,C49&amp;", "&amp;E$4),C49)</f>
        <v>#REF!</v>
      </c>
      <c r="F49" s="188" t="e">
        <f t="shared" ref="F49:N49" si="1">IF(F48&lt;&gt;0,IF(E49="",F$4,E49&amp;", "&amp;F$4),E49)</f>
        <v>#REF!</v>
      </c>
      <c r="G49" s="188" t="e">
        <f t="shared" si="1"/>
        <v>#REF!</v>
      </c>
      <c r="H49" s="188" t="e">
        <f t="shared" si="1"/>
        <v>#REF!</v>
      </c>
      <c r="I49" s="188" t="e">
        <f t="shared" si="1"/>
        <v>#REF!</v>
      </c>
      <c r="J49" s="188" t="e">
        <f t="shared" si="1"/>
        <v>#REF!</v>
      </c>
      <c r="K49" s="188" t="e">
        <f t="shared" si="1"/>
        <v>#REF!</v>
      </c>
      <c r="L49" s="188" t="e">
        <f t="shared" si="1"/>
        <v>#REF!</v>
      </c>
      <c r="M49" s="188" t="e">
        <f t="shared" si="1"/>
        <v>#REF!</v>
      </c>
      <c r="N49" s="188" t="e">
        <f t="shared" si="1"/>
        <v>#REF!</v>
      </c>
      <c r="O49" s="146" t="s">
        <v>0</v>
      </c>
      <c r="P49" s="146" t="s">
        <v>0</v>
      </c>
      <c r="Q49" s="146" t="s">
        <v>0</v>
      </c>
    </row>
    <row r="50" spans="1:17" s="120" customFormat="1" hidden="1" x14ac:dyDescent="0.2">
      <c r="B50" s="133"/>
      <c r="C50" s="166"/>
      <c r="D50" s="133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46" t="s">
        <v>0</v>
      </c>
      <c r="P50" s="146" t="s">
        <v>0</v>
      </c>
      <c r="Q50" s="146" t="s">
        <v>0</v>
      </c>
    </row>
    <row r="51" spans="1:17" s="120" customFormat="1" hidden="1" x14ac:dyDescent="0.2">
      <c r="B51" s="133"/>
      <c r="C51" s="120">
        <v>1</v>
      </c>
      <c r="D51" s="133"/>
      <c r="E51" s="120">
        <f>C51+1</f>
        <v>2</v>
      </c>
      <c r="F51" s="120">
        <f t="shared" ref="F51:N51" si="2">E51+1</f>
        <v>3</v>
      </c>
      <c r="G51" s="120">
        <f t="shared" si="2"/>
        <v>4</v>
      </c>
      <c r="H51" s="120">
        <f t="shared" si="2"/>
        <v>5</v>
      </c>
      <c r="I51" s="120">
        <f t="shared" si="2"/>
        <v>6</v>
      </c>
      <c r="J51" s="120">
        <f t="shared" si="2"/>
        <v>7</v>
      </c>
      <c r="K51" s="120">
        <f t="shared" si="2"/>
        <v>8</v>
      </c>
      <c r="L51" s="120">
        <f t="shared" si="2"/>
        <v>9</v>
      </c>
      <c r="M51" s="120">
        <f t="shared" si="2"/>
        <v>10</v>
      </c>
      <c r="N51" s="120">
        <f t="shared" si="2"/>
        <v>11</v>
      </c>
      <c r="O51" s="146" t="s">
        <v>0</v>
      </c>
      <c r="P51" s="146" t="s">
        <v>0</v>
      </c>
      <c r="Q51" s="146" t="s">
        <v>0</v>
      </c>
    </row>
    <row r="52" spans="1:17" s="120" customFormat="1" hidden="1" x14ac:dyDescent="0.2">
      <c r="B52" s="133"/>
      <c r="D52" s="133"/>
      <c r="O52" s="146" t="s">
        <v>0</v>
      </c>
      <c r="P52" s="146" t="s">
        <v>0</v>
      </c>
      <c r="Q52" s="146" t="s">
        <v>0</v>
      </c>
    </row>
    <row r="53" spans="1:17" s="120" customFormat="1" hidden="1" x14ac:dyDescent="0.2">
      <c r="A53" s="117" t="s">
        <v>175</v>
      </c>
      <c r="B53" s="185"/>
      <c r="C53" s="120">
        <f>ROUND(SUM(C8:C13)+C23-C38,0)-ROUND(C45,0)</f>
        <v>0</v>
      </c>
      <c r="D53" s="185"/>
      <c r="E53" s="120">
        <f t="shared" ref="E53:N53" si="3">ROUND(SUM(E8:E13)+E23-E38,0)-ROUND(E45,0)</f>
        <v>0</v>
      </c>
      <c r="F53" s="120">
        <f t="shared" si="3"/>
        <v>0</v>
      </c>
      <c r="G53" s="120">
        <f t="shared" si="3"/>
        <v>0</v>
      </c>
      <c r="H53" s="120">
        <f t="shared" si="3"/>
        <v>0</v>
      </c>
      <c r="I53" s="120">
        <f t="shared" si="3"/>
        <v>0</v>
      </c>
      <c r="J53" s="120">
        <f t="shared" si="3"/>
        <v>0</v>
      </c>
      <c r="K53" s="120">
        <f t="shared" si="3"/>
        <v>0</v>
      </c>
      <c r="L53" s="120">
        <f t="shared" si="3"/>
        <v>0</v>
      </c>
      <c r="M53" s="120">
        <f t="shared" si="3"/>
        <v>0</v>
      </c>
      <c r="N53" s="120">
        <f t="shared" si="3"/>
        <v>0</v>
      </c>
      <c r="O53" s="146" t="s">
        <v>0</v>
      </c>
      <c r="P53" s="146" t="s">
        <v>0</v>
      </c>
      <c r="Q53" s="146" t="s">
        <v>0</v>
      </c>
    </row>
    <row r="54" spans="1:17" s="120" customFormat="1" hidden="1" x14ac:dyDescent="0.2">
      <c r="A54" s="117" t="s">
        <v>176</v>
      </c>
      <c r="B54" s="185"/>
      <c r="C54" s="120">
        <f>IF(AND(ABS(C53)&gt;0,OR(ABS(C53)&lt;1,ABS(C53)=1)),SUM(C8:C13)+C23-C38-C45,0)</f>
        <v>0</v>
      </c>
      <c r="D54" s="185"/>
      <c r="E54" s="120">
        <f t="shared" ref="E54:N54" si="4">IF(AND(ABS(E53)&gt;0,OR(ABS(E53)&lt;1,ABS(E53)=1)),SUM(E8:E13)+E23-E38-E45,0)</f>
        <v>0</v>
      </c>
      <c r="F54" s="120">
        <f t="shared" si="4"/>
        <v>0</v>
      </c>
      <c r="G54" s="120">
        <f t="shared" si="4"/>
        <v>0</v>
      </c>
      <c r="H54" s="120">
        <f t="shared" si="4"/>
        <v>0</v>
      </c>
      <c r="I54" s="120">
        <f t="shared" si="4"/>
        <v>0</v>
      </c>
      <c r="J54" s="120">
        <f t="shared" si="4"/>
        <v>0</v>
      </c>
      <c r="K54" s="120">
        <f t="shared" si="4"/>
        <v>0</v>
      </c>
      <c r="L54" s="120">
        <f t="shared" si="4"/>
        <v>0</v>
      </c>
      <c r="M54" s="120">
        <f t="shared" si="4"/>
        <v>0</v>
      </c>
      <c r="N54" s="120">
        <f t="shared" si="4"/>
        <v>0</v>
      </c>
      <c r="O54" s="146" t="s">
        <v>0</v>
      </c>
      <c r="P54" s="146" t="s">
        <v>0</v>
      </c>
      <c r="Q54" s="146" t="s">
        <v>0</v>
      </c>
    </row>
    <row r="55" spans="1:17" s="120" customFormat="1" hidden="1" x14ac:dyDescent="0.2">
      <c r="B55" s="133"/>
      <c r="D55" s="133"/>
      <c r="O55" s="146" t="s">
        <v>0</v>
      </c>
      <c r="P55" s="146" t="s">
        <v>0</v>
      </c>
      <c r="Q55" s="146" t="s">
        <v>0</v>
      </c>
    </row>
    <row r="56" spans="1:17" s="120" customFormat="1" hidden="1" x14ac:dyDescent="0.2">
      <c r="B56" s="133"/>
      <c r="D56" s="133"/>
      <c r="O56" s="146" t="s">
        <v>0</v>
      </c>
      <c r="P56" s="146" t="s">
        <v>0</v>
      </c>
      <c r="Q56" s="146" t="s">
        <v>0</v>
      </c>
    </row>
    <row r="57" spans="1:17" s="120" customFormat="1" ht="13.5" hidden="1" thickBot="1" x14ac:dyDescent="0.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46" t="s">
        <v>0</v>
      </c>
      <c r="P57" s="146" t="s">
        <v>0</v>
      </c>
      <c r="Q57" s="146" t="s">
        <v>0</v>
      </c>
    </row>
    <row r="58" spans="1:17" s="120" customFormat="1" hidden="1" x14ac:dyDescent="0.2">
      <c r="B58" s="133"/>
      <c r="D58" s="133"/>
      <c r="O58" s="146" t="s">
        <v>0</v>
      </c>
      <c r="P58" s="146" t="s">
        <v>0</v>
      </c>
      <c r="Q58" s="146" t="s">
        <v>0</v>
      </c>
    </row>
    <row r="59" spans="1:17" s="120" customFormat="1" hidden="1" x14ac:dyDescent="0.2">
      <c r="A59" s="124"/>
      <c r="B59" s="166"/>
      <c r="D59" s="166"/>
      <c r="O59" s="146" t="s">
        <v>0</v>
      </c>
      <c r="P59" s="146" t="s">
        <v>0</v>
      </c>
      <c r="Q59" s="146" t="s">
        <v>0</v>
      </c>
    </row>
    <row r="60" spans="1:17" hidden="1" x14ac:dyDescent="0.2">
      <c r="A60" s="107" t="s">
        <v>177</v>
      </c>
      <c r="B60" s="190"/>
      <c r="C60" s="107">
        <f>'[1]BS workings'!E274</f>
        <v>0</v>
      </c>
      <c r="D60" s="190"/>
      <c r="E60" s="107">
        <f>'[1]BS workings'!G274</f>
        <v>0</v>
      </c>
      <c r="F60" s="107">
        <f>'[1]BS workings'!H274</f>
        <v>0</v>
      </c>
      <c r="G60" s="107">
        <f>'[1]BS workings'!I274</f>
        <v>0</v>
      </c>
      <c r="H60" s="107">
        <f>'[1]BS workings'!J274</f>
        <v>0</v>
      </c>
      <c r="I60" s="107">
        <f>'[1]BS workings'!K274</f>
        <v>0</v>
      </c>
      <c r="J60" s="107">
        <f>'[1]BS workings'!L274</f>
        <v>0</v>
      </c>
      <c r="K60" s="107">
        <f>'[1]BS workings'!M274</f>
        <v>0</v>
      </c>
      <c r="L60" s="107">
        <f>'[1]BS workings'!N274</f>
        <v>0</v>
      </c>
      <c r="M60" s="107">
        <f>'[1]BS workings'!O274</f>
        <v>0</v>
      </c>
      <c r="N60" s="107">
        <f>'[1]BS workings'!P274</f>
        <v>0</v>
      </c>
      <c r="O60" s="146" t="s">
        <v>0</v>
      </c>
      <c r="P60" s="146" t="s">
        <v>0</v>
      </c>
      <c r="Q60" s="146" t="s">
        <v>0</v>
      </c>
    </row>
    <row r="61" spans="1:17" hidden="1" x14ac:dyDescent="0.2">
      <c r="A61" s="107" t="s">
        <v>178</v>
      </c>
      <c r="B61" s="190"/>
      <c r="C61" s="107">
        <f>'[1]BS workings'!E275</f>
        <v>0</v>
      </c>
      <c r="D61" s="190"/>
      <c r="E61" s="107">
        <f>'[1]BS workings'!G275</f>
        <v>0</v>
      </c>
      <c r="F61" s="107">
        <f>'[1]BS workings'!H275</f>
        <v>0</v>
      </c>
      <c r="G61" s="107">
        <f>'[1]BS workings'!I275</f>
        <v>0</v>
      </c>
      <c r="H61" s="107">
        <f>'[1]BS workings'!J275</f>
        <v>0</v>
      </c>
      <c r="I61" s="107">
        <f>'[1]BS workings'!K275</f>
        <v>0</v>
      </c>
      <c r="J61" s="107">
        <f>'[1]BS workings'!L275</f>
        <v>0</v>
      </c>
      <c r="K61" s="107">
        <f>'[1]BS workings'!M275</f>
        <v>0</v>
      </c>
      <c r="L61" s="107">
        <f>'[1]BS workings'!N275</f>
        <v>0</v>
      </c>
      <c r="M61" s="107">
        <f>'[1]BS workings'!O275</f>
        <v>0</v>
      </c>
      <c r="N61" s="107">
        <f>'[1]BS workings'!P275</f>
        <v>0</v>
      </c>
      <c r="O61" s="146" t="s">
        <v>0</v>
      </c>
      <c r="P61" s="146" t="s">
        <v>0</v>
      </c>
      <c r="Q61" s="146" t="s">
        <v>0</v>
      </c>
    </row>
    <row r="62" spans="1:17" hidden="1" x14ac:dyDescent="0.2">
      <c r="O62" s="146" t="s">
        <v>0</v>
      </c>
      <c r="P62" s="146" t="s">
        <v>0</v>
      </c>
      <c r="Q62" s="146" t="s">
        <v>0</v>
      </c>
    </row>
    <row r="63" spans="1:17" hidden="1" x14ac:dyDescent="0.2">
      <c r="A63" s="107" t="s">
        <v>179</v>
      </c>
      <c r="C63" s="107">
        <f>'[1]BS workings'!E826</f>
        <v>0</v>
      </c>
      <c r="E63" s="107">
        <f>'[1]BS workings'!G826</f>
        <v>0</v>
      </c>
      <c r="F63" s="107">
        <f>'[1]BS workings'!H826</f>
        <v>0</v>
      </c>
      <c r="G63" s="107">
        <f>'[1]BS workings'!I826</f>
        <v>0</v>
      </c>
      <c r="H63" s="107">
        <f>'[1]BS workings'!J826</f>
        <v>0</v>
      </c>
      <c r="I63" s="107">
        <f>'[1]BS workings'!K826</f>
        <v>0</v>
      </c>
      <c r="J63" s="107">
        <f>'[1]BS workings'!L826</f>
        <v>0</v>
      </c>
      <c r="K63" s="107">
        <f>'[1]BS workings'!M826</f>
        <v>0</v>
      </c>
      <c r="L63" s="107">
        <f>'[1]BS workings'!N826</f>
        <v>0</v>
      </c>
      <c r="M63" s="107">
        <f>'[1]BS workings'!O826</f>
        <v>0</v>
      </c>
      <c r="N63" s="107">
        <f>'[1]BS workings'!P826</f>
        <v>0</v>
      </c>
      <c r="O63" s="146" t="s">
        <v>0</v>
      </c>
      <c r="P63" s="146" t="s">
        <v>0</v>
      </c>
      <c r="Q63" s="146" t="s">
        <v>0</v>
      </c>
    </row>
    <row r="64" spans="1:17" hidden="1" x14ac:dyDescent="0.2">
      <c r="A64" s="107" t="s">
        <v>180</v>
      </c>
      <c r="C64" s="107">
        <f>'[1]BS workings'!E827</f>
        <v>0</v>
      </c>
      <c r="E64" s="107">
        <f>'[1]BS workings'!G827</f>
        <v>0</v>
      </c>
      <c r="F64" s="107">
        <f>'[1]BS workings'!H827</f>
        <v>0</v>
      </c>
      <c r="G64" s="107">
        <f>'[1]BS workings'!I827</f>
        <v>0</v>
      </c>
      <c r="H64" s="107">
        <f>'[1]BS workings'!J827</f>
        <v>0</v>
      </c>
      <c r="I64" s="107">
        <f>'[1]BS workings'!K827</f>
        <v>0</v>
      </c>
      <c r="J64" s="107">
        <f>'[1]BS workings'!L827</f>
        <v>0</v>
      </c>
      <c r="K64" s="107">
        <f>'[1]BS workings'!M827</f>
        <v>0</v>
      </c>
      <c r="L64" s="107">
        <f>'[1]BS workings'!N827</f>
        <v>0</v>
      </c>
      <c r="M64" s="107">
        <f>'[1]BS workings'!O827</f>
        <v>0</v>
      </c>
      <c r="N64" s="107">
        <f>'[1]BS workings'!P827</f>
        <v>0</v>
      </c>
      <c r="O64" s="146" t="s">
        <v>0</v>
      </c>
      <c r="P64" s="146" t="s">
        <v>0</v>
      </c>
      <c r="Q64" s="146" t="s">
        <v>0</v>
      </c>
    </row>
    <row r="65" spans="1:17" hidden="1" x14ac:dyDescent="0.2">
      <c r="O65" s="146" t="s">
        <v>0</v>
      </c>
      <c r="P65" s="146" t="s">
        <v>0</v>
      </c>
      <c r="Q65" s="146" t="s">
        <v>0</v>
      </c>
    </row>
    <row r="66" spans="1:17" hidden="1" x14ac:dyDescent="0.2">
      <c r="A66" s="117" t="s">
        <v>181</v>
      </c>
      <c r="C66" s="107">
        <f>'[1]BS workings'!E47</f>
        <v>1971871.4187943451</v>
      </c>
      <c r="E66" s="107">
        <f>'[1]BS workings'!G47</f>
        <v>1956003.9102768665</v>
      </c>
      <c r="F66" s="107">
        <f>'[1]BS workings'!H47</f>
        <v>2251954.9882816412</v>
      </c>
      <c r="G66" s="107">
        <f>'[1]BS workings'!I47</f>
        <v>2637381.8203432821</v>
      </c>
      <c r="H66" s="107">
        <f>'[1]BS workings'!J47</f>
        <v>3103429.111281557</v>
      </c>
      <c r="I66" s="107">
        <f>'[1]BS workings'!K47</f>
        <v>3523154.2226779731</v>
      </c>
      <c r="J66" s="107">
        <f>'[1]BS workings'!L47</f>
        <v>3893849.5332515249</v>
      </c>
      <c r="K66" s="107">
        <f>'[1]BS workings'!M47</f>
        <v>4438302.8015520368</v>
      </c>
      <c r="L66" s="107">
        <f>'[1]BS workings'!N47</f>
        <v>5136927.0435128696</v>
      </c>
      <c r="M66" s="107">
        <f>'[1]BS workings'!O47</f>
        <v>5731160.2260344252</v>
      </c>
      <c r="N66" s="107">
        <f>'[1]BS workings'!P47</f>
        <v>6542916.9502323754</v>
      </c>
      <c r="O66" s="146" t="s">
        <v>0</v>
      </c>
      <c r="P66" s="146" t="s">
        <v>0</v>
      </c>
      <c r="Q66" s="146" t="s">
        <v>0</v>
      </c>
    </row>
    <row r="67" spans="1:17" hidden="1" x14ac:dyDescent="0.2">
      <c r="A67" s="117" t="s">
        <v>182</v>
      </c>
      <c r="C67" s="107">
        <f>'[1]BS workings'!E48</f>
        <v>0</v>
      </c>
      <c r="E67" s="107">
        <f>'[1]BS workings'!G48</f>
        <v>0</v>
      </c>
      <c r="F67" s="107">
        <f>'[1]BS workings'!H48</f>
        <v>0</v>
      </c>
      <c r="G67" s="107">
        <f>'[1]BS workings'!I48</f>
        <v>0</v>
      </c>
      <c r="H67" s="107">
        <f>'[1]BS workings'!J48</f>
        <v>0</v>
      </c>
      <c r="I67" s="107">
        <f>'[1]BS workings'!K48</f>
        <v>0</v>
      </c>
      <c r="J67" s="107">
        <f>'[1]BS workings'!L48</f>
        <v>0</v>
      </c>
      <c r="K67" s="107">
        <f>'[1]BS workings'!M48</f>
        <v>0</v>
      </c>
      <c r="L67" s="107">
        <f>'[1]BS workings'!N48</f>
        <v>0</v>
      </c>
      <c r="M67" s="107">
        <f>'[1]BS workings'!O48</f>
        <v>0</v>
      </c>
      <c r="N67" s="107">
        <f>'[1]BS workings'!P48</f>
        <v>0</v>
      </c>
      <c r="O67" s="146" t="s">
        <v>0</v>
      </c>
      <c r="P67" s="146" t="s">
        <v>0</v>
      </c>
      <c r="Q67" s="146" t="s">
        <v>0</v>
      </c>
    </row>
    <row r="68" spans="1:17" hidden="1" x14ac:dyDescent="0.2">
      <c r="O68" s="146" t="s">
        <v>0</v>
      </c>
      <c r="P68" s="146" t="s">
        <v>0</v>
      </c>
      <c r="Q68" s="146" t="s">
        <v>0</v>
      </c>
    </row>
    <row r="69" spans="1:17" hidden="1" x14ac:dyDescent="0.2">
      <c r="O69" s="146" t="s">
        <v>0</v>
      </c>
      <c r="P69" s="146" t="s">
        <v>0</v>
      </c>
      <c r="Q69" s="146" t="s">
        <v>0</v>
      </c>
    </row>
    <row r="70" spans="1:17" hidden="1" x14ac:dyDescent="0.2">
      <c r="O70" s="146" t="s">
        <v>0</v>
      </c>
      <c r="P70" s="146" t="s">
        <v>0</v>
      </c>
      <c r="Q70" s="146" t="s">
        <v>0</v>
      </c>
    </row>
    <row r="71" spans="1:17" hidden="1" x14ac:dyDescent="0.2">
      <c r="O71" s="146" t="s">
        <v>0</v>
      </c>
      <c r="P71" s="146" t="s">
        <v>0</v>
      </c>
      <c r="Q71" s="146" t="s">
        <v>0</v>
      </c>
    </row>
    <row r="72" spans="1:17" hidden="1" x14ac:dyDescent="0.2">
      <c r="A72" s="140" t="s">
        <v>39</v>
      </c>
      <c r="B72" s="140" t="s">
        <v>39</v>
      </c>
      <c r="C72" s="140" t="s">
        <v>39</v>
      </c>
      <c r="D72" s="140" t="s">
        <v>39</v>
      </c>
      <c r="E72" s="140" t="s">
        <v>39</v>
      </c>
      <c r="F72" s="140" t="s">
        <v>39</v>
      </c>
      <c r="G72" s="140" t="s">
        <v>39</v>
      </c>
      <c r="H72" s="140" t="s">
        <v>39</v>
      </c>
      <c r="I72" s="140" t="s">
        <v>39</v>
      </c>
      <c r="J72" s="140" t="s">
        <v>39</v>
      </c>
      <c r="K72" s="140" t="s">
        <v>39</v>
      </c>
      <c r="L72" s="140" t="s">
        <v>39</v>
      </c>
      <c r="M72" s="140" t="s">
        <v>39</v>
      </c>
      <c r="N72" s="140" t="s">
        <v>39</v>
      </c>
      <c r="O72" s="146" t="s">
        <v>0</v>
      </c>
      <c r="P72" s="146" t="s">
        <v>0</v>
      </c>
      <c r="Q72" s="146" t="s">
        <v>0</v>
      </c>
    </row>
    <row r="73" spans="1:17" ht="30" customHeight="1" x14ac:dyDescent="0.2">
      <c r="A73" s="142" t="s">
        <v>0</v>
      </c>
      <c r="B73" s="142" t="s">
        <v>0</v>
      </c>
      <c r="C73" s="142" t="s">
        <v>0</v>
      </c>
      <c r="D73" s="142" t="s">
        <v>0</v>
      </c>
      <c r="E73" s="142" t="s">
        <v>0</v>
      </c>
      <c r="F73" s="142" t="s">
        <v>0</v>
      </c>
      <c r="G73" s="142" t="s">
        <v>0</v>
      </c>
      <c r="H73" s="142" t="s">
        <v>0</v>
      </c>
      <c r="I73" s="142" t="s">
        <v>0</v>
      </c>
      <c r="J73" s="142" t="s">
        <v>0</v>
      </c>
      <c r="K73" s="142" t="s">
        <v>0</v>
      </c>
      <c r="L73" s="142" t="s">
        <v>0</v>
      </c>
      <c r="M73" s="142" t="s">
        <v>0</v>
      </c>
      <c r="N73" s="142" t="s">
        <v>0</v>
      </c>
      <c r="O73" s="146" t="s">
        <v>0</v>
      </c>
      <c r="P73" s="146" t="s">
        <v>0</v>
      </c>
      <c r="Q73" s="146" t="s">
        <v>0</v>
      </c>
    </row>
    <row r="74" spans="1:17" ht="30" customHeight="1" x14ac:dyDescent="0.2">
      <c r="A74" s="142" t="s">
        <v>0</v>
      </c>
      <c r="B74" s="142" t="s">
        <v>0</v>
      </c>
      <c r="C74" s="142" t="s">
        <v>0</v>
      </c>
      <c r="D74" s="142" t="s">
        <v>0</v>
      </c>
      <c r="E74" s="142" t="s">
        <v>0</v>
      </c>
      <c r="F74" s="142" t="s">
        <v>0</v>
      </c>
      <c r="G74" s="142" t="s">
        <v>0</v>
      </c>
      <c r="H74" s="142" t="s">
        <v>0</v>
      </c>
      <c r="I74" s="142" t="s">
        <v>0</v>
      </c>
      <c r="J74" s="142" t="s">
        <v>0</v>
      </c>
      <c r="K74" s="142" t="s">
        <v>0</v>
      </c>
      <c r="L74" s="142" t="s">
        <v>0</v>
      </c>
      <c r="M74" s="142" t="s">
        <v>0</v>
      </c>
      <c r="N74" s="142" t="s">
        <v>0</v>
      </c>
      <c r="O74" s="146" t="s">
        <v>0</v>
      </c>
      <c r="P74" s="146" t="s">
        <v>0</v>
      </c>
      <c r="Q74" s="146" t="s">
        <v>0</v>
      </c>
    </row>
    <row r="75" spans="1:17" ht="30" customHeight="1" x14ac:dyDescent="0.2">
      <c r="A75" s="142" t="s">
        <v>0</v>
      </c>
      <c r="B75" s="142" t="s">
        <v>0</v>
      </c>
      <c r="C75" s="142" t="s">
        <v>0</v>
      </c>
      <c r="D75" s="142" t="s">
        <v>0</v>
      </c>
      <c r="E75" s="142" t="s">
        <v>0</v>
      </c>
      <c r="F75" s="142" t="s">
        <v>0</v>
      </c>
      <c r="G75" s="142" t="s">
        <v>0</v>
      </c>
      <c r="H75" s="142" t="s">
        <v>0</v>
      </c>
      <c r="I75" s="142" t="s">
        <v>0</v>
      </c>
      <c r="J75" s="142" t="s">
        <v>0</v>
      </c>
      <c r="K75" s="142" t="s">
        <v>0</v>
      </c>
      <c r="L75" s="142" t="s">
        <v>0</v>
      </c>
      <c r="M75" s="142" t="s">
        <v>0</v>
      </c>
      <c r="N75" s="142" t="s">
        <v>0</v>
      </c>
      <c r="O75" s="146" t="s">
        <v>0</v>
      </c>
      <c r="P75" s="146" t="s">
        <v>0</v>
      </c>
      <c r="Q75" s="146" t="s">
        <v>0</v>
      </c>
    </row>
    <row r="76" spans="1:17" ht="30" customHeight="1" x14ac:dyDescent="0.2">
      <c r="A76" s="142" t="s">
        <v>0</v>
      </c>
      <c r="B76" s="142" t="s">
        <v>0</v>
      </c>
      <c r="C76" s="142" t="s">
        <v>0</v>
      </c>
      <c r="D76" s="142" t="s">
        <v>0</v>
      </c>
      <c r="E76" s="142" t="s">
        <v>0</v>
      </c>
      <c r="F76" s="142" t="s">
        <v>0</v>
      </c>
      <c r="G76" s="142" t="s">
        <v>0</v>
      </c>
      <c r="H76" s="142" t="s">
        <v>0</v>
      </c>
      <c r="I76" s="142" t="s">
        <v>0</v>
      </c>
      <c r="J76" s="142" t="s">
        <v>0</v>
      </c>
      <c r="K76" s="142" t="s">
        <v>0</v>
      </c>
      <c r="L76" s="142" t="s">
        <v>0</v>
      </c>
      <c r="M76" s="142" t="s">
        <v>0</v>
      </c>
      <c r="N76" s="142" t="s">
        <v>0</v>
      </c>
      <c r="O76" s="146" t="s">
        <v>0</v>
      </c>
      <c r="P76" s="146" t="s">
        <v>0</v>
      </c>
      <c r="Q76" s="146" t="s">
        <v>0</v>
      </c>
    </row>
    <row r="77" spans="1:17" ht="30" customHeight="1" x14ac:dyDescent="0.2">
      <c r="A77" s="142" t="s">
        <v>0</v>
      </c>
      <c r="B77" s="142" t="s">
        <v>0</v>
      </c>
      <c r="C77" s="142" t="s">
        <v>0</v>
      </c>
      <c r="D77" s="142" t="s">
        <v>0</v>
      </c>
      <c r="E77" s="142" t="s">
        <v>0</v>
      </c>
      <c r="F77" s="142" t="s">
        <v>0</v>
      </c>
      <c r="G77" s="142" t="s">
        <v>0</v>
      </c>
      <c r="H77" s="142" t="s">
        <v>0</v>
      </c>
      <c r="I77" s="142" t="s">
        <v>0</v>
      </c>
      <c r="J77" s="142" t="s">
        <v>0</v>
      </c>
      <c r="K77" s="142" t="s">
        <v>0</v>
      </c>
      <c r="L77" s="142" t="s">
        <v>0</v>
      </c>
      <c r="M77" s="142" t="s">
        <v>0</v>
      </c>
      <c r="N77" s="142" t="s">
        <v>0</v>
      </c>
      <c r="O77" s="146" t="s">
        <v>0</v>
      </c>
      <c r="P77" s="146" t="s">
        <v>0</v>
      </c>
      <c r="Q77" s="146" t="s">
        <v>0</v>
      </c>
    </row>
    <row r="78" spans="1:17" ht="30" customHeight="1" x14ac:dyDescent="0.2">
      <c r="A78" s="142" t="s">
        <v>0</v>
      </c>
      <c r="B78" s="142" t="s">
        <v>0</v>
      </c>
      <c r="C78" s="142" t="s">
        <v>0</v>
      </c>
      <c r="D78" s="142" t="s">
        <v>0</v>
      </c>
      <c r="E78" s="142" t="s">
        <v>0</v>
      </c>
      <c r="F78" s="142" t="s">
        <v>0</v>
      </c>
      <c r="G78" s="142" t="s">
        <v>0</v>
      </c>
      <c r="H78" s="142" t="s">
        <v>0</v>
      </c>
      <c r="I78" s="142" t="s">
        <v>0</v>
      </c>
      <c r="J78" s="142" t="s">
        <v>0</v>
      </c>
      <c r="K78" s="142" t="s">
        <v>0</v>
      </c>
      <c r="L78" s="142" t="s">
        <v>0</v>
      </c>
      <c r="M78" s="142" t="s">
        <v>0</v>
      </c>
      <c r="N78" s="142" t="s">
        <v>0</v>
      </c>
      <c r="O78" s="146" t="s">
        <v>0</v>
      </c>
      <c r="P78" s="146" t="s">
        <v>0</v>
      </c>
      <c r="Q78" s="146" t="s">
        <v>0</v>
      </c>
    </row>
    <row r="79" spans="1:17" ht="30" customHeight="1" x14ac:dyDescent="0.2">
      <c r="A79" s="142" t="s">
        <v>0</v>
      </c>
      <c r="B79" s="142" t="s">
        <v>0</v>
      </c>
      <c r="C79" s="142" t="s">
        <v>0</v>
      </c>
      <c r="D79" s="142" t="s">
        <v>0</v>
      </c>
      <c r="E79" s="142" t="s">
        <v>0</v>
      </c>
      <c r="F79" s="142" t="s">
        <v>0</v>
      </c>
      <c r="G79" s="142" t="s">
        <v>0</v>
      </c>
      <c r="H79" s="142" t="s">
        <v>0</v>
      </c>
      <c r="I79" s="142" t="s">
        <v>0</v>
      </c>
      <c r="J79" s="142" t="s">
        <v>0</v>
      </c>
      <c r="K79" s="142" t="s">
        <v>0</v>
      </c>
      <c r="L79" s="142" t="s">
        <v>0</v>
      </c>
      <c r="M79" s="142" t="s">
        <v>0</v>
      </c>
      <c r="N79" s="142" t="s">
        <v>0</v>
      </c>
      <c r="O79" s="146" t="s">
        <v>0</v>
      </c>
      <c r="P79" s="146" t="s">
        <v>0</v>
      </c>
      <c r="Q79" s="146" t="s">
        <v>0</v>
      </c>
    </row>
    <row r="128" s="191" customFormat="1" x14ac:dyDescent="0.2"/>
    <row r="129" s="191" customFormat="1" x14ac:dyDescent="0.2"/>
    <row r="130" s="191" customFormat="1" x14ac:dyDescent="0.2"/>
    <row r="131" s="191" customFormat="1" x14ac:dyDescent="0.2"/>
    <row r="132" s="191" customFormat="1" x14ac:dyDescent="0.2"/>
    <row r="133" s="191" customFormat="1" x14ac:dyDescent="0.2"/>
    <row r="134" s="191" customFormat="1" x14ac:dyDescent="0.2"/>
    <row r="135" s="191" customFormat="1" x14ac:dyDescent="0.2"/>
    <row r="136" s="191" customFormat="1" x14ac:dyDescent="0.2"/>
    <row r="137" s="191" customFormat="1" x14ac:dyDescent="0.2"/>
    <row r="138" s="191" customFormat="1" x14ac:dyDescent="0.2"/>
    <row r="139" s="191" customFormat="1" x14ac:dyDescent="0.2"/>
    <row r="140" s="191" customFormat="1" x14ac:dyDescent="0.2"/>
    <row r="141" s="191" customFormat="1" x14ac:dyDescent="0.2"/>
    <row r="142" s="191" customFormat="1" x14ac:dyDescent="0.2"/>
    <row r="143" s="191" customFormat="1" x14ac:dyDescent="0.2"/>
    <row r="144" s="191" customFormat="1" x14ac:dyDescent="0.2"/>
    <row r="145" s="191" customFormat="1" x14ac:dyDescent="0.2"/>
    <row r="146" s="191" customFormat="1" x14ac:dyDescent="0.2"/>
    <row r="147" s="191" customFormat="1" x14ac:dyDescent="0.2"/>
    <row r="148" s="191" customFormat="1" x14ac:dyDescent="0.2"/>
    <row r="149" s="191" customFormat="1" x14ac:dyDescent="0.2"/>
    <row r="150" s="191" customFormat="1" x14ac:dyDescent="0.2"/>
    <row r="151" s="191" customFormat="1" x14ac:dyDescent="0.2"/>
    <row r="152" s="191" customFormat="1" x14ac:dyDescent="0.2"/>
    <row r="153" s="191" customFormat="1" x14ac:dyDescent="0.2"/>
    <row r="154" s="191" customFormat="1" x14ac:dyDescent="0.2"/>
    <row r="155" s="191" customFormat="1" x14ac:dyDescent="0.2"/>
    <row r="156" s="191" customFormat="1" x14ac:dyDescent="0.2"/>
    <row r="157" s="191" customFormat="1" x14ac:dyDescent="0.2"/>
    <row r="158" s="191" customFormat="1" x14ac:dyDescent="0.2"/>
    <row r="159" s="191" customFormat="1" x14ac:dyDescent="0.2"/>
    <row r="160" s="191" customFormat="1" x14ac:dyDescent="0.2"/>
    <row r="161" s="191" customFormat="1" x14ac:dyDescent="0.2"/>
    <row r="162" s="191" customFormat="1" x14ac:dyDescent="0.2"/>
    <row r="163" s="191" customFormat="1" x14ac:dyDescent="0.2"/>
    <row r="164" s="191" customFormat="1" x14ac:dyDescent="0.2"/>
    <row r="165" s="191" customFormat="1" x14ac:dyDescent="0.2"/>
    <row r="166" s="191" customFormat="1" x14ac:dyDescent="0.2"/>
    <row r="167" s="191" customFormat="1" x14ac:dyDescent="0.2"/>
    <row r="168" s="191" customFormat="1" x14ac:dyDescent="0.2"/>
    <row r="169" s="191" customFormat="1" x14ac:dyDescent="0.2"/>
    <row r="170" s="191" customFormat="1" x14ac:dyDescent="0.2"/>
    <row r="171" s="191" customFormat="1" x14ac:dyDescent="0.2"/>
    <row r="172" s="191" customFormat="1" x14ac:dyDescent="0.2"/>
    <row r="173" s="191" customFormat="1" x14ac:dyDescent="0.2"/>
    <row r="174" s="191" customFormat="1" x14ac:dyDescent="0.2"/>
    <row r="175" s="191" customFormat="1" x14ac:dyDescent="0.2"/>
    <row r="176" s="191" customFormat="1" x14ac:dyDescent="0.2"/>
    <row r="177" s="191" customFormat="1" x14ac:dyDescent="0.2"/>
    <row r="178" s="191" customFormat="1" x14ac:dyDescent="0.2"/>
    <row r="179" s="191" customFormat="1" x14ac:dyDescent="0.2"/>
    <row r="180" s="191" customFormat="1" x14ac:dyDescent="0.2"/>
    <row r="181" s="191" customFormat="1" x14ac:dyDescent="0.2"/>
    <row r="182" s="191" customFormat="1" x14ac:dyDescent="0.2"/>
    <row r="183" s="191" customFormat="1" x14ac:dyDescent="0.2"/>
    <row r="184" s="191" customFormat="1" x14ac:dyDescent="0.2"/>
    <row r="185" s="191" customFormat="1" x14ac:dyDescent="0.2"/>
    <row r="186" s="191" customFormat="1" x14ac:dyDescent="0.2"/>
    <row r="187" s="191" customFormat="1" x14ac:dyDescent="0.2"/>
    <row r="188" s="191" customFormat="1" x14ac:dyDescent="0.2"/>
    <row r="189" s="191" customFormat="1" x14ac:dyDescent="0.2"/>
    <row r="190" s="191" customFormat="1" x14ac:dyDescent="0.2"/>
    <row r="191" s="191" customFormat="1" x14ac:dyDescent="0.2"/>
    <row r="192" s="191" customFormat="1" x14ac:dyDescent="0.2"/>
    <row r="193" s="191" customFormat="1" x14ac:dyDescent="0.2"/>
    <row r="194" s="191" customFormat="1" x14ac:dyDescent="0.2"/>
    <row r="195" s="191" customFormat="1" x14ac:dyDescent="0.2"/>
    <row r="196" s="191" customFormat="1" x14ac:dyDescent="0.2"/>
    <row r="197" s="191" customFormat="1" x14ac:dyDescent="0.2"/>
    <row r="198" s="191" customFormat="1" x14ac:dyDescent="0.2"/>
    <row r="199" s="191" customFormat="1" x14ac:dyDescent="0.2"/>
    <row r="200" s="191" customFormat="1" x14ac:dyDescent="0.2"/>
    <row r="201" s="191" customFormat="1" x14ac:dyDescent="0.2"/>
    <row r="202" s="191" customFormat="1" x14ac:dyDescent="0.2"/>
    <row r="203" s="191" customFormat="1" x14ac:dyDescent="0.2"/>
    <row r="204" s="191" customFormat="1" x14ac:dyDescent="0.2"/>
    <row r="205" s="191" customFormat="1" x14ac:dyDescent="0.2"/>
    <row r="206" s="191" customFormat="1" x14ac:dyDescent="0.2"/>
    <row r="207" s="191" customFormat="1" x14ac:dyDescent="0.2"/>
    <row r="208" s="191" customFormat="1" x14ac:dyDescent="0.2"/>
    <row r="209" s="191" customFormat="1" x14ac:dyDescent="0.2"/>
    <row r="210" s="191" customFormat="1" x14ac:dyDescent="0.2"/>
    <row r="211" s="191" customFormat="1" x14ac:dyDescent="0.2"/>
    <row r="212" s="191" customFormat="1" x14ac:dyDescent="0.2"/>
    <row r="213" s="191" customFormat="1" x14ac:dyDescent="0.2"/>
    <row r="214" s="191" customFormat="1" x14ac:dyDescent="0.2"/>
    <row r="215" s="191" customFormat="1" x14ac:dyDescent="0.2"/>
    <row r="216" s="191" customFormat="1" x14ac:dyDescent="0.2"/>
    <row r="217" s="191" customFormat="1" x14ac:dyDescent="0.2"/>
    <row r="218" s="191" customFormat="1" x14ac:dyDescent="0.2"/>
    <row r="219" s="191" customFormat="1" x14ac:dyDescent="0.2"/>
    <row r="220" s="191" customFormat="1" x14ac:dyDescent="0.2"/>
    <row r="221" s="191" customFormat="1" x14ac:dyDescent="0.2"/>
    <row r="222" s="191" customFormat="1" x14ac:dyDescent="0.2"/>
    <row r="223" s="191" customFormat="1" x14ac:dyDescent="0.2"/>
    <row r="224" s="191" customFormat="1" x14ac:dyDescent="0.2"/>
    <row r="225" s="191" customFormat="1" x14ac:dyDescent="0.2"/>
    <row r="226" s="191" customFormat="1" x14ac:dyDescent="0.2"/>
    <row r="227" s="191" customFormat="1" x14ac:dyDescent="0.2"/>
    <row r="228" s="191" customFormat="1" x14ac:dyDescent="0.2"/>
    <row r="229" s="191" customFormat="1" x14ac:dyDescent="0.2"/>
    <row r="230" s="191" customFormat="1" x14ac:dyDescent="0.2"/>
    <row r="231" s="191" customFormat="1" x14ac:dyDescent="0.2"/>
    <row r="232" s="191" customFormat="1" x14ac:dyDescent="0.2"/>
    <row r="233" s="191" customFormat="1" x14ac:dyDescent="0.2"/>
    <row r="234" s="191" customFormat="1" x14ac:dyDescent="0.2"/>
    <row r="235" s="191" customFormat="1" x14ac:dyDescent="0.2"/>
    <row r="236" s="191" customFormat="1" x14ac:dyDescent="0.2"/>
    <row r="237" s="191" customFormat="1" x14ac:dyDescent="0.2"/>
    <row r="238" s="191" customFormat="1" x14ac:dyDescent="0.2"/>
    <row r="239" s="191" customFormat="1" x14ac:dyDescent="0.2"/>
    <row r="240" s="191" customFormat="1" x14ac:dyDescent="0.2"/>
    <row r="241" s="191" customFormat="1" x14ac:dyDescent="0.2"/>
    <row r="242" s="191" customFormat="1" x14ac:dyDescent="0.2"/>
    <row r="243" s="191" customFormat="1" x14ac:dyDescent="0.2"/>
    <row r="244" s="191" customFormat="1" x14ac:dyDescent="0.2"/>
    <row r="245" s="191" customFormat="1" x14ac:dyDescent="0.2"/>
    <row r="246" s="191" customFormat="1" x14ac:dyDescent="0.2"/>
    <row r="247" s="191" customFormat="1" x14ac:dyDescent="0.2"/>
    <row r="248" s="191" customFormat="1" x14ac:dyDescent="0.2"/>
    <row r="249" s="191" customFormat="1" x14ac:dyDescent="0.2"/>
    <row r="250" s="191" customFormat="1" x14ac:dyDescent="0.2"/>
    <row r="251" s="191" customFormat="1" x14ac:dyDescent="0.2"/>
    <row r="252" s="191" customFormat="1" x14ac:dyDescent="0.2"/>
    <row r="253" s="191" customFormat="1" x14ac:dyDescent="0.2"/>
    <row r="254" s="191" customFormat="1" x14ac:dyDescent="0.2"/>
    <row r="255" s="191" customFormat="1" x14ac:dyDescent="0.2"/>
    <row r="256" s="191" customFormat="1" x14ac:dyDescent="0.2"/>
    <row r="257" s="191" customFormat="1" x14ac:dyDescent="0.2"/>
    <row r="258" s="191" customFormat="1" x14ac:dyDescent="0.2"/>
    <row r="259" s="191" customFormat="1" x14ac:dyDescent="0.2"/>
    <row r="260" s="191" customFormat="1" x14ac:dyDescent="0.2"/>
    <row r="261" s="191" customFormat="1" x14ac:dyDescent="0.2"/>
    <row r="262" s="191" customFormat="1" x14ac:dyDescent="0.2"/>
    <row r="263" s="191" customFormat="1" x14ac:dyDescent="0.2"/>
    <row r="264" s="191" customFormat="1" x14ac:dyDescent="0.2"/>
    <row r="265" s="191" customFormat="1" x14ac:dyDescent="0.2"/>
    <row r="266" s="191" customFormat="1" x14ac:dyDescent="0.2"/>
    <row r="267" s="191" customFormat="1" x14ac:dyDescent="0.2"/>
    <row r="268" s="191" customFormat="1" x14ac:dyDescent="0.2"/>
    <row r="269" s="191" customFormat="1" x14ac:dyDescent="0.2"/>
    <row r="270" s="191" customFormat="1" x14ac:dyDescent="0.2"/>
    <row r="271" s="191" customFormat="1" x14ac:dyDescent="0.2"/>
    <row r="272" s="191" customFormat="1" x14ac:dyDescent="0.2"/>
    <row r="273" s="191" customFormat="1" x14ac:dyDescent="0.2"/>
    <row r="274" s="191" customFormat="1" x14ac:dyDescent="0.2"/>
    <row r="275" s="191" customFormat="1" x14ac:dyDescent="0.2"/>
    <row r="276" s="191" customFormat="1" x14ac:dyDescent="0.2"/>
    <row r="277" s="191" customFormat="1" x14ac:dyDescent="0.2"/>
    <row r="278" s="191" customFormat="1" x14ac:dyDescent="0.2"/>
    <row r="279" s="191" customFormat="1" x14ac:dyDescent="0.2"/>
    <row r="280" s="191" customFormat="1" x14ac:dyDescent="0.2"/>
    <row r="281" s="191" customFormat="1" x14ac:dyDescent="0.2"/>
    <row r="282" s="191" customFormat="1" x14ac:dyDescent="0.2"/>
    <row r="283" s="191" customFormat="1" x14ac:dyDescent="0.2"/>
    <row r="284" s="191" customFormat="1" x14ac:dyDescent="0.2"/>
    <row r="285" s="191" customFormat="1" x14ac:dyDescent="0.2"/>
    <row r="286" s="191" customFormat="1" x14ac:dyDescent="0.2"/>
    <row r="287" s="191" customFormat="1" x14ac:dyDescent="0.2"/>
    <row r="288" s="191" customFormat="1" x14ac:dyDescent="0.2"/>
    <row r="289" s="191" customFormat="1" x14ac:dyDescent="0.2"/>
    <row r="290" s="191" customFormat="1" x14ac:dyDescent="0.2"/>
    <row r="291" s="191" customFormat="1" x14ac:dyDescent="0.2"/>
    <row r="292" s="191" customFormat="1" x14ac:dyDescent="0.2"/>
    <row r="293" s="191" customFormat="1" x14ac:dyDescent="0.2"/>
    <row r="294" s="191" customFormat="1" x14ac:dyDescent="0.2"/>
    <row r="295" s="191" customFormat="1" x14ac:dyDescent="0.2"/>
    <row r="296" s="191" customFormat="1" x14ac:dyDescent="0.2"/>
    <row r="297" s="191" customFormat="1" x14ac:dyDescent="0.2"/>
    <row r="298" s="191" customFormat="1" x14ac:dyDescent="0.2"/>
    <row r="299" s="191" customFormat="1" x14ac:dyDescent="0.2"/>
    <row r="300" s="191" customFormat="1" x14ac:dyDescent="0.2"/>
    <row r="301" s="191" customFormat="1" x14ac:dyDescent="0.2"/>
    <row r="302" s="191" customFormat="1" x14ac:dyDescent="0.2"/>
    <row r="303" s="191" customFormat="1" x14ac:dyDescent="0.2"/>
    <row r="304" s="191" customFormat="1" x14ac:dyDescent="0.2"/>
    <row r="305" s="191" customFormat="1" x14ac:dyDescent="0.2"/>
    <row r="306" s="191" customFormat="1" x14ac:dyDescent="0.2"/>
    <row r="307" s="191" customFormat="1" x14ac:dyDescent="0.2"/>
    <row r="308" s="191" customFormat="1" x14ac:dyDescent="0.2"/>
    <row r="309" s="191" customFormat="1" x14ac:dyDescent="0.2"/>
    <row r="310" s="191" customFormat="1" x14ac:dyDescent="0.2"/>
    <row r="311" s="191" customFormat="1" x14ac:dyDescent="0.2"/>
    <row r="312" s="191" customFormat="1" x14ac:dyDescent="0.2"/>
    <row r="313" s="191" customFormat="1" x14ac:dyDescent="0.2"/>
    <row r="314" s="191" customFormat="1" x14ac:dyDescent="0.2"/>
    <row r="315" s="191" customFormat="1" x14ac:dyDescent="0.2"/>
    <row r="316" s="191" customFormat="1" x14ac:dyDescent="0.2"/>
    <row r="317" s="191" customFormat="1" x14ac:dyDescent="0.2"/>
    <row r="318" s="191" customFormat="1" x14ac:dyDescent="0.2"/>
    <row r="319" s="191" customFormat="1" x14ac:dyDescent="0.2"/>
    <row r="320" s="191" customFormat="1" x14ac:dyDescent="0.2"/>
    <row r="321" s="191" customFormat="1" x14ac:dyDescent="0.2"/>
    <row r="322" s="191" customFormat="1" x14ac:dyDescent="0.2"/>
    <row r="323" s="191" customFormat="1" x14ac:dyDescent="0.2"/>
    <row r="324" s="191" customFormat="1" x14ac:dyDescent="0.2"/>
    <row r="325" s="191" customFormat="1" x14ac:dyDescent="0.2"/>
    <row r="326" s="191" customFormat="1" x14ac:dyDescent="0.2"/>
    <row r="327" s="191" customFormat="1" x14ac:dyDescent="0.2"/>
    <row r="328" s="191" customFormat="1" x14ac:dyDescent="0.2"/>
    <row r="329" s="191" customFormat="1" x14ac:dyDescent="0.2"/>
    <row r="330" s="191" customFormat="1" x14ac:dyDescent="0.2"/>
    <row r="331" s="191" customFormat="1" x14ac:dyDescent="0.2"/>
    <row r="332" s="191" customFormat="1" x14ac:dyDescent="0.2"/>
    <row r="333" s="191" customFormat="1" x14ac:dyDescent="0.2"/>
    <row r="334" s="191" customFormat="1" x14ac:dyDescent="0.2"/>
    <row r="335" s="191" customFormat="1" x14ac:dyDescent="0.2"/>
    <row r="336" s="191" customFormat="1" x14ac:dyDescent="0.2"/>
    <row r="337" s="191" customFormat="1" x14ac:dyDescent="0.2"/>
    <row r="338" s="191" customFormat="1" x14ac:dyDescent="0.2"/>
    <row r="339" s="191" customFormat="1" x14ac:dyDescent="0.2"/>
    <row r="340" s="191" customFormat="1" x14ac:dyDescent="0.2"/>
    <row r="341" s="191" customFormat="1" x14ac:dyDescent="0.2"/>
    <row r="342" s="191" customFormat="1" x14ac:dyDescent="0.2"/>
    <row r="343" s="191" customFormat="1" x14ac:dyDescent="0.2"/>
    <row r="344" s="191" customFormat="1" x14ac:dyDescent="0.2"/>
    <row r="345" s="191" customFormat="1" x14ac:dyDescent="0.2"/>
    <row r="346" s="191" customFormat="1" x14ac:dyDescent="0.2"/>
    <row r="347" s="191" customFormat="1" x14ac:dyDescent="0.2"/>
    <row r="348" s="191" customFormat="1" x14ac:dyDescent="0.2"/>
    <row r="349" s="191" customFormat="1" x14ac:dyDescent="0.2"/>
    <row r="350" s="191" customFormat="1" x14ac:dyDescent="0.2"/>
    <row r="351" s="191" customFormat="1" x14ac:dyDescent="0.2"/>
    <row r="352" s="191" customFormat="1" x14ac:dyDescent="0.2"/>
    <row r="353" s="191" customFormat="1" x14ac:dyDescent="0.2"/>
    <row r="354" s="191" customFormat="1" x14ac:dyDescent="0.2"/>
    <row r="355" s="191" customFormat="1" x14ac:dyDescent="0.2"/>
    <row r="356" s="191" customFormat="1" x14ac:dyDescent="0.2"/>
    <row r="357" s="191" customFormat="1" x14ac:dyDescent="0.2"/>
    <row r="358" s="191" customFormat="1" x14ac:dyDescent="0.2"/>
    <row r="359" s="191" customFormat="1" x14ac:dyDescent="0.2"/>
    <row r="360" s="191" customFormat="1" x14ac:dyDescent="0.2"/>
    <row r="361" s="191" customFormat="1" x14ac:dyDescent="0.2"/>
    <row r="362" s="191" customFormat="1" x14ac:dyDescent="0.2"/>
    <row r="363" s="191" customFormat="1" x14ac:dyDescent="0.2"/>
    <row r="364" s="191" customFormat="1" x14ac:dyDescent="0.2"/>
    <row r="365" s="191" customFormat="1" x14ac:dyDescent="0.2"/>
    <row r="366" s="120" customFormat="1" x14ac:dyDescent="0.2"/>
    <row r="367" s="120" customFormat="1" x14ac:dyDescent="0.2"/>
    <row r="368" s="120" customFormat="1" x14ac:dyDescent="0.2"/>
    <row r="369" s="120" customFormat="1" x14ac:dyDescent="0.2"/>
    <row r="370" s="120" customFormat="1" x14ac:dyDescent="0.2"/>
    <row r="371" s="120" customFormat="1" x14ac:dyDescent="0.2"/>
    <row r="372" s="120" customFormat="1" x14ac:dyDescent="0.2"/>
    <row r="373" s="120" customFormat="1" x14ac:dyDescent="0.2"/>
    <row r="374" s="120" customFormat="1" x14ac:dyDescent="0.2"/>
    <row r="375" s="120" customFormat="1" x14ac:dyDescent="0.2"/>
    <row r="376" s="120" customFormat="1" x14ac:dyDescent="0.2"/>
    <row r="377" s="120" customFormat="1" x14ac:dyDescent="0.2"/>
    <row r="378" s="120" customFormat="1" x14ac:dyDescent="0.2"/>
    <row r="379" s="120" customFormat="1" x14ac:dyDescent="0.2"/>
    <row r="380" s="120" customFormat="1" x14ac:dyDescent="0.2"/>
    <row r="381" s="120" customFormat="1" x14ac:dyDescent="0.2"/>
    <row r="382" s="120" customFormat="1" x14ac:dyDescent="0.2"/>
    <row r="383" s="120" customFormat="1" x14ac:dyDescent="0.2"/>
    <row r="384" s="120" customFormat="1" x14ac:dyDescent="0.2"/>
    <row r="385" s="120" customFormat="1" x14ac:dyDescent="0.2"/>
    <row r="386" s="120" customFormat="1" x14ac:dyDescent="0.2"/>
    <row r="387" s="120" customFormat="1" x14ac:dyDescent="0.2"/>
    <row r="388" s="120" customFormat="1" x14ac:dyDescent="0.2"/>
    <row r="389" s="120" customFormat="1" x14ac:dyDescent="0.2"/>
    <row r="390" s="120" customFormat="1" x14ac:dyDescent="0.2"/>
    <row r="391" s="120" customFormat="1" x14ac:dyDescent="0.2"/>
    <row r="392" s="120" customFormat="1" x14ac:dyDescent="0.2"/>
    <row r="393" s="120" customFormat="1" x14ac:dyDescent="0.2"/>
    <row r="394" s="120" customFormat="1" x14ac:dyDescent="0.2"/>
    <row r="395" s="120" customFormat="1" x14ac:dyDescent="0.2"/>
    <row r="396" s="120" customFormat="1" x14ac:dyDescent="0.2"/>
    <row r="397" s="120" customFormat="1" x14ac:dyDescent="0.2"/>
    <row r="398" s="120" customFormat="1" x14ac:dyDescent="0.2"/>
    <row r="399" s="120" customFormat="1" x14ac:dyDescent="0.2"/>
    <row r="400" s="120" customFormat="1" x14ac:dyDescent="0.2"/>
    <row r="401" s="120" customFormat="1" x14ac:dyDescent="0.2"/>
    <row r="402" s="120" customFormat="1" x14ac:dyDescent="0.2"/>
    <row r="403" s="120" customFormat="1" x14ac:dyDescent="0.2"/>
    <row r="404" s="120" customFormat="1" x14ac:dyDescent="0.2"/>
    <row r="405" s="120" customFormat="1" x14ac:dyDescent="0.2"/>
    <row r="406" s="120" customFormat="1" x14ac:dyDescent="0.2"/>
    <row r="407" s="120" customFormat="1" x14ac:dyDescent="0.2"/>
    <row r="408" s="120" customFormat="1" x14ac:dyDescent="0.2"/>
    <row r="409" s="120" customFormat="1" x14ac:dyDescent="0.2"/>
    <row r="410" s="120" customFormat="1" x14ac:dyDescent="0.2"/>
    <row r="411" s="120" customFormat="1" x14ac:dyDescent="0.2"/>
    <row r="412" s="120" customFormat="1" x14ac:dyDescent="0.2"/>
    <row r="413" s="120" customFormat="1" x14ac:dyDescent="0.2"/>
    <row r="414" s="120" customFormat="1" x14ac:dyDescent="0.2"/>
    <row r="415" s="120" customFormat="1" x14ac:dyDescent="0.2"/>
    <row r="416" s="120" customFormat="1" x14ac:dyDescent="0.2"/>
    <row r="417" s="120" customFormat="1" x14ac:dyDescent="0.2"/>
    <row r="418" s="120" customFormat="1" x14ac:dyDescent="0.2"/>
    <row r="419" s="120" customFormat="1" x14ac:dyDescent="0.2"/>
    <row r="420" s="120" customFormat="1" x14ac:dyDescent="0.2"/>
    <row r="421" s="120" customFormat="1" x14ac:dyDescent="0.2"/>
    <row r="422" s="120" customFormat="1" x14ac:dyDescent="0.2"/>
    <row r="423" s="120" customFormat="1" x14ac:dyDescent="0.2"/>
    <row r="424" s="120" customFormat="1" x14ac:dyDescent="0.2"/>
    <row r="425" s="120" customFormat="1" x14ac:dyDescent="0.2"/>
    <row r="426" s="120" customFormat="1" x14ac:dyDescent="0.2"/>
    <row r="427" s="120" customFormat="1" x14ac:dyDescent="0.2"/>
    <row r="428" s="120" customFormat="1" x14ac:dyDescent="0.2"/>
    <row r="429" s="120" customFormat="1" x14ac:dyDescent="0.2"/>
    <row r="430" s="120" customFormat="1" x14ac:dyDescent="0.2"/>
    <row r="431" s="120" customFormat="1" x14ac:dyDescent="0.2"/>
    <row r="432" s="120" customFormat="1" x14ac:dyDescent="0.2"/>
    <row r="433" s="120" customFormat="1" x14ac:dyDescent="0.2"/>
    <row r="434" s="120" customFormat="1" x14ac:dyDescent="0.2"/>
    <row r="435" s="120" customFormat="1" x14ac:dyDescent="0.2"/>
    <row r="436" s="120" customFormat="1" x14ac:dyDescent="0.2"/>
    <row r="437" s="120" customFormat="1" x14ac:dyDescent="0.2"/>
    <row r="438" s="120" customFormat="1" x14ac:dyDescent="0.2"/>
    <row r="439" s="120" customFormat="1" x14ac:dyDescent="0.2"/>
    <row r="440" s="120" customFormat="1" x14ac:dyDescent="0.2"/>
    <row r="441" s="120" customFormat="1" x14ac:dyDescent="0.2"/>
    <row r="442" s="120" customFormat="1" x14ac:dyDescent="0.2"/>
    <row r="443" s="120" customFormat="1" x14ac:dyDescent="0.2"/>
    <row r="444" s="120" customFormat="1" x14ac:dyDescent="0.2"/>
    <row r="445" s="120" customFormat="1" x14ac:dyDescent="0.2"/>
    <row r="446" s="120" customFormat="1" x14ac:dyDescent="0.2"/>
    <row r="447" s="120" customFormat="1" x14ac:dyDescent="0.2"/>
    <row r="448" s="120" customFormat="1" x14ac:dyDescent="0.2"/>
    <row r="449" s="120" customFormat="1" x14ac:dyDescent="0.2"/>
    <row r="450" s="120" customFormat="1" x14ac:dyDescent="0.2"/>
    <row r="451" s="120" customFormat="1" x14ac:dyDescent="0.2"/>
    <row r="452" s="120" customFormat="1" x14ac:dyDescent="0.2"/>
    <row r="453" s="120" customFormat="1" x14ac:dyDescent="0.2"/>
    <row r="454" s="120" customFormat="1" x14ac:dyDescent="0.2"/>
    <row r="455" s="120" customFormat="1" x14ac:dyDescent="0.2"/>
    <row r="456" s="120" customFormat="1" x14ac:dyDescent="0.2"/>
    <row r="457" s="120" customFormat="1" x14ac:dyDescent="0.2"/>
    <row r="458" s="120" customFormat="1" x14ac:dyDescent="0.2"/>
    <row r="459" s="120" customFormat="1" x14ac:dyDescent="0.2"/>
    <row r="460" s="120" customFormat="1" x14ac:dyDescent="0.2"/>
    <row r="461" s="120" customFormat="1" x14ac:dyDescent="0.2"/>
    <row r="462" s="120" customFormat="1" x14ac:dyDescent="0.2"/>
    <row r="463" s="120" customFormat="1" x14ac:dyDescent="0.2"/>
    <row r="464" s="120" customFormat="1" x14ac:dyDescent="0.2"/>
    <row r="465" s="120" customFormat="1" x14ac:dyDescent="0.2"/>
    <row r="466" s="120" customFormat="1" x14ac:dyDescent="0.2"/>
    <row r="467" s="120" customFormat="1" x14ac:dyDescent="0.2"/>
    <row r="468" s="120" customFormat="1" x14ac:dyDescent="0.2"/>
    <row r="469" s="120" customFormat="1" x14ac:dyDescent="0.2"/>
    <row r="470" s="120" customFormat="1" x14ac:dyDescent="0.2"/>
    <row r="471" s="120" customFormat="1" x14ac:dyDescent="0.2"/>
    <row r="472" s="120" customFormat="1" x14ac:dyDescent="0.2"/>
    <row r="473" s="120" customFormat="1" x14ac:dyDescent="0.2"/>
    <row r="474" s="120" customFormat="1" x14ac:dyDescent="0.2"/>
    <row r="475" s="120" customFormat="1" x14ac:dyDescent="0.2"/>
    <row r="476" s="120" customFormat="1" x14ac:dyDescent="0.2"/>
    <row r="477" s="120" customFormat="1" x14ac:dyDescent="0.2"/>
    <row r="478" s="120" customFormat="1" x14ac:dyDescent="0.2"/>
    <row r="479" s="120" customFormat="1" x14ac:dyDescent="0.2"/>
    <row r="480" s="120" customFormat="1" x14ac:dyDescent="0.2"/>
    <row r="481" s="120" customFormat="1" x14ac:dyDescent="0.2"/>
    <row r="482" s="120" customFormat="1" x14ac:dyDescent="0.2"/>
    <row r="483" s="120" customFormat="1" x14ac:dyDescent="0.2"/>
    <row r="484" s="120" customFormat="1" x14ac:dyDescent="0.2"/>
    <row r="485" s="120" customFormat="1" x14ac:dyDescent="0.2"/>
    <row r="486" s="120" customFormat="1" x14ac:dyDescent="0.2"/>
    <row r="487" s="120" customFormat="1" x14ac:dyDescent="0.2"/>
    <row r="488" s="120" customFormat="1" x14ac:dyDescent="0.2"/>
    <row r="489" s="120" customFormat="1" x14ac:dyDescent="0.2"/>
    <row r="490" s="120" customFormat="1" x14ac:dyDescent="0.2"/>
    <row r="491" s="120" customFormat="1" x14ac:dyDescent="0.2"/>
    <row r="492" s="120" customFormat="1" x14ac:dyDescent="0.2"/>
    <row r="493" s="120" customFormat="1" x14ac:dyDescent="0.2"/>
    <row r="494" s="120" customFormat="1" x14ac:dyDescent="0.2"/>
    <row r="495" s="120" customFormat="1" x14ac:dyDescent="0.2"/>
    <row r="496" s="120" customFormat="1" x14ac:dyDescent="0.2"/>
    <row r="497" s="120" customFormat="1" x14ac:dyDescent="0.2"/>
    <row r="498" s="120" customFormat="1" x14ac:dyDescent="0.2"/>
    <row r="499" s="120" customFormat="1" x14ac:dyDescent="0.2"/>
    <row r="500" s="120" customFormat="1" x14ac:dyDescent="0.2"/>
    <row r="501" s="120" customFormat="1" x14ac:dyDescent="0.2"/>
    <row r="502" s="120" customFormat="1" x14ac:dyDescent="0.2"/>
    <row r="503" s="120" customFormat="1" x14ac:dyDescent="0.2"/>
    <row r="504" s="120" customFormat="1" x14ac:dyDescent="0.2"/>
    <row r="505" s="120" customFormat="1" x14ac:dyDescent="0.2"/>
    <row r="506" s="120" customFormat="1" x14ac:dyDescent="0.2"/>
    <row r="507" s="120" customFormat="1" x14ac:dyDescent="0.2"/>
    <row r="508" s="120" customFormat="1" x14ac:dyDescent="0.2"/>
    <row r="509" s="120" customFormat="1" x14ac:dyDescent="0.2"/>
    <row r="510" s="120" customFormat="1" x14ac:dyDescent="0.2"/>
    <row r="511" s="120" customFormat="1" x14ac:dyDescent="0.2"/>
    <row r="512" s="120" customFormat="1" x14ac:dyDescent="0.2"/>
    <row r="513" s="120" customFormat="1" x14ac:dyDescent="0.2"/>
    <row r="514" s="120" customFormat="1" x14ac:dyDescent="0.2"/>
    <row r="515" s="120" customFormat="1" x14ac:dyDescent="0.2"/>
    <row r="516" s="120" customFormat="1" x14ac:dyDescent="0.2"/>
    <row r="517" s="120" customFormat="1" x14ac:dyDescent="0.2"/>
    <row r="518" s="120" customFormat="1" x14ac:dyDescent="0.2"/>
    <row r="519" s="120" customFormat="1" x14ac:dyDescent="0.2"/>
    <row r="520" s="120" customFormat="1" x14ac:dyDescent="0.2"/>
    <row r="521" s="120" customFormat="1" x14ac:dyDescent="0.2"/>
    <row r="522" s="120" customFormat="1" x14ac:dyDescent="0.2"/>
    <row r="523" s="120" customFormat="1" x14ac:dyDescent="0.2"/>
    <row r="524" s="120" customFormat="1" x14ac:dyDescent="0.2"/>
    <row r="525" s="120" customFormat="1" x14ac:dyDescent="0.2"/>
    <row r="526" s="120" customFormat="1" x14ac:dyDescent="0.2"/>
    <row r="527" s="120" customFormat="1" x14ac:dyDescent="0.2"/>
    <row r="528" s="120" customFormat="1" x14ac:dyDescent="0.2"/>
    <row r="529" s="120" customFormat="1" x14ac:dyDescent="0.2"/>
    <row r="530" s="120" customFormat="1" x14ac:dyDescent="0.2"/>
    <row r="531" s="120" customFormat="1" x14ac:dyDescent="0.2"/>
    <row r="532" s="120" customFormat="1" x14ac:dyDescent="0.2"/>
    <row r="533" s="120" customFormat="1" x14ac:dyDescent="0.2"/>
    <row r="534" s="120" customFormat="1" x14ac:dyDescent="0.2"/>
    <row r="535" s="120" customFormat="1" x14ac:dyDescent="0.2"/>
    <row r="536" s="120" customFormat="1" x14ac:dyDescent="0.2"/>
    <row r="537" s="120" customFormat="1" x14ac:dyDescent="0.2"/>
    <row r="538" s="120" customFormat="1" x14ac:dyDescent="0.2"/>
    <row r="539" s="120" customFormat="1" x14ac:dyDescent="0.2"/>
    <row r="540" s="120" customFormat="1" x14ac:dyDescent="0.2"/>
    <row r="541" s="120" customFormat="1" x14ac:dyDescent="0.2"/>
    <row r="542" s="120" customFormat="1" x14ac:dyDescent="0.2"/>
    <row r="543" s="120" customFormat="1" x14ac:dyDescent="0.2"/>
    <row r="544" s="120" customFormat="1" x14ac:dyDescent="0.2"/>
    <row r="545" s="120" customFormat="1" x14ac:dyDescent="0.2"/>
    <row r="546" s="120" customFormat="1" x14ac:dyDescent="0.2"/>
    <row r="547" s="120" customFormat="1" x14ac:dyDescent="0.2"/>
    <row r="548" s="120" customFormat="1" x14ac:dyDescent="0.2"/>
    <row r="549" s="120" customFormat="1" x14ac:dyDescent="0.2"/>
    <row r="550" s="120" customFormat="1" x14ac:dyDescent="0.2"/>
    <row r="551" s="120" customFormat="1" x14ac:dyDescent="0.2"/>
    <row r="552" s="120" customFormat="1" x14ac:dyDescent="0.2"/>
    <row r="553" s="120" customFormat="1" x14ac:dyDescent="0.2"/>
    <row r="554" s="120" customFormat="1" x14ac:dyDescent="0.2"/>
    <row r="555" s="120" customFormat="1" x14ac:dyDescent="0.2"/>
    <row r="556" s="120" customFormat="1" x14ac:dyDescent="0.2"/>
    <row r="557" s="120" customFormat="1" x14ac:dyDescent="0.2"/>
    <row r="558" s="120" customFormat="1" x14ac:dyDescent="0.2"/>
    <row r="559" s="120" customFormat="1" x14ac:dyDescent="0.2"/>
    <row r="560" s="120" customFormat="1" x14ac:dyDescent="0.2"/>
    <row r="561" s="120" customFormat="1" x14ac:dyDescent="0.2"/>
    <row r="562" s="120" customFormat="1" x14ac:dyDescent="0.2"/>
    <row r="563" s="120" customFormat="1" x14ac:dyDescent="0.2"/>
    <row r="564" s="120" customFormat="1" x14ac:dyDescent="0.2"/>
    <row r="565" s="120" customFormat="1" x14ac:dyDescent="0.2"/>
    <row r="566" s="120" customFormat="1" x14ac:dyDescent="0.2"/>
    <row r="567" s="120" customFormat="1" x14ac:dyDescent="0.2"/>
    <row r="568" s="120" customFormat="1" x14ac:dyDescent="0.2"/>
    <row r="569" s="120" customFormat="1" x14ac:dyDescent="0.2"/>
    <row r="570" s="120" customFormat="1" x14ac:dyDescent="0.2"/>
    <row r="571" s="120" customFormat="1" x14ac:dyDescent="0.2"/>
    <row r="572" s="120" customFormat="1" x14ac:dyDescent="0.2"/>
    <row r="573" s="120" customFormat="1" x14ac:dyDescent="0.2"/>
    <row r="574" s="120" customFormat="1" x14ac:dyDescent="0.2"/>
    <row r="575" s="120" customFormat="1" x14ac:dyDescent="0.2"/>
    <row r="576" s="120" customFormat="1" x14ac:dyDescent="0.2"/>
    <row r="577" s="120" customFormat="1" x14ac:dyDescent="0.2"/>
    <row r="578" s="120" customFormat="1" x14ac:dyDescent="0.2"/>
    <row r="579" s="120" customFormat="1" x14ac:dyDescent="0.2"/>
    <row r="580" s="120" customFormat="1" x14ac:dyDescent="0.2"/>
    <row r="581" s="120" customFormat="1" x14ac:dyDescent="0.2"/>
    <row r="582" s="120" customFormat="1" x14ac:dyDescent="0.2"/>
    <row r="583" s="120" customFormat="1" x14ac:dyDescent="0.2"/>
    <row r="584" s="120" customFormat="1" x14ac:dyDescent="0.2"/>
    <row r="585" s="120" customFormat="1" x14ac:dyDescent="0.2"/>
    <row r="586" s="120" customFormat="1" x14ac:dyDescent="0.2"/>
    <row r="587" s="120" customFormat="1" x14ac:dyDescent="0.2"/>
    <row r="588" s="120" customFormat="1" x14ac:dyDescent="0.2"/>
    <row r="589" s="120" customFormat="1" x14ac:dyDescent="0.2"/>
    <row r="590" s="120" customFormat="1" x14ac:dyDescent="0.2"/>
    <row r="591" s="120" customFormat="1" x14ac:dyDescent="0.2"/>
    <row r="592" s="120" customFormat="1" x14ac:dyDescent="0.2"/>
    <row r="593" s="120" customFormat="1" x14ac:dyDescent="0.2"/>
    <row r="594" s="120" customFormat="1" x14ac:dyDescent="0.2"/>
    <row r="595" s="120" customFormat="1" x14ac:dyDescent="0.2"/>
    <row r="596" s="120" customFormat="1" x14ac:dyDescent="0.2"/>
    <row r="597" s="120" customFormat="1" x14ac:dyDescent="0.2"/>
    <row r="598" s="120" customFormat="1" x14ac:dyDescent="0.2"/>
    <row r="599" s="120" customFormat="1" x14ac:dyDescent="0.2"/>
    <row r="600" s="120" customFormat="1" x14ac:dyDescent="0.2"/>
    <row r="601" s="120" customFormat="1" x14ac:dyDescent="0.2"/>
    <row r="602" s="120" customFormat="1" x14ac:dyDescent="0.2"/>
    <row r="603" s="120" customFormat="1" x14ac:dyDescent="0.2"/>
    <row r="604" s="120" customFormat="1" x14ac:dyDescent="0.2"/>
    <row r="605" s="120" customFormat="1" x14ac:dyDescent="0.2"/>
    <row r="606" s="120" customFormat="1" x14ac:dyDescent="0.2"/>
    <row r="607" s="120" customFormat="1" x14ac:dyDescent="0.2"/>
    <row r="608" s="120" customFormat="1" x14ac:dyDescent="0.2"/>
    <row r="609" s="120" customFormat="1" x14ac:dyDescent="0.2"/>
    <row r="610" s="120" customFormat="1" x14ac:dyDescent="0.2"/>
    <row r="611" s="120" customFormat="1" x14ac:dyDescent="0.2"/>
    <row r="612" s="120" customFormat="1" x14ac:dyDescent="0.2"/>
    <row r="613" s="120" customFormat="1" x14ac:dyDescent="0.2"/>
    <row r="614" s="120" customFormat="1" x14ac:dyDescent="0.2"/>
    <row r="615" s="120" customFormat="1" x14ac:dyDescent="0.2"/>
    <row r="616" s="120" customFormat="1" x14ac:dyDescent="0.2"/>
    <row r="617" s="120" customFormat="1" x14ac:dyDescent="0.2"/>
    <row r="618" s="120" customFormat="1" x14ac:dyDescent="0.2"/>
    <row r="619" s="120" customFormat="1" x14ac:dyDescent="0.2"/>
    <row r="620" s="120" customFormat="1" x14ac:dyDescent="0.2"/>
    <row r="621" s="120" customFormat="1" x14ac:dyDescent="0.2"/>
    <row r="622" s="120" customFormat="1" x14ac:dyDescent="0.2"/>
    <row r="623" s="120" customFormat="1" x14ac:dyDescent="0.2"/>
    <row r="624" s="120" customFormat="1" x14ac:dyDescent="0.2"/>
    <row r="625" s="120" customFormat="1" x14ac:dyDescent="0.2"/>
    <row r="626" s="120" customFormat="1" x14ac:dyDescent="0.2"/>
    <row r="627" s="120" customFormat="1" x14ac:dyDescent="0.2"/>
    <row r="628" s="120" customFormat="1" x14ac:dyDescent="0.2"/>
    <row r="629" s="120" customFormat="1" x14ac:dyDescent="0.2"/>
    <row r="630" s="120" customFormat="1" x14ac:dyDescent="0.2"/>
    <row r="631" s="120" customFormat="1" x14ac:dyDescent="0.2"/>
    <row r="632" s="120" customFormat="1" x14ac:dyDescent="0.2"/>
    <row r="633" s="120" customFormat="1" x14ac:dyDescent="0.2"/>
    <row r="634" s="120" customFormat="1" x14ac:dyDescent="0.2"/>
    <row r="635" s="120" customFormat="1" x14ac:dyDescent="0.2"/>
    <row r="636" s="120" customFormat="1" x14ac:dyDescent="0.2"/>
    <row r="637" s="120" customFormat="1" x14ac:dyDescent="0.2"/>
    <row r="638" s="120" customFormat="1" x14ac:dyDescent="0.2"/>
    <row r="639" s="120" customFormat="1" x14ac:dyDescent="0.2"/>
    <row r="640" s="120" customFormat="1" x14ac:dyDescent="0.2"/>
    <row r="641" s="120" customFormat="1" x14ac:dyDescent="0.2"/>
    <row r="642" s="120" customFormat="1" x14ac:dyDescent="0.2"/>
    <row r="643" s="120" customFormat="1" x14ac:dyDescent="0.2"/>
    <row r="644" s="120" customFormat="1" x14ac:dyDescent="0.2"/>
    <row r="645" s="120" customFormat="1" x14ac:dyDescent="0.2"/>
    <row r="646" s="120" customFormat="1" x14ac:dyDescent="0.2"/>
    <row r="647" s="120" customFormat="1" x14ac:dyDescent="0.2"/>
    <row r="648" s="120" customFormat="1" x14ac:dyDescent="0.2"/>
    <row r="649" s="120" customFormat="1" x14ac:dyDescent="0.2"/>
    <row r="650" s="120" customFormat="1" x14ac:dyDescent="0.2"/>
    <row r="651" s="120" customFormat="1" x14ac:dyDescent="0.2"/>
    <row r="652" s="120" customFormat="1" x14ac:dyDescent="0.2"/>
    <row r="653" s="120" customFormat="1" x14ac:dyDescent="0.2"/>
    <row r="654" s="120" customFormat="1" x14ac:dyDescent="0.2"/>
    <row r="655" s="120" customFormat="1" x14ac:dyDescent="0.2"/>
    <row r="656" s="120" customFormat="1" x14ac:dyDescent="0.2"/>
    <row r="657" s="120" customFormat="1" x14ac:dyDescent="0.2"/>
    <row r="658" s="120" customFormat="1" x14ac:dyDescent="0.2"/>
    <row r="659" s="120" customFormat="1" x14ac:dyDescent="0.2"/>
    <row r="660" s="120" customFormat="1" x14ac:dyDescent="0.2"/>
    <row r="661" s="120" customFormat="1" x14ac:dyDescent="0.2"/>
    <row r="662" s="120" customFormat="1" x14ac:dyDescent="0.2"/>
    <row r="663" s="120" customFormat="1" x14ac:dyDescent="0.2"/>
    <row r="664" s="120" customFormat="1" x14ac:dyDescent="0.2"/>
    <row r="665" s="120" customFormat="1" x14ac:dyDescent="0.2"/>
    <row r="666" s="120" customFormat="1" x14ac:dyDescent="0.2"/>
    <row r="667" s="120" customFormat="1" x14ac:dyDescent="0.2"/>
    <row r="668" s="120" customFormat="1" x14ac:dyDescent="0.2"/>
    <row r="669" s="120" customFormat="1" x14ac:dyDescent="0.2"/>
    <row r="670" s="120" customFormat="1" x14ac:dyDescent="0.2"/>
    <row r="671" s="120" customFormat="1" x14ac:dyDescent="0.2"/>
    <row r="672" s="120" customFormat="1" x14ac:dyDescent="0.2"/>
    <row r="673" s="120" customFormat="1" x14ac:dyDescent="0.2"/>
    <row r="674" s="120" customFormat="1" x14ac:dyDescent="0.2"/>
    <row r="675" s="120" customFormat="1" x14ac:dyDescent="0.2"/>
    <row r="676" s="120" customFormat="1" x14ac:dyDescent="0.2"/>
    <row r="677" s="120" customFormat="1" x14ac:dyDescent="0.2"/>
    <row r="678" s="120" customFormat="1" x14ac:dyDescent="0.2"/>
    <row r="679" s="120" customFormat="1" x14ac:dyDescent="0.2"/>
    <row r="680" s="120" customFormat="1" x14ac:dyDescent="0.2"/>
    <row r="681" s="120" customFormat="1" x14ac:dyDescent="0.2"/>
    <row r="682" s="120" customFormat="1" x14ac:dyDescent="0.2"/>
    <row r="683" s="120" customFormat="1" x14ac:dyDescent="0.2"/>
    <row r="684" s="120" customFormat="1" x14ac:dyDescent="0.2"/>
    <row r="685" s="120" customFormat="1" x14ac:dyDescent="0.2"/>
    <row r="686" s="120" customFormat="1" x14ac:dyDescent="0.2"/>
    <row r="687" s="120" customFormat="1" x14ac:dyDescent="0.2"/>
    <row r="688" s="120" customFormat="1" x14ac:dyDescent="0.2"/>
    <row r="689" s="120" customFormat="1" x14ac:dyDescent="0.2"/>
    <row r="690" s="120" customFormat="1" x14ac:dyDescent="0.2"/>
    <row r="691" s="120" customFormat="1" x14ac:dyDescent="0.2"/>
    <row r="692" s="120" customFormat="1" x14ac:dyDescent="0.2"/>
    <row r="693" s="120" customFormat="1" x14ac:dyDescent="0.2"/>
    <row r="694" s="120" customFormat="1" x14ac:dyDescent="0.2"/>
    <row r="695" s="120" customFormat="1" x14ac:dyDescent="0.2"/>
    <row r="696" s="120" customFormat="1" x14ac:dyDescent="0.2"/>
    <row r="697" s="120" customFormat="1" x14ac:dyDescent="0.2"/>
    <row r="698" s="120" customFormat="1" x14ac:dyDescent="0.2"/>
    <row r="699" s="120" customFormat="1" x14ac:dyDescent="0.2"/>
    <row r="700" s="120" customFormat="1" x14ac:dyDescent="0.2"/>
    <row r="701" s="120" customFormat="1" x14ac:dyDescent="0.2"/>
    <row r="702" s="120" customFormat="1" x14ac:dyDescent="0.2"/>
    <row r="703" s="120" customFormat="1" x14ac:dyDescent="0.2"/>
    <row r="704" s="120" customFormat="1" x14ac:dyDescent="0.2"/>
    <row r="705" s="120" customFormat="1" x14ac:dyDescent="0.2"/>
    <row r="706" s="120" customFormat="1" x14ac:dyDescent="0.2"/>
    <row r="707" s="120" customFormat="1" x14ac:dyDescent="0.2"/>
    <row r="708" s="120" customFormat="1" x14ac:dyDescent="0.2"/>
    <row r="709" s="120" customFormat="1" x14ac:dyDescent="0.2"/>
    <row r="710" s="120" customFormat="1" x14ac:dyDescent="0.2"/>
    <row r="711" s="120" customFormat="1" x14ac:dyDescent="0.2"/>
    <row r="712" s="120" customFormat="1" x14ac:dyDescent="0.2"/>
    <row r="713" s="120" customFormat="1" x14ac:dyDescent="0.2"/>
    <row r="714" s="120" customFormat="1" x14ac:dyDescent="0.2"/>
    <row r="715" s="120" customFormat="1" x14ac:dyDescent="0.2"/>
    <row r="716" s="120" customFormat="1" x14ac:dyDescent="0.2"/>
    <row r="717" s="120" customFormat="1" x14ac:dyDescent="0.2"/>
    <row r="718" s="120" customFormat="1" x14ac:dyDescent="0.2"/>
    <row r="719" s="120" customFormat="1" x14ac:dyDescent="0.2"/>
    <row r="720" s="120" customFormat="1" x14ac:dyDescent="0.2"/>
    <row r="721" s="120" customFormat="1" x14ac:dyDescent="0.2"/>
    <row r="722" s="120" customFormat="1" x14ac:dyDescent="0.2"/>
    <row r="723" s="120" customFormat="1" x14ac:dyDescent="0.2"/>
    <row r="724" s="120" customFormat="1" x14ac:dyDescent="0.2"/>
    <row r="725" s="120" customFormat="1" x14ac:dyDescent="0.2"/>
    <row r="726" s="120" customFormat="1" x14ac:dyDescent="0.2"/>
    <row r="727" s="120" customFormat="1" x14ac:dyDescent="0.2"/>
    <row r="728" s="120" customFormat="1" x14ac:dyDescent="0.2"/>
    <row r="729" s="120" customFormat="1" x14ac:dyDescent="0.2"/>
    <row r="730" s="120" customFormat="1" x14ac:dyDescent="0.2"/>
    <row r="731" s="120" customFormat="1" x14ac:dyDescent="0.2"/>
    <row r="732" s="120" customFormat="1" x14ac:dyDescent="0.2"/>
    <row r="733" s="120" customFormat="1" x14ac:dyDescent="0.2"/>
    <row r="734" s="120" customFormat="1" x14ac:dyDescent="0.2"/>
    <row r="735" s="120" customFormat="1" x14ac:dyDescent="0.2"/>
    <row r="736" s="120" customFormat="1" x14ac:dyDescent="0.2"/>
    <row r="737" s="120" customFormat="1" x14ac:dyDescent="0.2"/>
    <row r="738" s="120" customFormat="1" x14ac:dyDescent="0.2"/>
    <row r="739" s="120" customFormat="1" x14ac:dyDescent="0.2"/>
    <row r="740" s="120" customFormat="1" x14ac:dyDescent="0.2"/>
    <row r="741" s="120" customFormat="1" x14ac:dyDescent="0.2"/>
    <row r="742" s="120" customFormat="1" x14ac:dyDescent="0.2"/>
    <row r="743" s="120" customFormat="1" x14ac:dyDescent="0.2"/>
    <row r="744" s="120" customFormat="1" x14ac:dyDescent="0.2"/>
    <row r="745" s="120" customFormat="1" x14ac:dyDescent="0.2"/>
    <row r="746" s="120" customFormat="1" x14ac:dyDescent="0.2"/>
    <row r="747" s="120" customFormat="1" x14ac:dyDescent="0.2"/>
    <row r="748" s="120" customFormat="1" x14ac:dyDescent="0.2"/>
    <row r="749" s="120" customFormat="1" x14ac:dyDescent="0.2"/>
    <row r="750" s="120" customFormat="1" x14ac:dyDescent="0.2"/>
    <row r="751" s="120" customFormat="1" x14ac:dyDescent="0.2"/>
    <row r="752" s="120" customFormat="1" x14ac:dyDescent="0.2"/>
    <row r="753" s="120" customFormat="1" x14ac:dyDescent="0.2"/>
    <row r="754" s="120" customFormat="1" x14ac:dyDescent="0.2"/>
    <row r="755" s="120" customFormat="1" x14ac:dyDescent="0.2"/>
    <row r="756" s="120" customFormat="1" x14ac:dyDescent="0.2"/>
    <row r="757" s="120" customFormat="1" x14ac:dyDescent="0.2"/>
    <row r="758" s="120" customFormat="1" x14ac:dyDescent="0.2"/>
    <row r="759" s="120" customFormat="1" x14ac:dyDescent="0.2"/>
    <row r="760" s="120" customFormat="1" x14ac:dyDescent="0.2"/>
    <row r="761" s="120" customFormat="1" x14ac:dyDescent="0.2"/>
    <row r="762" s="120" customFormat="1" x14ac:dyDescent="0.2"/>
    <row r="763" s="120" customFormat="1" x14ac:dyDescent="0.2"/>
    <row r="764" s="120" customFormat="1" x14ac:dyDescent="0.2"/>
    <row r="765" s="120" customFormat="1" x14ac:dyDescent="0.2"/>
    <row r="766" s="120" customFormat="1" x14ac:dyDescent="0.2"/>
    <row r="767" s="120" customFormat="1" x14ac:dyDescent="0.2"/>
    <row r="768" s="120" customFormat="1" x14ac:dyDescent="0.2"/>
    <row r="769" s="120" customFormat="1" x14ac:dyDescent="0.2"/>
    <row r="770" s="120" customFormat="1" x14ac:dyDescent="0.2"/>
    <row r="771" s="120" customFormat="1" x14ac:dyDescent="0.2"/>
    <row r="772" s="120" customFormat="1" x14ac:dyDescent="0.2"/>
    <row r="773" s="120" customFormat="1" x14ac:dyDescent="0.2"/>
    <row r="774" s="120" customFormat="1" x14ac:dyDescent="0.2"/>
    <row r="775" s="120" customFormat="1" x14ac:dyDescent="0.2"/>
    <row r="776" s="120" customFormat="1" x14ac:dyDescent="0.2"/>
    <row r="777" s="120" customFormat="1" x14ac:dyDescent="0.2"/>
    <row r="778" s="120" customFormat="1" x14ac:dyDescent="0.2"/>
    <row r="779" s="120" customFormat="1" x14ac:dyDescent="0.2"/>
    <row r="780" s="120" customFormat="1" x14ac:dyDescent="0.2"/>
    <row r="781" s="120" customFormat="1" x14ac:dyDescent="0.2"/>
    <row r="782" s="120" customFormat="1" x14ac:dyDescent="0.2"/>
    <row r="783" s="120" customFormat="1" x14ac:dyDescent="0.2"/>
    <row r="784" s="120" customFormat="1" x14ac:dyDescent="0.2"/>
    <row r="785" s="120" customFormat="1" x14ac:dyDescent="0.2"/>
    <row r="786" s="120" customFormat="1" x14ac:dyDescent="0.2"/>
    <row r="787" s="120" customFormat="1" x14ac:dyDescent="0.2"/>
    <row r="788" s="120" customFormat="1" x14ac:dyDescent="0.2"/>
    <row r="789" s="120" customFormat="1" x14ac:dyDescent="0.2"/>
    <row r="790" s="120" customFormat="1" x14ac:dyDescent="0.2"/>
    <row r="791" s="120" customFormat="1" x14ac:dyDescent="0.2"/>
  </sheetData>
  <mergeCells count="1">
    <mergeCell ref="E3:N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general1">
    <tabColor theme="5" tint="0.59999389629810485"/>
    <pageSetUpPr fitToPage="1"/>
  </sheetPr>
  <dimension ref="A1:BA148"/>
  <sheetViews>
    <sheetView zoomScaleNormal="100" zoomScaleSheetLayoutView="100" workbookViewId="0">
      <pane xSplit="1" ySplit="5" topLeftCell="B6" activePane="bottomRight" state="frozen"/>
      <selection activeCell="C6" sqref="C6"/>
      <selection pane="topRight" activeCell="C6" sqref="C6"/>
      <selection pane="bottomLeft" activeCell="C6" sqref="C6"/>
      <selection pane="bottomRight" activeCell="A35" sqref="A35"/>
    </sheetView>
  </sheetViews>
  <sheetFormatPr defaultColWidth="9.140625" defaultRowHeight="12.75" x14ac:dyDescent="0.2"/>
  <cols>
    <col min="1" max="1" width="57.7109375" style="107" customWidth="1"/>
    <col min="2" max="2" width="2.7109375" style="107" customWidth="1"/>
    <col min="3" max="3" width="13.7109375" style="107" customWidth="1"/>
    <col min="4" max="4" width="2.7109375" style="107" customWidth="1"/>
    <col min="5" max="14" width="13.7109375" style="107" customWidth="1"/>
    <col min="15" max="15" width="13.28515625" style="107" hidden="1" customWidth="1"/>
    <col min="16" max="16" width="48.140625" style="107" hidden="1" customWidth="1"/>
    <col min="17" max="17" width="45.5703125" style="107" hidden="1" customWidth="1"/>
    <col min="18" max="21" width="9.140625" style="107" hidden="1" customWidth="1"/>
    <col min="22" max="23" width="11.28515625" style="107" hidden="1" customWidth="1"/>
    <col min="24" max="50" width="9.140625" style="107" hidden="1" customWidth="1"/>
    <col min="51" max="53" width="20.7109375" style="107" customWidth="1"/>
    <col min="54" max="60" width="9.140625" style="107" customWidth="1"/>
    <col min="61" max="63" width="9.140625" style="107"/>
    <col min="64" max="64" width="12" style="107" customWidth="1"/>
    <col min="65" max="16384" width="9.140625" style="107"/>
  </cols>
  <sheetData>
    <row r="1" spans="1:53" ht="15" customHeight="1" x14ac:dyDescent="0.25">
      <c r="A1" s="105" t="str">
        <f>'[1]Cover Page'!$A$3</f>
        <v>Coffs Harbour City Council</v>
      </c>
      <c r="B1" s="141"/>
      <c r="D1" s="106"/>
      <c r="O1" s="140" t="s">
        <v>39</v>
      </c>
      <c r="P1" s="140" t="s">
        <v>39</v>
      </c>
      <c r="Q1" s="140" t="s">
        <v>39</v>
      </c>
      <c r="R1" s="140" t="s">
        <v>39</v>
      </c>
      <c r="S1" s="140" t="s">
        <v>39</v>
      </c>
      <c r="T1" s="140" t="s">
        <v>39</v>
      </c>
      <c r="U1" s="140" t="s">
        <v>39</v>
      </c>
      <c r="V1" s="140" t="s">
        <v>39</v>
      </c>
      <c r="W1" s="140" t="s">
        <v>39</v>
      </c>
      <c r="X1" s="140" t="s">
        <v>39</v>
      </c>
      <c r="Y1" s="140" t="s">
        <v>39</v>
      </c>
      <c r="Z1" s="140" t="s">
        <v>39</v>
      </c>
      <c r="AA1" s="140" t="s">
        <v>39</v>
      </c>
      <c r="AB1" s="140" t="s">
        <v>39</v>
      </c>
      <c r="AC1" s="140" t="s">
        <v>39</v>
      </c>
      <c r="AD1" s="140" t="s">
        <v>39</v>
      </c>
      <c r="AE1" s="140" t="s">
        <v>39</v>
      </c>
      <c r="AF1" s="140" t="s">
        <v>39</v>
      </c>
      <c r="AG1" s="140" t="s">
        <v>39</v>
      </c>
      <c r="AH1" s="140" t="s">
        <v>39</v>
      </c>
      <c r="AI1" s="140" t="s">
        <v>39</v>
      </c>
      <c r="AJ1" s="140" t="s">
        <v>39</v>
      </c>
      <c r="AK1" s="140" t="s">
        <v>39</v>
      </c>
      <c r="AL1" s="140" t="s">
        <v>39</v>
      </c>
      <c r="AM1" s="140" t="s">
        <v>39</v>
      </c>
      <c r="AN1" s="140" t="s">
        <v>39</v>
      </c>
      <c r="AO1" s="140" t="s">
        <v>39</v>
      </c>
      <c r="AP1" s="140" t="s">
        <v>39</v>
      </c>
      <c r="AQ1" s="140" t="s">
        <v>39</v>
      </c>
      <c r="AR1" s="140" t="s">
        <v>39</v>
      </c>
      <c r="AS1" s="140" t="s">
        <v>39</v>
      </c>
      <c r="AT1" s="140" t="s">
        <v>39</v>
      </c>
      <c r="AU1" s="140" t="s">
        <v>39</v>
      </c>
      <c r="AV1" s="140" t="s">
        <v>39</v>
      </c>
      <c r="AW1" s="140" t="s">
        <v>39</v>
      </c>
      <c r="AX1" s="140" t="s">
        <v>39</v>
      </c>
      <c r="AY1" s="142" t="s">
        <v>0</v>
      </c>
      <c r="AZ1" s="142" t="s">
        <v>0</v>
      </c>
      <c r="BA1" s="142" t="s">
        <v>0</v>
      </c>
    </row>
    <row r="2" spans="1:53" ht="15" customHeight="1" x14ac:dyDescent="0.25">
      <c r="A2" s="105" t="str">
        <f>'[1]Cover Page'!$A$5</f>
        <v>10 Year Financial Plan for the Years ending 30 June 2025</v>
      </c>
      <c r="B2" s="141"/>
      <c r="D2" s="106"/>
      <c r="AX2" s="140" t="s">
        <v>39</v>
      </c>
      <c r="AY2" s="142" t="s">
        <v>0</v>
      </c>
      <c r="AZ2" s="142" t="s">
        <v>0</v>
      </c>
      <c r="BA2" s="142" t="s">
        <v>0</v>
      </c>
    </row>
    <row r="3" spans="1:53" ht="15" customHeight="1" x14ac:dyDescent="0.25">
      <c r="A3" s="109" t="str">
        <f>"CASH FLOW STATEMENT - "&amp;UPPER(general_fund_name)</f>
        <v>CASH FLOW STATEMENT - GENERAL FUND</v>
      </c>
      <c r="B3" s="135"/>
      <c r="C3" s="134" t="s">
        <v>1</v>
      </c>
      <c r="D3" s="135"/>
      <c r="E3" s="206" t="s">
        <v>2</v>
      </c>
      <c r="F3" s="206"/>
      <c r="G3" s="206"/>
      <c r="H3" s="206"/>
      <c r="I3" s="206"/>
      <c r="J3" s="206"/>
      <c r="K3" s="206"/>
      <c r="L3" s="206"/>
      <c r="M3" s="206"/>
      <c r="N3" s="206"/>
      <c r="AX3" s="140" t="s">
        <v>39</v>
      </c>
      <c r="AY3" s="142" t="s">
        <v>0</v>
      </c>
      <c r="AZ3" s="142" t="s">
        <v>0</v>
      </c>
      <c r="BA3" s="142" t="s">
        <v>0</v>
      </c>
    </row>
    <row r="4" spans="1:53" ht="15" customHeight="1" x14ac:dyDescent="0.25">
      <c r="A4" s="203" t="str">
        <f>"Scenario: "&amp;general_scenario_name</f>
        <v>Scenario: Sustainable Model</v>
      </c>
      <c r="B4" s="137"/>
      <c r="C4" s="136" t="str">
        <f>Starting_year_general-1&amp;"/"&amp;RIGHT(Starting_year_general,2)</f>
        <v>2014/15</v>
      </c>
      <c r="D4" s="137"/>
      <c r="E4" s="136" t="str">
        <f>Starting_year_general&amp;"/"&amp;RIGHT(Starting_year_general+1,2)</f>
        <v>2015/16</v>
      </c>
      <c r="F4" s="136" t="str">
        <f>Starting_year_general+1&amp;"/"&amp;RIGHT(Starting_year_general+2,2)</f>
        <v>2016/17</v>
      </c>
      <c r="G4" s="136" t="str">
        <f>Starting_year_general+2&amp;"/"&amp;RIGHT(Starting_year_general+3,2)</f>
        <v>2017/18</v>
      </c>
      <c r="H4" s="136" t="str">
        <f>Starting_year_general+3&amp;"/"&amp;RIGHT(Starting_year_general+4,2)</f>
        <v>2018/19</v>
      </c>
      <c r="I4" s="136" t="str">
        <f>Starting_year_general+4&amp;"/"&amp;RIGHT(Starting_year_general+5,2)</f>
        <v>2019/20</v>
      </c>
      <c r="J4" s="136" t="str">
        <f>Starting_year_general+5&amp;"/"&amp;RIGHT(Starting_year_general+6,2)</f>
        <v>2020/21</v>
      </c>
      <c r="K4" s="136" t="str">
        <f>Starting_year_general+6&amp;"/"&amp;RIGHT(Starting_year_general+7,2)</f>
        <v>2021/22</v>
      </c>
      <c r="L4" s="136" t="str">
        <f>Starting_year_general+7&amp;"/"&amp;RIGHT(Starting_year_general+8,2)</f>
        <v>2022/23</v>
      </c>
      <c r="M4" s="136" t="str">
        <f>Starting_year_general+8&amp;"/"&amp;RIGHT(Starting_year_general+9,2)</f>
        <v>2023/24</v>
      </c>
      <c r="N4" s="136" t="str">
        <f>Starting_year_general+9&amp;"/"&amp;RIGHT(Starting_year_general+10,2)</f>
        <v>2024/25</v>
      </c>
      <c r="T4" s="110" t="str">
        <f>C4</f>
        <v>2014/15</v>
      </c>
      <c r="U4" s="110" t="str">
        <f t="shared" ref="U4:AD4" si="0">E4</f>
        <v>2015/16</v>
      </c>
      <c r="V4" s="110" t="str">
        <f t="shared" si="0"/>
        <v>2016/17</v>
      </c>
      <c r="W4" s="110" t="str">
        <f t="shared" si="0"/>
        <v>2017/18</v>
      </c>
      <c r="X4" s="110" t="str">
        <f t="shared" si="0"/>
        <v>2018/19</v>
      </c>
      <c r="Y4" s="110" t="str">
        <f t="shared" si="0"/>
        <v>2019/20</v>
      </c>
      <c r="Z4" s="110" t="str">
        <f t="shared" si="0"/>
        <v>2020/21</v>
      </c>
      <c r="AA4" s="110" t="str">
        <f t="shared" si="0"/>
        <v>2021/22</v>
      </c>
      <c r="AB4" s="110" t="str">
        <f t="shared" si="0"/>
        <v>2022/23</v>
      </c>
      <c r="AC4" s="110" t="str">
        <f t="shared" si="0"/>
        <v>2023/24</v>
      </c>
      <c r="AD4" s="110" t="str">
        <f t="shared" si="0"/>
        <v>2024/25</v>
      </c>
      <c r="AT4" s="110"/>
      <c r="AU4" s="110"/>
      <c r="AV4" s="110"/>
      <c r="AX4" s="140" t="s">
        <v>39</v>
      </c>
      <c r="AY4" s="142" t="s">
        <v>0</v>
      </c>
      <c r="AZ4" s="142" t="s">
        <v>0</v>
      </c>
      <c r="BA4" s="142" t="s">
        <v>0</v>
      </c>
    </row>
    <row r="5" spans="1:53" ht="15" customHeight="1" thickBot="1" x14ac:dyDescent="0.25">
      <c r="A5" s="113"/>
      <c r="B5" s="139"/>
      <c r="C5" s="138" t="str">
        <f>IF('[1]Cover Page'!$K$19=TRUE,"$","$'000")</f>
        <v>$</v>
      </c>
      <c r="D5" s="139"/>
      <c r="E5" s="138" t="str">
        <f>IF('[1]Cover Page'!$K$19=TRUE,"$","$'000")</f>
        <v>$</v>
      </c>
      <c r="F5" s="138" t="str">
        <f>IF('[1]Cover Page'!$K$19=TRUE,"$","$'000")</f>
        <v>$</v>
      </c>
      <c r="G5" s="138" t="str">
        <f>IF('[1]Cover Page'!$K$19=TRUE,"$","$'000")</f>
        <v>$</v>
      </c>
      <c r="H5" s="138" t="str">
        <f>IF('[1]Cover Page'!$K$19=TRUE,"$","$'000")</f>
        <v>$</v>
      </c>
      <c r="I5" s="138" t="str">
        <f>IF('[1]Cover Page'!$K$19=TRUE,"$","$'000")</f>
        <v>$</v>
      </c>
      <c r="J5" s="138" t="str">
        <f>IF('[1]Cover Page'!$K$19=TRUE,"$","$'000")</f>
        <v>$</v>
      </c>
      <c r="K5" s="138" t="str">
        <f>IF('[1]Cover Page'!$K$19=TRUE,"$","$'000")</f>
        <v>$</v>
      </c>
      <c r="L5" s="138" t="str">
        <f>IF('[1]Cover Page'!$K$19=TRUE,"$","$'000")</f>
        <v>$</v>
      </c>
      <c r="M5" s="138" t="str">
        <f>IF('[1]Cover Page'!$K$19=TRUE,"$","$'000")</f>
        <v>$</v>
      </c>
      <c r="N5" s="138" t="str">
        <f>IF('[1]Cover Page'!$K$19=TRUE,"$","$'000")</f>
        <v>$</v>
      </c>
      <c r="AX5" s="140" t="s">
        <v>39</v>
      </c>
      <c r="AY5" s="142" t="s">
        <v>0</v>
      </c>
      <c r="AZ5" s="142" t="s">
        <v>0</v>
      </c>
      <c r="BA5" s="142" t="s">
        <v>0</v>
      </c>
    </row>
    <row r="6" spans="1:53" ht="15" x14ac:dyDescent="0.25">
      <c r="A6" s="144" t="s">
        <v>183</v>
      </c>
      <c r="B6" s="145"/>
      <c r="C6" s="120"/>
      <c r="D6" s="145"/>
      <c r="E6" s="120"/>
      <c r="F6" s="117"/>
      <c r="G6" s="120"/>
      <c r="H6" s="120"/>
      <c r="I6" s="120"/>
      <c r="J6" s="120"/>
      <c r="K6" s="120"/>
      <c r="L6" s="120"/>
      <c r="M6" s="120"/>
      <c r="N6" s="120"/>
      <c r="AX6" s="140" t="s">
        <v>39</v>
      </c>
      <c r="AY6" s="142" t="s">
        <v>0</v>
      </c>
      <c r="AZ6" s="142" t="s">
        <v>0</v>
      </c>
      <c r="BA6" s="142" t="s">
        <v>0</v>
      </c>
    </row>
    <row r="7" spans="1:53" ht="13.5" thickBot="1" x14ac:dyDescent="0.25">
      <c r="A7" s="124" t="s">
        <v>184</v>
      </c>
      <c r="B7" s="145"/>
      <c r="C7" s="120"/>
      <c r="D7" s="145"/>
      <c r="E7" s="120"/>
      <c r="F7" s="120"/>
      <c r="G7" s="120"/>
      <c r="H7" s="120"/>
      <c r="I7" s="120"/>
      <c r="J7" s="120"/>
      <c r="K7" s="120"/>
      <c r="L7" s="120"/>
      <c r="M7" s="120"/>
      <c r="N7" s="120"/>
      <c r="P7" s="174" t="s">
        <v>185</v>
      </c>
      <c r="AX7" s="140" t="s">
        <v>39</v>
      </c>
      <c r="AY7" s="142" t="s">
        <v>0</v>
      </c>
      <c r="AZ7" s="142" t="s">
        <v>0</v>
      </c>
      <c r="BA7" s="142" t="s">
        <v>0</v>
      </c>
    </row>
    <row r="8" spans="1:53" ht="13.5" thickTop="1" x14ac:dyDescent="0.2">
      <c r="A8" s="120" t="s">
        <v>4</v>
      </c>
      <c r="B8" s="145"/>
      <c r="C8" s="120">
        <v>55703682.566976391</v>
      </c>
      <c r="D8" s="145"/>
      <c r="E8" s="120">
        <v>59905355.612166099</v>
      </c>
      <c r="F8" s="120">
        <v>64304473.285241663</v>
      </c>
      <c r="G8" s="120">
        <v>66961922.329095677</v>
      </c>
      <c r="H8" s="120">
        <v>69630086.934959576</v>
      </c>
      <c r="I8" s="120">
        <v>72286785.752305582</v>
      </c>
      <c r="J8" s="120">
        <v>73308331.980244368</v>
      </c>
      <c r="K8" s="120">
        <v>76037132.174386546</v>
      </c>
      <c r="L8" s="120">
        <v>78980052.884303287</v>
      </c>
      <c r="M8" s="120">
        <v>81179245.709155113</v>
      </c>
      <c r="N8" s="120">
        <v>84304967.791009814</v>
      </c>
      <c r="O8" s="192"/>
      <c r="P8" s="193" t="s">
        <v>4</v>
      </c>
      <c r="Q8" s="194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X8" s="140" t="s">
        <v>39</v>
      </c>
      <c r="AY8" s="142" t="s">
        <v>0</v>
      </c>
      <c r="AZ8" s="142" t="s">
        <v>0</v>
      </c>
      <c r="BA8" s="142" t="s">
        <v>0</v>
      </c>
    </row>
    <row r="9" spans="1:53" x14ac:dyDescent="0.2">
      <c r="A9" s="120" t="s">
        <v>5</v>
      </c>
      <c r="B9" s="145"/>
      <c r="C9" s="120">
        <v>13080159.924251461</v>
      </c>
      <c r="D9" s="145"/>
      <c r="E9" s="120">
        <v>14559170.364077019</v>
      </c>
      <c r="F9" s="120">
        <v>15157173.964964429</v>
      </c>
      <c r="G9" s="120">
        <v>15661023.428519435</v>
      </c>
      <c r="H9" s="120">
        <v>16075447.756802836</v>
      </c>
      <c r="I9" s="120">
        <v>16518114.54014856</v>
      </c>
      <c r="J9" s="120">
        <v>16974978.840838928</v>
      </c>
      <c r="K9" s="120">
        <v>17445250.755458243</v>
      </c>
      <c r="L9" s="120">
        <v>17929329.150542434</v>
      </c>
      <c r="M9" s="120">
        <v>18427624.802992348</v>
      </c>
      <c r="N9" s="120">
        <v>18940560.855297618</v>
      </c>
      <c r="O9" s="192"/>
      <c r="P9" s="195" t="s">
        <v>5</v>
      </c>
      <c r="Q9" s="196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X9" s="140" t="s">
        <v>39</v>
      </c>
      <c r="AY9" s="142" t="s">
        <v>0</v>
      </c>
      <c r="AZ9" s="142" t="s">
        <v>0</v>
      </c>
      <c r="BA9" s="142" t="s">
        <v>0</v>
      </c>
    </row>
    <row r="10" spans="1:53" x14ac:dyDescent="0.2">
      <c r="A10" s="120" t="s">
        <v>186</v>
      </c>
      <c r="B10" s="145"/>
      <c r="C10" s="120">
        <v>3939654.5655263001</v>
      </c>
      <c r="D10" s="145"/>
      <c r="E10" s="120">
        <v>2086392.152696538</v>
      </c>
      <c r="F10" s="120">
        <v>1829823.5526103666</v>
      </c>
      <c r="G10" s="120">
        <v>2088362.8501303988</v>
      </c>
      <c r="H10" s="120">
        <v>2102391.5430182046</v>
      </c>
      <c r="I10" s="120">
        <v>2040046.3855988528</v>
      </c>
      <c r="J10" s="120">
        <v>2143740.6894452134</v>
      </c>
      <c r="K10" s="120">
        <v>2146144.0580857638</v>
      </c>
      <c r="L10" s="120">
        <v>2197137.9216263811</v>
      </c>
      <c r="M10" s="120">
        <v>2333392.0318651581</v>
      </c>
      <c r="N10" s="120">
        <v>2396937.2946549151</v>
      </c>
      <c r="O10" s="192"/>
      <c r="P10" s="195" t="s">
        <v>6</v>
      </c>
      <c r="Q10" s="196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X10" s="140" t="s">
        <v>39</v>
      </c>
      <c r="AY10" s="142" t="s">
        <v>0</v>
      </c>
      <c r="AZ10" s="142" t="s">
        <v>0</v>
      </c>
      <c r="BA10" s="142" t="s">
        <v>0</v>
      </c>
    </row>
    <row r="11" spans="1:53" x14ac:dyDescent="0.2">
      <c r="A11" s="120" t="s">
        <v>187</v>
      </c>
      <c r="B11" s="145"/>
      <c r="C11" s="120">
        <v>26632985.451111842</v>
      </c>
      <c r="D11" s="145"/>
      <c r="E11" s="120">
        <v>19007249.202167999</v>
      </c>
      <c r="F11" s="120">
        <v>16745341.46548848</v>
      </c>
      <c r="G11" s="120">
        <v>16792601.776377779</v>
      </c>
      <c r="H11" s="120">
        <v>17174863.69541008</v>
      </c>
      <c r="I11" s="120">
        <v>17552059.086466435</v>
      </c>
      <c r="J11" s="120">
        <v>17918567.540185928</v>
      </c>
      <c r="K11" s="120">
        <v>18291819.806722399</v>
      </c>
      <c r="L11" s="120">
        <v>18674629.892957553</v>
      </c>
      <c r="M11" s="120">
        <v>19067258.964639701</v>
      </c>
      <c r="N11" s="120">
        <v>19471042.93919272</v>
      </c>
      <c r="O11" s="192"/>
      <c r="P11" s="195" t="s">
        <v>8</v>
      </c>
      <c r="Q11" s="196" t="s">
        <v>9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X11" s="140" t="s">
        <v>39</v>
      </c>
      <c r="AY11" s="142" t="s">
        <v>0</v>
      </c>
      <c r="AZ11" s="142" t="s">
        <v>0</v>
      </c>
      <c r="BA11" s="142" t="s">
        <v>0</v>
      </c>
    </row>
    <row r="12" spans="1:53" x14ac:dyDescent="0.2">
      <c r="A12" s="120" t="s">
        <v>148</v>
      </c>
      <c r="B12" s="145"/>
      <c r="C12" s="120">
        <v>5439117.6593488278</v>
      </c>
      <c r="D12" s="145"/>
      <c r="E12" s="120">
        <v>7505121.8334089275</v>
      </c>
      <c r="F12" s="120">
        <v>8592460.1031722929</v>
      </c>
      <c r="G12" s="120">
        <v>8926594.0235497914</v>
      </c>
      <c r="H12" s="120">
        <v>9096009.0075713955</v>
      </c>
      <c r="I12" s="120">
        <v>9295342.2686595153</v>
      </c>
      <c r="J12" s="120">
        <v>9499028.7235154659</v>
      </c>
      <c r="K12" s="120">
        <v>9792017.1293977294</v>
      </c>
      <c r="L12" s="120">
        <v>10052269.8196573</v>
      </c>
      <c r="M12" s="120">
        <v>10313572.196552513</v>
      </c>
      <c r="N12" s="120">
        <v>10665750.32575779</v>
      </c>
      <c r="O12" s="192"/>
      <c r="P12" s="195" t="s">
        <v>7</v>
      </c>
      <c r="Q12" s="196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X12" s="140" t="s">
        <v>39</v>
      </c>
      <c r="AY12" s="142" t="s">
        <v>0</v>
      </c>
      <c r="AZ12" s="142" t="s">
        <v>0</v>
      </c>
      <c r="BA12" s="142" t="s">
        <v>0</v>
      </c>
    </row>
    <row r="13" spans="1:53" x14ac:dyDescent="0.2">
      <c r="A13" s="124" t="s">
        <v>188</v>
      </c>
      <c r="B13" s="145"/>
      <c r="C13" s="120"/>
      <c r="D13" s="145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92"/>
      <c r="P13" s="195"/>
      <c r="Q13" s="196"/>
      <c r="AX13" s="140" t="s">
        <v>39</v>
      </c>
      <c r="AY13" s="142" t="s">
        <v>0</v>
      </c>
      <c r="AZ13" s="142" t="s">
        <v>0</v>
      </c>
      <c r="BA13" s="142" t="s">
        <v>0</v>
      </c>
    </row>
    <row r="14" spans="1:53" x14ac:dyDescent="0.2">
      <c r="A14" s="120" t="s">
        <v>14</v>
      </c>
      <c r="B14" s="132"/>
      <c r="C14" s="120">
        <v>-32167131.441065934</v>
      </c>
      <c r="D14" s="132"/>
      <c r="E14" s="120">
        <v>-33130217.781752933</v>
      </c>
      <c r="F14" s="120">
        <v>-34757095.777181134</v>
      </c>
      <c r="G14" s="120">
        <v>-36220076</v>
      </c>
      <c r="H14" s="120">
        <v>-37253523</v>
      </c>
      <c r="I14" s="120">
        <v>-39060328.129999988</v>
      </c>
      <c r="J14" s="120">
        <v>-40951297.449999996</v>
      </c>
      <c r="K14" s="120">
        <v>-42930453.769999996</v>
      </c>
      <c r="L14" s="120">
        <v>-45002015.660000004</v>
      </c>
      <c r="M14" s="120">
        <v>-47170406.789999999</v>
      </c>
      <c r="N14" s="120">
        <v>-49440354.330000006</v>
      </c>
      <c r="O14" s="192"/>
      <c r="P14" s="195" t="s">
        <v>14</v>
      </c>
      <c r="Q14" s="196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X14" s="140" t="s">
        <v>39</v>
      </c>
      <c r="AY14" s="142" t="s">
        <v>0</v>
      </c>
      <c r="AZ14" s="142" t="s">
        <v>0</v>
      </c>
      <c r="BA14" s="142" t="s">
        <v>0</v>
      </c>
    </row>
    <row r="15" spans="1:53" x14ac:dyDescent="0.2">
      <c r="A15" s="120" t="s">
        <v>16</v>
      </c>
      <c r="B15" s="132"/>
      <c r="C15" s="120">
        <v>-43336881.123907499</v>
      </c>
      <c r="D15" s="132"/>
      <c r="E15" s="120">
        <v>-33699249.688603118</v>
      </c>
      <c r="F15" s="120">
        <v>-34602428.921435058</v>
      </c>
      <c r="G15" s="120">
        <v>-35335575.807732373</v>
      </c>
      <c r="H15" s="120">
        <v>-36195900.258961566</v>
      </c>
      <c r="I15" s="120">
        <v>-37247612.82227882</v>
      </c>
      <c r="J15" s="120">
        <v>-38356072.40501219</v>
      </c>
      <c r="K15" s="120">
        <v>-39452215.243378848</v>
      </c>
      <c r="L15" s="120">
        <v>-40628361.024570301</v>
      </c>
      <c r="M15" s="120">
        <v>-41534245.962437995</v>
      </c>
      <c r="N15" s="120">
        <v>-42943325.859083034</v>
      </c>
      <c r="O15" s="192"/>
      <c r="P15" s="195" t="s">
        <v>16</v>
      </c>
      <c r="Q15" s="196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X15" s="140" t="s">
        <v>39</v>
      </c>
      <c r="AY15" s="142" t="s">
        <v>0</v>
      </c>
      <c r="AZ15" s="142" t="s">
        <v>0</v>
      </c>
      <c r="BA15" s="142" t="s">
        <v>0</v>
      </c>
    </row>
    <row r="16" spans="1:53" x14ac:dyDescent="0.2">
      <c r="A16" s="120" t="s">
        <v>15</v>
      </c>
      <c r="B16" s="132"/>
      <c r="C16" s="120">
        <v>-1798058.9253204756</v>
      </c>
      <c r="D16" s="132"/>
      <c r="E16" s="120">
        <v>-1945351.333587629</v>
      </c>
      <c r="F16" s="120">
        <v>-1573488.0348521066</v>
      </c>
      <c r="G16" s="120">
        <v>-1320936.2207584085</v>
      </c>
      <c r="H16" s="120">
        <v>-1137913.6856283383</v>
      </c>
      <c r="I16" s="120">
        <v>-979233.79590206069</v>
      </c>
      <c r="J16" s="120">
        <v>-761047.10099291755</v>
      </c>
      <c r="K16" s="120">
        <v>-638743.70435479702</v>
      </c>
      <c r="L16" s="120">
        <v>-503552.77222317096</v>
      </c>
      <c r="M16" s="120">
        <v>-396670.90070377575</v>
      </c>
      <c r="N16" s="120">
        <v>-319383.89292812016</v>
      </c>
      <c r="O16" s="192"/>
      <c r="P16" s="195" t="s">
        <v>15</v>
      </c>
      <c r="Q16" s="196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X16" s="140" t="s">
        <v>39</v>
      </c>
      <c r="AY16" s="142" t="s">
        <v>0</v>
      </c>
      <c r="AZ16" s="142" t="s">
        <v>0</v>
      </c>
      <c r="BA16" s="142" t="s">
        <v>0</v>
      </c>
    </row>
    <row r="17" spans="1:53" ht="13.5" thickBot="1" x14ac:dyDescent="0.25">
      <c r="A17" s="120" t="s">
        <v>148</v>
      </c>
      <c r="B17" s="132"/>
      <c r="C17" s="120">
        <v>-4770466</v>
      </c>
      <c r="D17" s="132"/>
      <c r="E17" s="120">
        <v>-6307813</v>
      </c>
      <c r="F17" s="120">
        <v>-6513524</v>
      </c>
      <c r="G17" s="120">
        <v>-6754750</v>
      </c>
      <c r="H17" s="120">
        <v>-6884427</v>
      </c>
      <c r="I17" s="120">
        <v>-7043204.2500000009</v>
      </c>
      <c r="J17" s="120">
        <v>-7155926.4100000001</v>
      </c>
      <c r="K17" s="120">
        <v>-7321891.6500000004</v>
      </c>
      <c r="L17" s="120">
        <v>-7441726.6400000006</v>
      </c>
      <c r="M17" s="120">
        <v>-7615398.6699999999</v>
      </c>
      <c r="N17" s="120">
        <v>-7560680.6199999992</v>
      </c>
      <c r="O17" s="120"/>
      <c r="P17" s="120" t="e">
        <f>-'[1]CF workings'!R116-SUM(#REF!)+#REF!+'[1]BS workings'!R905+'[1]BS workings'!R906</f>
        <v>#VALUE!</v>
      </c>
      <c r="Q17" s="1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X17" s="140" t="s">
        <v>39</v>
      </c>
      <c r="AY17" s="142" t="s">
        <v>0</v>
      </c>
      <c r="AZ17" s="142" t="s">
        <v>0</v>
      </c>
      <c r="BA17" s="142" t="s">
        <v>0</v>
      </c>
    </row>
    <row r="18" spans="1:53" ht="13.5" thickTop="1" x14ac:dyDescent="0.2">
      <c r="A18" s="120"/>
      <c r="B18" s="132"/>
      <c r="C18" s="120"/>
      <c r="D18" s="13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92"/>
      <c r="AX18" s="140" t="s">
        <v>39</v>
      </c>
      <c r="AY18" s="142" t="s">
        <v>0</v>
      </c>
      <c r="AZ18" s="142" t="s">
        <v>0</v>
      </c>
      <c r="BA18" s="142" t="s">
        <v>0</v>
      </c>
    </row>
    <row r="19" spans="1:53" x14ac:dyDescent="0.2">
      <c r="A19" s="124" t="s">
        <v>189</v>
      </c>
      <c r="B19" s="132"/>
      <c r="C19" s="161">
        <v>22723062.676920913</v>
      </c>
      <c r="D19" s="132"/>
      <c r="E19" s="161">
        <v>27980657.360572904</v>
      </c>
      <c r="F19" s="161">
        <v>29182735.63800893</v>
      </c>
      <c r="G19" s="161">
        <v>30799166.379182309</v>
      </c>
      <c r="H19" s="161">
        <v>32607034.993172206</v>
      </c>
      <c r="I19" s="161">
        <v>33361969.034998082</v>
      </c>
      <c r="J19" s="161">
        <v>32620304.408224788</v>
      </c>
      <c r="K19" s="161">
        <v>33369059.556317061</v>
      </c>
      <c r="L19" s="161">
        <v>34257763.57229346</v>
      </c>
      <c r="M19" s="161">
        <v>34604371.382063083</v>
      </c>
      <c r="N19" s="161">
        <v>35515514.50390172</v>
      </c>
      <c r="O19" s="192"/>
      <c r="AX19" s="140" t="s">
        <v>39</v>
      </c>
      <c r="AY19" s="142" t="s">
        <v>0</v>
      </c>
      <c r="AZ19" s="142" t="s">
        <v>0</v>
      </c>
      <c r="BA19" s="142" t="s">
        <v>0</v>
      </c>
    </row>
    <row r="20" spans="1:53" x14ac:dyDescent="0.2">
      <c r="A20" s="120"/>
      <c r="B20" s="132"/>
      <c r="C20" s="120"/>
      <c r="D20" s="13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92"/>
      <c r="AX20" s="140" t="s">
        <v>39</v>
      </c>
      <c r="AY20" s="142" t="s">
        <v>0</v>
      </c>
      <c r="AZ20" s="142" t="s">
        <v>0</v>
      </c>
      <c r="BA20" s="142" t="s">
        <v>0</v>
      </c>
    </row>
    <row r="21" spans="1:53" ht="15" x14ac:dyDescent="0.25">
      <c r="A21" s="144" t="s">
        <v>190</v>
      </c>
      <c r="B21" s="132"/>
      <c r="C21" s="120"/>
      <c r="D21" s="132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92"/>
      <c r="AX21" s="140" t="s">
        <v>39</v>
      </c>
      <c r="AY21" s="142" t="s">
        <v>0</v>
      </c>
      <c r="AZ21" s="142" t="s">
        <v>0</v>
      </c>
      <c r="BA21" s="142" t="s">
        <v>0</v>
      </c>
    </row>
    <row r="22" spans="1:53" x14ac:dyDescent="0.2">
      <c r="A22" s="124" t="s">
        <v>184</v>
      </c>
      <c r="B22" s="132"/>
      <c r="C22" s="120"/>
      <c r="D22" s="132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92"/>
      <c r="AX22" s="140" t="s">
        <v>39</v>
      </c>
      <c r="AY22" s="142" t="s">
        <v>0</v>
      </c>
      <c r="AZ22" s="142" t="s">
        <v>0</v>
      </c>
      <c r="BA22" s="142" t="s">
        <v>0</v>
      </c>
    </row>
    <row r="23" spans="1:53" x14ac:dyDescent="0.2">
      <c r="A23" s="117" t="s">
        <v>191</v>
      </c>
      <c r="B23" s="132"/>
      <c r="C23" s="120">
        <v>15858443.042907458</v>
      </c>
      <c r="D23" s="132"/>
      <c r="E23" s="120">
        <v>301482.66183207836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92"/>
      <c r="AX23" s="140" t="s">
        <v>39</v>
      </c>
      <c r="AY23" s="142" t="s">
        <v>0</v>
      </c>
      <c r="AZ23" s="142" t="s">
        <v>0</v>
      </c>
      <c r="BA23" s="142" t="s">
        <v>0</v>
      </c>
    </row>
    <row r="24" spans="1:53" x14ac:dyDescent="0.2">
      <c r="A24" s="120" t="s">
        <v>192</v>
      </c>
      <c r="B24" s="132"/>
      <c r="C24" s="120">
        <v>2923900</v>
      </c>
      <c r="D24" s="132"/>
      <c r="E24" s="120">
        <v>1519129</v>
      </c>
      <c r="F24" s="120">
        <v>1262938</v>
      </c>
      <c r="G24" s="120">
        <v>1298000</v>
      </c>
      <c r="H24" s="120">
        <v>1362900</v>
      </c>
      <c r="I24" s="120">
        <v>1328836.7</v>
      </c>
      <c r="J24" s="120">
        <v>1334102.8</v>
      </c>
      <c r="K24" s="120">
        <v>1178507.05</v>
      </c>
      <c r="L24" s="120">
        <v>925908.26</v>
      </c>
      <c r="M24" s="120">
        <v>1871225.29</v>
      </c>
      <c r="N24" s="120">
        <v>1873482.05</v>
      </c>
      <c r="O24" s="192"/>
      <c r="AX24" s="140" t="s">
        <v>39</v>
      </c>
      <c r="AY24" s="142" t="s">
        <v>0</v>
      </c>
      <c r="AZ24" s="142" t="s">
        <v>0</v>
      </c>
      <c r="BA24" s="142" t="s">
        <v>0</v>
      </c>
    </row>
    <row r="25" spans="1:53" x14ac:dyDescent="0.2">
      <c r="A25" s="120" t="s">
        <v>193</v>
      </c>
      <c r="B25" s="132"/>
      <c r="C25" s="120">
        <v>41785</v>
      </c>
      <c r="D25" s="132"/>
      <c r="E25" s="120">
        <v>39353</v>
      </c>
      <c r="F25" s="120">
        <v>40391</v>
      </c>
      <c r="G25" s="120">
        <v>41504</v>
      </c>
      <c r="H25" s="120">
        <v>32362</v>
      </c>
      <c r="I25" s="120">
        <v>18976</v>
      </c>
      <c r="J25" s="120">
        <v>20348</v>
      </c>
      <c r="K25" s="120">
        <v>21819</v>
      </c>
      <c r="L25" s="120">
        <v>9550</v>
      </c>
      <c r="M25" s="120">
        <v>0</v>
      </c>
      <c r="N25" s="120">
        <v>0</v>
      </c>
      <c r="O25" s="192"/>
      <c r="AX25" s="140" t="s">
        <v>39</v>
      </c>
      <c r="AY25" s="142" t="s">
        <v>0</v>
      </c>
      <c r="AZ25" s="142" t="s">
        <v>0</v>
      </c>
      <c r="BA25" s="142" t="s">
        <v>0</v>
      </c>
    </row>
    <row r="26" spans="1:53" x14ac:dyDescent="0.2">
      <c r="A26" s="124" t="s">
        <v>188</v>
      </c>
      <c r="B26" s="132"/>
      <c r="C26" s="120"/>
      <c r="D26" s="132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92"/>
      <c r="AX26" s="140" t="s">
        <v>39</v>
      </c>
      <c r="AY26" s="142" t="s">
        <v>0</v>
      </c>
      <c r="AZ26" s="142" t="s">
        <v>0</v>
      </c>
      <c r="BA26" s="142" t="s">
        <v>0</v>
      </c>
    </row>
    <row r="27" spans="1:53" x14ac:dyDescent="0.2">
      <c r="A27" s="117" t="s">
        <v>194</v>
      </c>
      <c r="B27" s="132"/>
      <c r="C27" s="120">
        <v>0</v>
      </c>
      <c r="D27" s="132"/>
      <c r="E27" s="120">
        <v>0</v>
      </c>
      <c r="F27" s="120">
        <v>-5623070.4820907135</v>
      </c>
      <c r="G27" s="120">
        <v>-7323109.8091711886</v>
      </c>
      <c r="H27" s="120">
        <v>-8854898.5278272033</v>
      </c>
      <c r="I27" s="120">
        <v>-7974777.1165319243</v>
      </c>
      <c r="J27" s="120">
        <v>-7043210.9008974852</v>
      </c>
      <c r="K27" s="120">
        <v>-10344612.097709756</v>
      </c>
      <c r="L27" s="120">
        <v>-13273860.597255796</v>
      </c>
      <c r="M27" s="120">
        <v>-11290430.467909534</v>
      </c>
      <c r="N27" s="120">
        <v>-15423377.759761062</v>
      </c>
      <c r="O27" s="192"/>
      <c r="AX27" s="140" t="s">
        <v>39</v>
      </c>
      <c r="AY27" s="142" t="s">
        <v>0</v>
      </c>
      <c r="AZ27" s="142" t="s">
        <v>0</v>
      </c>
      <c r="BA27" s="142" t="s">
        <v>0</v>
      </c>
    </row>
    <row r="28" spans="1:53" x14ac:dyDescent="0.2">
      <c r="A28" s="120" t="s">
        <v>196</v>
      </c>
      <c r="B28" s="132"/>
      <c r="C28" s="120">
        <v>-47004837.301034018</v>
      </c>
      <c r="D28" s="132"/>
      <c r="E28" s="120">
        <v>-25253288.53092245</v>
      </c>
      <c r="F28" s="120">
        <v>-21156637.077913456</v>
      </c>
      <c r="G28" s="120">
        <v>-21707606.737949464</v>
      </c>
      <c r="H28" s="120">
        <v>-22146038.17440673</v>
      </c>
      <c r="I28" s="120">
        <v>-23610445.507069752</v>
      </c>
      <c r="J28" s="120">
        <v>-24593195.996753756</v>
      </c>
      <c r="K28" s="120">
        <v>-21812260.240306783</v>
      </c>
      <c r="L28" s="120">
        <v>-19763879.993076842</v>
      </c>
      <c r="M28" s="120">
        <v>-23600532.021631971</v>
      </c>
      <c r="N28" s="120">
        <v>-20557645.069942672</v>
      </c>
      <c r="O28" s="192"/>
      <c r="AX28" s="140" t="s">
        <v>39</v>
      </c>
      <c r="AY28" s="142" t="s">
        <v>0</v>
      </c>
      <c r="AZ28" s="142" t="s">
        <v>0</v>
      </c>
      <c r="BA28" s="142" t="s">
        <v>0</v>
      </c>
    </row>
    <row r="29" spans="1:53" x14ac:dyDescent="0.2">
      <c r="A29" s="120"/>
      <c r="B29" s="132"/>
      <c r="C29" s="120"/>
      <c r="D29" s="132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92"/>
      <c r="AX29" s="140" t="s">
        <v>39</v>
      </c>
      <c r="AY29" s="142" t="s">
        <v>0</v>
      </c>
      <c r="AZ29" s="142" t="s">
        <v>0</v>
      </c>
      <c r="BA29" s="142" t="s">
        <v>0</v>
      </c>
    </row>
    <row r="30" spans="1:53" x14ac:dyDescent="0.2">
      <c r="A30" s="124" t="s">
        <v>197</v>
      </c>
      <c r="B30" s="132"/>
      <c r="C30" s="161">
        <v>-28180709.258126561</v>
      </c>
      <c r="D30" s="132"/>
      <c r="E30" s="161">
        <v>-23393323.869090371</v>
      </c>
      <c r="F30" s="161">
        <v>-25476378.560004167</v>
      </c>
      <c r="G30" s="161">
        <v>-27691212.547120653</v>
      </c>
      <c r="H30" s="161">
        <v>-29605674.702233933</v>
      </c>
      <c r="I30" s="161">
        <v>-30237409.923601676</v>
      </c>
      <c r="J30" s="161">
        <v>-30281956.097651243</v>
      </c>
      <c r="K30" s="161">
        <v>-30956546.288016539</v>
      </c>
      <c r="L30" s="161">
        <v>-32102282.330332637</v>
      </c>
      <c r="M30" s="161">
        <v>-33019737.199541505</v>
      </c>
      <c r="N30" s="161">
        <v>-34107540.779703736</v>
      </c>
      <c r="O30" s="192"/>
      <c r="AX30" s="140" t="s">
        <v>39</v>
      </c>
      <c r="AY30" s="142" t="s">
        <v>0</v>
      </c>
      <c r="AZ30" s="142" t="s">
        <v>0</v>
      </c>
      <c r="BA30" s="142" t="s">
        <v>0</v>
      </c>
    </row>
    <row r="31" spans="1:53" x14ac:dyDescent="0.2">
      <c r="A31" s="120"/>
      <c r="B31" s="132"/>
      <c r="C31" s="120"/>
      <c r="D31" s="132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92"/>
      <c r="AX31" s="140" t="s">
        <v>39</v>
      </c>
      <c r="AY31" s="142" t="s">
        <v>0</v>
      </c>
      <c r="AZ31" s="142" t="s">
        <v>0</v>
      </c>
      <c r="BA31" s="142" t="s">
        <v>0</v>
      </c>
    </row>
    <row r="32" spans="1:53" ht="15" x14ac:dyDescent="0.25">
      <c r="A32" s="144" t="s">
        <v>198</v>
      </c>
      <c r="B32" s="132"/>
      <c r="C32" s="120"/>
      <c r="D32" s="132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92"/>
      <c r="AX32" s="140" t="s">
        <v>39</v>
      </c>
      <c r="AY32" s="142" t="s">
        <v>0</v>
      </c>
      <c r="AZ32" s="142" t="s">
        <v>0</v>
      </c>
      <c r="BA32" s="142" t="s">
        <v>0</v>
      </c>
    </row>
    <row r="33" spans="1:53" x14ac:dyDescent="0.2">
      <c r="A33" s="124" t="s">
        <v>184</v>
      </c>
      <c r="B33" s="132"/>
      <c r="C33" s="120"/>
      <c r="D33" s="132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92"/>
      <c r="AX33" s="140" t="s">
        <v>39</v>
      </c>
      <c r="AY33" s="142" t="s">
        <v>0</v>
      </c>
      <c r="AZ33" s="142" t="s">
        <v>0</v>
      </c>
      <c r="BA33" s="142" t="s">
        <v>0</v>
      </c>
    </row>
    <row r="34" spans="1:53" x14ac:dyDescent="0.2">
      <c r="A34" s="120" t="s">
        <v>199</v>
      </c>
      <c r="B34" s="132"/>
      <c r="C34" s="120">
        <v>2200000</v>
      </c>
      <c r="D34" s="132"/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92"/>
      <c r="AX34" s="140" t="s">
        <v>39</v>
      </c>
      <c r="AY34" s="142" t="s">
        <v>0</v>
      </c>
      <c r="AZ34" s="142" t="s">
        <v>0</v>
      </c>
      <c r="BA34" s="142" t="s">
        <v>0</v>
      </c>
    </row>
    <row r="35" spans="1:53" x14ac:dyDescent="0.2">
      <c r="A35" s="124" t="s">
        <v>188</v>
      </c>
      <c r="B35" s="132"/>
      <c r="C35" s="120"/>
      <c r="D35" s="132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92"/>
      <c r="AX35" s="140" t="s">
        <v>39</v>
      </c>
      <c r="AY35" s="142" t="s">
        <v>0</v>
      </c>
      <c r="AZ35" s="142" t="s">
        <v>0</v>
      </c>
      <c r="BA35" s="142" t="s">
        <v>0</v>
      </c>
    </row>
    <row r="36" spans="1:53" x14ac:dyDescent="0.2">
      <c r="A36" s="120" t="s">
        <v>200</v>
      </c>
      <c r="B36" s="132"/>
      <c r="C36" s="120">
        <v>-4261482</v>
      </c>
      <c r="D36" s="132"/>
      <c r="E36" s="120">
        <v>-4603201</v>
      </c>
      <c r="F36" s="120">
        <v>-3410406</v>
      </c>
      <c r="G36" s="120">
        <v>-2722527</v>
      </c>
      <c r="H36" s="120">
        <v>-2535313</v>
      </c>
      <c r="I36" s="120">
        <v>-2704834</v>
      </c>
      <c r="J36" s="120">
        <v>-1967653</v>
      </c>
      <c r="K36" s="120">
        <v>-1868060</v>
      </c>
      <c r="L36" s="120">
        <v>-1456857</v>
      </c>
      <c r="M36" s="120">
        <v>-990401</v>
      </c>
      <c r="N36" s="120">
        <v>-596217</v>
      </c>
      <c r="O36" s="192"/>
      <c r="AX36" s="140" t="s">
        <v>39</v>
      </c>
      <c r="AY36" s="142" t="s">
        <v>0</v>
      </c>
      <c r="AZ36" s="142" t="s">
        <v>0</v>
      </c>
      <c r="BA36" s="142" t="s">
        <v>0</v>
      </c>
    </row>
    <row r="37" spans="1:53" x14ac:dyDescent="0.2">
      <c r="A37" s="120"/>
      <c r="B37" s="132"/>
      <c r="C37" s="120"/>
      <c r="D37" s="132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92"/>
      <c r="AX37" s="140" t="s">
        <v>39</v>
      </c>
      <c r="AY37" s="142" t="s">
        <v>0</v>
      </c>
      <c r="AZ37" s="142" t="s">
        <v>0</v>
      </c>
      <c r="BA37" s="142" t="s">
        <v>0</v>
      </c>
    </row>
    <row r="38" spans="1:53" x14ac:dyDescent="0.2">
      <c r="A38" s="124" t="s">
        <v>201</v>
      </c>
      <c r="B38" s="132"/>
      <c r="C38" s="161">
        <v>-2061482</v>
      </c>
      <c r="D38" s="132"/>
      <c r="E38" s="161">
        <v>-4603201</v>
      </c>
      <c r="F38" s="161">
        <v>-3410406</v>
      </c>
      <c r="G38" s="161">
        <v>-2722527</v>
      </c>
      <c r="H38" s="161">
        <v>-2535313</v>
      </c>
      <c r="I38" s="161">
        <v>-2704834</v>
      </c>
      <c r="J38" s="161">
        <v>-1967653</v>
      </c>
      <c r="K38" s="161">
        <v>-1868060</v>
      </c>
      <c r="L38" s="161">
        <v>-1456857</v>
      </c>
      <c r="M38" s="161">
        <v>-990401</v>
      </c>
      <c r="N38" s="161">
        <v>-596217</v>
      </c>
      <c r="O38" s="192"/>
      <c r="AX38" s="140" t="s">
        <v>39</v>
      </c>
      <c r="AY38" s="142" t="s">
        <v>0</v>
      </c>
      <c r="AZ38" s="142" t="s">
        <v>0</v>
      </c>
      <c r="BA38" s="142" t="s">
        <v>0</v>
      </c>
    </row>
    <row r="39" spans="1:53" x14ac:dyDescent="0.2">
      <c r="A39" s="120"/>
      <c r="B39" s="132"/>
      <c r="C39" s="120"/>
      <c r="D39" s="132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92"/>
      <c r="AX39" s="140" t="s">
        <v>39</v>
      </c>
      <c r="AY39" s="142" t="s">
        <v>0</v>
      </c>
      <c r="AZ39" s="142" t="s">
        <v>0</v>
      </c>
      <c r="BA39" s="142" t="s">
        <v>0</v>
      </c>
    </row>
    <row r="40" spans="1:53" x14ac:dyDescent="0.2">
      <c r="A40" s="124" t="s">
        <v>202</v>
      </c>
      <c r="B40" s="132"/>
      <c r="C40" s="120">
        <v>-7519128.5812056474</v>
      </c>
      <c r="D40" s="132"/>
      <c r="E40" s="120">
        <v>-15867.508517466486</v>
      </c>
      <c r="F40" s="120">
        <v>295951.07800476253</v>
      </c>
      <c r="G40" s="120">
        <v>385426.83206165582</v>
      </c>
      <c r="H40" s="120">
        <v>466047.29093827307</v>
      </c>
      <c r="I40" s="120">
        <v>419725.11139640585</v>
      </c>
      <c r="J40" s="120">
        <v>370695.31057354435</v>
      </c>
      <c r="K40" s="120">
        <v>544453.26830052212</v>
      </c>
      <c r="L40" s="120">
        <v>698624.24196082354</v>
      </c>
      <c r="M40" s="120">
        <v>594233.18252157792</v>
      </c>
      <c r="N40" s="120">
        <v>811756.72419798374</v>
      </c>
      <c r="O40" s="192"/>
      <c r="AX40" s="140" t="s">
        <v>39</v>
      </c>
      <c r="AY40" s="142" t="s">
        <v>0</v>
      </c>
      <c r="AZ40" s="142" t="s">
        <v>0</v>
      </c>
      <c r="BA40" s="142" t="s">
        <v>0</v>
      </c>
    </row>
    <row r="41" spans="1:53" x14ac:dyDescent="0.2">
      <c r="A41" s="120"/>
      <c r="B41" s="132"/>
      <c r="C41" s="120"/>
      <c r="D41" s="132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92"/>
      <c r="AX41" s="140" t="s">
        <v>39</v>
      </c>
      <c r="AY41" s="142" t="s">
        <v>0</v>
      </c>
      <c r="AZ41" s="142" t="s">
        <v>0</v>
      </c>
      <c r="BA41" s="142" t="s">
        <v>0</v>
      </c>
    </row>
    <row r="42" spans="1:53" x14ac:dyDescent="0.2">
      <c r="A42" s="124" t="s">
        <v>203</v>
      </c>
      <c r="B42" s="132"/>
      <c r="C42" s="155">
        <v>9491000</v>
      </c>
      <c r="D42" s="132"/>
      <c r="E42" s="120">
        <v>1971871.4187943526</v>
      </c>
      <c r="F42" s="120">
        <v>1956003.9102768861</v>
      </c>
      <c r="G42" s="120">
        <v>2251954.9882816486</v>
      </c>
      <c r="H42" s="120">
        <v>2637381.8203433044</v>
      </c>
      <c r="I42" s="120">
        <v>3103429.1112815775</v>
      </c>
      <c r="J42" s="120">
        <v>3523154.2226779833</v>
      </c>
      <c r="K42" s="120">
        <v>3893849.5332515277</v>
      </c>
      <c r="L42" s="120">
        <v>4438302.8015520498</v>
      </c>
      <c r="M42" s="120">
        <v>5136927.0435128734</v>
      </c>
      <c r="N42" s="120">
        <v>5731160.2260344513</v>
      </c>
      <c r="O42" s="192"/>
      <c r="AX42" s="140" t="s">
        <v>39</v>
      </c>
      <c r="AY42" s="142" t="s">
        <v>0</v>
      </c>
      <c r="AZ42" s="142" t="s">
        <v>0</v>
      </c>
      <c r="BA42" s="142" t="s">
        <v>0</v>
      </c>
    </row>
    <row r="43" spans="1:53" x14ac:dyDescent="0.2">
      <c r="A43" s="120"/>
      <c r="B43" s="132"/>
      <c r="C43" s="120"/>
      <c r="D43" s="132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92"/>
      <c r="AX43" s="140" t="s">
        <v>39</v>
      </c>
      <c r="AY43" s="142" t="s">
        <v>0</v>
      </c>
      <c r="AZ43" s="142" t="s">
        <v>0</v>
      </c>
      <c r="BA43" s="142" t="s">
        <v>0</v>
      </c>
    </row>
    <row r="44" spans="1:53" ht="13.5" thickBot="1" x14ac:dyDescent="0.25">
      <c r="A44" s="124" t="s">
        <v>204</v>
      </c>
      <c r="B44" s="122"/>
      <c r="C44" s="130">
        <v>1971871.4187943526</v>
      </c>
      <c r="D44" s="122"/>
      <c r="E44" s="130">
        <v>1956003.9102768861</v>
      </c>
      <c r="F44" s="130">
        <v>2251954.9882816486</v>
      </c>
      <c r="G44" s="130">
        <v>2637381.8203433044</v>
      </c>
      <c r="H44" s="130">
        <v>3103429.1112815775</v>
      </c>
      <c r="I44" s="130">
        <v>3523154.2226779833</v>
      </c>
      <c r="J44" s="130">
        <v>3893849.5332515277</v>
      </c>
      <c r="K44" s="130">
        <v>4438302.8015520498</v>
      </c>
      <c r="L44" s="130">
        <v>5136927.0435128734</v>
      </c>
      <c r="M44" s="130">
        <v>5731160.2260344513</v>
      </c>
      <c r="N44" s="130">
        <v>6542916.950232435</v>
      </c>
      <c r="O44" s="192"/>
      <c r="AX44" s="140" t="s">
        <v>39</v>
      </c>
      <c r="AY44" s="142" t="s">
        <v>0</v>
      </c>
      <c r="AZ44" s="142" t="s">
        <v>0</v>
      </c>
      <c r="BA44" s="142" t="s">
        <v>0</v>
      </c>
    </row>
    <row r="45" spans="1:53" x14ac:dyDescent="0.2">
      <c r="A45" s="198"/>
      <c r="B45" s="132"/>
      <c r="C45" s="198"/>
      <c r="D45" s="132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2"/>
      <c r="AX45" s="140" t="s">
        <v>39</v>
      </c>
      <c r="AY45" s="142" t="s">
        <v>0</v>
      </c>
      <c r="AZ45" s="142" t="s">
        <v>0</v>
      </c>
      <c r="BA45" s="142" t="s">
        <v>0</v>
      </c>
    </row>
    <row r="46" spans="1:53" x14ac:dyDescent="0.2">
      <c r="A46" s="117" t="s">
        <v>204</v>
      </c>
      <c r="B46" s="132"/>
      <c r="C46" s="120">
        <v>1971871.4187943526</v>
      </c>
      <c r="D46" s="132"/>
      <c r="E46" s="120">
        <v>1956003.9102768861</v>
      </c>
      <c r="F46" s="120">
        <v>2251954.9882816486</v>
      </c>
      <c r="G46" s="120">
        <v>2637381.8203433044</v>
      </c>
      <c r="H46" s="120">
        <v>3103429.1112815775</v>
      </c>
      <c r="I46" s="120">
        <v>3523154.2226779833</v>
      </c>
      <c r="J46" s="120">
        <v>3893849.5332515277</v>
      </c>
      <c r="K46" s="120">
        <v>4438302.8015520498</v>
      </c>
      <c r="L46" s="120">
        <v>5136927.0435128734</v>
      </c>
      <c r="M46" s="120">
        <v>5731160.2260344513</v>
      </c>
      <c r="N46" s="120">
        <v>6542916.950232435</v>
      </c>
      <c r="O46" s="192"/>
      <c r="AX46" s="140" t="s">
        <v>39</v>
      </c>
      <c r="AY46" s="142" t="s">
        <v>0</v>
      </c>
      <c r="AZ46" s="142" t="s">
        <v>0</v>
      </c>
      <c r="BA46" s="142" t="s">
        <v>0</v>
      </c>
    </row>
    <row r="47" spans="1:53" x14ac:dyDescent="0.2">
      <c r="A47" s="117" t="s">
        <v>205</v>
      </c>
      <c r="B47" s="132"/>
      <c r="C47" s="120">
        <v>37465556.957092538</v>
      </c>
      <c r="D47" s="132"/>
      <c r="E47" s="120">
        <v>37164074.295260459</v>
      </c>
      <c r="F47" s="120">
        <v>42787144.777351163</v>
      </c>
      <c r="G47" s="120">
        <v>50110254.586522356</v>
      </c>
      <c r="H47" s="120">
        <v>58965153.114349559</v>
      </c>
      <c r="I47" s="120">
        <v>66939930.230881475</v>
      </c>
      <c r="J47" s="120">
        <v>73983141.13177897</v>
      </c>
      <c r="K47" s="120">
        <v>84327753.22948873</v>
      </c>
      <c r="L47" s="120">
        <v>97601613.826744527</v>
      </c>
      <c r="M47" s="120">
        <v>108892044.29465406</v>
      </c>
      <c r="N47" s="120">
        <v>124315422.05441511</v>
      </c>
      <c r="O47" s="192"/>
      <c r="AX47" s="140" t="s">
        <v>39</v>
      </c>
      <c r="AY47" s="142" t="s">
        <v>0</v>
      </c>
      <c r="AZ47" s="142" t="s">
        <v>0</v>
      </c>
      <c r="BA47" s="142" t="s">
        <v>0</v>
      </c>
    </row>
    <row r="48" spans="1:53" x14ac:dyDescent="0.2">
      <c r="A48" s="125" t="s">
        <v>206</v>
      </c>
      <c r="B48" s="122"/>
      <c r="C48" s="125">
        <v>39437428.375886887</v>
      </c>
      <c r="D48" s="122"/>
      <c r="E48" s="125">
        <v>39120078.205537349</v>
      </c>
      <c r="F48" s="125">
        <v>45039099.765632808</v>
      </c>
      <c r="G48" s="125">
        <v>52747636.406865656</v>
      </c>
      <c r="H48" s="125">
        <v>62068582.225631133</v>
      </c>
      <c r="I48" s="125">
        <v>70463084.453559458</v>
      </c>
      <c r="J48" s="125">
        <v>77876990.665030494</v>
      </c>
      <c r="K48" s="125">
        <v>88766056.031040788</v>
      </c>
      <c r="L48" s="125">
        <v>102738540.87025741</v>
      </c>
      <c r="M48" s="125">
        <v>114623204.5206885</v>
      </c>
      <c r="N48" s="125">
        <v>130858339.00464754</v>
      </c>
      <c r="O48" s="192"/>
      <c r="AX48" s="140" t="s">
        <v>39</v>
      </c>
      <c r="AY48" s="142" t="s">
        <v>0</v>
      </c>
      <c r="AZ48" s="142" t="s">
        <v>0</v>
      </c>
      <c r="BA48" s="142" t="s">
        <v>0</v>
      </c>
    </row>
    <row r="49" spans="1:53" x14ac:dyDescent="0.2">
      <c r="A49" s="120"/>
      <c r="B49" s="132"/>
      <c r="C49" s="120"/>
      <c r="D49" s="132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92"/>
      <c r="AX49" s="140" t="s">
        <v>39</v>
      </c>
      <c r="AY49" s="142" t="s">
        <v>0</v>
      </c>
      <c r="AZ49" s="142" t="s">
        <v>0</v>
      </c>
      <c r="BA49" s="142" t="s">
        <v>0</v>
      </c>
    </row>
    <row r="50" spans="1:53" ht="30" customHeight="1" x14ac:dyDescent="0.2">
      <c r="A50" s="146" t="s">
        <v>0</v>
      </c>
      <c r="B50" s="205" t="s">
        <v>0</v>
      </c>
      <c r="C50" s="146" t="s">
        <v>0</v>
      </c>
      <c r="D50" s="205" t="s">
        <v>0</v>
      </c>
      <c r="E50" s="146" t="s">
        <v>0</v>
      </c>
      <c r="F50" s="146" t="s">
        <v>0</v>
      </c>
      <c r="G50" s="146" t="s">
        <v>0</v>
      </c>
      <c r="H50" s="146" t="s">
        <v>0</v>
      </c>
      <c r="I50" s="146" t="s">
        <v>0</v>
      </c>
      <c r="J50" s="146" t="s">
        <v>0</v>
      </c>
      <c r="K50" s="146" t="s">
        <v>0</v>
      </c>
      <c r="L50" s="146" t="s">
        <v>0</v>
      </c>
      <c r="M50" s="146" t="s">
        <v>0</v>
      </c>
      <c r="N50" s="146" t="s">
        <v>0</v>
      </c>
      <c r="O50" s="142" t="s">
        <v>0</v>
      </c>
      <c r="P50" s="142" t="s">
        <v>0</v>
      </c>
      <c r="Q50" s="142" t="s">
        <v>0</v>
      </c>
      <c r="R50" s="142" t="s">
        <v>0</v>
      </c>
      <c r="S50" s="142" t="s">
        <v>0</v>
      </c>
      <c r="T50" s="142" t="s">
        <v>0</v>
      </c>
      <c r="U50" s="142" t="s">
        <v>0</v>
      </c>
      <c r="V50" s="142" t="s">
        <v>0</v>
      </c>
      <c r="W50" s="142" t="s">
        <v>0</v>
      </c>
      <c r="X50" s="142" t="s">
        <v>0</v>
      </c>
      <c r="Y50" s="142" t="s">
        <v>0</v>
      </c>
      <c r="Z50" s="142" t="s">
        <v>0</v>
      </c>
      <c r="AA50" s="142" t="s">
        <v>0</v>
      </c>
      <c r="AB50" s="142" t="s">
        <v>0</v>
      </c>
      <c r="AC50" s="142" t="s">
        <v>0</v>
      </c>
      <c r="AD50" s="142" t="s">
        <v>0</v>
      </c>
      <c r="AE50" s="142" t="s">
        <v>0</v>
      </c>
      <c r="AF50" s="142" t="s">
        <v>0</v>
      </c>
      <c r="AG50" s="142" t="s">
        <v>0</v>
      </c>
      <c r="AH50" s="142" t="s">
        <v>0</v>
      </c>
      <c r="AI50" s="142" t="s">
        <v>0</v>
      </c>
      <c r="AJ50" s="142" t="s">
        <v>0</v>
      </c>
      <c r="AK50" s="142" t="s">
        <v>0</v>
      </c>
      <c r="AL50" s="142" t="s">
        <v>0</v>
      </c>
      <c r="AM50" s="142" t="s">
        <v>0</v>
      </c>
      <c r="AN50" s="142" t="s">
        <v>0</v>
      </c>
      <c r="AO50" s="142" t="s">
        <v>0</v>
      </c>
      <c r="AP50" s="142" t="s">
        <v>0</v>
      </c>
      <c r="AQ50" s="142" t="s">
        <v>0</v>
      </c>
      <c r="AR50" s="142" t="s">
        <v>0</v>
      </c>
      <c r="AS50" s="142" t="s">
        <v>0</v>
      </c>
      <c r="AT50" s="142" t="s">
        <v>0</v>
      </c>
      <c r="AU50" s="142" t="s">
        <v>0</v>
      </c>
      <c r="AV50" s="142" t="s">
        <v>0</v>
      </c>
      <c r="AW50" s="142" t="s">
        <v>0</v>
      </c>
      <c r="AX50" s="142" t="s">
        <v>0</v>
      </c>
      <c r="AY50" s="142" t="s">
        <v>0</v>
      </c>
      <c r="AZ50" s="142" t="s">
        <v>0</v>
      </c>
      <c r="BA50" s="142" t="s">
        <v>0</v>
      </c>
    </row>
    <row r="51" spans="1:53" ht="30" customHeight="1" x14ac:dyDescent="0.2">
      <c r="A51" s="146" t="s">
        <v>0</v>
      </c>
      <c r="B51" s="205" t="s">
        <v>0</v>
      </c>
      <c r="C51" s="146" t="s">
        <v>0</v>
      </c>
      <c r="D51" s="205" t="s">
        <v>0</v>
      </c>
      <c r="E51" s="146" t="s">
        <v>0</v>
      </c>
      <c r="F51" s="146" t="s">
        <v>0</v>
      </c>
      <c r="G51" s="146" t="s">
        <v>0</v>
      </c>
      <c r="H51" s="146" t="s">
        <v>0</v>
      </c>
      <c r="I51" s="146" t="s">
        <v>0</v>
      </c>
      <c r="J51" s="146" t="s">
        <v>0</v>
      </c>
      <c r="K51" s="146" t="s">
        <v>0</v>
      </c>
      <c r="L51" s="146" t="s">
        <v>0</v>
      </c>
      <c r="M51" s="146" t="s">
        <v>0</v>
      </c>
      <c r="N51" s="146" t="s">
        <v>0</v>
      </c>
      <c r="O51" s="142" t="s">
        <v>0</v>
      </c>
      <c r="P51" s="142" t="s">
        <v>0</v>
      </c>
      <c r="Q51" s="142" t="s">
        <v>0</v>
      </c>
      <c r="R51" s="142" t="s">
        <v>0</v>
      </c>
      <c r="S51" s="142" t="s">
        <v>0</v>
      </c>
      <c r="T51" s="142" t="s">
        <v>0</v>
      </c>
      <c r="U51" s="142" t="s">
        <v>0</v>
      </c>
      <c r="V51" s="142" t="s">
        <v>0</v>
      </c>
      <c r="W51" s="142" t="s">
        <v>0</v>
      </c>
      <c r="X51" s="142" t="s">
        <v>0</v>
      </c>
      <c r="Y51" s="142" t="s">
        <v>0</v>
      </c>
      <c r="Z51" s="142" t="s">
        <v>0</v>
      </c>
      <c r="AA51" s="142" t="s">
        <v>0</v>
      </c>
      <c r="AB51" s="142" t="s">
        <v>0</v>
      </c>
      <c r="AC51" s="142" t="s">
        <v>0</v>
      </c>
      <c r="AD51" s="142" t="s">
        <v>0</v>
      </c>
      <c r="AE51" s="142" t="s">
        <v>0</v>
      </c>
      <c r="AF51" s="142" t="s">
        <v>0</v>
      </c>
      <c r="AG51" s="142" t="s">
        <v>0</v>
      </c>
      <c r="AH51" s="142" t="s">
        <v>0</v>
      </c>
      <c r="AI51" s="142" t="s">
        <v>0</v>
      </c>
      <c r="AJ51" s="142" t="s">
        <v>0</v>
      </c>
      <c r="AK51" s="142" t="s">
        <v>0</v>
      </c>
      <c r="AL51" s="142" t="s">
        <v>0</v>
      </c>
      <c r="AM51" s="142" t="s">
        <v>0</v>
      </c>
      <c r="AN51" s="142" t="s">
        <v>0</v>
      </c>
      <c r="AO51" s="142" t="s">
        <v>0</v>
      </c>
      <c r="AP51" s="142" t="s">
        <v>0</v>
      </c>
      <c r="AQ51" s="142" t="s">
        <v>0</v>
      </c>
      <c r="AR51" s="142" t="s">
        <v>0</v>
      </c>
      <c r="AS51" s="142" t="s">
        <v>0</v>
      </c>
      <c r="AT51" s="142" t="s">
        <v>0</v>
      </c>
      <c r="AU51" s="142" t="s">
        <v>0</v>
      </c>
      <c r="AV51" s="142" t="s">
        <v>0</v>
      </c>
      <c r="AW51" s="142" t="s">
        <v>0</v>
      </c>
      <c r="AX51" s="142" t="s">
        <v>0</v>
      </c>
      <c r="AY51" s="142" t="s">
        <v>0</v>
      </c>
      <c r="AZ51" s="142" t="s">
        <v>0</v>
      </c>
      <c r="BA51" s="142" t="s">
        <v>0</v>
      </c>
    </row>
    <row r="52" spans="1:53" ht="30" customHeight="1" x14ac:dyDescent="0.2">
      <c r="A52" s="146" t="s">
        <v>0</v>
      </c>
      <c r="B52" s="205" t="s">
        <v>0</v>
      </c>
      <c r="C52" s="146" t="s">
        <v>0</v>
      </c>
      <c r="D52" s="205" t="s">
        <v>0</v>
      </c>
      <c r="E52" s="146" t="s">
        <v>0</v>
      </c>
      <c r="F52" s="146" t="s">
        <v>0</v>
      </c>
      <c r="G52" s="146" t="s">
        <v>0</v>
      </c>
      <c r="H52" s="146" t="s">
        <v>0</v>
      </c>
      <c r="I52" s="146" t="s">
        <v>0</v>
      </c>
      <c r="J52" s="146" t="s">
        <v>0</v>
      </c>
      <c r="K52" s="146" t="s">
        <v>0</v>
      </c>
      <c r="L52" s="146" t="s">
        <v>0</v>
      </c>
      <c r="M52" s="146" t="s">
        <v>0</v>
      </c>
      <c r="N52" s="146" t="s">
        <v>0</v>
      </c>
      <c r="O52" s="142" t="s">
        <v>0</v>
      </c>
      <c r="P52" s="142" t="s">
        <v>0</v>
      </c>
      <c r="Q52" s="142" t="s">
        <v>0</v>
      </c>
      <c r="R52" s="142" t="s">
        <v>0</v>
      </c>
      <c r="S52" s="142" t="s">
        <v>0</v>
      </c>
      <c r="T52" s="142" t="s">
        <v>0</v>
      </c>
      <c r="U52" s="142" t="s">
        <v>0</v>
      </c>
      <c r="V52" s="142" t="s">
        <v>0</v>
      </c>
      <c r="W52" s="142" t="s">
        <v>0</v>
      </c>
      <c r="X52" s="142" t="s">
        <v>0</v>
      </c>
      <c r="Y52" s="142" t="s">
        <v>0</v>
      </c>
      <c r="Z52" s="142" t="s">
        <v>0</v>
      </c>
      <c r="AA52" s="142" t="s">
        <v>0</v>
      </c>
      <c r="AB52" s="142" t="s">
        <v>0</v>
      </c>
      <c r="AC52" s="142" t="s">
        <v>0</v>
      </c>
      <c r="AD52" s="142" t="s">
        <v>0</v>
      </c>
      <c r="AE52" s="142" t="s">
        <v>0</v>
      </c>
      <c r="AF52" s="142" t="s">
        <v>0</v>
      </c>
      <c r="AG52" s="142" t="s">
        <v>0</v>
      </c>
      <c r="AH52" s="142" t="s">
        <v>0</v>
      </c>
      <c r="AI52" s="142" t="s">
        <v>0</v>
      </c>
      <c r="AJ52" s="142" t="s">
        <v>0</v>
      </c>
      <c r="AK52" s="142" t="s">
        <v>0</v>
      </c>
      <c r="AL52" s="142" t="s">
        <v>0</v>
      </c>
      <c r="AM52" s="142" t="s">
        <v>0</v>
      </c>
      <c r="AN52" s="142" t="s">
        <v>0</v>
      </c>
      <c r="AO52" s="142" t="s">
        <v>0</v>
      </c>
      <c r="AP52" s="142" t="s">
        <v>0</v>
      </c>
      <c r="AQ52" s="142" t="s">
        <v>0</v>
      </c>
      <c r="AR52" s="142" t="s">
        <v>0</v>
      </c>
      <c r="AS52" s="142" t="s">
        <v>0</v>
      </c>
      <c r="AT52" s="142" t="s">
        <v>0</v>
      </c>
      <c r="AU52" s="142" t="s">
        <v>0</v>
      </c>
      <c r="AV52" s="142" t="s">
        <v>0</v>
      </c>
      <c r="AW52" s="142" t="s">
        <v>0</v>
      </c>
      <c r="AX52" s="142" t="s">
        <v>0</v>
      </c>
      <c r="AY52" s="142" t="s">
        <v>0</v>
      </c>
      <c r="AZ52" s="142" t="s">
        <v>0</v>
      </c>
      <c r="BA52" s="142" t="s">
        <v>0</v>
      </c>
    </row>
    <row r="53" spans="1:53" ht="30" customHeight="1" x14ac:dyDescent="0.2">
      <c r="A53" s="146" t="s">
        <v>0</v>
      </c>
      <c r="B53" s="205" t="s">
        <v>0</v>
      </c>
      <c r="C53" s="146" t="s">
        <v>0</v>
      </c>
      <c r="D53" s="205" t="s">
        <v>0</v>
      </c>
      <c r="E53" s="146" t="s">
        <v>0</v>
      </c>
      <c r="F53" s="146" t="s">
        <v>0</v>
      </c>
      <c r="G53" s="146" t="s">
        <v>0</v>
      </c>
      <c r="H53" s="146" t="s">
        <v>0</v>
      </c>
      <c r="I53" s="146" t="s">
        <v>0</v>
      </c>
      <c r="J53" s="146" t="s">
        <v>0</v>
      </c>
      <c r="K53" s="146" t="s">
        <v>0</v>
      </c>
      <c r="L53" s="146" t="s">
        <v>0</v>
      </c>
      <c r="M53" s="146" t="s">
        <v>0</v>
      </c>
      <c r="N53" s="146" t="s">
        <v>0</v>
      </c>
      <c r="O53" s="142" t="s">
        <v>0</v>
      </c>
      <c r="P53" s="142" t="s">
        <v>0</v>
      </c>
      <c r="Q53" s="142" t="s">
        <v>0</v>
      </c>
      <c r="R53" s="142" t="s">
        <v>0</v>
      </c>
      <c r="S53" s="142" t="s">
        <v>0</v>
      </c>
      <c r="T53" s="142" t="s">
        <v>0</v>
      </c>
      <c r="U53" s="142" t="s">
        <v>0</v>
      </c>
      <c r="V53" s="142" t="s">
        <v>0</v>
      </c>
      <c r="W53" s="142" t="s">
        <v>0</v>
      </c>
      <c r="X53" s="142" t="s">
        <v>0</v>
      </c>
      <c r="Y53" s="142" t="s">
        <v>0</v>
      </c>
      <c r="Z53" s="142" t="s">
        <v>0</v>
      </c>
      <c r="AA53" s="142" t="s">
        <v>0</v>
      </c>
      <c r="AB53" s="142" t="s">
        <v>0</v>
      </c>
      <c r="AC53" s="142" t="s">
        <v>0</v>
      </c>
      <c r="AD53" s="142" t="s">
        <v>0</v>
      </c>
      <c r="AE53" s="142" t="s">
        <v>0</v>
      </c>
      <c r="AF53" s="142" t="s">
        <v>0</v>
      </c>
      <c r="AG53" s="142" t="s">
        <v>0</v>
      </c>
      <c r="AH53" s="142" t="s">
        <v>0</v>
      </c>
      <c r="AI53" s="142" t="s">
        <v>0</v>
      </c>
      <c r="AJ53" s="142" t="s">
        <v>0</v>
      </c>
      <c r="AK53" s="142" t="s">
        <v>0</v>
      </c>
      <c r="AL53" s="142" t="s">
        <v>0</v>
      </c>
      <c r="AM53" s="142" t="s">
        <v>0</v>
      </c>
      <c r="AN53" s="142" t="s">
        <v>0</v>
      </c>
      <c r="AO53" s="142" t="s">
        <v>0</v>
      </c>
      <c r="AP53" s="142" t="s">
        <v>0</v>
      </c>
      <c r="AQ53" s="142" t="s">
        <v>0</v>
      </c>
      <c r="AR53" s="142" t="s">
        <v>0</v>
      </c>
      <c r="AS53" s="142" t="s">
        <v>0</v>
      </c>
      <c r="AT53" s="142" t="s">
        <v>0</v>
      </c>
      <c r="AU53" s="142" t="s">
        <v>0</v>
      </c>
      <c r="AV53" s="142" t="s">
        <v>0</v>
      </c>
      <c r="AW53" s="142" t="s">
        <v>0</v>
      </c>
      <c r="AX53" s="142" t="s">
        <v>0</v>
      </c>
      <c r="AY53" s="142" t="s">
        <v>0</v>
      </c>
      <c r="AZ53" s="142" t="s">
        <v>0</v>
      </c>
      <c r="BA53" s="142" t="s">
        <v>0</v>
      </c>
    </row>
    <row r="54" spans="1:53" ht="30" customHeight="1" x14ac:dyDescent="0.2">
      <c r="A54" s="146" t="s">
        <v>0</v>
      </c>
      <c r="B54" s="205" t="s">
        <v>0</v>
      </c>
      <c r="C54" s="146" t="s">
        <v>0</v>
      </c>
      <c r="D54" s="205" t="s">
        <v>0</v>
      </c>
      <c r="E54" s="146" t="s">
        <v>0</v>
      </c>
      <c r="F54" s="146" t="s">
        <v>0</v>
      </c>
      <c r="G54" s="146" t="s">
        <v>0</v>
      </c>
      <c r="H54" s="146" t="s">
        <v>0</v>
      </c>
      <c r="I54" s="146" t="s">
        <v>0</v>
      </c>
      <c r="J54" s="146" t="s">
        <v>0</v>
      </c>
      <c r="K54" s="146" t="s">
        <v>0</v>
      </c>
      <c r="L54" s="146" t="s">
        <v>0</v>
      </c>
      <c r="M54" s="146" t="s">
        <v>0</v>
      </c>
      <c r="N54" s="146" t="s">
        <v>0</v>
      </c>
      <c r="O54" s="142" t="s">
        <v>0</v>
      </c>
      <c r="P54" s="142" t="s">
        <v>0</v>
      </c>
      <c r="Q54" s="142" t="s">
        <v>0</v>
      </c>
      <c r="R54" s="142" t="s">
        <v>0</v>
      </c>
      <c r="S54" s="142" t="s">
        <v>0</v>
      </c>
      <c r="T54" s="142" t="s">
        <v>0</v>
      </c>
      <c r="U54" s="142" t="s">
        <v>0</v>
      </c>
      <c r="V54" s="142" t="s">
        <v>0</v>
      </c>
      <c r="W54" s="142" t="s">
        <v>0</v>
      </c>
      <c r="X54" s="142" t="s">
        <v>0</v>
      </c>
      <c r="Y54" s="142" t="s">
        <v>0</v>
      </c>
      <c r="Z54" s="142" t="s">
        <v>0</v>
      </c>
      <c r="AA54" s="142" t="s">
        <v>0</v>
      </c>
      <c r="AB54" s="142" t="s">
        <v>0</v>
      </c>
      <c r="AC54" s="142" t="s">
        <v>0</v>
      </c>
      <c r="AD54" s="142" t="s">
        <v>0</v>
      </c>
      <c r="AE54" s="142" t="s">
        <v>0</v>
      </c>
      <c r="AF54" s="142" t="s">
        <v>0</v>
      </c>
      <c r="AG54" s="142" t="s">
        <v>0</v>
      </c>
      <c r="AH54" s="142" t="s">
        <v>0</v>
      </c>
      <c r="AI54" s="142" t="s">
        <v>0</v>
      </c>
      <c r="AJ54" s="142" t="s">
        <v>0</v>
      </c>
      <c r="AK54" s="142" t="s">
        <v>0</v>
      </c>
      <c r="AL54" s="142" t="s">
        <v>0</v>
      </c>
      <c r="AM54" s="142" t="s">
        <v>0</v>
      </c>
      <c r="AN54" s="142" t="s">
        <v>0</v>
      </c>
      <c r="AO54" s="142" t="s">
        <v>0</v>
      </c>
      <c r="AP54" s="142" t="s">
        <v>0</v>
      </c>
      <c r="AQ54" s="142" t="s">
        <v>0</v>
      </c>
      <c r="AR54" s="142" t="s">
        <v>0</v>
      </c>
      <c r="AS54" s="142" t="s">
        <v>0</v>
      </c>
      <c r="AT54" s="142" t="s">
        <v>0</v>
      </c>
      <c r="AU54" s="142" t="s">
        <v>0</v>
      </c>
      <c r="AV54" s="142" t="s">
        <v>0</v>
      </c>
      <c r="AW54" s="142" t="s">
        <v>0</v>
      </c>
      <c r="AX54" s="142" t="s">
        <v>0</v>
      </c>
      <c r="AY54" s="142" t="s">
        <v>0</v>
      </c>
      <c r="AZ54" s="142" t="s">
        <v>0</v>
      </c>
      <c r="BA54" s="142" t="s">
        <v>0</v>
      </c>
    </row>
    <row r="55" spans="1:53" ht="30" customHeight="1" x14ac:dyDescent="0.2">
      <c r="A55" s="146" t="s">
        <v>0</v>
      </c>
      <c r="B55" s="205" t="s">
        <v>0</v>
      </c>
      <c r="C55" s="146" t="s">
        <v>0</v>
      </c>
      <c r="D55" s="205" t="s">
        <v>0</v>
      </c>
      <c r="E55" s="146" t="s">
        <v>0</v>
      </c>
      <c r="F55" s="146" t="s">
        <v>0</v>
      </c>
      <c r="G55" s="146" t="s">
        <v>0</v>
      </c>
      <c r="H55" s="146" t="s">
        <v>0</v>
      </c>
      <c r="I55" s="146" t="s">
        <v>0</v>
      </c>
      <c r="J55" s="146" t="s">
        <v>0</v>
      </c>
      <c r="K55" s="146" t="s">
        <v>0</v>
      </c>
      <c r="L55" s="146" t="s">
        <v>0</v>
      </c>
      <c r="M55" s="146" t="s">
        <v>0</v>
      </c>
      <c r="N55" s="146" t="s">
        <v>0</v>
      </c>
      <c r="O55" s="142" t="s">
        <v>0</v>
      </c>
      <c r="P55" s="142" t="s">
        <v>0</v>
      </c>
      <c r="Q55" s="142" t="s">
        <v>0</v>
      </c>
      <c r="R55" s="142" t="s">
        <v>0</v>
      </c>
      <c r="S55" s="142" t="s">
        <v>0</v>
      </c>
      <c r="T55" s="142" t="s">
        <v>0</v>
      </c>
      <c r="U55" s="142" t="s">
        <v>0</v>
      </c>
      <c r="V55" s="142" t="s">
        <v>0</v>
      </c>
      <c r="W55" s="142" t="s">
        <v>0</v>
      </c>
      <c r="X55" s="142" t="s">
        <v>0</v>
      </c>
      <c r="Y55" s="142" t="s">
        <v>0</v>
      </c>
      <c r="Z55" s="142" t="s">
        <v>0</v>
      </c>
      <c r="AA55" s="142" t="s">
        <v>0</v>
      </c>
      <c r="AB55" s="142" t="s">
        <v>0</v>
      </c>
      <c r="AC55" s="142" t="s">
        <v>0</v>
      </c>
      <c r="AD55" s="142" t="s">
        <v>0</v>
      </c>
      <c r="AE55" s="142" t="s">
        <v>0</v>
      </c>
      <c r="AF55" s="142" t="s">
        <v>0</v>
      </c>
      <c r="AG55" s="142" t="s">
        <v>0</v>
      </c>
      <c r="AH55" s="142" t="s">
        <v>0</v>
      </c>
      <c r="AI55" s="142" t="s">
        <v>0</v>
      </c>
      <c r="AJ55" s="142" t="s">
        <v>0</v>
      </c>
      <c r="AK55" s="142" t="s">
        <v>0</v>
      </c>
      <c r="AL55" s="142" t="s">
        <v>0</v>
      </c>
      <c r="AM55" s="142" t="s">
        <v>0</v>
      </c>
      <c r="AN55" s="142" t="s">
        <v>0</v>
      </c>
      <c r="AO55" s="142" t="s">
        <v>0</v>
      </c>
      <c r="AP55" s="142" t="s">
        <v>0</v>
      </c>
      <c r="AQ55" s="142" t="s">
        <v>0</v>
      </c>
      <c r="AR55" s="142" t="s">
        <v>0</v>
      </c>
      <c r="AS55" s="142" t="s">
        <v>0</v>
      </c>
      <c r="AT55" s="142" t="s">
        <v>0</v>
      </c>
      <c r="AU55" s="142" t="s">
        <v>0</v>
      </c>
      <c r="AV55" s="142" t="s">
        <v>0</v>
      </c>
      <c r="AW55" s="142" t="s">
        <v>0</v>
      </c>
      <c r="AX55" s="142" t="s">
        <v>0</v>
      </c>
      <c r="AY55" s="142" t="s">
        <v>0</v>
      </c>
      <c r="AZ55" s="142" t="s">
        <v>0</v>
      </c>
      <c r="BA55" s="142" t="s">
        <v>0</v>
      </c>
    </row>
    <row r="56" spans="1:53" ht="30" customHeight="1" x14ac:dyDescent="0.2">
      <c r="A56" s="146" t="s">
        <v>0</v>
      </c>
      <c r="B56" s="205" t="s">
        <v>0</v>
      </c>
      <c r="C56" s="146" t="s">
        <v>0</v>
      </c>
      <c r="D56" s="205" t="s">
        <v>0</v>
      </c>
      <c r="E56" s="146" t="s">
        <v>0</v>
      </c>
      <c r="F56" s="146" t="s">
        <v>0</v>
      </c>
      <c r="G56" s="146" t="s">
        <v>0</v>
      </c>
      <c r="H56" s="146" t="s">
        <v>0</v>
      </c>
      <c r="I56" s="146" t="s">
        <v>0</v>
      </c>
      <c r="J56" s="146" t="s">
        <v>0</v>
      </c>
      <c r="K56" s="146" t="s">
        <v>0</v>
      </c>
      <c r="L56" s="146" t="s">
        <v>0</v>
      </c>
      <c r="M56" s="146" t="s">
        <v>0</v>
      </c>
      <c r="N56" s="146" t="s">
        <v>0</v>
      </c>
      <c r="O56" s="142" t="s">
        <v>0</v>
      </c>
      <c r="P56" s="142" t="s">
        <v>0</v>
      </c>
      <c r="Q56" s="142" t="s">
        <v>0</v>
      </c>
      <c r="R56" s="142" t="s">
        <v>0</v>
      </c>
      <c r="S56" s="142" t="s">
        <v>0</v>
      </c>
      <c r="T56" s="142" t="s">
        <v>0</v>
      </c>
      <c r="U56" s="142" t="s">
        <v>0</v>
      </c>
      <c r="V56" s="142" t="s">
        <v>0</v>
      </c>
      <c r="W56" s="142" t="s">
        <v>0</v>
      </c>
      <c r="X56" s="142" t="s">
        <v>0</v>
      </c>
      <c r="Y56" s="142" t="s">
        <v>0</v>
      </c>
      <c r="Z56" s="142" t="s">
        <v>0</v>
      </c>
      <c r="AA56" s="142" t="s">
        <v>0</v>
      </c>
      <c r="AB56" s="142" t="s">
        <v>0</v>
      </c>
      <c r="AC56" s="142" t="s">
        <v>0</v>
      </c>
      <c r="AD56" s="142" t="s">
        <v>0</v>
      </c>
      <c r="AE56" s="142" t="s">
        <v>0</v>
      </c>
      <c r="AF56" s="142" t="s">
        <v>0</v>
      </c>
      <c r="AG56" s="142" t="s">
        <v>0</v>
      </c>
      <c r="AH56" s="142" t="s">
        <v>0</v>
      </c>
      <c r="AI56" s="142" t="s">
        <v>0</v>
      </c>
      <c r="AJ56" s="142" t="s">
        <v>0</v>
      </c>
      <c r="AK56" s="142" t="s">
        <v>0</v>
      </c>
      <c r="AL56" s="142" t="s">
        <v>0</v>
      </c>
      <c r="AM56" s="142" t="s">
        <v>0</v>
      </c>
      <c r="AN56" s="142" t="s">
        <v>0</v>
      </c>
      <c r="AO56" s="142" t="s">
        <v>0</v>
      </c>
      <c r="AP56" s="142" t="s">
        <v>0</v>
      </c>
      <c r="AQ56" s="142" t="s">
        <v>0</v>
      </c>
      <c r="AR56" s="142" t="s">
        <v>0</v>
      </c>
      <c r="AS56" s="142" t="s">
        <v>0</v>
      </c>
      <c r="AT56" s="142" t="s">
        <v>0</v>
      </c>
      <c r="AU56" s="142" t="s">
        <v>0</v>
      </c>
      <c r="AV56" s="142" t="s">
        <v>0</v>
      </c>
      <c r="AW56" s="142" t="s">
        <v>0</v>
      </c>
      <c r="AX56" s="142" t="s">
        <v>0</v>
      </c>
      <c r="AY56" s="142" t="s">
        <v>0</v>
      </c>
      <c r="AZ56" s="142" t="s">
        <v>0</v>
      </c>
      <c r="BA56" s="142" t="s">
        <v>0</v>
      </c>
    </row>
    <row r="57" spans="1:53" x14ac:dyDescent="0.2">
      <c r="B57" s="190"/>
      <c r="D57" s="190"/>
    </row>
    <row r="58" spans="1:53" x14ac:dyDescent="0.2">
      <c r="B58" s="190"/>
      <c r="D58" s="190"/>
    </row>
    <row r="59" spans="1:53" x14ac:dyDescent="0.2">
      <c r="B59" s="190"/>
      <c r="D59" s="190"/>
    </row>
    <row r="60" spans="1:53" x14ac:dyDescent="0.2">
      <c r="B60" s="190"/>
      <c r="D60" s="190"/>
      <c r="F60" s="199"/>
    </row>
    <row r="61" spans="1:53" x14ac:dyDescent="0.2">
      <c r="B61" s="190"/>
      <c r="D61" s="190"/>
    </row>
    <row r="62" spans="1:53" x14ac:dyDescent="0.2">
      <c r="B62" s="190"/>
      <c r="D62" s="190"/>
    </row>
    <row r="63" spans="1:53" x14ac:dyDescent="0.2">
      <c r="B63" s="190"/>
      <c r="D63" s="190"/>
    </row>
    <row r="64" spans="1:53" x14ac:dyDescent="0.2">
      <c r="B64" s="190"/>
      <c r="D64" s="190"/>
      <c r="H64" s="200"/>
      <c r="I64" s="174"/>
    </row>
    <row r="65" spans="2:4" x14ac:dyDescent="0.2">
      <c r="B65" s="190"/>
      <c r="D65" s="190"/>
    </row>
    <row r="66" spans="2:4" x14ac:dyDescent="0.2">
      <c r="B66" s="190"/>
      <c r="D66" s="190"/>
    </row>
    <row r="67" spans="2:4" x14ac:dyDescent="0.2">
      <c r="B67" s="190"/>
      <c r="D67" s="190"/>
    </row>
    <row r="68" spans="2:4" x14ac:dyDescent="0.2">
      <c r="B68" s="190"/>
      <c r="D68" s="190"/>
    </row>
    <row r="69" spans="2:4" x14ac:dyDescent="0.2">
      <c r="B69" s="190"/>
      <c r="D69" s="190"/>
    </row>
    <row r="70" spans="2:4" x14ac:dyDescent="0.2">
      <c r="B70" s="190"/>
      <c r="D70" s="190"/>
    </row>
    <row r="71" spans="2:4" x14ac:dyDescent="0.2">
      <c r="B71" s="190"/>
      <c r="D71" s="190"/>
    </row>
    <row r="72" spans="2:4" x14ac:dyDescent="0.2">
      <c r="B72" s="190"/>
      <c r="D72" s="190"/>
    </row>
    <row r="73" spans="2:4" x14ac:dyDescent="0.2">
      <c r="B73" s="190"/>
      <c r="D73" s="190"/>
    </row>
    <row r="74" spans="2:4" x14ac:dyDescent="0.2">
      <c r="B74" s="190"/>
      <c r="D74" s="190"/>
    </row>
    <row r="75" spans="2:4" x14ac:dyDescent="0.2">
      <c r="B75" s="190"/>
      <c r="D75" s="190"/>
    </row>
    <row r="76" spans="2:4" x14ac:dyDescent="0.2">
      <c r="B76" s="190"/>
      <c r="D76" s="190"/>
    </row>
    <row r="77" spans="2:4" x14ac:dyDescent="0.2">
      <c r="B77" s="190"/>
      <c r="D77" s="190"/>
    </row>
    <row r="78" spans="2:4" x14ac:dyDescent="0.2">
      <c r="B78" s="190"/>
      <c r="D78" s="190"/>
    </row>
    <row r="79" spans="2:4" x14ac:dyDescent="0.2">
      <c r="B79" s="190"/>
      <c r="D79" s="190"/>
    </row>
    <row r="80" spans="2:4" x14ac:dyDescent="0.2">
      <c r="B80" s="190"/>
      <c r="D80" s="190"/>
    </row>
    <row r="81" spans="2:4" x14ac:dyDescent="0.2">
      <c r="B81" s="190"/>
      <c r="D81" s="190"/>
    </row>
    <row r="82" spans="2:4" x14ac:dyDescent="0.2">
      <c r="B82" s="190"/>
      <c r="D82" s="190"/>
    </row>
    <row r="83" spans="2:4" x14ac:dyDescent="0.2">
      <c r="B83" s="190"/>
      <c r="D83" s="190"/>
    </row>
    <row r="84" spans="2:4" x14ac:dyDescent="0.2">
      <c r="B84" s="190"/>
      <c r="D84" s="190"/>
    </row>
    <row r="85" spans="2:4" x14ac:dyDescent="0.2">
      <c r="B85" s="190"/>
      <c r="D85" s="190"/>
    </row>
    <row r="86" spans="2:4" x14ac:dyDescent="0.2">
      <c r="B86" s="190"/>
      <c r="D86" s="190"/>
    </row>
    <row r="87" spans="2:4" x14ac:dyDescent="0.2">
      <c r="B87" s="190"/>
      <c r="D87" s="190"/>
    </row>
    <row r="88" spans="2:4" x14ac:dyDescent="0.2">
      <c r="B88" s="190"/>
      <c r="D88" s="190"/>
    </row>
    <row r="89" spans="2:4" x14ac:dyDescent="0.2">
      <c r="B89" s="190"/>
      <c r="D89" s="190"/>
    </row>
    <row r="90" spans="2:4" x14ac:dyDescent="0.2">
      <c r="B90" s="190"/>
      <c r="D90" s="190"/>
    </row>
    <row r="91" spans="2:4" x14ac:dyDescent="0.2">
      <c r="B91" s="190"/>
      <c r="D91" s="190"/>
    </row>
    <row r="92" spans="2:4" x14ac:dyDescent="0.2">
      <c r="B92" s="190"/>
      <c r="D92" s="190"/>
    </row>
    <row r="93" spans="2:4" x14ac:dyDescent="0.2">
      <c r="B93" s="190"/>
      <c r="D93" s="190"/>
    </row>
    <row r="94" spans="2:4" x14ac:dyDescent="0.2">
      <c r="B94" s="190"/>
      <c r="D94" s="190"/>
    </row>
    <row r="95" spans="2:4" x14ac:dyDescent="0.2">
      <c r="B95" s="190"/>
      <c r="D95" s="190"/>
    </row>
    <row r="96" spans="2:4" x14ac:dyDescent="0.2">
      <c r="B96" s="190"/>
      <c r="D96" s="190"/>
    </row>
    <row r="97" spans="2:4" x14ac:dyDescent="0.2">
      <c r="B97" s="190"/>
      <c r="D97" s="190"/>
    </row>
    <row r="98" spans="2:4" x14ac:dyDescent="0.2">
      <c r="B98" s="190"/>
      <c r="D98" s="190"/>
    </row>
    <row r="99" spans="2:4" x14ac:dyDescent="0.2">
      <c r="B99" s="190"/>
      <c r="D99" s="190"/>
    </row>
    <row r="100" spans="2:4" x14ac:dyDescent="0.2">
      <c r="B100" s="190"/>
      <c r="D100" s="190"/>
    </row>
    <row r="101" spans="2:4" x14ac:dyDescent="0.2">
      <c r="B101" s="190"/>
      <c r="D101" s="190"/>
    </row>
    <row r="102" spans="2:4" x14ac:dyDescent="0.2">
      <c r="B102" s="190"/>
      <c r="D102" s="190"/>
    </row>
    <row r="103" spans="2:4" x14ac:dyDescent="0.2">
      <c r="B103" s="190"/>
      <c r="D103" s="190"/>
    </row>
    <row r="104" spans="2:4" x14ac:dyDescent="0.2">
      <c r="B104" s="190"/>
      <c r="D104" s="190"/>
    </row>
    <row r="105" spans="2:4" x14ac:dyDescent="0.2">
      <c r="B105" s="190"/>
      <c r="D105" s="190"/>
    </row>
    <row r="106" spans="2:4" x14ac:dyDescent="0.2">
      <c r="B106" s="190"/>
      <c r="D106" s="190"/>
    </row>
    <row r="107" spans="2:4" x14ac:dyDescent="0.2">
      <c r="B107" s="190"/>
      <c r="D107" s="190"/>
    </row>
    <row r="108" spans="2:4" x14ac:dyDescent="0.2">
      <c r="B108" s="190"/>
      <c r="D108" s="190"/>
    </row>
    <row r="109" spans="2:4" x14ac:dyDescent="0.2">
      <c r="B109" s="190"/>
      <c r="D109" s="190"/>
    </row>
    <row r="110" spans="2:4" x14ac:dyDescent="0.2">
      <c r="B110" s="190"/>
      <c r="D110" s="190"/>
    </row>
    <row r="111" spans="2:4" x14ac:dyDescent="0.2">
      <c r="B111" s="190"/>
      <c r="D111" s="190"/>
    </row>
    <row r="112" spans="2:4" x14ac:dyDescent="0.2">
      <c r="B112" s="190"/>
      <c r="D112" s="190"/>
    </row>
    <row r="113" spans="2:7" x14ac:dyDescent="0.2">
      <c r="B113" s="190"/>
      <c r="D113" s="190"/>
    </row>
    <row r="114" spans="2:7" x14ac:dyDescent="0.2">
      <c r="B114" s="190"/>
      <c r="D114" s="190"/>
    </row>
    <row r="115" spans="2:7" x14ac:dyDescent="0.2">
      <c r="B115" s="190"/>
      <c r="D115" s="190"/>
    </row>
    <row r="116" spans="2:7" x14ac:dyDescent="0.2">
      <c r="B116" s="190"/>
      <c r="D116" s="190"/>
    </row>
    <row r="117" spans="2:7" x14ac:dyDescent="0.2">
      <c r="B117" s="190"/>
      <c r="D117" s="190"/>
    </row>
    <row r="118" spans="2:7" x14ac:dyDescent="0.2">
      <c r="B118" s="190"/>
      <c r="D118" s="190"/>
    </row>
    <row r="119" spans="2:7" x14ac:dyDescent="0.2">
      <c r="B119" s="190"/>
      <c r="D119" s="190"/>
    </row>
    <row r="120" spans="2:7" x14ac:dyDescent="0.2">
      <c r="B120" s="190"/>
      <c r="D120" s="190"/>
    </row>
    <row r="121" spans="2:7" x14ac:dyDescent="0.2">
      <c r="B121" s="190"/>
      <c r="D121" s="190"/>
    </row>
    <row r="122" spans="2:7" x14ac:dyDescent="0.2">
      <c r="B122" s="190"/>
      <c r="D122" s="190"/>
    </row>
    <row r="123" spans="2:7" x14ac:dyDescent="0.2">
      <c r="B123" s="190"/>
      <c r="D123" s="190"/>
      <c r="G123" s="174"/>
    </row>
    <row r="124" spans="2:7" x14ac:dyDescent="0.2">
      <c r="B124" s="190"/>
      <c r="D124" s="190"/>
    </row>
    <row r="125" spans="2:7" x14ac:dyDescent="0.2">
      <c r="B125" s="190"/>
      <c r="D125" s="190"/>
    </row>
    <row r="126" spans="2:7" x14ac:dyDescent="0.2">
      <c r="B126" s="190"/>
      <c r="D126" s="190"/>
    </row>
    <row r="127" spans="2:7" x14ac:dyDescent="0.2">
      <c r="B127" s="190"/>
      <c r="D127" s="190"/>
    </row>
    <row r="128" spans="2:7" x14ac:dyDescent="0.2">
      <c r="B128" s="190"/>
      <c r="D128" s="190"/>
    </row>
    <row r="129" spans="2:4" x14ac:dyDescent="0.2">
      <c r="B129" s="190"/>
      <c r="D129" s="190"/>
    </row>
    <row r="130" spans="2:4" x14ac:dyDescent="0.2">
      <c r="B130" s="190"/>
      <c r="D130" s="190"/>
    </row>
    <row r="131" spans="2:4" x14ac:dyDescent="0.2">
      <c r="B131" s="190"/>
      <c r="D131" s="190"/>
    </row>
    <row r="132" spans="2:4" x14ac:dyDescent="0.2">
      <c r="B132" s="190"/>
      <c r="D132" s="190"/>
    </row>
    <row r="133" spans="2:4" x14ac:dyDescent="0.2">
      <c r="B133" s="190"/>
      <c r="D133" s="190"/>
    </row>
    <row r="134" spans="2:4" x14ac:dyDescent="0.2">
      <c r="B134" s="190"/>
      <c r="D134" s="190"/>
    </row>
    <row r="135" spans="2:4" x14ac:dyDescent="0.2">
      <c r="B135" s="190"/>
      <c r="D135" s="190"/>
    </row>
    <row r="136" spans="2:4" x14ac:dyDescent="0.2">
      <c r="B136" s="190"/>
      <c r="D136" s="190"/>
    </row>
    <row r="137" spans="2:4" x14ac:dyDescent="0.2">
      <c r="B137" s="190"/>
      <c r="D137" s="190"/>
    </row>
    <row r="138" spans="2:4" x14ac:dyDescent="0.2">
      <c r="B138" s="190"/>
      <c r="D138" s="190"/>
    </row>
    <row r="139" spans="2:4" x14ac:dyDescent="0.2">
      <c r="B139" s="190"/>
      <c r="D139" s="190"/>
    </row>
    <row r="140" spans="2:4" x14ac:dyDescent="0.2">
      <c r="B140" s="190"/>
      <c r="D140" s="190"/>
    </row>
    <row r="141" spans="2:4" x14ac:dyDescent="0.2">
      <c r="B141" s="190"/>
      <c r="D141" s="190"/>
    </row>
    <row r="142" spans="2:4" x14ac:dyDescent="0.2">
      <c r="B142" s="190"/>
      <c r="D142" s="190"/>
    </row>
    <row r="143" spans="2:4" x14ac:dyDescent="0.2">
      <c r="B143" s="190"/>
      <c r="D143" s="190"/>
    </row>
    <row r="144" spans="2:4" x14ac:dyDescent="0.2">
      <c r="B144" s="190"/>
      <c r="D144" s="190"/>
    </row>
    <row r="145" spans="2:4" x14ac:dyDescent="0.2">
      <c r="B145" s="190"/>
      <c r="D145" s="190"/>
    </row>
    <row r="146" spans="2:4" x14ac:dyDescent="0.2">
      <c r="B146" s="190"/>
      <c r="D146" s="190"/>
    </row>
    <row r="147" spans="2:4" x14ac:dyDescent="0.2">
      <c r="B147" s="190"/>
      <c r="D147" s="190"/>
    </row>
    <row r="148" spans="2:4" x14ac:dyDescent="0.2">
      <c r="B148" s="190"/>
      <c r="D148" s="190"/>
    </row>
  </sheetData>
  <mergeCells count="1">
    <mergeCell ref="E3:N3"/>
  </mergeCells>
  <pageMargins left="0.39370078740157483" right="0.39370078740157483" top="0.78740157480314965" bottom="0.23622047244094491" header="0.51181102362204722" footer="0.15748031496062992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udget_summary_general">
    <tabColor rgb="FFFFC000"/>
    <pageSetUpPr fitToPage="1"/>
  </sheetPr>
  <dimension ref="A1:Q53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4" sqref="A44"/>
    </sheetView>
  </sheetViews>
  <sheetFormatPr defaultColWidth="9.140625" defaultRowHeight="12.75" x14ac:dyDescent="0.2"/>
  <cols>
    <col min="1" max="1" width="57.7109375" customWidth="1"/>
    <col min="2" max="2" width="2.7109375" customWidth="1"/>
    <col min="3" max="3" width="13.7109375" customWidth="1"/>
    <col min="4" max="4" width="2.7109375" customWidth="1"/>
    <col min="5" max="14" width="13.7109375" customWidth="1"/>
    <col min="15" max="17" width="20.7109375" customWidth="1"/>
  </cols>
  <sheetData>
    <row r="1" spans="1:17" ht="15" x14ac:dyDescent="0.25">
      <c r="A1" s="1" t="str">
        <f>'[2]Cover Page'!$A$3</f>
        <v>Coffs Harbour City Council</v>
      </c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 t="s">
        <v>0</v>
      </c>
      <c r="Q1" s="4" t="s">
        <v>0</v>
      </c>
    </row>
    <row r="2" spans="1:17" ht="15" x14ac:dyDescent="0.25">
      <c r="A2" s="1" t="str">
        <f>'[2]Cover Page'!$A$5</f>
        <v>10 Year Financial Plan for the Years ending 30 June 2025</v>
      </c>
      <c r="B2" s="2"/>
      <c r="C2" s="3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0</v>
      </c>
      <c r="P2" s="4" t="s">
        <v>0</v>
      </c>
      <c r="Q2" s="4" t="s">
        <v>0</v>
      </c>
    </row>
    <row r="3" spans="1:17" ht="15" x14ac:dyDescent="0.25">
      <c r="A3" s="5" t="str">
        <f>"BUDGET SUMMARY - "&amp;UPPER(general_fund_name)</f>
        <v>BUDGET SUMMARY - GENERAL FUND</v>
      </c>
      <c r="B3" s="2"/>
      <c r="C3" s="78" t="s">
        <v>1</v>
      </c>
      <c r="D3" s="79"/>
      <c r="E3" s="207" t="s">
        <v>2</v>
      </c>
      <c r="F3" s="207"/>
      <c r="G3" s="207"/>
      <c r="H3" s="207"/>
      <c r="I3" s="207"/>
      <c r="J3" s="207"/>
      <c r="K3" s="207"/>
      <c r="L3" s="207"/>
      <c r="M3" s="207"/>
      <c r="N3" s="207"/>
      <c r="O3" s="4" t="s">
        <v>0</v>
      </c>
      <c r="P3" s="4" t="s">
        <v>0</v>
      </c>
      <c r="Q3" s="4" t="s">
        <v>0</v>
      </c>
    </row>
    <row r="4" spans="1:17" ht="15" x14ac:dyDescent="0.25">
      <c r="A4" s="32" t="str">
        <f>"Scenario: "&amp;general_scenario_name</f>
        <v>Scenario: Base-Line Model</v>
      </c>
      <c r="B4" s="7"/>
      <c r="C4" s="80" t="str">
        <f>Starting_year_general-1&amp;"/"&amp;RIGHT(Starting_year_general,2)</f>
        <v>2014/15</v>
      </c>
      <c r="D4" s="81"/>
      <c r="E4" s="80" t="str">
        <f>Starting_year_general&amp;"/"&amp;RIGHT(Starting_year_general+1,2)</f>
        <v>2015/16</v>
      </c>
      <c r="F4" s="80" t="str">
        <f>Starting_year_general+1&amp;"/"&amp;RIGHT(Starting_year_general+2,2)</f>
        <v>2016/17</v>
      </c>
      <c r="G4" s="80" t="str">
        <f>Starting_year_general+2&amp;"/"&amp;RIGHT(Starting_year_general+3,2)</f>
        <v>2017/18</v>
      </c>
      <c r="H4" s="80" t="str">
        <f>Starting_year_general+3&amp;"/"&amp;RIGHT(Starting_year_general+4,2)</f>
        <v>2018/19</v>
      </c>
      <c r="I4" s="80" t="str">
        <f>Starting_year_general+4&amp;"/"&amp;RIGHT(Starting_year_general+5,2)</f>
        <v>2019/20</v>
      </c>
      <c r="J4" s="80" t="str">
        <f>Starting_year_general+5&amp;"/"&amp;RIGHT(Starting_year_general+6,2)</f>
        <v>2020/21</v>
      </c>
      <c r="K4" s="80" t="str">
        <f>Starting_year_general+6&amp;"/"&amp;RIGHT(Starting_year_general+7,2)</f>
        <v>2021/22</v>
      </c>
      <c r="L4" s="80" t="str">
        <f>Starting_year_general+7&amp;"/"&amp;RIGHT(Starting_year_general+8,2)</f>
        <v>2022/23</v>
      </c>
      <c r="M4" s="80" t="str">
        <f>Starting_year_general+8&amp;"/"&amp;RIGHT(Starting_year_general+9,2)</f>
        <v>2023/24</v>
      </c>
      <c r="N4" s="80" t="str">
        <f>Starting_year_general+9&amp;"/"&amp;RIGHT(Starting_year_general+10,2)</f>
        <v>2024/25</v>
      </c>
      <c r="O4" s="4" t="s">
        <v>0</v>
      </c>
      <c r="P4" s="4" t="s">
        <v>0</v>
      </c>
      <c r="Q4" s="4" t="s">
        <v>0</v>
      </c>
    </row>
    <row r="5" spans="1:17" ht="13.5" thickBot="1" x14ac:dyDescent="0.25">
      <c r="A5" s="9"/>
      <c r="B5" s="10"/>
      <c r="C5" s="82" t="str">
        <f>IF('[2]Cover Page'!$K$19=TRUE,"$","$'000")</f>
        <v>$</v>
      </c>
      <c r="D5" s="83"/>
      <c r="E5" s="82" t="str">
        <f>IF('[2]Cover Page'!$K$19=TRUE,"$","$'000")</f>
        <v>$</v>
      </c>
      <c r="F5" s="82" t="str">
        <f>IF('[2]Cover Page'!$K$19=TRUE,"$","$'000")</f>
        <v>$</v>
      </c>
      <c r="G5" s="82" t="str">
        <f>IF('[2]Cover Page'!$K$19=TRUE,"$","$'000")</f>
        <v>$</v>
      </c>
      <c r="H5" s="82" t="str">
        <f>IF('[2]Cover Page'!$K$19=TRUE,"$","$'000")</f>
        <v>$</v>
      </c>
      <c r="I5" s="82" t="str">
        <f>IF('[2]Cover Page'!$K$19=TRUE,"$","$'000")</f>
        <v>$</v>
      </c>
      <c r="J5" s="82" t="str">
        <f>IF('[2]Cover Page'!$K$19=TRUE,"$","$'000")</f>
        <v>$</v>
      </c>
      <c r="K5" s="82" t="str">
        <f>IF('[2]Cover Page'!$K$19=TRUE,"$","$'000")</f>
        <v>$</v>
      </c>
      <c r="L5" s="82" t="str">
        <f>IF('[2]Cover Page'!$K$19=TRUE,"$","$'000")</f>
        <v>$</v>
      </c>
      <c r="M5" s="82" t="str">
        <f>IF('[2]Cover Page'!$K$19=TRUE,"$","$'000")</f>
        <v>$</v>
      </c>
      <c r="N5" s="82" t="str">
        <f>IF('[2]Cover Page'!$K$19=TRUE,"$","$'000")</f>
        <v>$</v>
      </c>
      <c r="O5" s="4" t="s">
        <v>0</v>
      </c>
      <c r="P5" s="4" t="s">
        <v>0</v>
      </c>
      <c r="Q5" s="4" t="s">
        <v>0</v>
      </c>
    </row>
    <row r="6" spans="1:17" x14ac:dyDescent="0.2">
      <c r="B6" s="11"/>
      <c r="D6" s="11"/>
      <c r="O6" s="4" t="s">
        <v>0</v>
      </c>
      <c r="P6" s="4" t="s">
        <v>0</v>
      </c>
      <c r="Q6" s="4" t="s">
        <v>0</v>
      </c>
    </row>
    <row r="7" spans="1:17" x14ac:dyDescent="0.2">
      <c r="A7" s="12" t="s">
        <v>3</v>
      </c>
      <c r="B7" s="11"/>
      <c r="D7" s="11"/>
      <c r="O7" s="4" t="s">
        <v>0</v>
      </c>
      <c r="P7" s="4" t="s">
        <v>0</v>
      </c>
      <c r="Q7" s="4" t="s">
        <v>0</v>
      </c>
    </row>
    <row r="8" spans="1:17" s="17" customFormat="1" x14ac:dyDescent="0.2">
      <c r="A8" s="13" t="s">
        <v>4</v>
      </c>
      <c r="B8" s="14"/>
      <c r="C8" s="15">
        <v>55650175</v>
      </c>
      <c r="D8" s="14"/>
      <c r="E8" s="15">
        <v>57898196</v>
      </c>
      <c r="F8" s="15">
        <v>60216052</v>
      </c>
      <c r="G8" s="15">
        <v>62647270</v>
      </c>
      <c r="H8" s="15">
        <v>65187919</v>
      </c>
      <c r="I8" s="15">
        <v>67706153.489999995</v>
      </c>
      <c r="J8" s="15">
        <v>68495144.679999992</v>
      </c>
      <c r="K8" s="15">
        <v>71178140.370000005</v>
      </c>
      <c r="L8" s="15">
        <v>73977164.680000007</v>
      </c>
      <c r="M8" s="15">
        <v>75979867.960000008</v>
      </c>
      <c r="N8" s="15">
        <v>79000077.549999997</v>
      </c>
      <c r="O8" s="16" t="s">
        <v>0</v>
      </c>
      <c r="P8" s="16" t="s">
        <v>0</v>
      </c>
      <c r="Q8" s="16" t="s">
        <v>0</v>
      </c>
    </row>
    <row r="9" spans="1:17" s="17" customFormat="1" x14ac:dyDescent="0.2">
      <c r="A9" s="13" t="s">
        <v>5</v>
      </c>
      <c r="B9" s="14"/>
      <c r="C9" s="15">
        <v>13780458.92</v>
      </c>
      <c r="D9" s="14"/>
      <c r="E9" s="15">
        <v>14602810.789999999</v>
      </c>
      <c r="F9" s="15">
        <v>15188241.5</v>
      </c>
      <c r="G9" s="15">
        <v>15687519</v>
      </c>
      <c r="H9" s="15">
        <v>16097188</v>
      </c>
      <c r="I9" s="15">
        <v>16541704.039999999</v>
      </c>
      <c r="J9" s="15">
        <v>16999260.360000003</v>
      </c>
      <c r="K9" s="15">
        <v>17470244.880000003</v>
      </c>
      <c r="L9" s="15">
        <v>17955057.080000002</v>
      </c>
      <c r="M9" s="15">
        <v>18454108.369999997</v>
      </c>
      <c r="N9" s="15">
        <v>18967822.550000001</v>
      </c>
      <c r="O9" s="16" t="s">
        <v>0</v>
      </c>
      <c r="P9" s="16" t="s">
        <v>0</v>
      </c>
      <c r="Q9" s="16" t="s">
        <v>0</v>
      </c>
    </row>
    <row r="10" spans="1:17" s="17" customFormat="1" x14ac:dyDescent="0.2">
      <c r="A10" s="13" t="s">
        <v>6</v>
      </c>
      <c r="B10" s="14"/>
      <c r="C10" s="15">
        <v>2513716</v>
      </c>
      <c r="D10" s="14"/>
      <c r="E10" s="15">
        <v>2140909</v>
      </c>
      <c r="F10" s="15">
        <v>2017115</v>
      </c>
      <c r="G10" s="15">
        <v>2258512</v>
      </c>
      <c r="H10" s="15">
        <v>2306758</v>
      </c>
      <c r="I10" s="15">
        <v>2227885.4500000002</v>
      </c>
      <c r="J10" s="15">
        <v>2285475.71</v>
      </c>
      <c r="K10" s="15">
        <v>2383344.5</v>
      </c>
      <c r="L10" s="15">
        <v>2487853.3899999997</v>
      </c>
      <c r="M10" s="15">
        <v>2572997.8400000003</v>
      </c>
      <c r="N10" s="15">
        <v>2731792.31</v>
      </c>
      <c r="O10" s="16" t="s">
        <v>0</v>
      </c>
      <c r="P10" s="16" t="s">
        <v>0</v>
      </c>
      <c r="Q10" s="16" t="s">
        <v>0</v>
      </c>
    </row>
    <row r="11" spans="1:17" s="17" customFormat="1" x14ac:dyDescent="0.2">
      <c r="A11" s="13" t="s">
        <v>7</v>
      </c>
      <c r="B11" s="14"/>
      <c r="C11" s="15">
        <v>6176483</v>
      </c>
      <c r="D11" s="14"/>
      <c r="E11" s="15">
        <v>8073433</v>
      </c>
      <c r="F11" s="15">
        <v>8900037</v>
      </c>
      <c r="G11" s="15">
        <v>9060619</v>
      </c>
      <c r="H11" s="15">
        <v>9208965</v>
      </c>
      <c r="I11" s="15">
        <v>9451677.5800000001</v>
      </c>
      <c r="J11" s="15">
        <v>9700483.1200000029</v>
      </c>
      <c r="K11" s="15">
        <v>9956766.839999998</v>
      </c>
      <c r="L11" s="15">
        <v>10221274.050000001</v>
      </c>
      <c r="M11" s="15">
        <v>10514157.509999996</v>
      </c>
      <c r="N11" s="15">
        <v>10820977.459999997</v>
      </c>
      <c r="O11" s="16" t="s">
        <v>0</v>
      </c>
      <c r="P11" s="16" t="s">
        <v>0</v>
      </c>
      <c r="Q11" s="16" t="s">
        <v>0</v>
      </c>
    </row>
    <row r="12" spans="1:17" s="17" customFormat="1" x14ac:dyDescent="0.2">
      <c r="A12" s="13" t="s">
        <v>8</v>
      </c>
      <c r="B12" s="14"/>
      <c r="C12" s="15">
        <v>15389070</v>
      </c>
      <c r="D12" s="14"/>
      <c r="E12" s="15">
        <v>12551595</v>
      </c>
      <c r="F12" s="15">
        <v>12668509</v>
      </c>
      <c r="G12" s="15">
        <v>12801106</v>
      </c>
      <c r="H12" s="15">
        <v>13102962</v>
      </c>
      <c r="I12" s="15">
        <v>13419302.700000001</v>
      </c>
      <c r="J12" s="15">
        <v>13719716.699999999</v>
      </c>
      <c r="K12" s="15">
        <v>14027525.91</v>
      </c>
      <c r="L12" s="15">
        <v>14342926.84</v>
      </c>
      <c r="M12" s="15">
        <v>14666121.640000001</v>
      </c>
      <c r="N12" s="15">
        <v>14998518.27</v>
      </c>
      <c r="O12" s="16" t="s">
        <v>0</v>
      </c>
      <c r="P12" s="16" t="s">
        <v>0</v>
      </c>
      <c r="Q12" s="16" t="s">
        <v>0</v>
      </c>
    </row>
    <row r="13" spans="1:17" s="17" customFormat="1" x14ac:dyDescent="0.2">
      <c r="A13" s="13" t="s">
        <v>9</v>
      </c>
      <c r="B13" s="14"/>
      <c r="C13" s="15">
        <v>16508341</v>
      </c>
      <c r="D13" s="14"/>
      <c r="E13" s="15">
        <v>9804107</v>
      </c>
      <c r="F13" s="15">
        <v>8722512.2999999989</v>
      </c>
      <c r="G13" s="15">
        <v>8923472</v>
      </c>
      <c r="H13" s="15">
        <v>9268477</v>
      </c>
      <c r="I13" s="15">
        <v>9485829.8499999996</v>
      </c>
      <c r="J13" s="15">
        <v>9709703.290000001</v>
      </c>
      <c r="K13" s="15">
        <v>9940292.9199999999</v>
      </c>
      <c r="L13" s="15">
        <v>10177800.24</v>
      </c>
      <c r="M13" s="15">
        <v>10422432.790000001</v>
      </c>
      <c r="N13" s="15">
        <v>10674404.32</v>
      </c>
      <c r="O13" s="16" t="s">
        <v>0</v>
      </c>
      <c r="P13" s="16" t="s">
        <v>0</v>
      </c>
      <c r="Q13" s="16" t="s">
        <v>0</v>
      </c>
    </row>
    <row r="14" spans="1:17" s="17" customFormat="1" x14ac:dyDescent="0.2">
      <c r="A14" s="18" t="s">
        <v>12</v>
      </c>
      <c r="B14" s="19"/>
      <c r="C14" s="20">
        <v>110018243.92</v>
      </c>
      <c r="D14" s="19"/>
      <c r="E14" s="20">
        <v>105071050.78999999</v>
      </c>
      <c r="F14" s="20">
        <v>107712466.8</v>
      </c>
      <c r="G14" s="20">
        <v>111378498</v>
      </c>
      <c r="H14" s="20">
        <v>115172269</v>
      </c>
      <c r="I14" s="20">
        <v>118832553.11</v>
      </c>
      <c r="J14" s="20">
        <v>120909783.86</v>
      </c>
      <c r="K14" s="20">
        <v>124956315.42</v>
      </c>
      <c r="L14" s="20">
        <v>129162076.28</v>
      </c>
      <c r="M14" s="20">
        <v>132609686.11000001</v>
      </c>
      <c r="N14" s="20">
        <v>137193592.45999998</v>
      </c>
      <c r="O14" s="16" t="s">
        <v>0</v>
      </c>
      <c r="P14" s="16" t="s">
        <v>0</v>
      </c>
      <c r="Q14" s="16" t="s">
        <v>0</v>
      </c>
    </row>
    <row r="15" spans="1:17" s="17" customFormat="1" x14ac:dyDescent="0.2">
      <c r="A15" s="13"/>
      <c r="B15" s="14"/>
      <c r="C15" s="15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 t="s">
        <v>0</v>
      </c>
      <c r="P15" s="16" t="s">
        <v>0</v>
      </c>
      <c r="Q15" s="16" t="s">
        <v>0</v>
      </c>
    </row>
    <row r="16" spans="1:17" s="17" customFormat="1" x14ac:dyDescent="0.2">
      <c r="A16" s="21" t="s">
        <v>13</v>
      </c>
      <c r="B16" s="14"/>
      <c r="C16" s="15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 t="s">
        <v>0</v>
      </c>
      <c r="P16" s="16" t="s">
        <v>0</v>
      </c>
      <c r="Q16" s="16" t="s">
        <v>0</v>
      </c>
    </row>
    <row r="17" spans="1:17" s="17" customFormat="1" x14ac:dyDescent="0.2">
      <c r="A17" s="13" t="s">
        <v>14</v>
      </c>
      <c r="B17" s="14"/>
      <c r="C17" s="15">
        <v>32077223</v>
      </c>
      <c r="D17" s="14"/>
      <c r="E17" s="15">
        <v>33138553</v>
      </c>
      <c r="F17" s="15">
        <v>34496669</v>
      </c>
      <c r="G17" s="15">
        <v>36220076</v>
      </c>
      <c r="H17" s="15">
        <v>37253523</v>
      </c>
      <c r="I17" s="15">
        <v>39060328.129999988</v>
      </c>
      <c r="J17" s="15">
        <v>40951297.449999996</v>
      </c>
      <c r="K17" s="15">
        <v>42930453.769999996</v>
      </c>
      <c r="L17" s="15">
        <v>45002015.660000004</v>
      </c>
      <c r="M17" s="15">
        <v>47170406.789999999</v>
      </c>
      <c r="N17" s="15">
        <v>49440354.330000006</v>
      </c>
      <c r="O17" s="16" t="s">
        <v>0</v>
      </c>
      <c r="P17" s="16" t="s">
        <v>0</v>
      </c>
      <c r="Q17" s="16" t="s">
        <v>0</v>
      </c>
    </row>
    <row r="18" spans="1:17" s="17" customFormat="1" x14ac:dyDescent="0.2">
      <c r="A18" s="13" t="s">
        <v>15</v>
      </c>
      <c r="B18" s="14"/>
      <c r="C18" s="15">
        <v>1863242.6400000001</v>
      </c>
      <c r="D18" s="14"/>
      <c r="E18" s="15">
        <v>1607278.6400000001</v>
      </c>
      <c r="F18" s="15">
        <v>1323017.6400000001</v>
      </c>
      <c r="G18" s="15">
        <v>1120985.6400000001</v>
      </c>
      <c r="H18" s="15">
        <v>951712.64</v>
      </c>
      <c r="I18" s="15">
        <v>780582.64</v>
      </c>
      <c r="J18" s="15">
        <v>616536.64</v>
      </c>
      <c r="K18" s="15">
        <v>501547.64</v>
      </c>
      <c r="L18" s="15">
        <v>396556.64</v>
      </c>
      <c r="M18" s="15">
        <v>323932.64</v>
      </c>
      <c r="N18" s="15">
        <v>275595.64</v>
      </c>
      <c r="O18" s="16" t="s">
        <v>0</v>
      </c>
      <c r="P18" s="16" t="s">
        <v>0</v>
      </c>
      <c r="Q18" s="16" t="s">
        <v>0</v>
      </c>
    </row>
    <row r="19" spans="1:17" s="17" customFormat="1" x14ac:dyDescent="0.2">
      <c r="A19" s="13" t="s">
        <v>16</v>
      </c>
      <c r="B19" s="14"/>
      <c r="C19" s="15">
        <v>42633499.089999996</v>
      </c>
      <c r="D19" s="14"/>
      <c r="E19" s="15">
        <v>33442075.990000006</v>
      </c>
      <c r="F19" s="15">
        <v>33739933.480000004</v>
      </c>
      <c r="G19" s="15">
        <v>34451329.039999999</v>
      </c>
      <c r="H19" s="15">
        <v>35274969.039999999</v>
      </c>
      <c r="I19" s="15">
        <v>36302476.200000003</v>
      </c>
      <c r="J19" s="15">
        <v>37381361.900000006</v>
      </c>
      <c r="K19" s="15">
        <v>38450349.290000021</v>
      </c>
      <c r="L19" s="15">
        <v>39594864.340000033</v>
      </c>
      <c r="M19" s="15">
        <v>40476087.800000012</v>
      </c>
      <c r="N19" s="15">
        <v>41843964.110000029</v>
      </c>
      <c r="O19" s="16" t="s">
        <v>0</v>
      </c>
      <c r="P19" s="16" t="s">
        <v>0</v>
      </c>
      <c r="Q19" s="16" t="s">
        <v>0</v>
      </c>
    </row>
    <row r="20" spans="1:17" s="17" customFormat="1" x14ac:dyDescent="0.2">
      <c r="A20" s="13" t="s">
        <v>17</v>
      </c>
      <c r="B20" s="14"/>
      <c r="C20" s="15">
        <v>28570444</v>
      </c>
      <c r="D20" s="14"/>
      <c r="E20" s="15">
        <v>29614899</v>
      </c>
      <c r="F20" s="15">
        <v>30503231</v>
      </c>
      <c r="G20" s="15">
        <v>31416243</v>
      </c>
      <c r="H20" s="15">
        <v>32354562</v>
      </c>
      <c r="I20" s="15">
        <v>33325198.859999992</v>
      </c>
      <c r="J20" s="15">
        <v>34324954.829999998</v>
      </c>
      <c r="K20" s="15">
        <v>35354703.460000001</v>
      </c>
      <c r="L20" s="15">
        <v>36415344.550000004</v>
      </c>
      <c r="M20" s="15">
        <v>37507804.900000006</v>
      </c>
      <c r="N20" s="15">
        <v>38633039.060000002</v>
      </c>
      <c r="O20" s="16" t="s">
        <v>0</v>
      </c>
      <c r="P20" s="16" t="s">
        <v>0</v>
      </c>
      <c r="Q20" s="16" t="s">
        <v>0</v>
      </c>
    </row>
    <row r="21" spans="1:17" s="17" customFormat="1" x14ac:dyDescent="0.2">
      <c r="A21" s="13" t="s">
        <v>18</v>
      </c>
      <c r="B21" s="14"/>
      <c r="C21" s="15">
        <v>0</v>
      </c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 t="s">
        <v>0</v>
      </c>
      <c r="P21" s="16" t="s">
        <v>0</v>
      </c>
      <c r="Q21" s="16" t="s">
        <v>0</v>
      </c>
    </row>
    <row r="22" spans="1:17" s="17" customFormat="1" x14ac:dyDescent="0.2">
      <c r="A22" s="13" t="s">
        <v>19</v>
      </c>
      <c r="B22" s="14"/>
      <c r="C22" s="15">
        <v>4770466</v>
      </c>
      <c r="D22" s="14"/>
      <c r="E22" s="15">
        <v>6307813</v>
      </c>
      <c r="F22" s="15">
        <v>6513524</v>
      </c>
      <c r="G22" s="15">
        <v>6754750</v>
      </c>
      <c r="H22" s="15">
        <v>6884427</v>
      </c>
      <c r="I22" s="15">
        <v>7043204.2500000009</v>
      </c>
      <c r="J22" s="15">
        <v>7155926.4100000001</v>
      </c>
      <c r="K22" s="15">
        <v>7321891.6500000004</v>
      </c>
      <c r="L22" s="15">
        <v>7441726.6400000006</v>
      </c>
      <c r="M22" s="15">
        <v>7615398.6699999999</v>
      </c>
      <c r="N22" s="15">
        <v>7560680.6199999992</v>
      </c>
      <c r="O22" s="16" t="s">
        <v>0</v>
      </c>
      <c r="P22" s="16" t="s">
        <v>0</v>
      </c>
      <c r="Q22" s="16" t="s">
        <v>0</v>
      </c>
    </row>
    <row r="23" spans="1:17" s="17" customFormat="1" x14ac:dyDescent="0.2">
      <c r="A23" s="18" t="s">
        <v>20</v>
      </c>
      <c r="B23" s="19"/>
      <c r="C23" s="20">
        <v>109914874.72999999</v>
      </c>
      <c r="D23" s="19"/>
      <c r="E23" s="20">
        <v>104110619.63000001</v>
      </c>
      <c r="F23" s="20">
        <v>106576375.12</v>
      </c>
      <c r="G23" s="20">
        <v>109963383.68000001</v>
      </c>
      <c r="H23" s="20">
        <v>112719193.68000001</v>
      </c>
      <c r="I23" s="20">
        <v>116511790.07999998</v>
      </c>
      <c r="J23" s="20">
        <v>120430077.23</v>
      </c>
      <c r="K23" s="20">
        <v>124558945.81000003</v>
      </c>
      <c r="L23" s="20">
        <v>128850507.83000006</v>
      </c>
      <c r="M23" s="20">
        <v>133093630.80000003</v>
      </c>
      <c r="N23" s="20">
        <v>137753633.76000005</v>
      </c>
      <c r="O23" s="16" t="s">
        <v>0</v>
      </c>
      <c r="P23" s="16" t="s">
        <v>0</v>
      </c>
      <c r="Q23" s="16" t="s">
        <v>0</v>
      </c>
    </row>
    <row r="24" spans="1:17" s="17" customFormat="1" x14ac:dyDescent="0.2">
      <c r="A24" s="13"/>
      <c r="B24" s="14"/>
      <c r="C24" s="15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 t="s">
        <v>0</v>
      </c>
      <c r="P24" s="16" t="s">
        <v>0</v>
      </c>
      <c r="Q24" s="16" t="s">
        <v>0</v>
      </c>
    </row>
    <row r="25" spans="1:17" s="17" customFormat="1" x14ac:dyDescent="0.2">
      <c r="A25" s="22" t="s">
        <v>21</v>
      </c>
      <c r="B25" s="14"/>
      <c r="C25" s="23">
        <v>103369.19000001252</v>
      </c>
      <c r="D25" s="24"/>
      <c r="E25" s="23">
        <v>960431.15999998152</v>
      </c>
      <c r="F25" s="23">
        <v>1136091.6799999923</v>
      </c>
      <c r="G25" s="23">
        <v>1415114.3199999928</v>
      </c>
      <c r="H25" s="23">
        <v>2453075.3199999928</v>
      </c>
      <c r="I25" s="23">
        <v>2320763.0300000161</v>
      </c>
      <c r="J25" s="23">
        <v>479706.62999999523</v>
      </c>
      <c r="K25" s="23">
        <v>397369.6099999696</v>
      </c>
      <c r="L25" s="23">
        <v>311568.44999994338</v>
      </c>
      <c r="M25" s="23">
        <v>-483944.69000001252</v>
      </c>
      <c r="N25" s="23">
        <v>-560041.30000007153</v>
      </c>
      <c r="O25" s="16" t="s">
        <v>0</v>
      </c>
      <c r="P25" s="16" t="s">
        <v>0</v>
      </c>
      <c r="Q25" s="16" t="s">
        <v>0</v>
      </c>
    </row>
    <row r="26" spans="1:17" s="17" customFormat="1" x14ac:dyDescent="0.2">
      <c r="A26" s="13"/>
      <c r="B26" s="14"/>
      <c r="C26" s="15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 t="s">
        <v>0</v>
      </c>
      <c r="P26" s="16" t="s">
        <v>0</v>
      </c>
      <c r="Q26" s="16" t="s">
        <v>0</v>
      </c>
    </row>
    <row r="27" spans="1:17" s="17" customFormat="1" x14ac:dyDescent="0.2">
      <c r="A27" s="21" t="s">
        <v>22</v>
      </c>
      <c r="B27" s="14"/>
      <c r="C27" s="15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 t="s">
        <v>0</v>
      </c>
      <c r="P27" s="16" t="s">
        <v>0</v>
      </c>
      <c r="Q27" s="16" t="s">
        <v>0</v>
      </c>
    </row>
    <row r="28" spans="1:17" s="17" customFormat="1" x14ac:dyDescent="0.2">
      <c r="A28" s="13" t="s">
        <v>23</v>
      </c>
      <c r="B28" s="14"/>
      <c r="C28" s="15">
        <v>-52492495</v>
      </c>
      <c r="D28" s="14"/>
      <c r="E28" s="15">
        <v>-27172780</v>
      </c>
      <c r="F28" s="15">
        <v>-22344029</v>
      </c>
      <c r="G28" s="15">
        <v>-23089431</v>
      </c>
      <c r="H28" s="15">
        <v>-23656118</v>
      </c>
      <c r="I28" s="15">
        <v>-25206913.099999994</v>
      </c>
      <c r="J28" s="15">
        <v>-26214829.420000002</v>
      </c>
      <c r="K28" s="15">
        <v>-23331317.760000002</v>
      </c>
      <c r="L28" s="15">
        <v>-21367302.050000001</v>
      </c>
      <c r="M28" s="15">
        <v>-25489002.520000003</v>
      </c>
      <c r="N28" s="15">
        <v>-22212725.150000002</v>
      </c>
      <c r="O28" s="16" t="s">
        <v>0</v>
      </c>
      <c r="P28" s="16" t="s">
        <v>0</v>
      </c>
      <c r="Q28" s="16" t="s">
        <v>0</v>
      </c>
    </row>
    <row r="29" spans="1:17" s="17" customFormat="1" x14ac:dyDescent="0.2">
      <c r="A29" s="13" t="s">
        <v>24</v>
      </c>
      <c r="B29" s="14"/>
      <c r="C29" s="15">
        <v>-4261482</v>
      </c>
      <c r="D29" s="14"/>
      <c r="E29" s="15">
        <v>-4603201</v>
      </c>
      <c r="F29" s="15">
        <v>-3410406</v>
      </c>
      <c r="G29" s="15">
        <v>-2722527</v>
      </c>
      <c r="H29" s="15">
        <v>-2535313</v>
      </c>
      <c r="I29" s="15">
        <v>-2704834</v>
      </c>
      <c r="J29" s="15">
        <v>-1967653</v>
      </c>
      <c r="K29" s="15">
        <v>-1868060</v>
      </c>
      <c r="L29" s="15">
        <v>-1456857</v>
      </c>
      <c r="M29" s="15">
        <v>-990401</v>
      </c>
      <c r="N29" s="15">
        <v>-596217</v>
      </c>
      <c r="O29" s="16" t="s">
        <v>0</v>
      </c>
      <c r="P29" s="16" t="s">
        <v>0</v>
      </c>
      <c r="Q29" s="16" t="s">
        <v>0</v>
      </c>
    </row>
    <row r="30" spans="1:17" s="17" customFormat="1" x14ac:dyDescent="0.2">
      <c r="A30" s="13" t="s">
        <v>25</v>
      </c>
      <c r="B30" s="14"/>
      <c r="C30" s="15">
        <v>2200000</v>
      </c>
      <c r="D30" s="14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6" t="s">
        <v>0</v>
      </c>
      <c r="P30" s="16" t="s">
        <v>0</v>
      </c>
      <c r="Q30" s="16" t="s">
        <v>0</v>
      </c>
    </row>
    <row r="31" spans="1:17" s="17" customFormat="1" x14ac:dyDescent="0.2">
      <c r="A31" s="13" t="s">
        <v>26</v>
      </c>
      <c r="B31" s="14"/>
      <c r="C31" s="15">
        <v>0</v>
      </c>
      <c r="D31" s="1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 t="s">
        <v>0</v>
      </c>
      <c r="P31" s="16" t="s">
        <v>0</v>
      </c>
      <c r="Q31" s="16" t="s">
        <v>0</v>
      </c>
    </row>
    <row r="32" spans="1:17" s="17" customFormat="1" x14ac:dyDescent="0.2">
      <c r="A32" s="13" t="s">
        <v>27</v>
      </c>
      <c r="B32" s="14"/>
      <c r="C32" s="15">
        <v>2923900</v>
      </c>
      <c r="D32" s="14"/>
      <c r="E32" s="15">
        <v>1519129</v>
      </c>
      <c r="F32" s="15">
        <v>1262938</v>
      </c>
      <c r="G32" s="15">
        <v>1298000</v>
      </c>
      <c r="H32" s="15">
        <v>1362900</v>
      </c>
      <c r="I32" s="15">
        <v>1328836.7</v>
      </c>
      <c r="J32" s="15">
        <v>1334102.8</v>
      </c>
      <c r="K32" s="15">
        <v>1178507.05</v>
      </c>
      <c r="L32" s="15">
        <v>925908.26</v>
      </c>
      <c r="M32" s="15">
        <v>1871225.29</v>
      </c>
      <c r="N32" s="15">
        <v>1873482.05</v>
      </c>
      <c r="O32" s="16" t="s">
        <v>0</v>
      </c>
      <c r="P32" s="16" t="s">
        <v>0</v>
      </c>
      <c r="Q32" s="16" t="s">
        <v>0</v>
      </c>
    </row>
    <row r="33" spans="1:17" s="17" customFormat="1" x14ac:dyDescent="0.2">
      <c r="A33" s="13" t="s">
        <v>28</v>
      </c>
      <c r="B33" s="14"/>
      <c r="C33" s="15">
        <v>41785</v>
      </c>
      <c r="D33" s="14"/>
      <c r="E33" s="15">
        <v>39353</v>
      </c>
      <c r="F33" s="15">
        <v>40391</v>
      </c>
      <c r="G33" s="15">
        <v>41504</v>
      </c>
      <c r="H33" s="15">
        <v>32362</v>
      </c>
      <c r="I33" s="15">
        <v>18976</v>
      </c>
      <c r="J33" s="15">
        <v>20348</v>
      </c>
      <c r="K33" s="15">
        <v>21819</v>
      </c>
      <c r="L33" s="15">
        <v>9550</v>
      </c>
      <c r="M33" s="15">
        <v>0</v>
      </c>
      <c r="N33" s="15">
        <v>0</v>
      </c>
      <c r="O33" s="16" t="s">
        <v>0</v>
      </c>
      <c r="P33" s="16" t="s">
        <v>0</v>
      </c>
      <c r="Q33" s="16" t="s">
        <v>0</v>
      </c>
    </row>
    <row r="34" spans="1:17" s="17" customFormat="1" x14ac:dyDescent="0.2">
      <c r="A34" s="13" t="s">
        <v>29</v>
      </c>
      <c r="B34" s="14"/>
      <c r="C34" s="15">
        <v>28570444</v>
      </c>
      <c r="D34" s="14"/>
      <c r="E34" s="15">
        <v>29614899</v>
      </c>
      <c r="F34" s="15">
        <v>30503231</v>
      </c>
      <c r="G34" s="15">
        <v>31416243</v>
      </c>
      <c r="H34" s="15">
        <v>32354562</v>
      </c>
      <c r="I34" s="15">
        <v>33325198.859999992</v>
      </c>
      <c r="J34" s="15">
        <v>34324954.829999998</v>
      </c>
      <c r="K34" s="15">
        <v>35354703.460000001</v>
      </c>
      <c r="L34" s="15">
        <v>36415344.550000004</v>
      </c>
      <c r="M34" s="15">
        <v>37507804.900000006</v>
      </c>
      <c r="N34" s="15">
        <v>38633039.060000002</v>
      </c>
      <c r="O34" s="16" t="s">
        <v>0</v>
      </c>
      <c r="P34" s="16" t="s">
        <v>0</v>
      </c>
      <c r="Q34" s="16" t="s">
        <v>0</v>
      </c>
    </row>
    <row r="35" spans="1:17" s="17" customFormat="1" x14ac:dyDescent="0.2">
      <c r="A35" s="13" t="s">
        <v>30</v>
      </c>
      <c r="B35" s="14"/>
      <c r="C35" s="15">
        <v>22931954</v>
      </c>
      <c r="D35" s="14"/>
      <c r="E35" s="15">
        <v>4091521</v>
      </c>
      <c r="F35" s="15">
        <v>-2206286</v>
      </c>
      <c r="G35" s="15">
        <v>-3482839</v>
      </c>
      <c r="H35" s="15">
        <v>-4987181</v>
      </c>
      <c r="I35" s="15">
        <v>-3839017.1999999993</v>
      </c>
      <c r="J35" s="15">
        <v>-4466555.6500000004</v>
      </c>
      <c r="K35" s="15">
        <v>-8572629.1099999994</v>
      </c>
      <c r="L35" s="15">
        <v>-12731682.890000001</v>
      </c>
      <c r="M35" s="15">
        <v>-10188366.960000001</v>
      </c>
      <c r="N35" s="15">
        <v>-15655431.030000001</v>
      </c>
      <c r="O35" s="16" t="s">
        <v>0</v>
      </c>
      <c r="P35" s="16" t="s">
        <v>0</v>
      </c>
      <c r="Q35" s="16" t="s">
        <v>0</v>
      </c>
    </row>
    <row r="36" spans="1:17" s="17" customFormat="1" x14ac:dyDescent="0.2">
      <c r="A36" s="18" t="s">
        <v>31</v>
      </c>
      <c r="B36" s="19"/>
      <c r="C36" s="20">
        <v>-85894</v>
      </c>
      <c r="D36" s="19"/>
      <c r="E36" s="20">
        <v>3488921</v>
      </c>
      <c r="F36" s="20">
        <v>3845839</v>
      </c>
      <c r="G36" s="20">
        <v>3460950</v>
      </c>
      <c r="H36" s="20">
        <v>2571212</v>
      </c>
      <c r="I36" s="20">
        <v>2922247.2599999979</v>
      </c>
      <c r="J36" s="20">
        <v>3030367.5599999968</v>
      </c>
      <c r="K36" s="20">
        <v>2783022.6400000006</v>
      </c>
      <c r="L36" s="20">
        <v>1794960.8700000048</v>
      </c>
      <c r="M36" s="20">
        <v>2711259.7100000009</v>
      </c>
      <c r="N36" s="20">
        <v>2042147.9299999997</v>
      </c>
      <c r="O36" s="16" t="s">
        <v>0</v>
      </c>
      <c r="P36" s="16" t="s">
        <v>0</v>
      </c>
      <c r="Q36" s="16" t="s">
        <v>0</v>
      </c>
    </row>
    <row r="37" spans="1:17" s="17" customFormat="1" x14ac:dyDescent="0.2">
      <c r="A37" s="13"/>
      <c r="B37" s="14"/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 t="s">
        <v>0</v>
      </c>
      <c r="P37" s="16" t="s">
        <v>0</v>
      </c>
      <c r="Q37" s="16" t="s">
        <v>0</v>
      </c>
    </row>
    <row r="38" spans="1:17" s="17" customFormat="1" x14ac:dyDescent="0.2">
      <c r="A38" s="20" t="s">
        <v>32</v>
      </c>
      <c r="B38" s="24"/>
      <c r="C38" s="25">
        <v>17475.190000012517</v>
      </c>
      <c r="D38" s="24"/>
      <c r="E38" s="25">
        <v>4449352.1599999815</v>
      </c>
      <c r="F38" s="25">
        <v>4981930.6799999923</v>
      </c>
      <c r="G38" s="25">
        <v>4876064.3199999928</v>
      </c>
      <c r="H38" s="25">
        <v>5024287.3199999928</v>
      </c>
      <c r="I38" s="25">
        <v>5243010.290000014</v>
      </c>
      <c r="J38" s="25">
        <v>3510074.189999992</v>
      </c>
      <c r="K38" s="25">
        <v>3180392.2499999702</v>
      </c>
      <c r="L38" s="25">
        <v>2106529.3199999481</v>
      </c>
      <c r="M38" s="25">
        <v>2227315.0199999884</v>
      </c>
      <c r="N38" s="25">
        <v>1482106.6299999282</v>
      </c>
      <c r="O38" s="16" t="s">
        <v>0</v>
      </c>
      <c r="P38" s="16" t="s">
        <v>0</v>
      </c>
      <c r="Q38" s="16" t="s">
        <v>0</v>
      </c>
    </row>
    <row r="39" spans="1:17" s="17" customFormat="1" x14ac:dyDescent="0.2">
      <c r="A39" s="13"/>
      <c r="B39" s="14"/>
      <c r="C39" s="15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 t="s">
        <v>0</v>
      </c>
      <c r="P39" s="16" t="s">
        <v>0</v>
      </c>
      <c r="Q39" s="16" t="s">
        <v>0</v>
      </c>
    </row>
    <row r="40" spans="1:17" s="17" customFormat="1" x14ac:dyDescent="0.2">
      <c r="A40" s="13" t="s">
        <v>33</v>
      </c>
      <c r="B40" s="14"/>
      <c r="C40" s="15">
        <v>28570444</v>
      </c>
      <c r="D40" s="14"/>
      <c r="E40" s="15">
        <v>29614899</v>
      </c>
      <c r="F40" s="15">
        <v>30503231</v>
      </c>
      <c r="G40" s="15">
        <v>31416243</v>
      </c>
      <c r="H40" s="15">
        <v>32354562</v>
      </c>
      <c r="I40" s="15">
        <v>33325198.859999992</v>
      </c>
      <c r="J40" s="15">
        <v>34324954.829999998</v>
      </c>
      <c r="K40" s="15">
        <v>35354703.460000001</v>
      </c>
      <c r="L40" s="15">
        <v>36415344.550000004</v>
      </c>
      <c r="M40" s="15">
        <v>37507804.900000006</v>
      </c>
      <c r="N40" s="15">
        <v>38633039.060000002</v>
      </c>
      <c r="O40" s="16" t="s">
        <v>0</v>
      </c>
      <c r="P40" s="16" t="s">
        <v>0</v>
      </c>
      <c r="Q40" s="16" t="s">
        <v>0</v>
      </c>
    </row>
    <row r="41" spans="1:17" s="17" customFormat="1" x14ac:dyDescent="0.2">
      <c r="A41" s="13" t="s">
        <v>34</v>
      </c>
      <c r="B41" s="14"/>
      <c r="C41" s="15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 t="s">
        <v>0</v>
      </c>
      <c r="P41" s="16" t="s">
        <v>0</v>
      </c>
      <c r="Q41" s="16" t="s">
        <v>0</v>
      </c>
    </row>
    <row r="42" spans="1:17" s="17" customFormat="1" x14ac:dyDescent="0.2">
      <c r="A42" s="13" t="s">
        <v>35</v>
      </c>
      <c r="B42" s="14"/>
      <c r="C42" s="15">
        <v>4500000</v>
      </c>
      <c r="D42" s="14"/>
      <c r="E42" s="15">
        <v>4635000</v>
      </c>
      <c r="F42" s="15">
        <v>4774050</v>
      </c>
      <c r="G42" s="15">
        <v>4917300</v>
      </c>
      <c r="H42" s="15">
        <v>5163165</v>
      </c>
      <c r="I42" s="15">
        <v>5318059.950000003</v>
      </c>
      <c r="J42" s="15">
        <v>5477601.75</v>
      </c>
      <c r="K42" s="15">
        <v>5641929.799999997</v>
      </c>
      <c r="L42" s="15">
        <v>5811187.6899999976</v>
      </c>
      <c r="M42" s="15">
        <v>5985523.3200000003</v>
      </c>
      <c r="N42" s="15">
        <v>6165089.0199999958</v>
      </c>
      <c r="O42" s="16" t="s">
        <v>0</v>
      </c>
      <c r="P42" s="16" t="s">
        <v>0</v>
      </c>
      <c r="Q42" s="16" t="s">
        <v>0</v>
      </c>
    </row>
    <row r="43" spans="1:17" s="17" customFormat="1" x14ac:dyDescent="0.2">
      <c r="A43" s="13" t="s">
        <v>36</v>
      </c>
      <c r="B43" s="14"/>
      <c r="C43" s="15">
        <v>-33070444</v>
      </c>
      <c r="D43" s="14"/>
      <c r="E43" s="15">
        <v>-34249899</v>
      </c>
      <c r="F43" s="15">
        <v>-35277281</v>
      </c>
      <c r="G43" s="15">
        <v>-36333543</v>
      </c>
      <c r="H43" s="15">
        <v>-37517727</v>
      </c>
      <c r="I43" s="15">
        <v>-38643258.809999995</v>
      </c>
      <c r="J43" s="15">
        <v>-39802556.579999998</v>
      </c>
      <c r="K43" s="15">
        <v>-40996633.259999998</v>
      </c>
      <c r="L43" s="15">
        <v>-42226532.240000002</v>
      </c>
      <c r="M43" s="15">
        <v>-43493328.220000006</v>
      </c>
      <c r="N43" s="15">
        <v>-44798128.079999998</v>
      </c>
      <c r="O43" s="16" t="s">
        <v>0</v>
      </c>
      <c r="P43" s="16" t="s">
        <v>0</v>
      </c>
      <c r="Q43" s="16" t="s">
        <v>0</v>
      </c>
    </row>
    <row r="44" spans="1:17" s="17" customFormat="1" x14ac:dyDescent="0.2">
      <c r="A44" s="13"/>
      <c r="B44" s="14"/>
      <c r="C44" s="15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 t="s">
        <v>0</v>
      </c>
      <c r="P44" s="16" t="s">
        <v>0</v>
      </c>
      <c r="Q44" s="16" t="s">
        <v>0</v>
      </c>
    </row>
    <row r="45" spans="1:17" s="17" customFormat="1" ht="13.5" thickBot="1" x14ac:dyDescent="0.25">
      <c r="A45" s="26" t="s">
        <v>37</v>
      </c>
      <c r="B45" s="19"/>
      <c r="C45" s="27">
        <v>17475.190000012517</v>
      </c>
      <c r="D45" s="19"/>
      <c r="E45" s="27">
        <v>4449352.1599999815</v>
      </c>
      <c r="F45" s="27">
        <v>4981930.6799999923</v>
      </c>
      <c r="G45" s="27">
        <v>4876064.3199999928</v>
      </c>
      <c r="H45" s="27">
        <v>5024287.3199999928</v>
      </c>
      <c r="I45" s="27">
        <v>5243010.290000014</v>
      </c>
      <c r="J45" s="27">
        <v>3510074.1899999902</v>
      </c>
      <c r="K45" s="27">
        <v>3180392.2499999702</v>
      </c>
      <c r="L45" s="27">
        <v>2106529.3199999481</v>
      </c>
      <c r="M45" s="27">
        <v>2227315.0199999884</v>
      </c>
      <c r="N45" s="27">
        <v>1482106.6299999282</v>
      </c>
      <c r="O45" s="16" t="s">
        <v>0</v>
      </c>
      <c r="P45" s="16" t="s">
        <v>0</v>
      </c>
      <c r="Q45" s="16" t="s">
        <v>0</v>
      </c>
    </row>
    <row r="46" spans="1:17" s="17" customFormat="1" x14ac:dyDescent="0.2">
      <c r="A46" s="28"/>
      <c r="B46" s="29"/>
      <c r="C46" s="30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16" t="s">
        <v>0</v>
      </c>
      <c r="P46" s="16" t="s">
        <v>0</v>
      </c>
      <c r="Q46" s="16" t="s">
        <v>0</v>
      </c>
    </row>
    <row r="47" spans="1:17" ht="30" customHeight="1" x14ac:dyDescent="0.2">
      <c r="A47" s="4" t="s">
        <v>0</v>
      </c>
      <c r="B47" s="31" t="s">
        <v>0</v>
      </c>
      <c r="C47" s="4" t="s">
        <v>0</v>
      </c>
      <c r="D47" s="31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4" t="s">
        <v>0</v>
      </c>
      <c r="J47" s="4" t="s">
        <v>0</v>
      </c>
      <c r="K47" s="4" t="s">
        <v>0</v>
      </c>
      <c r="L47" s="4" t="s">
        <v>0</v>
      </c>
      <c r="M47" s="4" t="s">
        <v>0</v>
      </c>
      <c r="N47" s="4" t="s">
        <v>0</v>
      </c>
      <c r="O47" s="16" t="s">
        <v>0</v>
      </c>
      <c r="P47" s="16" t="s">
        <v>0</v>
      </c>
      <c r="Q47" s="16" t="s">
        <v>0</v>
      </c>
    </row>
    <row r="48" spans="1:17" ht="30" customHeight="1" x14ac:dyDescent="0.2">
      <c r="A48" s="4" t="s">
        <v>0</v>
      </c>
      <c r="B48" s="31" t="s">
        <v>0</v>
      </c>
      <c r="C48" s="4" t="s">
        <v>0</v>
      </c>
      <c r="D48" s="31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4" t="s">
        <v>0</v>
      </c>
      <c r="J48" s="4" t="s">
        <v>0</v>
      </c>
      <c r="K48" s="4" t="s">
        <v>0</v>
      </c>
      <c r="L48" s="4" t="s">
        <v>0</v>
      </c>
      <c r="M48" s="4" t="s">
        <v>0</v>
      </c>
      <c r="N48" s="4" t="s">
        <v>0</v>
      </c>
      <c r="O48" s="16" t="s">
        <v>0</v>
      </c>
      <c r="P48" s="16" t="s">
        <v>0</v>
      </c>
      <c r="Q48" s="16" t="s">
        <v>0</v>
      </c>
    </row>
    <row r="49" spans="1:17" ht="30" customHeight="1" x14ac:dyDescent="0.2">
      <c r="A49" s="4" t="s">
        <v>0</v>
      </c>
      <c r="B49" s="31" t="s">
        <v>0</v>
      </c>
      <c r="C49" s="4" t="s">
        <v>0</v>
      </c>
      <c r="D49" s="31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4" t="s">
        <v>0</v>
      </c>
      <c r="J49" s="4" t="s">
        <v>0</v>
      </c>
      <c r="K49" s="4" t="s">
        <v>0</v>
      </c>
      <c r="L49" s="4" t="s">
        <v>0</v>
      </c>
      <c r="M49" s="4" t="s">
        <v>0</v>
      </c>
      <c r="N49" s="4" t="s">
        <v>0</v>
      </c>
      <c r="O49" s="16" t="s">
        <v>0</v>
      </c>
      <c r="P49" s="16" t="s">
        <v>0</v>
      </c>
      <c r="Q49" s="16" t="s">
        <v>0</v>
      </c>
    </row>
    <row r="50" spans="1:17" ht="30" customHeight="1" x14ac:dyDescent="0.2">
      <c r="A50" s="4" t="s">
        <v>0</v>
      </c>
      <c r="B50" s="31" t="s">
        <v>0</v>
      </c>
      <c r="C50" s="4" t="s">
        <v>0</v>
      </c>
      <c r="D50" s="31" t="s">
        <v>0</v>
      </c>
      <c r="E50" s="4" t="s">
        <v>0</v>
      </c>
      <c r="F50" s="4" t="s">
        <v>0</v>
      </c>
      <c r="G50" s="4" t="s">
        <v>0</v>
      </c>
      <c r="H50" s="4" t="s">
        <v>0</v>
      </c>
      <c r="I50" s="4" t="s">
        <v>0</v>
      </c>
      <c r="J50" s="4" t="s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16" t="s">
        <v>0</v>
      </c>
      <c r="P50" s="16" t="s">
        <v>0</v>
      </c>
      <c r="Q50" s="16" t="s">
        <v>0</v>
      </c>
    </row>
    <row r="51" spans="1:17" ht="30" customHeight="1" x14ac:dyDescent="0.2">
      <c r="A51" s="4" t="s">
        <v>0</v>
      </c>
      <c r="B51" s="31" t="s">
        <v>0</v>
      </c>
      <c r="C51" s="4" t="s">
        <v>0</v>
      </c>
      <c r="D51" s="31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4" t="s">
        <v>0</v>
      </c>
      <c r="J51" s="4" t="s">
        <v>0</v>
      </c>
      <c r="K51" s="4" t="s">
        <v>0</v>
      </c>
      <c r="L51" s="4" t="s">
        <v>0</v>
      </c>
      <c r="M51" s="4" t="s">
        <v>0</v>
      </c>
      <c r="N51" s="4" t="s">
        <v>0</v>
      </c>
      <c r="O51" s="16" t="s">
        <v>0</v>
      </c>
      <c r="P51" s="16" t="s">
        <v>0</v>
      </c>
      <c r="Q51" s="16" t="s">
        <v>0</v>
      </c>
    </row>
    <row r="52" spans="1:17" ht="30" customHeight="1" x14ac:dyDescent="0.2">
      <c r="A52" s="4" t="s">
        <v>0</v>
      </c>
      <c r="B52" s="31" t="s">
        <v>0</v>
      </c>
      <c r="C52" s="4" t="s">
        <v>0</v>
      </c>
      <c r="D52" s="31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" t="s">
        <v>0</v>
      </c>
      <c r="M52" s="4" t="s">
        <v>0</v>
      </c>
      <c r="N52" s="4" t="s">
        <v>0</v>
      </c>
      <c r="O52" s="16" t="s">
        <v>0</v>
      </c>
      <c r="P52" s="16" t="s">
        <v>0</v>
      </c>
      <c r="Q52" s="16" t="s">
        <v>0</v>
      </c>
    </row>
    <row r="53" spans="1:17" ht="30" customHeight="1" x14ac:dyDescent="0.2">
      <c r="A53" s="4" t="s">
        <v>0</v>
      </c>
      <c r="B53" s="31" t="s">
        <v>0</v>
      </c>
      <c r="C53" s="4" t="s">
        <v>0</v>
      </c>
      <c r="D53" s="31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16" t="s">
        <v>0</v>
      </c>
      <c r="P53" s="16" t="s">
        <v>0</v>
      </c>
      <c r="Q53" s="16" t="s">
        <v>0</v>
      </c>
    </row>
  </sheetData>
  <mergeCells count="1">
    <mergeCell ref="E3:N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IS_general">
    <tabColor rgb="FFFFC000"/>
    <pageSetUpPr fitToPage="1"/>
  </sheetPr>
  <dimension ref="A1:XEZ381"/>
  <sheetViews>
    <sheetView zoomScaleNormal="100" zoomScaleSheetLayoutView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B337" sqref="B337"/>
    </sheetView>
  </sheetViews>
  <sheetFormatPr defaultColWidth="9.140625" defaultRowHeight="12.75" x14ac:dyDescent="0.2"/>
  <cols>
    <col min="1" max="1" width="23.7109375" style="3" hidden="1" customWidth="1"/>
    <col min="2" max="2" width="57.7109375" style="3" customWidth="1"/>
    <col min="3" max="3" width="2.7109375" style="3" customWidth="1"/>
    <col min="4" max="4" width="13.7109375" style="3" customWidth="1"/>
    <col min="5" max="5" width="2.7109375" style="3" customWidth="1"/>
    <col min="6" max="15" width="13.7109375" style="3" customWidth="1"/>
    <col min="16" max="18" width="9.140625" style="3" hidden="1" customWidth="1"/>
    <col min="19" max="19" width="12.28515625" style="3" hidden="1" customWidth="1"/>
    <col min="20" max="29" width="12.5703125" style="3" hidden="1" customWidth="1"/>
    <col min="30" max="30" width="9.140625" style="3" hidden="1" customWidth="1"/>
    <col min="31" max="40" width="11.7109375" style="3" hidden="1" customWidth="1"/>
    <col min="41" max="41" width="9.140625" style="3" hidden="1" customWidth="1"/>
    <col min="42" max="42" width="11.5703125" style="3" hidden="1" customWidth="1"/>
    <col min="43" max="51" width="11.42578125" style="3" hidden="1" customWidth="1"/>
    <col min="52" max="53" width="9.140625" style="3" hidden="1" customWidth="1"/>
    <col min="54" max="74" width="11.7109375" style="3" hidden="1" customWidth="1"/>
    <col min="75" max="79" width="9.140625" style="3" hidden="1" customWidth="1"/>
    <col min="80" max="100" width="11.28515625" style="3" hidden="1" customWidth="1"/>
    <col min="101" max="105" width="9.140625" style="3" hidden="1" customWidth="1"/>
    <col min="106" max="126" width="11.28515625" style="3" hidden="1" customWidth="1"/>
    <col min="127" max="128" width="9.140625" style="3" hidden="1" customWidth="1"/>
    <col min="129" max="131" width="20.7109375" style="3" customWidth="1"/>
    <col min="132" max="145" width="9.140625" style="3" customWidth="1"/>
    <col min="146" max="156" width="9.140625" style="3"/>
    <col min="157" max="157" width="10.28515625" style="3" bestFit="1" customWidth="1"/>
    <col min="158" max="16384" width="9.140625" style="3"/>
  </cols>
  <sheetData>
    <row r="1" spans="1:131" ht="15" customHeight="1" x14ac:dyDescent="0.25">
      <c r="A1" s="33" t="s">
        <v>38</v>
      </c>
      <c r="B1" s="1" t="str">
        <f>'[2]Cover Page'!$A$3</f>
        <v>Coffs Harbour City Council</v>
      </c>
      <c r="C1" s="34"/>
      <c r="E1" s="34"/>
      <c r="P1" s="33" t="s">
        <v>38</v>
      </c>
      <c r="Q1" s="33" t="s">
        <v>38</v>
      </c>
      <c r="R1" s="33" t="s">
        <v>38</v>
      </c>
      <c r="S1" s="33" t="s">
        <v>38</v>
      </c>
      <c r="T1" s="33" t="s">
        <v>38</v>
      </c>
      <c r="U1" s="33" t="s">
        <v>38</v>
      </c>
      <c r="V1" s="33" t="s">
        <v>38</v>
      </c>
      <c r="W1" s="33" t="s">
        <v>38</v>
      </c>
      <c r="X1" s="33" t="s">
        <v>38</v>
      </c>
      <c r="Y1" s="33" t="s">
        <v>38</v>
      </c>
      <c r="Z1" s="33" t="s">
        <v>38</v>
      </c>
      <c r="AA1" s="33" t="s">
        <v>38</v>
      </c>
      <c r="AB1" s="33" t="s">
        <v>38</v>
      </c>
      <c r="AC1" s="33" t="s">
        <v>38</v>
      </c>
      <c r="AD1" s="33" t="s">
        <v>38</v>
      </c>
      <c r="AE1" s="33" t="s">
        <v>38</v>
      </c>
      <c r="AF1" s="33" t="s">
        <v>38</v>
      </c>
      <c r="AG1" s="33" t="s">
        <v>38</v>
      </c>
      <c r="AH1" s="33" t="s">
        <v>38</v>
      </c>
      <c r="AI1" s="33" t="s">
        <v>38</v>
      </c>
      <c r="AJ1" s="33" t="s">
        <v>38</v>
      </c>
      <c r="AK1" s="33" t="s">
        <v>38</v>
      </c>
      <c r="AL1" s="33" t="s">
        <v>38</v>
      </c>
      <c r="AM1" s="33" t="s">
        <v>38</v>
      </c>
      <c r="AN1" s="33" t="s">
        <v>38</v>
      </c>
      <c r="AO1" s="33" t="s">
        <v>38</v>
      </c>
      <c r="AP1" s="33" t="s">
        <v>38</v>
      </c>
      <c r="AQ1" s="33" t="s">
        <v>38</v>
      </c>
      <c r="AR1" s="33" t="s">
        <v>38</v>
      </c>
      <c r="AS1" s="33" t="s">
        <v>38</v>
      </c>
      <c r="AT1" s="33" t="s">
        <v>38</v>
      </c>
      <c r="AU1" s="33" t="s">
        <v>38</v>
      </c>
      <c r="AV1" s="33" t="s">
        <v>38</v>
      </c>
      <c r="AW1" s="33" t="s">
        <v>38</v>
      </c>
      <c r="AX1" s="33" t="s">
        <v>38</v>
      </c>
      <c r="AY1" s="33" t="s">
        <v>38</v>
      </c>
      <c r="AZ1" s="33" t="s">
        <v>38</v>
      </c>
      <c r="BA1" s="33" t="s">
        <v>38</v>
      </c>
      <c r="BB1" s="33" t="s">
        <v>38</v>
      </c>
      <c r="BC1" s="33" t="s">
        <v>38</v>
      </c>
      <c r="BD1" s="33" t="s">
        <v>38</v>
      </c>
      <c r="BE1" s="33" t="s">
        <v>38</v>
      </c>
      <c r="BF1" s="33" t="s">
        <v>38</v>
      </c>
      <c r="BG1" s="33" t="s">
        <v>38</v>
      </c>
      <c r="BH1" s="33" t="s">
        <v>38</v>
      </c>
      <c r="BI1" s="33" t="s">
        <v>38</v>
      </c>
      <c r="BJ1" s="33" t="s">
        <v>38</v>
      </c>
      <c r="BK1" s="33" t="s">
        <v>38</v>
      </c>
      <c r="BL1" s="33" t="s">
        <v>38</v>
      </c>
      <c r="BM1" s="33" t="s">
        <v>38</v>
      </c>
      <c r="BN1" s="33" t="s">
        <v>38</v>
      </c>
      <c r="BO1" s="33" t="s">
        <v>38</v>
      </c>
      <c r="BP1" s="33" t="s">
        <v>38</v>
      </c>
      <c r="BQ1" s="33" t="s">
        <v>38</v>
      </c>
      <c r="BR1" s="33" t="s">
        <v>38</v>
      </c>
      <c r="BS1" s="33" t="s">
        <v>38</v>
      </c>
      <c r="BT1" s="33" t="s">
        <v>38</v>
      </c>
      <c r="BU1" s="33" t="s">
        <v>38</v>
      </c>
      <c r="BV1" s="33" t="s">
        <v>38</v>
      </c>
      <c r="BW1" s="33" t="s">
        <v>38</v>
      </c>
      <c r="BX1" s="33" t="s">
        <v>38</v>
      </c>
      <c r="BY1" s="33" t="s">
        <v>38</v>
      </c>
      <c r="BZ1" s="33" t="s">
        <v>38</v>
      </c>
      <c r="CA1" s="33" t="s">
        <v>38</v>
      </c>
      <c r="CB1" s="33" t="s">
        <v>38</v>
      </c>
      <c r="CC1" s="33" t="s">
        <v>38</v>
      </c>
      <c r="CD1" s="33" t="s">
        <v>38</v>
      </c>
      <c r="CE1" s="33" t="s">
        <v>38</v>
      </c>
      <c r="CF1" s="33" t="s">
        <v>38</v>
      </c>
      <c r="CG1" s="33" t="s">
        <v>38</v>
      </c>
      <c r="CH1" s="33" t="s">
        <v>38</v>
      </c>
      <c r="CI1" s="33" t="s">
        <v>38</v>
      </c>
      <c r="CJ1" s="33" t="s">
        <v>38</v>
      </c>
      <c r="CK1" s="33" t="s">
        <v>38</v>
      </c>
      <c r="CL1" s="33" t="s">
        <v>38</v>
      </c>
      <c r="CM1" s="33" t="s">
        <v>38</v>
      </c>
      <c r="CN1" s="33" t="s">
        <v>38</v>
      </c>
      <c r="CO1" s="33" t="s">
        <v>38</v>
      </c>
      <c r="CP1" s="33" t="s">
        <v>38</v>
      </c>
      <c r="CQ1" s="33" t="s">
        <v>38</v>
      </c>
      <c r="CR1" s="33" t="s">
        <v>38</v>
      </c>
      <c r="CS1" s="33" t="s">
        <v>38</v>
      </c>
      <c r="CT1" s="33" t="s">
        <v>38</v>
      </c>
      <c r="CU1" s="33" t="s">
        <v>38</v>
      </c>
      <c r="CV1" s="33" t="s">
        <v>38</v>
      </c>
      <c r="CW1" s="33" t="s">
        <v>38</v>
      </c>
      <c r="CX1" s="33" t="s">
        <v>38</v>
      </c>
      <c r="CY1" s="33" t="s">
        <v>38</v>
      </c>
      <c r="CZ1" s="33" t="s">
        <v>38</v>
      </c>
      <c r="DA1" s="33" t="s">
        <v>38</v>
      </c>
      <c r="DB1" s="33" t="s">
        <v>38</v>
      </c>
      <c r="DC1" s="33" t="s">
        <v>38</v>
      </c>
      <c r="DD1" s="33" t="s">
        <v>38</v>
      </c>
      <c r="DE1" s="33" t="s">
        <v>38</v>
      </c>
      <c r="DF1" s="33" t="s">
        <v>38</v>
      </c>
      <c r="DG1" s="33" t="s">
        <v>38</v>
      </c>
      <c r="DH1" s="33" t="s">
        <v>38</v>
      </c>
      <c r="DI1" s="33" t="s">
        <v>38</v>
      </c>
      <c r="DJ1" s="33" t="s">
        <v>38</v>
      </c>
      <c r="DK1" s="33" t="s">
        <v>38</v>
      </c>
      <c r="DL1" s="33" t="s">
        <v>38</v>
      </c>
      <c r="DM1" s="33" t="s">
        <v>38</v>
      </c>
      <c r="DN1" s="33" t="s">
        <v>38</v>
      </c>
      <c r="DO1" s="33" t="s">
        <v>38</v>
      </c>
      <c r="DP1" s="33" t="s">
        <v>38</v>
      </c>
      <c r="DQ1" s="33" t="s">
        <v>38</v>
      </c>
      <c r="DR1" s="33" t="s">
        <v>38</v>
      </c>
      <c r="DS1" s="33" t="s">
        <v>38</v>
      </c>
      <c r="DT1" s="33" t="s">
        <v>38</v>
      </c>
      <c r="DU1" s="33" t="s">
        <v>38</v>
      </c>
      <c r="DV1" s="33" t="s">
        <v>38</v>
      </c>
      <c r="DW1" s="33" t="s">
        <v>38</v>
      </c>
      <c r="DX1" s="33" t="s">
        <v>38</v>
      </c>
      <c r="DY1" s="35" t="s">
        <v>0</v>
      </c>
      <c r="DZ1" s="35" t="s">
        <v>0</v>
      </c>
      <c r="EA1" s="35" t="s">
        <v>0</v>
      </c>
    </row>
    <row r="2" spans="1:131" ht="15" customHeight="1" x14ac:dyDescent="0.25">
      <c r="B2" s="1" t="str">
        <f>'[2]Cover Page'!$A$5</f>
        <v>10 Year Financial Plan for the Years ending 30 June 2025</v>
      </c>
      <c r="C2" s="34"/>
      <c r="E2" s="34"/>
      <c r="O2" s="36"/>
      <c r="DX2" s="33" t="s">
        <v>39</v>
      </c>
      <c r="DY2" s="35" t="s">
        <v>0</v>
      </c>
      <c r="DZ2" s="35" t="s">
        <v>0</v>
      </c>
      <c r="EA2" s="35" t="s">
        <v>0</v>
      </c>
    </row>
    <row r="3" spans="1:131" ht="15" customHeight="1" x14ac:dyDescent="0.25">
      <c r="B3" s="5" t="str">
        <f>"INCOME STATEMENT - "&amp;UPPER(general_fund_name)</f>
        <v>INCOME STATEMENT - GENERAL FUND</v>
      </c>
      <c r="C3" s="37"/>
      <c r="D3" s="78" t="s">
        <v>1</v>
      </c>
      <c r="E3" s="84"/>
      <c r="F3" s="207" t="s">
        <v>2</v>
      </c>
      <c r="G3" s="207"/>
      <c r="H3" s="207"/>
      <c r="I3" s="207"/>
      <c r="J3" s="207"/>
      <c r="K3" s="207"/>
      <c r="L3" s="207"/>
      <c r="M3" s="207"/>
      <c r="N3" s="207"/>
      <c r="O3" s="207"/>
      <c r="AE3" s="38" t="s">
        <v>40</v>
      </c>
      <c r="DX3" s="33" t="s">
        <v>39</v>
      </c>
      <c r="DY3" s="35" t="s">
        <v>0</v>
      </c>
      <c r="DZ3" s="35" t="s">
        <v>0</v>
      </c>
      <c r="EA3" s="35" t="s">
        <v>0</v>
      </c>
    </row>
    <row r="4" spans="1:131" ht="15" customHeight="1" x14ac:dyDescent="0.25">
      <c r="B4" s="32" t="str">
        <f>"Scenario: "&amp;general_scenario_name</f>
        <v>Scenario: Base-Line Model</v>
      </c>
      <c r="C4" s="7"/>
      <c r="D4" s="80" t="s">
        <v>130</v>
      </c>
      <c r="E4" s="81"/>
      <c r="F4" s="80" t="s">
        <v>131</v>
      </c>
      <c r="G4" s="80" t="s">
        <v>132</v>
      </c>
      <c r="H4" s="80" t="s">
        <v>133</v>
      </c>
      <c r="I4" s="80" t="s">
        <v>134</v>
      </c>
      <c r="J4" s="80" t="s">
        <v>135</v>
      </c>
      <c r="K4" s="80" t="s">
        <v>136</v>
      </c>
      <c r="L4" s="80" t="s">
        <v>137</v>
      </c>
      <c r="M4" s="80" t="s">
        <v>138</v>
      </c>
      <c r="N4" s="80" t="s">
        <v>139</v>
      </c>
      <c r="O4" s="80" t="s">
        <v>140</v>
      </c>
      <c r="S4" s="3" t="str">
        <f>D4</f>
        <v>2014/15</v>
      </c>
      <c r="T4" s="3" t="str">
        <f t="shared" ref="T4:AC4" si="0">F4</f>
        <v>2015/16</v>
      </c>
      <c r="U4" s="3" t="str">
        <f t="shared" si="0"/>
        <v>2016/17</v>
      </c>
      <c r="V4" s="3" t="str">
        <f t="shared" si="0"/>
        <v>2017/18</v>
      </c>
      <c r="W4" s="3" t="str">
        <f t="shared" si="0"/>
        <v>2018/19</v>
      </c>
      <c r="X4" s="3" t="str">
        <f t="shared" si="0"/>
        <v>2019/20</v>
      </c>
      <c r="Y4" s="3" t="str">
        <f t="shared" si="0"/>
        <v>2020/21</v>
      </c>
      <c r="Z4" s="3" t="str">
        <f t="shared" si="0"/>
        <v>2021/22</v>
      </c>
      <c r="AA4" s="3" t="str">
        <f t="shared" si="0"/>
        <v>2022/23</v>
      </c>
      <c r="AB4" s="3" t="str">
        <f t="shared" si="0"/>
        <v>2023/24</v>
      </c>
      <c r="AC4" s="3" t="str">
        <f t="shared" si="0"/>
        <v>2024/25</v>
      </c>
      <c r="AE4" s="8" t="str">
        <f>LEFT(O4,4)+1&amp;"/"&amp;RIGHT(LEFT(O4,4)+2,2)</f>
        <v>2025/26</v>
      </c>
      <c r="AF4" s="8" t="str">
        <f t="shared" ref="AF4:AN4" si="1">LEFT(AE4,4)+1&amp;"/"&amp;RIGHT(LEFT(AE4,4)+2,2)</f>
        <v>2026/27</v>
      </c>
      <c r="AG4" s="8" t="str">
        <f t="shared" si="1"/>
        <v>2027/28</v>
      </c>
      <c r="AH4" s="8" t="str">
        <f t="shared" si="1"/>
        <v>2028/29</v>
      </c>
      <c r="AI4" s="8" t="str">
        <f t="shared" si="1"/>
        <v>2029/30</v>
      </c>
      <c r="AJ4" s="8" t="str">
        <f t="shared" si="1"/>
        <v>2030/31</v>
      </c>
      <c r="AK4" s="8" t="str">
        <f t="shared" si="1"/>
        <v>2031/32</v>
      </c>
      <c r="AL4" s="8" t="str">
        <f t="shared" si="1"/>
        <v>2032/33</v>
      </c>
      <c r="AM4" s="8" t="str">
        <f t="shared" si="1"/>
        <v>2033/34</v>
      </c>
      <c r="AN4" s="8" t="str">
        <f t="shared" si="1"/>
        <v>2034/35</v>
      </c>
      <c r="BB4" s="38" t="s">
        <v>41</v>
      </c>
      <c r="CB4" s="38" t="s">
        <v>42</v>
      </c>
      <c r="DB4" s="38" t="s">
        <v>43</v>
      </c>
      <c r="DX4" s="33" t="s">
        <v>39</v>
      </c>
      <c r="DY4" s="35" t="s">
        <v>0</v>
      </c>
      <c r="DZ4" s="35" t="s">
        <v>0</v>
      </c>
      <c r="EA4" s="35" t="s">
        <v>0</v>
      </c>
    </row>
    <row r="5" spans="1:131" ht="15" customHeight="1" thickBot="1" x14ac:dyDescent="0.25">
      <c r="B5" s="9"/>
      <c r="C5" s="10"/>
      <c r="D5" s="82" t="s">
        <v>141</v>
      </c>
      <c r="E5" s="83"/>
      <c r="F5" s="82" t="s">
        <v>141</v>
      </c>
      <c r="G5" s="82" t="s">
        <v>141</v>
      </c>
      <c r="H5" s="82" t="s">
        <v>141</v>
      </c>
      <c r="I5" s="82" t="s">
        <v>141</v>
      </c>
      <c r="J5" s="82" t="s">
        <v>141</v>
      </c>
      <c r="K5" s="82" t="s">
        <v>141</v>
      </c>
      <c r="L5" s="82" t="s">
        <v>141</v>
      </c>
      <c r="M5" s="82" t="s">
        <v>141</v>
      </c>
      <c r="N5" s="82" t="s">
        <v>141</v>
      </c>
      <c r="O5" s="82" t="s">
        <v>141</v>
      </c>
      <c r="BB5" s="6" t="str">
        <f>D4</f>
        <v>2014/15</v>
      </c>
      <c r="BC5" s="6" t="str">
        <f t="shared" ref="BC5:BL5" si="2">F4</f>
        <v>2015/16</v>
      </c>
      <c r="BD5" s="6" t="str">
        <f t="shared" si="2"/>
        <v>2016/17</v>
      </c>
      <c r="BE5" s="6" t="str">
        <f t="shared" si="2"/>
        <v>2017/18</v>
      </c>
      <c r="BF5" s="6" t="str">
        <f t="shared" si="2"/>
        <v>2018/19</v>
      </c>
      <c r="BG5" s="6" t="str">
        <f t="shared" si="2"/>
        <v>2019/20</v>
      </c>
      <c r="BH5" s="6" t="str">
        <f t="shared" si="2"/>
        <v>2020/21</v>
      </c>
      <c r="BI5" s="6" t="str">
        <f t="shared" si="2"/>
        <v>2021/22</v>
      </c>
      <c r="BJ5" s="6" t="str">
        <f t="shared" si="2"/>
        <v>2022/23</v>
      </c>
      <c r="BK5" s="6" t="str">
        <f t="shared" si="2"/>
        <v>2023/24</v>
      </c>
      <c r="BL5" s="6" t="str">
        <f t="shared" si="2"/>
        <v>2024/25</v>
      </c>
      <c r="BM5" s="6" t="str">
        <f>AE4</f>
        <v>2025/26</v>
      </c>
      <c r="BN5" s="6" t="str">
        <f t="shared" ref="BN5:BV5" si="3">AF4</f>
        <v>2026/27</v>
      </c>
      <c r="BO5" s="6" t="str">
        <f t="shared" si="3"/>
        <v>2027/28</v>
      </c>
      <c r="BP5" s="6" t="str">
        <f t="shared" si="3"/>
        <v>2028/29</v>
      </c>
      <c r="BQ5" s="6" t="str">
        <f t="shared" si="3"/>
        <v>2029/30</v>
      </c>
      <c r="BR5" s="6" t="str">
        <f t="shared" si="3"/>
        <v>2030/31</v>
      </c>
      <c r="BS5" s="6" t="str">
        <f t="shared" si="3"/>
        <v>2031/32</v>
      </c>
      <c r="BT5" s="6" t="str">
        <f t="shared" si="3"/>
        <v>2032/33</v>
      </c>
      <c r="BU5" s="6" t="str">
        <f t="shared" si="3"/>
        <v>2033/34</v>
      </c>
      <c r="BV5" s="6" t="str">
        <f t="shared" si="3"/>
        <v>2034/35</v>
      </c>
      <c r="CB5" s="6" t="str">
        <f>BB5</f>
        <v>2014/15</v>
      </c>
      <c r="CC5" s="6" t="str">
        <f t="shared" ref="CC5:CV5" si="4">BC5</f>
        <v>2015/16</v>
      </c>
      <c r="CD5" s="6" t="str">
        <f t="shared" si="4"/>
        <v>2016/17</v>
      </c>
      <c r="CE5" s="6" t="str">
        <f t="shared" si="4"/>
        <v>2017/18</v>
      </c>
      <c r="CF5" s="6" t="str">
        <f t="shared" si="4"/>
        <v>2018/19</v>
      </c>
      <c r="CG5" s="6" t="str">
        <f t="shared" si="4"/>
        <v>2019/20</v>
      </c>
      <c r="CH5" s="6" t="str">
        <f t="shared" si="4"/>
        <v>2020/21</v>
      </c>
      <c r="CI5" s="6" t="str">
        <f t="shared" si="4"/>
        <v>2021/22</v>
      </c>
      <c r="CJ5" s="6" t="str">
        <f t="shared" si="4"/>
        <v>2022/23</v>
      </c>
      <c r="CK5" s="6" t="str">
        <f t="shared" si="4"/>
        <v>2023/24</v>
      </c>
      <c r="CL5" s="6" t="str">
        <f t="shared" si="4"/>
        <v>2024/25</v>
      </c>
      <c r="CM5" s="6" t="str">
        <f t="shared" si="4"/>
        <v>2025/26</v>
      </c>
      <c r="CN5" s="6" t="str">
        <f t="shared" si="4"/>
        <v>2026/27</v>
      </c>
      <c r="CO5" s="6" t="str">
        <f t="shared" si="4"/>
        <v>2027/28</v>
      </c>
      <c r="CP5" s="6" t="str">
        <f t="shared" si="4"/>
        <v>2028/29</v>
      </c>
      <c r="CQ5" s="6" t="str">
        <f t="shared" si="4"/>
        <v>2029/30</v>
      </c>
      <c r="CR5" s="6" t="str">
        <f t="shared" si="4"/>
        <v>2030/31</v>
      </c>
      <c r="CS5" s="6" t="str">
        <f t="shared" si="4"/>
        <v>2031/32</v>
      </c>
      <c r="CT5" s="6" t="str">
        <f t="shared" si="4"/>
        <v>2032/33</v>
      </c>
      <c r="CU5" s="6" t="str">
        <f t="shared" si="4"/>
        <v>2033/34</v>
      </c>
      <c r="CV5" s="6" t="str">
        <f t="shared" si="4"/>
        <v>2034/35</v>
      </c>
      <c r="DB5" s="6" t="str">
        <f>CB5</f>
        <v>2014/15</v>
      </c>
      <c r="DC5" s="6" t="str">
        <f t="shared" ref="DC5:DV5" si="5">CC5</f>
        <v>2015/16</v>
      </c>
      <c r="DD5" s="6" t="str">
        <f t="shared" si="5"/>
        <v>2016/17</v>
      </c>
      <c r="DE5" s="6" t="str">
        <f t="shared" si="5"/>
        <v>2017/18</v>
      </c>
      <c r="DF5" s="6" t="str">
        <f t="shared" si="5"/>
        <v>2018/19</v>
      </c>
      <c r="DG5" s="6" t="str">
        <f t="shared" si="5"/>
        <v>2019/20</v>
      </c>
      <c r="DH5" s="6" t="str">
        <f t="shared" si="5"/>
        <v>2020/21</v>
      </c>
      <c r="DI5" s="6" t="str">
        <f t="shared" si="5"/>
        <v>2021/22</v>
      </c>
      <c r="DJ5" s="6" t="str">
        <f t="shared" si="5"/>
        <v>2022/23</v>
      </c>
      <c r="DK5" s="6" t="str">
        <f t="shared" si="5"/>
        <v>2023/24</v>
      </c>
      <c r="DL5" s="6" t="str">
        <f t="shared" si="5"/>
        <v>2024/25</v>
      </c>
      <c r="DM5" s="6" t="str">
        <f t="shared" si="5"/>
        <v>2025/26</v>
      </c>
      <c r="DN5" s="6" t="str">
        <f t="shared" si="5"/>
        <v>2026/27</v>
      </c>
      <c r="DO5" s="6" t="str">
        <f t="shared" si="5"/>
        <v>2027/28</v>
      </c>
      <c r="DP5" s="6" t="str">
        <f t="shared" si="5"/>
        <v>2028/29</v>
      </c>
      <c r="DQ5" s="6" t="str">
        <f t="shared" si="5"/>
        <v>2029/30</v>
      </c>
      <c r="DR5" s="6" t="str">
        <f t="shared" si="5"/>
        <v>2030/31</v>
      </c>
      <c r="DS5" s="6" t="str">
        <f t="shared" si="5"/>
        <v>2031/32</v>
      </c>
      <c r="DT5" s="6" t="str">
        <f t="shared" si="5"/>
        <v>2032/33</v>
      </c>
      <c r="DU5" s="6" t="str">
        <f t="shared" si="5"/>
        <v>2033/34</v>
      </c>
      <c r="DV5" s="6" t="str">
        <f t="shared" si="5"/>
        <v>2034/35</v>
      </c>
      <c r="DX5" s="33" t="s">
        <v>39</v>
      </c>
      <c r="DY5" s="35" t="s">
        <v>0</v>
      </c>
      <c r="DZ5" s="35" t="s">
        <v>0</v>
      </c>
      <c r="EA5" s="35" t="s">
        <v>0</v>
      </c>
    </row>
    <row r="6" spans="1:131" s="17" customFormat="1" ht="15" x14ac:dyDescent="0.25">
      <c r="B6" s="39" t="s">
        <v>3</v>
      </c>
      <c r="C6" s="40"/>
      <c r="E6" s="40"/>
      <c r="DX6" s="41" t="s">
        <v>39</v>
      </c>
      <c r="DY6" s="16" t="s">
        <v>0</v>
      </c>
      <c r="DZ6" s="16" t="s">
        <v>0</v>
      </c>
      <c r="EA6" s="16" t="s">
        <v>0</v>
      </c>
    </row>
    <row r="7" spans="1:131" s="17" customFormat="1" x14ac:dyDescent="0.2">
      <c r="A7" s="13" t="s">
        <v>44</v>
      </c>
      <c r="B7" s="21" t="s">
        <v>45</v>
      </c>
      <c r="C7" s="40"/>
      <c r="E7" s="40"/>
      <c r="DX7" s="41" t="s">
        <v>39</v>
      </c>
      <c r="DY7" s="16" t="s">
        <v>0</v>
      </c>
      <c r="DZ7" s="16" t="s">
        <v>0</v>
      </c>
      <c r="EA7" s="16" t="s">
        <v>0</v>
      </c>
    </row>
    <row r="8" spans="1:131" s="17" customFormat="1" x14ac:dyDescent="0.2">
      <c r="A8" s="17" t="str">
        <f>B8</f>
        <v>Rates &amp; Annual Charges</v>
      </c>
      <c r="B8" s="17" t="s">
        <v>4</v>
      </c>
      <c r="C8" s="40"/>
      <c r="D8" s="17">
        <v>55650175</v>
      </c>
      <c r="E8" s="40"/>
      <c r="F8" s="17">
        <v>57898196</v>
      </c>
      <c r="G8" s="17">
        <v>60216052</v>
      </c>
      <c r="H8" s="17">
        <v>62647270</v>
      </c>
      <c r="I8" s="17">
        <v>65187919</v>
      </c>
      <c r="J8" s="17">
        <v>67706153.489999995</v>
      </c>
      <c r="K8" s="17">
        <v>68495144.679999992</v>
      </c>
      <c r="L8" s="17">
        <v>71178140.370000005</v>
      </c>
      <c r="M8" s="17">
        <v>73977164.680000007</v>
      </c>
      <c r="N8" s="17">
        <v>75979867.960000008</v>
      </c>
      <c r="O8" s="17">
        <v>79000077.549999997</v>
      </c>
      <c r="Q8" s="42" t="s">
        <v>46</v>
      </c>
      <c r="S8" s="17" t="e">
        <f>IF($Q8="yes",D8-BB8,0)</f>
        <v>#VALUE!</v>
      </c>
      <c r="T8" s="17" t="e">
        <f t="shared" ref="T8:AC13" si="6">IF($Q8="yes",F8-BC8,0)</f>
        <v>#VALUE!</v>
      </c>
      <c r="U8" s="17" t="e">
        <f t="shared" si="6"/>
        <v>#VALUE!</v>
      </c>
      <c r="V8" s="17" t="e">
        <f t="shared" si="6"/>
        <v>#VALUE!</v>
      </c>
      <c r="W8" s="17" t="e">
        <f t="shared" si="6"/>
        <v>#VALUE!</v>
      </c>
      <c r="X8" s="17" t="e">
        <f t="shared" si="6"/>
        <v>#VALUE!</v>
      </c>
      <c r="Y8" s="17" t="e">
        <f t="shared" si="6"/>
        <v>#VALUE!</v>
      </c>
      <c r="Z8" s="17" t="e">
        <f t="shared" si="6"/>
        <v>#VALUE!</v>
      </c>
      <c r="AA8" s="17" t="e">
        <f t="shared" si="6"/>
        <v>#VALUE!</v>
      </c>
      <c r="AB8" s="17" t="e">
        <f t="shared" si="6"/>
        <v>#VALUE!</v>
      </c>
      <c r="AC8" s="17" t="e">
        <f t="shared" si="6"/>
        <v>#VALUE!</v>
      </c>
      <c r="AE8" s="43"/>
      <c r="AF8" s="44"/>
      <c r="AG8" s="44"/>
      <c r="AH8" s="44"/>
      <c r="AI8" s="44"/>
      <c r="AJ8" s="44"/>
      <c r="AK8" s="44"/>
      <c r="AL8" s="44"/>
      <c r="AM8" s="44"/>
      <c r="AN8" s="45"/>
      <c r="AO8" s="46"/>
      <c r="BB8" s="17" t="e">
        <f>SUMIF('[2]Budget Summary 1'!$C:$C,$A8,'[2]Budget Summary 1'!BC:BC)</f>
        <v>#VALUE!</v>
      </c>
      <c r="BC8" s="17" t="e">
        <f>SUMIF('[2]Budget Summary 1'!$C:$C,$A8,'[2]Budget Summary 1'!BD:BD)</f>
        <v>#VALUE!</v>
      </c>
      <c r="BD8" s="17" t="e">
        <f>SUMIF('[2]Budget Summary 1'!$C:$C,$A8,'[2]Budget Summary 1'!BE:BE)</f>
        <v>#VALUE!</v>
      </c>
      <c r="BE8" s="17" t="e">
        <f>SUMIF('[2]Budget Summary 1'!$C:$C,$A8,'[2]Budget Summary 1'!BF:BF)</f>
        <v>#VALUE!</v>
      </c>
      <c r="BF8" s="17" t="e">
        <f>SUMIF('[2]Budget Summary 1'!$C:$C,$A8,'[2]Budget Summary 1'!BG:BG)</f>
        <v>#VALUE!</v>
      </c>
      <c r="BG8" s="17" t="e">
        <f>SUMIF('[2]Budget Summary 1'!$C:$C,$A8,'[2]Budget Summary 1'!BH:BH)</f>
        <v>#VALUE!</v>
      </c>
      <c r="BH8" s="17" t="e">
        <f>SUMIF('[2]Budget Summary 1'!$C:$C,$A8,'[2]Budget Summary 1'!BI:BI)</f>
        <v>#VALUE!</v>
      </c>
      <c r="BI8" s="17" t="e">
        <f>SUMIF('[2]Budget Summary 1'!$C:$C,$A8,'[2]Budget Summary 1'!BJ:BJ)</f>
        <v>#VALUE!</v>
      </c>
      <c r="BJ8" s="17" t="e">
        <f>SUMIF('[2]Budget Summary 1'!$C:$C,$A8,'[2]Budget Summary 1'!BK:BK)</f>
        <v>#VALUE!</v>
      </c>
      <c r="BK8" s="17" t="e">
        <f>SUMIF('[2]Budget Summary 1'!$C:$C,$A8,'[2]Budget Summary 1'!BL:BL)</f>
        <v>#VALUE!</v>
      </c>
      <c r="BL8" s="17" t="e">
        <f>SUMIF('[2]Budget Summary 1'!$C:$C,$A8,'[2]Budget Summary 1'!BM:BM)</f>
        <v>#VALUE!</v>
      </c>
      <c r="BW8" s="13"/>
      <c r="CB8" s="17" t="e">
        <f>D8-BB8</f>
        <v>#VALUE!</v>
      </c>
      <c r="CC8" s="17" t="e">
        <f t="shared" ref="CC8:CL13" si="7">F8-BC8</f>
        <v>#VALUE!</v>
      </c>
      <c r="CD8" s="17" t="e">
        <f t="shared" si="7"/>
        <v>#VALUE!</v>
      </c>
      <c r="CE8" s="17" t="e">
        <f t="shared" si="7"/>
        <v>#VALUE!</v>
      </c>
      <c r="CF8" s="17" t="e">
        <f t="shared" si="7"/>
        <v>#VALUE!</v>
      </c>
      <c r="CG8" s="17" t="e">
        <f t="shared" si="7"/>
        <v>#VALUE!</v>
      </c>
      <c r="CH8" s="17" t="e">
        <f t="shared" si="7"/>
        <v>#VALUE!</v>
      </c>
      <c r="CI8" s="17" t="e">
        <f t="shared" si="7"/>
        <v>#VALUE!</v>
      </c>
      <c r="CJ8" s="17" t="e">
        <f t="shared" si="7"/>
        <v>#VALUE!</v>
      </c>
      <c r="CK8" s="17" t="e">
        <f t="shared" si="7"/>
        <v>#VALUE!</v>
      </c>
      <c r="CL8" s="17" t="e">
        <f t="shared" si="7"/>
        <v>#VALUE!</v>
      </c>
      <c r="DB8" s="17" t="e">
        <f>IF($Q8="yes",CB8,0)</f>
        <v>#VALUE!</v>
      </c>
      <c r="DC8" s="17" t="e">
        <f t="shared" ref="DC8:DL13" si="8">IF($Q8="yes",CC8,0)</f>
        <v>#VALUE!</v>
      </c>
      <c r="DD8" s="17" t="e">
        <f t="shared" si="8"/>
        <v>#VALUE!</v>
      </c>
      <c r="DE8" s="17" t="e">
        <f t="shared" si="8"/>
        <v>#VALUE!</v>
      </c>
      <c r="DF8" s="17" t="e">
        <f t="shared" si="8"/>
        <v>#VALUE!</v>
      </c>
      <c r="DG8" s="17" t="e">
        <f t="shared" si="8"/>
        <v>#VALUE!</v>
      </c>
      <c r="DH8" s="17" t="e">
        <f t="shared" si="8"/>
        <v>#VALUE!</v>
      </c>
      <c r="DI8" s="17" t="e">
        <f t="shared" si="8"/>
        <v>#VALUE!</v>
      </c>
      <c r="DJ8" s="17" t="e">
        <f t="shared" si="8"/>
        <v>#VALUE!</v>
      </c>
      <c r="DK8" s="17" t="e">
        <f t="shared" si="8"/>
        <v>#VALUE!</v>
      </c>
      <c r="DL8" s="17" t="e">
        <f t="shared" si="8"/>
        <v>#VALUE!</v>
      </c>
      <c r="DX8" s="41" t="s">
        <v>39</v>
      </c>
      <c r="DY8" s="16" t="s">
        <v>0</v>
      </c>
      <c r="DZ8" s="16" t="s">
        <v>0</v>
      </c>
      <c r="EA8" s="16" t="s">
        <v>0</v>
      </c>
    </row>
    <row r="9" spans="1:131" s="17" customFormat="1" ht="13.5" thickBot="1" x14ac:dyDescent="0.25">
      <c r="A9" s="17" t="str">
        <f>B9</f>
        <v>User Charges &amp; Fees</v>
      </c>
      <c r="B9" s="17" t="s">
        <v>5</v>
      </c>
      <c r="C9" s="40"/>
      <c r="D9" s="17">
        <v>13780458.92</v>
      </c>
      <c r="E9" s="40"/>
      <c r="F9" s="17">
        <v>14602810.789999999</v>
      </c>
      <c r="G9" s="17">
        <v>15188241.5</v>
      </c>
      <c r="H9" s="17">
        <v>15687519</v>
      </c>
      <c r="I9" s="17">
        <v>16097188</v>
      </c>
      <c r="J9" s="17">
        <v>16541704.039999999</v>
      </c>
      <c r="K9" s="17">
        <v>16999260.360000003</v>
      </c>
      <c r="L9" s="17">
        <v>17470244.880000003</v>
      </c>
      <c r="M9" s="17">
        <v>17955057.080000002</v>
      </c>
      <c r="N9" s="17">
        <v>18454108.369999997</v>
      </c>
      <c r="O9" s="17">
        <v>18967822.550000001</v>
      </c>
      <c r="Q9" s="42" t="s">
        <v>46</v>
      </c>
      <c r="S9" s="17" t="e">
        <f t="shared" ref="S9:S16" si="9">IF($Q9="yes",D9-BB9,0)</f>
        <v>#VALUE!</v>
      </c>
      <c r="T9" s="17" t="e">
        <f t="shared" si="6"/>
        <v>#VALUE!</v>
      </c>
      <c r="U9" s="17" t="e">
        <f t="shared" si="6"/>
        <v>#VALUE!</v>
      </c>
      <c r="V9" s="17" t="e">
        <f t="shared" si="6"/>
        <v>#VALUE!</v>
      </c>
      <c r="W9" s="17" t="e">
        <f t="shared" si="6"/>
        <v>#VALUE!</v>
      </c>
      <c r="X9" s="17" t="e">
        <f t="shared" si="6"/>
        <v>#VALUE!</v>
      </c>
      <c r="Y9" s="17" t="e">
        <f t="shared" si="6"/>
        <v>#VALUE!</v>
      </c>
      <c r="Z9" s="17" t="e">
        <f t="shared" si="6"/>
        <v>#VALUE!</v>
      </c>
      <c r="AA9" s="17" t="e">
        <f t="shared" si="6"/>
        <v>#VALUE!</v>
      </c>
      <c r="AB9" s="17" t="e">
        <f t="shared" si="6"/>
        <v>#VALUE!</v>
      </c>
      <c r="AC9" s="17" t="e">
        <f t="shared" si="6"/>
        <v>#VALUE!</v>
      </c>
      <c r="AE9" s="47"/>
      <c r="AF9" s="48"/>
      <c r="AG9" s="48"/>
      <c r="AH9" s="48"/>
      <c r="AI9" s="48"/>
      <c r="AJ9" s="48"/>
      <c r="AK9" s="48"/>
      <c r="AL9" s="48"/>
      <c r="AM9" s="48"/>
      <c r="AN9" s="49"/>
      <c r="AO9" s="46"/>
      <c r="BB9" s="17" t="e">
        <f>SUMIF('[2]Budget Summary 1'!$C:$C,$A9,'[2]Budget Summary 1'!BC:BC)</f>
        <v>#VALUE!</v>
      </c>
      <c r="BC9" s="17" t="e">
        <f>SUMIF('[2]Budget Summary 1'!$C:$C,$A9,'[2]Budget Summary 1'!BD:BD)</f>
        <v>#VALUE!</v>
      </c>
      <c r="BD9" s="17" t="e">
        <f>SUMIF('[2]Budget Summary 1'!$C:$C,$A9,'[2]Budget Summary 1'!BE:BE)</f>
        <v>#VALUE!</v>
      </c>
      <c r="BE9" s="17" t="e">
        <f>SUMIF('[2]Budget Summary 1'!$C:$C,$A9,'[2]Budget Summary 1'!BF:BF)</f>
        <v>#VALUE!</v>
      </c>
      <c r="BF9" s="17" t="e">
        <f>SUMIF('[2]Budget Summary 1'!$C:$C,$A9,'[2]Budget Summary 1'!BG:BG)</f>
        <v>#VALUE!</v>
      </c>
      <c r="BG9" s="17" t="e">
        <f>SUMIF('[2]Budget Summary 1'!$C:$C,$A9,'[2]Budget Summary 1'!BH:BH)</f>
        <v>#VALUE!</v>
      </c>
      <c r="BH9" s="17" t="e">
        <f>SUMIF('[2]Budget Summary 1'!$C:$C,$A9,'[2]Budget Summary 1'!BI:BI)</f>
        <v>#VALUE!</v>
      </c>
      <c r="BI9" s="17" t="e">
        <f>SUMIF('[2]Budget Summary 1'!$C:$C,$A9,'[2]Budget Summary 1'!BJ:BJ)</f>
        <v>#VALUE!</v>
      </c>
      <c r="BJ9" s="17" t="e">
        <f>SUMIF('[2]Budget Summary 1'!$C:$C,$A9,'[2]Budget Summary 1'!BK:BK)</f>
        <v>#VALUE!</v>
      </c>
      <c r="BK9" s="17" t="e">
        <f>SUMIF('[2]Budget Summary 1'!$C:$C,$A9,'[2]Budget Summary 1'!BL:BL)</f>
        <v>#VALUE!</v>
      </c>
      <c r="BL9" s="17" t="e">
        <f>SUMIF('[2]Budget Summary 1'!$C:$C,$A9,'[2]Budget Summary 1'!BM:BM)</f>
        <v>#VALUE!</v>
      </c>
      <c r="BW9" s="13"/>
      <c r="CB9" s="17" t="e">
        <f t="shared" ref="CB9:CB13" si="10">D9-BB9</f>
        <v>#VALUE!</v>
      </c>
      <c r="CC9" s="17" t="e">
        <f t="shared" si="7"/>
        <v>#VALUE!</v>
      </c>
      <c r="CD9" s="17" t="e">
        <f t="shared" si="7"/>
        <v>#VALUE!</v>
      </c>
      <c r="CE9" s="17" t="e">
        <f t="shared" si="7"/>
        <v>#VALUE!</v>
      </c>
      <c r="CF9" s="17" t="e">
        <f t="shared" si="7"/>
        <v>#VALUE!</v>
      </c>
      <c r="CG9" s="17" t="e">
        <f t="shared" si="7"/>
        <v>#VALUE!</v>
      </c>
      <c r="CH9" s="17" t="e">
        <f t="shared" si="7"/>
        <v>#VALUE!</v>
      </c>
      <c r="CI9" s="17" t="e">
        <f t="shared" si="7"/>
        <v>#VALUE!</v>
      </c>
      <c r="CJ9" s="17" t="e">
        <f t="shared" si="7"/>
        <v>#VALUE!</v>
      </c>
      <c r="CK9" s="17" t="e">
        <f t="shared" si="7"/>
        <v>#VALUE!</v>
      </c>
      <c r="CL9" s="17" t="e">
        <f t="shared" si="7"/>
        <v>#VALUE!</v>
      </c>
      <c r="DB9" s="17" t="e">
        <f t="shared" ref="DB9:DB13" si="11">IF($Q9="yes",CB9,0)</f>
        <v>#VALUE!</v>
      </c>
      <c r="DC9" s="17" t="e">
        <f t="shared" si="8"/>
        <v>#VALUE!</v>
      </c>
      <c r="DD9" s="17" t="e">
        <f t="shared" si="8"/>
        <v>#VALUE!</v>
      </c>
      <c r="DE9" s="17" t="e">
        <f t="shared" si="8"/>
        <v>#VALUE!</v>
      </c>
      <c r="DF9" s="17" t="e">
        <f t="shared" si="8"/>
        <v>#VALUE!</v>
      </c>
      <c r="DG9" s="17" t="e">
        <f t="shared" si="8"/>
        <v>#VALUE!</v>
      </c>
      <c r="DH9" s="17" t="e">
        <f t="shared" si="8"/>
        <v>#VALUE!</v>
      </c>
      <c r="DI9" s="17" t="e">
        <f t="shared" si="8"/>
        <v>#VALUE!</v>
      </c>
      <c r="DJ9" s="17" t="e">
        <f t="shared" si="8"/>
        <v>#VALUE!</v>
      </c>
      <c r="DK9" s="17" t="e">
        <f t="shared" si="8"/>
        <v>#VALUE!</v>
      </c>
      <c r="DL9" s="17" t="e">
        <f t="shared" si="8"/>
        <v>#VALUE!</v>
      </c>
      <c r="DX9" s="41" t="s">
        <v>39</v>
      </c>
      <c r="DY9" s="16" t="s">
        <v>0</v>
      </c>
      <c r="DZ9" s="16" t="s">
        <v>0</v>
      </c>
      <c r="EA9" s="16" t="s">
        <v>0</v>
      </c>
    </row>
    <row r="10" spans="1:131" s="17" customFormat="1" ht="13.5" thickBot="1" x14ac:dyDescent="0.25">
      <c r="A10" s="13" t="str">
        <f>IF(P10="","Interest &amp; Investment Revenues - Other","Interest &amp; Investment Revenue")</f>
        <v>Interest &amp; Investment Revenue</v>
      </c>
      <c r="B10" s="17" t="s">
        <v>6</v>
      </c>
      <c r="C10" s="40"/>
      <c r="D10" s="50">
        <v>2513716</v>
      </c>
      <c r="E10" s="40"/>
      <c r="F10" s="50">
        <v>2140909</v>
      </c>
      <c r="G10" s="50">
        <v>2017115</v>
      </c>
      <c r="H10" s="50">
        <v>2258512</v>
      </c>
      <c r="I10" s="50">
        <v>2306758</v>
      </c>
      <c r="J10" s="50">
        <v>2227885.4500000002</v>
      </c>
      <c r="K10" s="50">
        <v>2285475.71</v>
      </c>
      <c r="L10" s="50">
        <v>2383344.5</v>
      </c>
      <c r="M10" s="50">
        <v>2487853.3899999997</v>
      </c>
      <c r="N10" s="50">
        <v>2572997.8400000003</v>
      </c>
      <c r="O10" s="50">
        <v>2731792.31</v>
      </c>
      <c r="P10" s="51" t="s">
        <v>47</v>
      </c>
      <c r="Q10" s="42" t="s">
        <v>46</v>
      </c>
      <c r="S10" s="17" t="e">
        <f t="shared" si="9"/>
        <v>#VALUE!</v>
      </c>
      <c r="T10" s="17" t="e">
        <f t="shared" si="6"/>
        <v>#VALUE!</v>
      </c>
      <c r="U10" s="17" t="e">
        <f t="shared" si="6"/>
        <v>#VALUE!</v>
      </c>
      <c r="V10" s="17" t="e">
        <f t="shared" si="6"/>
        <v>#VALUE!</v>
      </c>
      <c r="W10" s="17" t="e">
        <f t="shared" si="6"/>
        <v>#VALUE!</v>
      </c>
      <c r="X10" s="17" t="e">
        <f t="shared" si="6"/>
        <v>#VALUE!</v>
      </c>
      <c r="Y10" s="17" t="e">
        <f t="shared" si="6"/>
        <v>#VALUE!</v>
      </c>
      <c r="Z10" s="17" t="e">
        <f t="shared" si="6"/>
        <v>#VALUE!</v>
      </c>
      <c r="AA10" s="17" t="e">
        <f t="shared" si="6"/>
        <v>#VALUE!</v>
      </c>
      <c r="AB10" s="17" t="e">
        <f t="shared" si="6"/>
        <v>#VALUE!</v>
      </c>
      <c r="AC10" s="17" t="e">
        <f t="shared" si="6"/>
        <v>#VALUE!</v>
      </c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BB10" s="17" t="e">
        <f>SUMIF('[2]Budget Summary 1'!$C:$C,$A10,'[2]Budget Summary 1'!BC:BC)</f>
        <v>#VALUE!</v>
      </c>
      <c r="BC10" s="17" t="e">
        <f>SUMIF('[2]Budget Summary 1'!$C:$C,$A10,'[2]Budget Summary 1'!BD:BD)</f>
        <v>#VALUE!</v>
      </c>
      <c r="BD10" s="17" t="e">
        <f>SUMIF('[2]Budget Summary 1'!$C:$C,$A10,'[2]Budget Summary 1'!BE:BE)</f>
        <v>#VALUE!</v>
      </c>
      <c r="BE10" s="17" t="e">
        <f>SUMIF('[2]Budget Summary 1'!$C:$C,$A10,'[2]Budget Summary 1'!BF:BF)</f>
        <v>#VALUE!</v>
      </c>
      <c r="BF10" s="17" t="e">
        <f>SUMIF('[2]Budget Summary 1'!$C:$C,$A10,'[2]Budget Summary 1'!BG:BG)</f>
        <v>#VALUE!</v>
      </c>
      <c r="BG10" s="17" t="e">
        <f>SUMIF('[2]Budget Summary 1'!$C:$C,$A10,'[2]Budget Summary 1'!BH:BH)</f>
        <v>#VALUE!</v>
      </c>
      <c r="BH10" s="17" t="e">
        <f>SUMIF('[2]Budget Summary 1'!$C:$C,$A10,'[2]Budget Summary 1'!BI:BI)</f>
        <v>#VALUE!</v>
      </c>
      <c r="BI10" s="17" t="e">
        <f>SUMIF('[2]Budget Summary 1'!$C:$C,$A10,'[2]Budget Summary 1'!BJ:BJ)</f>
        <v>#VALUE!</v>
      </c>
      <c r="BJ10" s="17" t="e">
        <f>SUMIF('[2]Budget Summary 1'!$C:$C,$A10,'[2]Budget Summary 1'!BK:BK)</f>
        <v>#VALUE!</v>
      </c>
      <c r="BK10" s="17" t="e">
        <f>SUMIF('[2]Budget Summary 1'!$C:$C,$A10,'[2]Budget Summary 1'!BL:BL)</f>
        <v>#VALUE!</v>
      </c>
      <c r="BL10" s="17" t="e">
        <f>SUMIF('[2]Budget Summary 1'!$C:$C,$A10,'[2]Budget Summary 1'!BM:BM)</f>
        <v>#VALUE!</v>
      </c>
      <c r="BW10" s="13"/>
      <c r="CB10" s="17" t="e">
        <f>+SUMIF('[2]Budget Summary 1'!$C:$C,$A10,'[2]Budget Summary 1'!J:J)-BB10</f>
        <v>#VALUE!</v>
      </c>
      <c r="CC10" s="17" t="e">
        <f>+SUMIF('[2]Budget Summary 1'!$C:$C,$A10,'[2]Budget Summary 1'!L:L)-BC10</f>
        <v>#VALUE!</v>
      </c>
      <c r="CD10" s="17" t="e">
        <f>+SUMIF('[2]Budget Summary 1'!$C:$C,$A10,'[2]Budget Summary 1'!M:M)-BD10</f>
        <v>#VALUE!</v>
      </c>
      <c r="CE10" s="17" t="e">
        <f>+SUMIF('[2]Budget Summary 1'!$C:$C,$A10,'[2]Budget Summary 1'!N:N)-BE10</f>
        <v>#VALUE!</v>
      </c>
      <c r="CF10" s="17" t="e">
        <f>+SUMIF('[2]Budget Summary 1'!$C:$C,$A10,'[2]Budget Summary 1'!O:O)-BF10</f>
        <v>#VALUE!</v>
      </c>
      <c r="CG10" s="17" t="e">
        <f>+SUMIF('[2]Budget Summary 1'!$C:$C,$A10,'[2]Budget Summary 1'!P:P)-BG10</f>
        <v>#VALUE!</v>
      </c>
      <c r="CH10" s="17" t="e">
        <f>+SUMIF('[2]Budget Summary 1'!$C:$C,$A10,'[2]Budget Summary 1'!Q:Q)-BH10</f>
        <v>#VALUE!</v>
      </c>
      <c r="CI10" s="17" t="e">
        <f>+SUMIF('[2]Budget Summary 1'!$C:$C,$A10,'[2]Budget Summary 1'!R:R)-BI10</f>
        <v>#VALUE!</v>
      </c>
      <c r="CJ10" s="17" t="e">
        <f>+SUMIF('[2]Budget Summary 1'!$C:$C,$A10,'[2]Budget Summary 1'!S:S)-BJ10</f>
        <v>#VALUE!</v>
      </c>
      <c r="CK10" s="17" t="e">
        <f>+SUMIF('[2]Budget Summary 1'!$C:$C,$A10,'[2]Budget Summary 1'!T:T)-BK10</f>
        <v>#VALUE!</v>
      </c>
      <c r="CL10" s="17" t="e">
        <f>+SUMIF('[2]Budget Summary 1'!$C:$C,$A10,'[2]Budget Summary 1'!U:U)-BL10</f>
        <v>#VALUE!</v>
      </c>
      <c r="DB10" s="17" t="e">
        <f t="shared" si="11"/>
        <v>#VALUE!</v>
      </c>
      <c r="DC10" s="17" t="e">
        <f t="shared" si="8"/>
        <v>#VALUE!</v>
      </c>
      <c r="DD10" s="17" t="e">
        <f t="shared" si="8"/>
        <v>#VALUE!</v>
      </c>
      <c r="DE10" s="17" t="e">
        <f t="shared" si="8"/>
        <v>#VALUE!</v>
      </c>
      <c r="DF10" s="17" t="e">
        <f t="shared" si="8"/>
        <v>#VALUE!</v>
      </c>
      <c r="DG10" s="17" t="e">
        <f t="shared" si="8"/>
        <v>#VALUE!</v>
      </c>
      <c r="DH10" s="17" t="e">
        <f t="shared" si="8"/>
        <v>#VALUE!</v>
      </c>
      <c r="DI10" s="17" t="e">
        <f t="shared" si="8"/>
        <v>#VALUE!</v>
      </c>
      <c r="DJ10" s="17" t="e">
        <f t="shared" si="8"/>
        <v>#VALUE!</v>
      </c>
      <c r="DK10" s="17" t="e">
        <f t="shared" si="8"/>
        <v>#VALUE!</v>
      </c>
      <c r="DL10" s="17" t="e">
        <f t="shared" si="8"/>
        <v>#VALUE!</v>
      </c>
      <c r="DX10" s="41" t="s">
        <v>39</v>
      </c>
      <c r="DY10" s="16" t="s">
        <v>0</v>
      </c>
      <c r="DZ10" s="16" t="s">
        <v>0</v>
      </c>
      <c r="EA10" s="16" t="s">
        <v>0</v>
      </c>
    </row>
    <row r="11" spans="1:131" s="17" customFormat="1" x14ac:dyDescent="0.2">
      <c r="A11" s="17" t="str">
        <f>B11</f>
        <v>Other Revenues</v>
      </c>
      <c r="B11" s="17" t="s">
        <v>7</v>
      </c>
      <c r="C11" s="40"/>
      <c r="D11" s="17">
        <v>6176483</v>
      </c>
      <c r="E11" s="40"/>
      <c r="F11" s="17">
        <v>8073433</v>
      </c>
      <c r="G11" s="17">
        <v>8900037</v>
      </c>
      <c r="H11" s="17">
        <v>9060619</v>
      </c>
      <c r="I11" s="17">
        <v>9208965</v>
      </c>
      <c r="J11" s="17">
        <v>9451677.5800000001</v>
      </c>
      <c r="K11" s="17">
        <v>9700483.1200000029</v>
      </c>
      <c r="L11" s="17">
        <v>9956766.839999998</v>
      </c>
      <c r="M11" s="17">
        <v>10221274.050000001</v>
      </c>
      <c r="N11" s="17">
        <v>10514157.509999996</v>
      </c>
      <c r="O11" s="17">
        <v>10820977.459999997</v>
      </c>
      <c r="Q11" s="42" t="s">
        <v>46</v>
      </c>
      <c r="S11" s="17" t="e">
        <f t="shared" si="9"/>
        <v>#VALUE!</v>
      </c>
      <c r="T11" s="17" t="e">
        <f t="shared" si="6"/>
        <v>#VALUE!</v>
      </c>
      <c r="U11" s="17" t="e">
        <f t="shared" si="6"/>
        <v>#VALUE!</v>
      </c>
      <c r="V11" s="17" t="e">
        <f t="shared" si="6"/>
        <v>#VALUE!</v>
      </c>
      <c r="W11" s="17" t="e">
        <f t="shared" si="6"/>
        <v>#VALUE!</v>
      </c>
      <c r="X11" s="17" t="e">
        <f t="shared" si="6"/>
        <v>#VALUE!</v>
      </c>
      <c r="Y11" s="17" t="e">
        <f t="shared" si="6"/>
        <v>#VALUE!</v>
      </c>
      <c r="Z11" s="17" t="e">
        <f t="shared" si="6"/>
        <v>#VALUE!</v>
      </c>
      <c r="AA11" s="17" t="e">
        <f t="shared" si="6"/>
        <v>#VALUE!</v>
      </c>
      <c r="AB11" s="17" t="e">
        <f t="shared" si="6"/>
        <v>#VALUE!</v>
      </c>
      <c r="AC11" s="17" t="e">
        <f t="shared" si="6"/>
        <v>#VALUE!</v>
      </c>
      <c r="AE11" s="43"/>
      <c r="AF11" s="44"/>
      <c r="AG11" s="44"/>
      <c r="AH11" s="44"/>
      <c r="AI11" s="44"/>
      <c r="AJ11" s="44"/>
      <c r="AK11" s="44"/>
      <c r="AL11" s="44"/>
      <c r="AM11" s="44"/>
      <c r="AN11" s="45"/>
      <c r="AO11" s="46"/>
      <c r="BB11" s="17" t="e">
        <f>SUMIF('[2]Budget Summary 1'!$C:$C,$A11,'[2]Budget Summary 1'!BC:BC)</f>
        <v>#VALUE!</v>
      </c>
      <c r="BC11" s="17" t="e">
        <f>SUMIF('[2]Budget Summary 1'!$C:$C,$A11,'[2]Budget Summary 1'!BD:BD)</f>
        <v>#VALUE!</v>
      </c>
      <c r="BD11" s="17" t="e">
        <f>SUMIF('[2]Budget Summary 1'!$C:$C,$A11,'[2]Budget Summary 1'!BE:BE)</f>
        <v>#VALUE!</v>
      </c>
      <c r="BE11" s="17" t="e">
        <f>SUMIF('[2]Budget Summary 1'!$C:$C,$A11,'[2]Budget Summary 1'!BF:BF)</f>
        <v>#VALUE!</v>
      </c>
      <c r="BF11" s="17" t="e">
        <f>SUMIF('[2]Budget Summary 1'!$C:$C,$A11,'[2]Budget Summary 1'!BG:BG)</f>
        <v>#VALUE!</v>
      </c>
      <c r="BG11" s="17" t="e">
        <f>SUMIF('[2]Budget Summary 1'!$C:$C,$A11,'[2]Budget Summary 1'!BH:BH)</f>
        <v>#VALUE!</v>
      </c>
      <c r="BH11" s="17" t="e">
        <f>SUMIF('[2]Budget Summary 1'!$C:$C,$A11,'[2]Budget Summary 1'!BI:BI)</f>
        <v>#VALUE!</v>
      </c>
      <c r="BI11" s="17" t="e">
        <f>SUMIF('[2]Budget Summary 1'!$C:$C,$A11,'[2]Budget Summary 1'!BJ:BJ)</f>
        <v>#VALUE!</v>
      </c>
      <c r="BJ11" s="17" t="e">
        <f>SUMIF('[2]Budget Summary 1'!$C:$C,$A11,'[2]Budget Summary 1'!BK:BK)</f>
        <v>#VALUE!</v>
      </c>
      <c r="BK11" s="17" t="e">
        <f>SUMIF('[2]Budget Summary 1'!$C:$C,$A11,'[2]Budget Summary 1'!BL:BL)</f>
        <v>#VALUE!</v>
      </c>
      <c r="BL11" s="17" t="e">
        <f>SUMIF('[2]Budget Summary 1'!$C:$C,$A11,'[2]Budget Summary 1'!BM:BM)</f>
        <v>#VALUE!</v>
      </c>
      <c r="BW11" s="13"/>
      <c r="CB11" s="17" t="e">
        <f t="shared" si="10"/>
        <v>#VALUE!</v>
      </c>
      <c r="CC11" s="17" t="e">
        <f t="shared" si="7"/>
        <v>#VALUE!</v>
      </c>
      <c r="CD11" s="17" t="e">
        <f t="shared" si="7"/>
        <v>#VALUE!</v>
      </c>
      <c r="CE11" s="17" t="e">
        <f t="shared" si="7"/>
        <v>#VALUE!</v>
      </c>
      <c r="CF11" s="17" t="e">
        <f t="shared" si="7"/>
        <v>#VALUE!</v>
      </c>
      <c r="CG11" s="17" t="e">
        <f t="shared" si="7"/>
        <v>#VALUE!</v>
      </c>
      <c r="CH11" s="17" t="e">
        <f t="shared" si="7"/>
        <v>#VALUE!</v>
      </c>
      <c r="CI11" s="17" t="e">
        <f t="shared" si="7"/>
        <v>#VALUE!</v>
      </c>
      <c r="CJ11" s="17" t="e">
        <f t="shared" si="7"/>
        <v>#VALUE!</v>
      </c>
      <c r="CK11" s="17" t="e">
        <f t="shared" si="7"/>
        <v>#VALUE!</v>
      </c>
      <c r="CL11" s="17" t="e">
        <f t="shared" si="7"/>
        <v>#VALUE!</v>
      </c>
      <c r="DB11" s="17" t="e">
        <f t="shared" si="11"/>
        <v>#VALUE!</v>
      </c>
      <c r="DC11" s="17" t="e">
        <f t="shared" si="8"/>
        <v>#VALUE!</v>
      </c>
      <c r="DD11" s="17" t="e">
        <f t="shared" si="8"/>
        <v>#VALUE!</v>
      </c>
      <c r="DE11" s="17" t="e">
        <f t="shared" si="8"/>
        <v>#VALUE!</v>
      </c>
      <c r="DF11" s="17" t="e">
        <f t="shared" si="8"/>
        <v>#VALUE!</v>
      </c>
      <c r="DG11" s="17" t="e">
        <f t="shared" si="8"/>
        <v>#VALUE!</v>
      </c>
      <c r="DH11" s="17" t="e">
        <f t="shared" si="8"/>
        <v>#VALUE!</v>
      </c>
      <c r="DI11" s="17" t="e">
        <f t="shared" si="8"/>
        <v>#VALUE!</v>
      </c>
      <c r="DJ11" s="17" t="e">
        <f t="shared" si="8"/>
        <v>#VALUE!</v>
      </c>
      <c r="DK11" s="17" t="e">
        <f t="shared" si="8"/>
        <v>#VALUE!</v>
      </c>
      <c r="DL11" s="17" t="e">
        <f t="shared" si="8"/>
        <v>#VALUE!</v>
      </c>
      <c r="DX11" s="41" t="s">
        <v>39</v>
      </c>
      <c r="DY11" s="16" t="s">
        <v>0</v>
      </c>
      <c r="DZ11" s="16" t="s">
        <v>0</v>
      </c>
      <c r="EA11" s="16" t="s">
        <v>0</v>
      </c>
    </row>
    <row r="12" spans="1:131" s="17" customFormat="1" x14ac:dyDescent="0.2">
      <c r="A12" s="17" t="str">
        <f>B12</f>
        <v>Grants &amp; Contributions provided for Operating Purposes</v>
      </c>
      <c r="B12" s="17" t="s">
        <v>8</v>
      </c>
      <c r="C12" s="40"/>
      <c r="D12" s="17">
        <v>15389070</v>
      </c>
      <c r="E12" s="40"/>
      <c r="F12" s="17">
        <v>12551595</v>
      </c>
      <c r="G12" s="17">
        <v>12668509</v>
      </c>
      <c r="H12" s="17">
        <v>12801106</v>
      </c>
      <c r="I12" s="17">
        <v>13102962</v>
      </c>
      <c r="J12" s="17">
        <v>13419302.700000001</v>
      </c>
      <c r="K12" s="17">
        <v>13719716.699999999</v>
      </c>
      <c r="L12" s="17">
        <v>14027525.91</v>
      </c>
      <c r="M12" s="17">
        <v>14342926.84</v>
      </c>
      <c r="N12" s="17">
        <v>14666121.640000001</v>
      </c>
      <c r="O12" s="17">
        <v>14998518.27</v>
      </c>
      <c r="Q12" s="42" t="s">
        <v>46</v>
      </c>
      <c r="S12" s="17" t="e">
        <f t="shared" si="9"/>
        <v>#VALUE!</v>
      </c>
      <c r="T12" s="17" t="e">
        <f t="shared" si="6"/>
        <v>#VALUE!</v>
      </c>
      <c r="U12" s="17" t="e">
        <f t="shared" si="6"/>
        <v>#VALUE!</v>
      </c>
      <c r="V12" s="17" t="e">
        <f t="shared" si="6"/>
        <v>#VALUE!</v>
      </c>
      <c r="W12" s="17" t="e">
        <f t="shared" si="6"/>
        <v>#VALUE!</v>
      </c>
      <c r="X12" s="17" t="e">
        <f t="shared" si="6"/>
        <v>#VALUE!</v>
      </c>
      <c r="Y12" s="17" t="e">
        <f t="shared" si="6"/>
        <v>#VALUE!</v>
      </c>
      <c r="Z12" s="17" t="e">
        <f t="shared" si="6"/>
        <v>#VALUE!</v>
      </c>
      <c r="AA12" s="17" t="e">
        <f t="shared" si="6"/>
        <v>#VALUE!</v>
      </c>
      <c r="AB12" s="17" t="e">
        <f t="shared" si="6"/>
        <v>#VALUE!</v>
      </c>
      <c r="AC12" s="17" t="e">
        <f t="shared" si="6"/>
        <v>#VALUE!</v>
      </c>
      <c r="AE12" s="52"/>
      <c r="AF12" s="30"/>
      <c r="AG12" s="30"/>
      <c r="AH12" s="30"/>
      <c r="AI12" s="30"/>
      <c r="AJ12" s="30"/>
      <c r="AK12" s="30"/>
      <c r="AL12" s="30"/>
      <c r="AM12" s="30"/>
      <c r="AN12" s="53"/>
      <c r="AO12" s="46"/>
      <c r="BB12" s="17" t="e">
        <f>SUMIF('[2]Budget Summary 1'!$C:$C,$A12,'[2]Budget Summary 1'!BC:BC)</f>
        <v>#VALUE!</v>
      </c>
      <c r="BC12" s="17" t="e">
        <f>SUMIF('[2]Budget Summary 1'!$C:$C,$A12,'[2]Budget Summary 1'!BD:BD)</f>
        <v>#VALUE!</v>
      </c>
      <c r="BD12" s="17" t="e">
        <f>SUMIF('[2]Budget Summary 1'!$C:$C,$A12,'[2]Budget Summary 1'!BE:BE)</f>
        <v>#VALUE!</v>
      </c>
      <c r="BE12" s="17" t="e">
        <f>SUMIF('[2]Budget Summary 1'!$C:$C,$A12,'[2]Budget Summary 1'!BF:BF)</f>
        <v>#VALUE!</v>
      </c>
      <c r="BF12" s="17" t="e">
        <f>SUMIF('[2]Budget Summary 1'!$C:$C,$A12,'[2]Budget Summary 1'!BG:BG)</f>
        <v>#VALUE!</v>
      </c>
      <c r="BG12" s="17" t="e">
        <f>SUMIF('[2]Budget Summary 1'!$C:$C,$A12,'[2]Budget Summary 1'!BH:BH)</f>
        <v>#VALUE!</v>
      </c>
      <c r="BH12" s="17" t="e">
        <f>SUMIF('[2]Budget Summary 1'!$C:$C,$A12,'[2]Budget Summary 1'!BI:BI)</f>
        <v>#VALUE!</v>
      </c>
      <c r="BI12" s="17" t="e">
        <f>SUMIF('[2]Budget Summary 1'!$C:$C,$A12,'[2]Budget Summary 1'!BJ:BJ)</f>
        <v>#VALUE!</v>
      </c>
      <c r="BJ12" s="17" t="e">
        <f>SUMIF('[2]Budget Summary 1'!$C:$C,$A12,'[2]Budget Summary 1'!BK:BK)</f>
        <v>#VALUE!</v>
      </c>
      <c r="BK12" s="17" t="e">
        <f>SUMIF('[2]Budget Summary 1'!$C:$C,$A12,'[2]Budget Summary 1'!BL:BL)</f>
        <v>#VALUE!</v>
      </c>
      <c r="BL12" s="17" t="e">
        <f>SUMIF('[2]Budget Summary 1'!$C:$C,$A12,'[2]Budget Summary 1'!BM:BM)</f>
        <v>#VALUE!</v>
      </c>
      <c r="BW12" s="13"/>
      <c r="CB12" s="17" t="e">
        <f t="shared" si="10"/>
        <v>#VALUE!</v>
      </c>
      <c r="CC12" s="17" t="e">
        <f t="shared" si="7"/>
        <v>#VALUE!</v>
      </c>
      <c r="CD12" s="17" t="e">
        <f t="shared" si="7"/>
        <v>#VALUE!</v>
      </c>
      <c r="CE12" s="17" t="e">
        <f t="shared" si="7"/>
        <v>#VALUE!</v>
      </c>
      <c r="CF12" s="17" t="e">
        <f t="shared" si="7"/>
        <v>#VALUE!</v>
      </c>
      <c r="CG12" s="17" t="e">
        <f t="shared" si="7"/>
        <v>#VALUE!</v>
      </c>
      <c r="CH12" s="17" t="e">
        <f t="shared" si="7"/>
        <v>#VALUE!</v>
      </c>
      <c r="CI12" s="17" t="e">
        <f t="shared" si="7"/>
        <v>#VALUE!</v>
      </c>
      <c r="CJ12" s="17" t="e">
        <f t="shared" si="7"/>
        <v>#VALUE!</v>
      </c>
      <c r="CK12" s="17" t="e">
        <f t="shared" si="7"/>
        <v>#VALUE!</v>
      </c>
      <c r="CL12" s="17" t="e">
        <f t="shared" si="7"/>
        <v>#VALUE!</v>
      </c>
      <c r="DB12" s="17" t="e">
        <f t="shared" si="11"/>
        <v>#VALUE!</v>
      </c>
      <c r="DC12" s="17" t="e">
        <f t="shared" si="8"/>
        <v>#VALUE!</v>
      </c>
      <c r="DD12" s="17" t="e">
        <f t="shared" si="8"/>
        <v>#VALUE!</v>
      </c>
      <c r="DE12" s="17" t="e">
        <f t="shared" si="8"/>
        <v>#VALUE!</v>
      </c>
      <c r="DF12" s="17" t="e">
        <f t="shared" si="8"/>
        <v>#VALUE!</v>
      </c>
      <c r="DG12" s="17" t="e">
        <f t="shared" si="8"/>
        <v>#VALUE!</v>
      </c>
      <c r="DH12" s="17" t="e">
        <f t="shared" si="8"/>
        <v>#VALUE!</v>
      </c>
      <c r="DI12" s="17" t="e">
        <f t="shared" si="8"/>
        <v>#VALUE!</v>
      </c>
      <c r="DJ12" s="17" t="e">
        <f t="shared" si="8"/>
        <v>#VALUE!</v>
      </c>
      <c r="DK12" s="17" t="e">
        <f t="shared" si="8"/>
        <v>#VALUE!</v>
      </c>
      <c r="DL12" s="17" t="e">
        <f t="shared" si="8"/>
        <v>#VALUE!</v>
      </c>
      <c r="DX12" s="41" t="s">
        <v>39</v>
      </c>
      <c r="DY12" s="16" t="s">
        <v>0</v>
      </c>
      <c r="DZ12" s="16" t="s">
        <v>0</v>
      </c>
      <c r="EA12" s="16" t="s">
        <v>0</v>
      </c>
    </row>
    <row r="13" spans="1:131" s="17" customFormat="1" x14ac:dyDescent="0.2">
      <c r="A13" s="17" t="str">
        <f>B13</f>
        <v>Grants &amp; Contributions provided for Capital Purposes</v>
      </c>
      <c r="B13" s="17" t="s">
        <v>9</v>
      </c>
      <c r="C13" s="40"/>
      <c r="D13" s="17">
        <v>16508341</v>
      </c>
      <c r="E13" s="40"/>
      <c r="F13" s="17">
        <v>9804107</v>
      </c>
      <c r="G13" s="17">
        <v>8722512.2999999989</v>
      </c>
      <c r="H13" s="17">
        <v>8923472</v>
      </c>
      <c r="I13" s="17">
        <v>9268477</v>
      </c>
      <c r="J13" s="17">
        <v>9485829.8499999996</v>
      </c>
      <c r="K13" s="17">
        <v>9709703.2899999991</v>
      </c>
      <c r="L13" s="17">
        <v>9940292.9199999999</v>
      </c>
      <c r="M13" s="17">
        <v>10177800.24</v>
      </c>
      <c r="N13" s="17">
        <v>10422432.790000001</v>
      </c>
      <c r="O13" s="17">
        <v>10674404.32</v>
      </c>
      <c r="Q13" s="42" t="s">
        <v>46</v>
      </c>
      <c r="S13" s="17" t="e">
        <f t="shared" si="9"/>
        <v>#VALUE!</v>
      </c>
      <c r="T13" s="17" t="e">
        <f t="shared" si="6"/>
        <v>#VALUE!</v>
      </c>
      <c r="U13" s="17" t="e">
        <f t="shared" si="6"/>
        <v>#VALUE!</v>
      </c>
      <c r="V13" s="17" t="e">
        <f t="shared" si="6"/>
        <v>#VALUE!</v>
      </c>
      <c r="W13" s="17" t="e">
        <f t="shared" si="6"/>
        <v>#VALUE!</v>
      </c>
      <c r="X13" s="17" t="e">
        <f t="shared" si="6"/>
        <v>#VALUE!</v>
      </c>
      <c r="Y13" s="17" t="e">
        <f t="shared" si="6"/>
        <v>#VALUE!</v>
      </c>
      <c r="Z13" s="17" t="e">
        <f t="shared" si="6"/>
        <v>#VALUE!</v>
      </c>
      <c r="AA13" s="17" t="e">
        <f t="shared" si="6"/>
        <v>#VALUE!</v>
      </c>
      <c r="AB13" s="17" t="e">
        <f t="shared" si="6"/>
        <v>#VALUE!</v>
      </c>
      <c r="AC13" s="17" t="e">
        <f t="shared" si="6"/>
        <v>#VALUE!</v>
      </c>
      <c r="AE13" s="47"/>
      <c r="AF13" s="48"/>
      <c r="AG13" s="48"/>
      <c r="AH13" s="48"/>
      <c r="AI13" s="48"/>
      <c r="AJ13" s="48"/>
      <c r="AK13" s="48"/>
      <c r="AL13" s="48"/>
      <c r="AM13" s="48"/>
      <c r="AN13" s="49"/>
      <c r="AO13" s="46"/>
      <c r="BB13" s="17" t="e">
        <f>SUMIF('[2]Budget Summary 1'!$C:$C,$A13,'[2]Budget Summary 1'!BC:BC)</f>
        <v>#VALUE!</v>
      </c>
      <c r="BC13" s="17" t="e">
        <f>SUMIF('[2]Budget Summary 1'!$C:$C,$A13,'[2]Budget Summary 1'!BD:BD)</f>
        <v>#VALUE!</v>
      </c>
      <c r="BD13" s="17" t="e">
        <f>SUMIF('[2]Budget Summary 1'!$C:$C,$A13,'[2]Budget Summary 1'!BE:BE)</f>
        <v>#VALUE!</v>
      </c>
      <c r="BE13" s="17" t="e">
        <f>SUMIF('[2]Budget Summary 1'!$C:$C,$A13,'[2]Budget Summary 1'!BF:BF)</f>
        <v>#VALUE!</v>
      </c>
      <c r="BF13" s="17" t="e">
        <f>SUMIF('[2]Budget Summary 1'!$C:$C,$A13,'[2]Budget Summary 1'!BG:BG)</f>
        <v>#VALUE!</v>
      </c>
      <c r="BG13" s="17" t="e">
        <f>SUMIF('[2]Budget Summary 1'!$C:$C,$A13,'[2]Budget Summary 1'!BH:BH)</f>
        <v>#VALUE!</v>
      </c>
      <c r="BH13" s="17" t="e">
        <f>SUMIF('[2]Budget Summary 1'!$C:$C,$A13,'[2]Budget Summary 1'!BI:BI)</f>
        <v>#VALUE!</v>
      </c>
      <c r="BI13" s="17" t="e">
        <f>SUMIF('[2]Budget Summary 1'!$C:$C,$A13,'[2]Budget Summary 1'!BJ:BJ)</f>
        <v>#VALUE!</v>
      </c>
      <c r="BJ13" s="17" t="e">
        <f>SUMIF('[2]Budget Summary 1'!$C:$C,$A13,'[2]Budget Summary 1'!BK:BK)</f>
        <v>#VALUE!</v>
      </c>
      <c r="BK13" s="17" t="e">
        <f>SUMIF('[2]Budget Summary 1'!$C:$C,$A13,'[2]Budget Summary 1'!BL:BL)</f>
        <v>#VALUE!</v>
      </c>
      <c r="BL13" s="17" t="e">
        <f>SUMIF('[2]Budget Summary 1'!$C:$C,$A13,'[2]Budget Summary 1'!BM:BM)</f>
        <v>#VALUE!</v>
      </c>
      <c r="BW13" s="13"/>
      <c r="CB13" s="17" t="e">
        <f t="shared" si="10"/>
        <v>#VALUE!</v>
      </c>
      <c r="CC13" s="17" t="e">
        <f t="shared" si="7"/>
        <v>#VALUE!</v>
      </c>
      <c r="CD13" s="17" t="e">
        <f t="shared" si="7"/>
        <v>#VALUE!</v>
      </c>
      <c r="CE13" s="17" t="e">
        <f t="shared" si="7"/>
        <v>#VALUE!</v>
      </c>
      <c r="CF13" s="17" t="e">
        <f t="shared" si="7"/>
        <v>#VALUE!</v>
      </c>
      <c r="CG13" s="17" t="e">
        <f t="shared" si="7"/>
        <v>#VALUE!</v>
      </c>
      <c r="CH13" s="17" t="e">
        <f t="shared" si="7"/>
        <v>#VALUE!</v>
      </c>
      <c r="CI13" s="17" t="e">
        <f t="shared" si="7"/>
        <v>#VALUE!</v>
      </c>
      <c r="CJ13" s="17" t="e">
        <f t="shared" si="7"/>
        <v>#VALUE!</v>
      </c>
      <c r="CK13" s="17" t="e">
        <f t="shared" si="7"/>
        <v>#VALUE!</v>
      </c>
      <c r="CL13" s="17" t="e">
        <f t="shared" si="7"/>
        <v>#VALUE!</v>
      </c>
      <c r="DB13" s="17" t="e">
        <f t="shared" si="11"/>
        <v>#VALUE!</v>
      </c>
      <c r="DC13" s="17" t="e">
        <f t="shared" si="8"/>
        <v>#VALUE!</v>
      </c>
      <c r="DD13" s="17" t="e">
        <f t="shared" si="8"/>
        <v>#VALUE!</v>
      </c>
      <c r="DE13" s="17" t="e">
        <f t="shared" si="8"/>
        <v>#VALUE!</v>
      </c>
      <c r="DF13" s="17" t="e">
        <f t="shared" si="8"/>
        <v>#VALUE!</v>
      </c>
      <c r="DG13" s="17" t="e">
        <f t="shared" si="8"/>
        <v>#VALUE!</v>
      </c>
      <c r="DH13" s="17" t="e">
        <f t="shared" si="8"/>
        <v>#VALUE!</v>
      </c>
      <c r="DI13" s="17" t="e">
        <f t="shared" si="8"/>
        <v>#VALUE!</v>
      </c>
      <c r="DJ13" s="17" t="e">
        <f t="shared" si="8"/>
        <v>#VALUE!</v>
      </c>
      <c r="DK13" s="17" t="e">
        <f t="shared" si="8"/>
        <v>#VALUE!</v>
      </c>
      <c r="DL13" s="17" t="e">
        <f t="shared" si="8"/>
        <v>#VALUE!</v>
      </c>
      <c r="DX13" s="41" t="s">
        <v>39</v>
      </c>
      <c r="DY13" s="16" t="s">
        <v>0</v>
      </c>
      <c r="DZ13" s="16" t="s">
        <v>0</v>
      </c>
      <c r="EA13" s="16" t="s">
        <v>0</v>
      </c>
    </row>
    <row r="14" spans="1:131" s="17" customFormat="1" x14ac:dyDescent="0.2">
      <c r="B14" s="21" t="s">
        <v>48</v>
      </c>
      <c r="C14" s="40"/>
      <c r="E14" s="40"/>
      <c r="Q14" s="54"/>
      <c r="BW14" s="13"/>
      <c r="DX14" s="41" t="s">
        <v>39</v>
      </c>
      <c r="DY14" s="16" t="s">
        <v>0</v>
      </c>
      <c r="DZ14" s="16" t="s">
        <v>0</v>
      </c>
      <c r="EA14" s="16" t="s">
        <v>0</v>
      </c>
    </row>
    <row r="15" spans="1:131" s="17" customFormat="1" x14ac:dyDescent="0.2">
      <c r="A15" s="17" t="str">
        <f>B15</f>
        <v>Net gains from the disposal of assets</v>
      </c>
      <c r="B15" s="17" t="s">
        <v>10</v>
      </c>
      <c r="C15" s="29"/>
      <c r="D15" s="50">
        <v>0</v>
      </c>
      <c r="E15" s="29"/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Q15" s="42" t="s">
        <v>46</v>
      </c>
      <c r="S15" s="17">
        <f t="shared" si="9"/>
        <v>0</v>
      </c>
      <c r="T15" s="17">
        <f t="shared" ref="T15:AC16" si="12">IF($Q15="yes",F15-BC15,0)</f>
        <v>0</v>
      </c>
      <c r="U15" s="17">
        <f t="shared" si="12"/>
        <v>0</v>
      </c>
      <c r="V15" s="17">
        <f t="shared" si="12"/>
        <v>0</v>
      </c>
      <c r="W15" s="17">
        <f t="shared" si="12"/>
        <v>0</v>
      </c>
      <c r="X15" s="17">
        <f t="shared" si="12"/>
        <v>0</v>
      </c>
      <c r="Y15" s="17">
        <f t="shared" si="12"/>
        <v>0</v>
      </c>
      <c r="Z15" s="17">
        <f t="shared" si="12"/>
        <v>0</v>
      </c>
      <c r="AA15" s="17">
        <f t="shared" si="12"/>
        <v>0</v>
      </c>
      <c r="AB15" s="17">
        <f t="shared" si="12"/>
        <v>0</v>
      </c>
      <c r="AC15" s="17">
        <f t="shared" si="12"/>
        <v>0</v>
      </c>
      <c r="AE15" s="55"/>
      <c r="AF15" s="56"/>
      <c r="AG15" s="56"/>
      <c r="AH15" s="56"/>
      <c r="AI15" s="56"/>
      <c r="AJ15" s="56"/>
      <c r="AK15" s="56"/>
      <c r="AL15" s="56"/>
      <c r="AM15" s="56"/>
      <c r="AN15" s="57"/>
      <c r="AO15" s="13"/>
      <c r="AZ15" s="13" t="s">
        <v>49</v>
      </c>
      <c r="BB15" s="17">
        <f>D15</f>
        <v>0</v>
      </c>
      <c r="BC15" s="17">
        <f>F15</f>
        <v>0</v>
      </c>
      <c r="BD15" s="17">
        <f t="shared" ref="BD15:BL16" si="13">G15</f>
        <v>0</v>
      </c>
      <c r="BE15" s="17">
        <f t="shared" si="13"/>
        <v>0</v>
      </c>
      <c r="BF15" s="17">
        <f t="shared" si="13"/>
        <v>0</v>
      </c>
      <c r="BG15" s="17">
        <f t="shared" si="13"/>
        <v>0</v>
      </c>
      <c r="BH15" s="17">
        <f t="shared" si="13"/>
        <v>0</v>
      </c>
      <c r="BI15" s="17">
        <f t="shared" si="13"/>
        <v>0</v>
      </c>
      <c r="BJ15" s="17">
        <f t="shared" si="13"/>
        <v>0</v>
      </c>
      <c r="BK15" s="17">
        <f t="shared" si="13"/>
        <v>0</v>
      </c>
      <c r="BL15" s="17">
        <f t="shared" si="13"/>
        <v>0</v>
      </c>
      <c r="BW15" s="13"/>
      <c r="CB15" s="17">
        <f t="shared" ref="CB15:CB16" si="14">D15-BB15</f>
        <v>0</v>
      </c>
      <c r="CC15" s="17">
        <f t="shared" ref="CC15:CL16" si="15">F15-BC15</f>
        <v>0</v>
      </c>
      <c r="CD15" s="17">
        <f t="shared" si="15"/>
        <v>0</v>
      </c>
      <c r="CE15" s="17">
        <f t="shared" si="15"/>
        <v>0</v>
      </c>
      <c r="CF15" s="17">
        <f t="shared" si="15"/>
        <v>0</v>
      </c>
      <c r="CG15" s="17">
        <f t="shared" si="15"/>
        <v>0</v>
      </c>
      <c r="CH15" s="17">
        <f t="shared" si="15"/>
        <v>0</v>
      </c>
      <c r="CI15" s="17">
        <f t="shared" si="15"/>
        <v>0</v>
      </c>
      <c r="CJ15" s="17">
        <f t="shared" si="15"/>
        <v>0</v>
      </c>
      <c r="CK15" s="17">
        <f t="shared" si="15"/>
        <v>0</v>
      </c>
      <c r="CL15" s="17">
        <f t="shared" si="15"/>
        <v>0</v>
      </c>
      <c r="DB15" s="17">
        <f>IF($Q15="yes",CB15,0)</f>
        <v>0</v>
      </c>
      <c r="DC15" s="17">
        <f t="shared" ref="DC15:DL16" si="16">IF($Q15="yes",CC15,0)</f>
        <v>0</v>
      </c>
      <c r="DD15" s="17">
        <f t="shared" si="16"/>
        <v>0</v>
      </c>
      <c r="DE15" s="17">
        <f t="shared" si="16"/>
        <v>0</v>
      </c>
      <c r="DF15" s="17">
        <f t="shared" si="16"/>
        <v>0</v>
      </c>
      <c r="DG15" s="17">
        <f t="shared" si="16"/>
        <v>0</v>
      </c>
      <c r="DH15" s="17">
        <f t="shared" si="16"/>
        <v>0</v>
      </c>
      <c r="DI15" s="17">
        <f t="shared" si="16"/>
        <v>0</v>
      </c>
      <c r="DJ15" s="17">
        <f t="shared" si="16"/>
        <v>0</v>
      </c>
      <c r="DK15" s="17">
        <f t="shared" si="16"/>
        <v>0</v>
      </c>
      <c r="DL15" s="17">
        <f t="shared" si="16"/>
        <v>0</v>
      </c>
      <c r="DX15" s="41" t="s">
        <v>39</v>
      </c>
      <c r="DY15" s="16" t="s">
        <v>0</v>
      </c>
      <c r="DZ15" s="16" t="s">
        <v>0</v>
      </c>
      <c r="EA15" s="16" t="s">
        <v>0</v>
      </c>
    </row>
    <row r="16" spans="1:131" s="17" customFormat="1" x14ac:dyDescent="0.2">
      <c r="A16" s="17" t="str">
        <f>B16&amp;" - Gain"</f>
        <v>Joint Ventures &amp; Associated Entities - Gain</v>
      </c>
      <c r="B16" s="17" t="s">
        <v>11</v>
      </c>
      <c r="C16" s="29"/>
      <c r="D16" s="17">
        <v>0</v>
      </c>
      <c r="E16" s="29"/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Q16" s="42" t="s">
        <v>46</v>
      </c>
      <c r="S16" s="17">
        <f t="shared" si="9"/>
        <v>0</v>
      </c>
      <c r="T16" s="17">
        <f t="shared" si="12"/>
        <v>0</v>
      </c>
      <c r="U16" s="17">
        <f t="shared" si="12"/>
        <v>0</v>
      </c>
      <c r="V16" s="17">
        <f t="shared" si="12"/>
        <v>0</v>
      </c>
      <c r="W16" s="17">
        <f t="shared" si="12"/>
        <v>0</v>
      </c>
      <c r="X16" s="17">
        <f t="shared" si="12"/>
        <v>0</v>
      </c>
      <c r="Y16" s="17">
        <f t="shared" si="12"/>
        <v>0</v>
      </c>
      <c r="Z16" s="17">
        <f t="shared" si="12"/>
        <v>0</v>
      </c>
      <c r="AA16" s="17">
        <f t="shared" si="12"/>
        <v>0</v>
      </c>
      <c r="AB16" s="17">
        <f t="shared" si="12"/>
        <v>0</v>
      </c>
      <c r="AC16" s="17">
        <f t="shared" si="12"/>
        <v>0</v>
      </c>
      <c r="AE16" s="58"/>
      <c r="AF16" s="59"/>
      <c r="AG16" s="59"/>
      <c r="AH16" s="59"/>
      <c r="AI16" s="59"/>
      <c r="AJ16" s="59"/>
      <c r="AK16" s="59"/>
      <c r="AL16" s="59"/>
      <c r="AM16" s="59"/>
      <c r="AN16" s="60"/>
      <c r="AO16" s="46"/>
      <c r="AZ16" s="13" t="s">
        <v>49</v>
      </c>
      <c r="BB16" s="17">
        <f>D16</f>
        <v>0</v>
      </c>
      <c r="BC16" s="17">
        <f>F16</f>
        <v>0</v>
      </c>
      <c r="BD16" s="17">
        <f t="shared" si="13"/>
        <v>0</v>
      </c>
      <c r="BE16" s="17">
        <f t="shared" si="13"/>
        <v>0</v>
      </c>
      <c r="BF16" s="17">
        <f t="shared" si="13"/>
        <v>0</v>
      </c>
      <c r="BG16" s="17">
        <f t="shared" si="13"/>
        <v>0</v>
      </c>
      <c r="BH16" s="17">
        <f t="shared" si="13"/>
        <v>0</v>
      </c>
      <c r="BI16" s="17">
        <f t="shared" si="13"/>
        <v>0</v>
      </c>
      <c r="BJ16" s="17">
        <f t="shared" si="13"/>
        <v>0</v>
      </c>
      <c r="BK16" s="17">
        <f t="shared" si="13"/>
        <v>0</v>
      </c>
      <c r="BL16" s="17">
        <f t="shared" si="13"/>
        <v>0</v>
      </c>
      <c r="BW16" s="13"/>
      <c r="CB16" s="17">
        <f t="shared" si="14"/>
        <v>0</v>
      </c>
      <c r="CC16" s="17">
        <f t="shared" si="15"/>
        <v>0</v>
      </c>
      <c r="CD16" s="17">
        <f t="shared" si="15"/>
        <v>0</v>
      </c>
      <c r="CE16" s="17">
        <f t="shared" si="15"/>
        <v>0</v>
      </c>
      <c r="CF16" s="17">
        <f t="shared" si="15"/>
        <v>0</v>
      </c>
      <c r="CG16" s="17">
        <f t="shared" si="15"/>
        <v>0</v>
      </c>
      <c r="CH16" s="17">
        <f t="shared" si="15"/>
        <v>0</v>
      </c>
      <c r="CI16" s="17">
        <f t="shared" si="15"/>
        <v>0</v>
      </c>
      <c r="CJ16" s="17">
        <f t="shared" si="15"/>
        <v>0</v>
      </c>
      <c r="CK16" s="17">
        <f t="shared" si="15"/>
        <v>0</v>
      </c>
      <c r="CL16" s="17">
        <f t="shared" si="15"/>
        <v>0</v>
      </c>
      <c r="DB16" s="17">
        <f>IF($Q16="yes",CB16,0)</f>
        <v>0</v>
      </c>
      <c r="DC16" s="17">
        <f t="shared" si="16"/>
        <v>0</v>
      </c>
      <c r="DD16" s="17">
        <f t="shared" si="16"/>
        <v>0</v>
      </c>
      <c r="DE16" s="17">
        <f t="shared" si="16"/>
        <v>0</v>
      </c>
      <c r="DF16" s="17">
        <f t="shared" si="16"/>
        <v>0</v>
      </c>
      <c r="DG16" s="17">
        <f t="shared" si="16"/>
        <v>0</v>
      </c>
      <c r="DH16" s="17">
        <f t="shared" si="16"/>
        <v>0</v>
      </c>
      <c r="DI16" s="17">
        <f t="shared" si="16"/>
        <v>0</v>
      </c>
      <c r="DJ16" s="17">
        <f t="shared" si="16"/>
        <v>0</v>
      </c>
      <c r="DK16" s="17">
        <f t="shared" si="16"/>
        <v>0</v>
      </c>
      <c r="DL16" s="17">
        <f t="shared" si="16"/>
        <v>0</v>
      </c>
      <c r="DX16" s="41" t="s">
        <v>39</v>
      </c>
      <c r="DY16" s="16" t="s">
        <v>0</v>
      </c>
      <c r="DZ16" s="16" t="s">
        <v>0</v>
      </c>
      <c r="EA16" s="16" t="s">
        <v>0</v>
      </c>
    </row>
    <row r="17" spans="1:131" s="17" customFormat="1" x14ac:dyDescent="0.2">
      <c r="B17" s="21" t="s">
        <v>12</v>
      </c>
      <c r="C17" s="19"/>
      <c r="D17" s="20">
        <v>110018243.92</v>
      </c>
      <c r="E17" s="19"/>
      <c r="F17" s="20">
        <v>105071050.78999999</v>
      </c>
      <c r="G17" s="20">
        <v>107712466.8</v>
      </c>
      <c r="H17" s="20">
        <v>111378498</v>
      </c>
      <c r="I17" s="20">
        <v>115172269</v>
      </c>
      <c r="J17" s="20">
        <v>118832553.11</v>
      </c>
      <c r="K17" s="20">
        <v>120909783.85999998</v>
      </c>
      <c r="L17" s="20">
        <v>124956315.42</v>
      </c>
      <c r="M17" s="20">
        <v>129162076.28</v>
      </c>
      <c r="N17" s="20">
        <v>132609686.11000001</v>
      </c>
      <c r="O17" s="20">
        <v>137193592.45999998</v>
      </c>
      <c r="Q17" s="54"/>
      <c r="S17" s="17" t="e">
        <f>SUM(S8:S16)</f>
        <v>#VALUE!</v>
      </c>
      <c r="T17" s="17" t="e">
        <f>SUM(T8:T16)</f>
        <v>#VALUE!</v>
      </c>
      <c r="U17" s="17" t="e">
        <f t="shared" ref="U17:AC17" si="17">SUM(U8:U16)</f>
        <v>#VALUE!</v>
      </c>
      <c r="V17" s="17" t="e">
        <f t="shared" si="17"/>
        <v>#VALUE!</v>
      </c>
      <c r="W17" s="17" t="e">
        <f t="shared" si="17"/>
        <v>#VALUE!</v>
      </c>
      <c r="X17" s="17" t="e">
        <f t="shared" si="17"/>
        <v>#VALUE!</v>
      </c>
      <c r="Y17" s="17" t="e">
        <f t="shared" si="17"/>
        <v>#VALUE!</v>
      </c>
      <c r="Z17" s="17" t="e">
        <f t="shared" si="17"/>
        <v>#VALUE!</v>
      </c>
      <c r="AA17" s="17" t="e">
        <f t="shared" si="17"/>
        <v>#VALUE!</v>
      </c>
      <c r="AB17" s="17" t="e">
        <f t="shared" si="17"/>
        <v>#VALUE!</v>
      </c>
      <c r="AC17" s="17" t="e">
        <f t="shared" si="17"/>
        <v>#VALUE!</v>
      </c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BB17" s="20" t="e">
        <f t="shared" ref="BB17:BL17" si="18">SUM(BB7:BB16)</f>
        <v>#VALUE!</v>
      </c>
      <c r="BC17" s="20" t="e">
        <f t="shared" si="18"/>
        <v>#VALUE!</v>
      </c>
      <c r="BD17" s="20" t="e">
        <f t="shared" si="18"/>
        <v>#VALUE!</v>
      </c>
      <c r="BE17" s="20" t="e">
        <f t="shared" si="18"/>
        <v>#VALUE!</v>
      </c>
      <c r="BF17" s="20" t="e">
        <f t="shared" si="18"/>
        <v>#VALUE!</v>
      </c>
      <c r="BG17" s="20" t="e">
        <f t="shared" si="18"/>
        <v>#VALUE!</v>
      </c>
      <c r="BH17" s="20" t="e">
        <f t="shared" si="18"/>
        <v>#VALUE!</v>
      </c>
      <c r="BI17" s="20" t="e">
        <f t="shared" si="18"/>
        <v>#VALUE!</v>
      </c>
      <c r="BJ17" s="20" t="e">
        <f t="shared" si="18"/>
        <v>#VALUE!</v>
      </c>
      <c r="BK17" s="20" t="e">
        <f t="shared" si="18"/>
        <v>#VALUE!</v>
      </c>
      <c r="BL17" s="20" t="e">
        <f t="shared" si="18"/>
        <v>#VALUE!</v>
      </c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CB17" s="20" t="e">
        <f t="shared" ref="CB17:CL17" si="19">SUM(CB7:CB16)</f>
        <v>#VALUE!</v>
      </c>
      <c r="CC17" s="20" t="e">
        <f t="shared" si="19"/>
        <v>#VALUE!</v>
      </c>
      <c r="CD17" s="20" t="e">
        <f t="shared" si="19"/>
        <v>#VALUE!</v>
      </c>
      <c r="CE17" s="20" t="e">
        <f t="shared" si="19"/>
        <v>#VALUE!</v>
      </c>
      <c r="CF17" s="20" t="e">
        <f t="shared" si="19"/>
        <v>#VALUE!</v>
      </c>
      <c r="CG17" s="20" t="e">
        <f t="shared" si="19"/>
        <v>#VALUE!</v>
      </c>
      <c r="CH17" s="20" t="e">
        <f t="shared" si="19"/>
        <v>#VALUE!</v>
      </c>
      <c r="CI17" s="20" t="e">
        <f t="shared" si="19"/>
        <v>#VALUE!</v>
      </c>
      <c r="CJ17" s="20" t="e">
        <f t="shared" si="19"/>
        <v>#VALUE!</v>
      </c>
      <c r="CK17" s="20" t="e">
        <f t="shared" si="19"/>
        <v>#VALUE!</v>
      </c>
      <c r="CL17" s="20" t="e">
        <f t="shared" si="19"/>
        <v>#VALUE!</v>
      </c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DB17" s="20" t="e">
        <f t="shared" ref="DB17:DL17" si="20">SUM(DB7:DB16)</f>
        <v>#VALUE!</v>
      </c>
      <c r="DC17" s="20" t="e">
        <f t="shared" si="20"/>
        <v>#VALUE!</v>
      </c>
      <c r="DD17" s="20" t="e">
        <f t="shared" si="20"/>
        <v>#VALUE!</v>
      </c>
      <c r="DE17" s="20" t="e">
        <f t="shared" si="20"/>
        <v>#VALUE!</v>
      </c>
      <c r="DF17" s="20" t="e">
        <f t="shared" si="20"/>
        <v>#VALUE!</v>
      </c>
      <c r="DG17" s="20" t="e">
        <f t="shared" si="20"/>
        <v>#VALUE!</v>
      </c>
      <c r="DH17" s="20" t="e">
        <f t="shared" si="20"/>
        <v>#VALUE!</v>
      </c>
      <c r="DI17" s="20" t="e">
        <f t="shared" si="20"/>
        <v>#VALUE!</v>
      </c>
      <c r="DJ17" s="20" t="e">
        <f t="shared" si="20"/>
        <v>#VALUE!</v>
      </c>
      <c r="DK17" s="20" t="e">
        <f t="shared" si="20"/>
        <v>#VALUE!</v>
      </c>
      <c r="DL17" s="20" t="e">
        <f t="shared" si="20"/>
        <v>#VALUE!</v>
      </c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X17" s="41" t="s">
        <v>39</v>
      </c>
      <c r="DY17" s="16" t="s">
        <v>0</v>
      </c>
      <c r="DZ17" s="16" t="s">
        <v>0</v>
      </c>
      <c r="EA17" s="16" t="s">
        <v>0</v>
      </c>
    </row>
    <row r="18" spans="1:131" s="17" customFormat="1" x14ac:dyDescent="0.2">
      <c r="C18" s="29"/>
      <c r="E18" s="29"/>
      <c r="Q18" s="54"/>
      <c r="DX18" s="41" t="s">
        <v>39</v>
      </c>
      <c r="DY18" s="16" t="s">
        <v>0</v>
      </c>
      <c r="DZ18" s="16" t="s">
        <v>0</v>
      </c>
      <c r="EA18" s="16" t="s">
        <v>0</v>
      </c>
    </row>
    <row r="19" spans="1:131" s="17" customFormat="1" ht="15" x14ac:dyDescent="0.25">
      <c r="B19" s="39" t="s">
        <v>13</v>
      </c>
      <c r="C19" s="29"/>
      <c r="E19" s="29"/>
      <c r="Q19" s="54"/>
      <c r="AD19" s="21" t="s">
        <v>50</v>
      </c>
      <c r="AE19" s="21"/>
      <c r="BB19" s="21" t="s">
        <v>51</v>
      </c>
      <c r="CB19" s="21" t="s">
        <v>52</v>
      </c>
      <c r="DB19" s="21" t="s">
        <v>53</v>
      </c>
      <c r="DX19" s="41" t="s">
        <v>39</v>
      </c>
      <c r="DY19" s="16" t="s">
        <v>0</v>
      </c>
      <c r="DZ19" s="16" t="s">
        <v>0</v>
      </c>
      <c r="EA19" s="16" t="s">
        <v>0</v>
      </c>
    </row>
    <row r="20" spans="1:131" s="17" customFormat="1" x14ac:dyDescent="0.2">
      <c r="A20" s="17" t="str">
        <f t="shared" ref="A20:A25" si="21">B20</f>
        <v>Employee Benefits &amp; On-Costs</v>
      </c>
      <c r="B20" s="17" t="s">
        <v>14</v>
      </c>
      <c r="C20" s="29"/>
      <c r="D20" s="17">
        <v>32077223</v>
      </c>
      <c r="E20" s="29"/>
      <c r="F20" s="17">
        <v>33138553</v>
      </c>
      <c r="G20" s="17">
        <v>34496669</v>
      </c>
      <c r="H20" s="17">
        <v>36220076</v>
      </c>
      <c r="I20" s="17">
        <v>37253523</v>
      </c>
      <c r="J20" s="17">
        <v>39060328.129999988</v>
      </c>
      <c r="K20" s="17">
        <v>40951297.449999996</v>
      </c>
      <c r="L20" s="17">
        <v>42930453.769999996</v>
      </c>
      <c r="M20" s="17">
        <v>45002015.660000004</v>
      </c>
      <c r="N20" s="17">
        <v>47170406.789999999</v>
      </c>
      <c r="O20" s="17">
        <v>49440354.330000006</v>
      </c>
      <c r="Q20" s="42" t="s">
        <v>46</v>
      </c>
      <c r="AE20" s="58"/>
      <c r="AF20" s="59"/>
      <c r="AG20" s="59"/>
      <c r="AH20" s="59"/>
      <c r="AI20" s="59"/>
      <c r="AJ20" s="59"/>
      <c r="AK20" s="59"/>
      <c r="AL20" s="59"/>
      <c r="AM20" s="59"/>
      <c r="AN20" s="60"/>
      <c r="AO20" s="46"/>
      <c r="BB20" s="17" t="e">
        <f>SUMIF('[2]Budget Summary 1'!$C:$C,$A20,'[2]Budget Summary 1'!BC:BC)</f>
        <v>#VALUE!</v>
      </c>
      <c r="BC20" s="17" t="e">
        <f>SUMIF('[2]Budget Summary 1'!$C:$C,$A20,'[2]Budget Summary 1'!BD:BD)</f>
        <v>#VALUE!</v>
      </c>
      <c r="BD20" s="17" t="e">
        <f>SUMIF('[2]Budget Summary 1'!$C:$C,$A20,'[2]Budget Summary 1'!BE:BE)</f>
        <v>#VALUE!</v>
      </c>
      <c r="BE20" s="17" t="e">
        <f>SUMIF('[2]Budget Summary 1'!$C:$C,$A20,'[2]Budget Summary 1'!BF:BF)</f>
        <v>#VALUE!</v>
      </c>
      <c r="BF20" s="17" t="e">
        <f>SUMIF('[2]Budget Summary 1'!$C:$C,$A20,'[2]Budget Summary 1'!BG:BG)</f>
        <v>#VALUE!</v>
      </c>
      <c r="BG20" s="17" t="e">
        <f>SUMIF('[2]Budget Summary 1'!$C:$C,$A20,'[2]Budget Summary 1'!BH:BH)</f>
        <v>#VALUE!</v>
      </c>
      <c r="BH20" s="17" t="e">
        <f>SUMIF('[2]Budget Summary 1'!$C:$C,$A20,'[2]Budget Summary 1'!BI:BI)</f>
        <v>#VALUE!</v>
      </c>
      <c r="BI20" s="17" t="e">
        <f>SUMIF('[2]Budget Summary 1'!$C:$C,$A20,'[2]Budget Summary 1'!BJ:BJ)</f>
        <v>#VALUE!</v>
      </c>
      <c r="BJ20" s="17" t="e">
        <f>SUMIF('[2]Budget Summary 1'!$C:$C,$A20,'[2]Budget Summary 1'!BK:BK)</f>
        <v>#VALUE!</v>
      </c>
      <c r="BK20" s="17" t="e">
        <f>SUMIF('[2]Budget Summary 1'!$C:$C,$A20,'[2]Budget Summary 1'!BL:BL)</f>
        <v>#VALUE!</v>
      </c>
      <c r="BL20" s="17" t="e">
        <f>SUMIF('[2]Budget Summary 1'!$C:$C,$A20,'[2]Budget Summary 1'!BM:BM)</f>
        <v>#VALUE!</v>
      </c>
      <c r="BW20" s="13"/>
      <c r="CB20" s="17" t="e">
        <f t="shared" ref="CB20:CB25" si="22">D20-BB20</f>
        <v>#VALUE!</v>
      </c>
      <c r="CC20" s="17" t="e">
        <f t="shared" ref="CC20:CL25" si="23">F20-BC20</f>
        <v>#VALUE!</v>
      </c>
      <c r="CD20" s="17" t="e">
        <f t="shared" si="23"/>
        <v>#VALUE!</v>
      </c>
      <c r="CE20" s="17" t="e">
        <f t="shared" si="23"/>
        <v>#VALUE!</v>
      </c>
      <c r="CF20" s="17" t="e">
        <f t="shared" si="23"/>
        <v>#VALUE!</v>
      </c>
      <c r="CG20" s="17" t="e">
        <f t="shared" si="23"/>
        <v>#VALUE!</v>
      </c>
      <c r="CH20" s="17" t="e">
        <f t="shared" si="23"/>
        <v>#VALUE!</v>
      </c>
      <c r="CI20" s="17" t="e">
        <f t="shared" si="23"/>
        <v>#VALUE!</v>
      </c>
      <c r="CJ20" s="17" t="e">
        <f t="shared" si="23"/>
        <v>#VALUE!</v>
      </c>
      <c r="CK20" s="17" t="e">
        <f t="shared" si="23"/>
        <v>#VALUE!</v>
      </c>
      <c r="CL20" s="17" t="e">
        <f t="shared" si="23"/>
        <v>#VALUE!</v>
      </c>
      <c r="DB20" s="17" t="e">
        <f>IF($Q20="yes",CB20,0)</f>
        <v>#VALUE!</v>
      </c>
      <c r="DC20" s="17" t="e">
        <f t="shared" ref="DC20:DL25" si="24">IF($Q20="yes",CC20,0)</f>
        <v>#VALUE!</v>
      </c>
      <c r="DD20" s="17" t="e">
        <f t="shared" si="24"/>
        <v>#VALUE!</v>
      </c>
      <c r="DE20" s="17" t="e">
        <f t="shared" si="24"/>
        <v>#VALUE!</v>
      </c>
      <c r="DF20" s="17" t="e">
        <f t="shared" si="24"/>
        <v>#VALUE!</v>
      </c>
      <c r="DG20" s="17" t="e">
        <f t="shared" si="24"/>
        <v>#VALUE!</v>
      </c>
      <c r="DH20" s="17" t="e">
        <f t="shared" si="24"/>
        <v>#VALUE!</v>
      </c>
      <c r="DI20" s="17" t="e">
        <f t="shared" si="24"/>
        <v>#VALUE!</v>
      </c>
      <c r="DJ20" s="17" t="e">
        <f t="shared" si="24"/>
        <v>#VALUE!</v>
      </c>
      <c r="DK20" s="17" t="e">
        <f t="shared" si="24"/>
        <v>#VALUE!</v>
      </c>
      <c r="DL20" s="17" t="e">
        <f t="shared" si="24"/>
        <v>#VALUE!</v>
      </c>
      <c r="DX20" s="41" t="s">
        <v>39</v>
      </c>
      <c r="DY20" s="16" t="s">
        <v>0</v>
      </c>
      <c r="DZ20" s="16" t="s">
        <v>0</v>
      </c>
      <c r="EA20" s="16" t="s">
        <v>0</v>
      </c>
    </row>
    <row r="21" spans="1:131" s="17" customFormat="1" x14ac:dyDescent="0.2">
      <c r="A21" s="17" t="str">
        <f>B21</f>
        <v>Borrowing Costs</v>
      </c>
      <c r="B21" s="17" t="s">
        <v>15</v>
      </c>
      <c r="C21" s="29"/>
      <c r="D21" s="50">
        <v>1863243</v>
      </c>
      <c r="E21" s="29"/>
      <c r="F21" s="50">
        <v>1607279</v>
      </c>
      <c r="G21" s="50">
        <v>1323018</v>
      </c>
      <c r="H21" s="50">
        <v>1120986</v>
      </c>
      <c r="I21" s="50">
        <v>951713</v>
      </c>
      <c r="J21" s="50">
        <v>780583</v>
      </c>
      <c r="K21" s="50">
        <v>616537</v>
      </c>
      <c r="L21" s="50">
        <v>501548</v>
      </c>
      <c r="M21" s="50">
        <v>396557</v>
      </c>
      <c r="N21" s="50">
        <v>323933</v>
      </c>
      <c r="O21" s="50">
        <v>275596</v>
      </c>
      <c r="P21" s="62"/>
      <c r="Q21" s="42" t="s">
        <v>46</v>
      </c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BB21" s="17" t="e">
        <f>SUMIF('[2]Budget Summary 1'!$C:$C,$A21,'[2]Budget Summary 1'!BC:BC)</f>
        <v>#VALUE!</v>
      </c>
      <c r="BC21" s="17" t="e">
        <f>SUMIF('[2]Budget Summary 1'!$C:$C,$A21,'[2]Budget Summary 1'!BD:BD)</f>
        <v>#VALUE!</v>
      </c>
      <c r="BD21" s="17" t="e">
        <f>SUMIF('[2]Budget Summary 1'!$C:$C,$A21,'[2]Budget Summary 1'!BE:BE)</f>
        <v>#VALUE!</v>
      </c>
      <c r="BE21" s="17" t="e">
        <f>SUMIF('[2]Budget Summary 1'!$C:$C,$A21,'[2]Budget Summary 1'!BF:BF)</f>
        <v>#VALUE!</v>
      </c>
      <c r="BF21" s="17" t="e">
        <f>SUMIF('[2]Budget Summary 1'!$C:$C,$A21,'[2]Budget Summary 1'!BG:BG)</f>
        <v>#VALUE!</v>
      </c>
      <c r="BG21" s="17" t="e">
        <f>SUMIF('[2]Budget Summary 1'!$C:$C,$A21,'[2]Budget Summary 1'!BH:BH)</f>
        <v>#VALUE!</v>
      </c>
      <c r="BH21" s="17" t="e">
        <f>SUMIF('[2]Budget Summary 1'!$C:$C,$A21,'[2]Budget Summary 1'!BI:BI)</f>
        <v>#VALUE!</v>
      </c>
      <c r="BI21" s="17" t="e">
        <f>SUMIF('[2]Budget Summary 1'!$C:$C,$A21,'[2]Budget Summary 1'!BJ:BJ)</f>
        <v>#VALUE!</v>
      </c>
      <c r="BJ21" s="17" t="e">
        <f>SUMIF('[2]Budget Summary 1'!$C:$C,$A21,'[2]Budget Summary 1'!BK:BK)</f>
        <v>#VALUE!</v>
      </c>
      <c r="BK21" s="17" t="e">
        <f>SUMIF('[2]Budget Summary 1'!$C:$C,$A21,'[2]Budget Summary 1'!BL:BL)</f>
        <v>#VALUE!</v>
      </c>
      <c r="BL21" s="17" t="e">
        <f>SUMIF('[2]Budget Summary 1'!$C:$C,$A21,'[2]Budget Summary 1'!BM:BM)</f>
        <v>#VALUE!</v>
      </c>
      <c r="BW21" s="13"/>
      <c r="CB21" s="17" t="e">
        <f t="shared" si="22"/>
        <v>#VALUE!</v>
      </c>
      <c r="CC21" s="17" t="e">
        <f t="shared" si="23"/>
        <v>#VALUE!</v>
      </c>
      <c r="CD21" s="17" t="e">
        <f t="shared" si="23"/>
        <v>#VALUE!</v>
      </c>
      <c r="CE21" s="17" t="e">
        <f t="shared" si="23"/>
        <v>#VALUE!</v>
      </c>
      <c r="CF21" s="17" t="e">
        <f t="shared" si="23"/>
        <v>#VALUE!</v>
      </c>
      <c r="CG21" s="17" t="e">
        <f t="shared" si="23"/>
        <v>#VALUE!</v>
      </c>
      <c r="CH21" s="17" t="e">
        <f t="shared" si="23"/>
        <v>#VALUE!</v>
      </c>
      <c r="CI21" s="17" t="e">
        <f t="shared" si="23"/>
        <v>#VALUE!</v>
      </c>
      <c r="CJ21" s="17" t="e">
        <f t="shared" si="23"/>
        <v>#VALUE!</v>
      </c>
      <c r="CK21" s="17" t="e">
        <f t="shared" si="23"/>
        <v>#VALUE!</v>
      </c>
      <c r="CL21" s="17" t="e">
        <f t="shared" si="23"/>
        <v>#VALUE!</v>
      </c>
      <c r="DB21" s="17" t="e">
        <f t="shared" ref="DB21:DB25" si="25">IF($Q21="yes",CB21,0)</f>
        <v>#VALUE!</v>
      </c>
      <c r="DC21" s="17" t="e">
        <f t="shared" si="24"/>
        <v>#VALUE!</v>
      </c>
      <c r="DD21" s="17" t="e">
        <f t="shared" si="24"/>
        <v>#VALUE!</v>
      </c>
      <c r="DE21" s="17" t="e">
        <f t="shared" si="24"/>
        <v>#VALUE!</v>
      </c>
      <c r="DF21" s="17" t="e">
        <f t="shared" si="24"/>
        <v>#VALUE!</v>
      </c>
      <c r="DG21" s="17" t="e">
        <f t="shared" si="24"/>
        <v>#VALUE!</v>
      </c>
      <c r="DH21" s="17" t="e">
        <f t="shared" si="24"/>
        <v>#VALUE!</v>
      </c>
      <c r="DI21" s="17" t="e">
        <f t="shared" si="24"/>
        <v>#VALUE!</v>
      </c>
      <c r="DJ21" s="17" t="e">
        <f t="shared" si="24"/>
        <v>#VALUE!</v>
      </c>
      <c r="DK21" s="17" t="e">
        <f t="shared" si="24"/>
        <v>#VALUE!</v>
      </c>
      <c r="DL21" s="17" t="e">
        <f t="shared" si="24"/>
        <v>#VALUE!</v>
      </c>
      <c r="DX21" s="41" t="s">
        <v>39</v>
      </c>
      <c r="DY21" s="16" t="s">
        <v>0</v>
      </c>
      <c r="DZ21" s="16" t="s">
        <v>0</v>
      </c>
      <c r="EA21" s="16" t="s">
        <v>0</v>
      </c>
    </row>
    <row r="22" spans="1:131" s="17" customFormat="1" x14ac:dyDescent="0.2">
      <c r="A22" s="17" t="str">
        <f t="shared" si="21"/>
        <v>Materials &amp; Contracts</v>
      </c>
      <c r="B22" s="17" t="s">
        <v>16</v>
      </c>
      <c r="C22" s="29"/>
      <c r="D22" s="17">
        <v>42633499.089999996</v>
      </c>
      <c r="E22" s="29"/>
      <c r="F22" s="17">
        <v>33442075.990000006</v>
      </c>
      <c r="G22" s="17">
        <v>33739933.480000004</v>
      </c>
      <c r="H22" s="17">
        <v>34451329.039999999</v>
      </c>
      <c r="I22" s="17">
        <v>35274969.039999999</v>
      </c>
      <c r="J22" s="17">
        <v>36302476.200000003</v>
      </c>
      <c r="K22" s="17">
        <v>37381361.900000006</v>
      </c>
      <c r="L22" s="17">
        <v>38450349.290000014</v>
      </c>
      <c r="M22" s="17">
        <v>39594864.340000033</v>
      </c>
      <c r="N22" s="17">
        <v>40476087.800000012</v>
      </c>
      <c r="O22" s="17">
        <v>41843964.110000029</v>
      </c>
      <c r="Q22" s="42" t="s">
        <v>46</v>
      </c>
      <c r="AO22" s="13"/>
      <c r="BB22" s="17" t="e">
        <f>SUMIF('[2]Budget Summary 1'!$C:$C,$A22,'[2]Budget Summary 1'!BC:BC)</f>
        <v>#VALUE!</v>
      </c>
      <c r="BC22" s="17" t="e">
        <f>SUMIF('[2]Budget Summary 1'!$C:$C,$A22,'[2]Budget Summary 1'!BD:BD)</f>
        <v>#VALUE!</v>
      </c>
      <c r="BD22" s="17" t="e">
        <f>SUMIF('[2]Budget Summary 1'!$C:$C,$A22,'[2]Budget Summary 1'!BE:BE)</f>
        <v>#VALUE!</v>
      </c>
      <c r="BE22" s="17" t="e">
        <f>SUMIF('[2]Budget Summary 1'!$C:$C,$A22,'[2]Budget Summary 1'!BF:BF)</f>
        <v>#VALUE!</v>
      </c>
      <c r="BF22" s="17" t="e">
        <f>SUMIF('[2]Budget Summary 1'!$C:$C,$A22,'[2]Budget Summary 1'!BG:BG)</f>
        <v>#VALUE!</v>
      </c>
      <c r="BG22" s="17" t="e">
        <f>SUMIF('[2]Budget Summary 1'!$C:$C,$A22,'[2]Budget Summary 1'!BH:BH)</f>
        <v>#VALUE!</v>
      </c>
      <c r="BH22" s="17" t="e">
        <f>SUMIF('[2]Budget Summary 1'!$C:$C,$A22,'[2]Budget Summary 1'!BI:BI)</f>
        <v>#VALUE!</v>
      </c>
      <c r="BI22" s="17" t="e">
        <f>SUMIF('[2]Budget Summary 1'!$C:$C,$A22,'[2]Budget Summary 1'!BJ:BJ)</f>
        <v>#VALUE!</v>
      </c>
      <c r="BJ22" s="17" t="e">
        <f>SUMIF('[2]Budget Summary 1'!$C:$C,$A22,'[2]Budget Summary 1'!BK:BK)</f>
        <v>#VALUE!</v>
      </c>
      <c r="BK22" s="17" t="e">
        <f>SUMIF('[2]Budget Summary 1'!$C:$C,$A22,'[2]Budget Summary 1'!BL:BL)</f>
        <v>#VALUE!</v>
      </c>
      <c r="BL22" s="17" t="e">
        <f>SUMIF('[2]Budget Summary 1'!$C:$C,$A22,'[2]Budget Summary 1'!BM:BM)</f>
        <v>#VALUE!</v>
      </c>
      <c r="BW22" s="13"/>
      <c r="CB22" s="17" t="e">
        <f t="shared" si="22"/>
        <v>#VALUE!</v>
      </c>
      <c r="CC22" s="17" t="e">
        <f t="shared" si="23"/>
        <v>#VALUE!</v>
      </c>
      <c r="CD22" s="17" t="e">
        <f t="shared" si="23"/>
        <v>#VALUE!</v>
      </c>
      <c r="CE22" s="17" t="e">
        <f t="shared" si="23"/>
        <v>#VALUE!</v>
      </c>
      <c r="CF22" s="17" t="e">
        <f t="shared" si="23"/>
        <v>#VALUE!</v>
      </c>
      <c r="CG22" s="17" t="e">
        <f t="shared" si="23"/>
        <v>#VALUE!</v>
      </c>
      <c r="CH22" s="17" t="e">
        <f t="shared" si="23"/>
        <v>#VALUE!</v>
      </c>
      <c r="CI22" s="17" t="e">
        <f t="shared" si="23"/>
        <v>#VALUE!</v>
      </c>
      <c r="CJ22" s="17" t="e">
        <f t="shared" si="23"/>
        <v>#VALUE!</v>
      </c>
      <c r="CK22" s="17" t="e">
        <f t="shared" si="23"/>
        <v>#VALUE!</v>
      </c>
      <c r="CL22" s="17" t="e">
        <f t="shared" si="23"/>
        <v>#VALUE!</v>
      </c>
      <c r="DB22" s="17" t="e">
        <f t="shared" si="25"/>
        <v>#VALUE!</v>
      </c>
      <c r="DC22" s="17" t="e">
        <f t="shared" si="24"/>
        <v>#VALUE!</v>
      </c>
      <c r="DD22" s="17" t="e">
        <f t="shared" si="24"/>
        <v>#VALUE!</v>
      </c>
      <c r="DE22" s="17" t="e">
        <f t="shared" si="24"/>
        <v>#VALUE!</v>
      </c>
      <c r="DF22" s="17" t="e">
        <f t="shared" si="24"/>
        <v>#VALUE!</v>
      </c>
      <c r="DG22" s="17" t="e">
        <f t="shared" si="24"/>
        <v>#VALUE!</v>
      </c>
      <c r="DH22" s="17" t="e">
        <f t="shared" si="24"/>
        <v>#VALUE!</v>
      </c>
      <c r="DI22" s="17" t="e">
        <f t="shared" si="24"/>
        <v>#VALUE!</v>
      </c>
      <c r="DJ22" s="17" t="e">
        <f t="shared" si="24"/>
        <v>#VALUE!</v>
      </c>
      <c r="DK22" s="17" t="e">
        <f t="shared" si="24"/>
        <v>#VALUE!</v>
      </c>
      <c r="DL22" s="17" t="e">
        <f t="shared" si="24"/>
        <v>#VALUE!</v>
      </c>
      <c r="DX22" s="41" t="s">
        <v>39</v>
      </c>
      <c r="DY22" s="16" t="s">
        <v>0</v>
      </c>
      <c r="DZ22" s="16" t="s">
        <v>0</v>
      </c>
      <c r="EA22" s="16" t="s">
        <v>0</v>
      </c>
    </row>
    <row r="23" spans="1:131" s="17" customFormat="1" x14ac:dyDescent="0.2">
      <c r="A23" s="17" t="str">
        <f t="shared" si="21"/>
        <v>Depreciation &amp; Amortisation</v>
      </c>
      <c r="B23" s="17" t="s">
        <v>17</v>
      </c>
      <c r="C23" s="29"/>
      <c r="D23" s="17">
        <v>28570444</v>
      </c>
      <c r="E23" s="29"/>
      <c r="F23" s="17">
        <v>29614899</v>
      </c>
      <c r="G23" s="17">
        <v>30503231</v>
      </c>
      <c r="H23" s="17">
        <v>31416243</v>
      </c>
      <c r="I23" s="17">
        <v>32354562</v>
      </c>
      <c r="J23" s="17">
        <v>33325198.859999992</v>
      </c>
      <c r="K23" s="17">
        <v>34324954.829999998</v>
      </c>
      <c r="L23" s="17">
        <v>35354703.460000001</v>
      </c>
      <c r="M23" s="17">
        <v>36415344.550000004</v>
      </c>
      <c r="N23" s="17">
        <v>37507804.900000006</v>
      </c>
      <c r="O23" s="17">
        <v>38633039.060000002</v>
      </c>
      <c r="Q23" s="42" t="s">
        <v>46</v>
      </c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3"/>
      <c r="BB23" s="17" t="e">
        <f>SUMIF('[2]Budget Summary 1'!$C:$C,$A23,'[2]Budget Summary 1'!BC:BC)</f>
        <v>#VALUE!</v>
      </c>
      <c r="BC23" s="17" t="e">
        <f>SUMIF('[2]Budget Summary 1'!$C:$C,$A23,'[2]Budget Summary 1'!BD:BD)</f>
        <v>#VALUE!</v>
      </c>
      <c r="BD23" s="17" t="e">
        <f>SUMIF('[2]Budget Summary 1'!$C:$C,$A23,'[2]Budget Summary 1'!BE:BE)</f>
        <v>#VALUE!</v>
      </c>
      <c r="BE23" s="17" t="e">
        <f>SUMIF('[2]Budget Summary 1'!$C:$C,$A23,'[2]Budget Summary 1'!BF:BF)</f>
        <v>#VALUE!</v>
      </c>
      <c r="BF23" s="17" t="e">
        <f>SUMIF('[2]Budget Summary 1'!$C:$C,$A23,'[2]Budget Summary 1'!BG:BG)</f>
        <v>#VALUE!</v>
      </c>
      <c r="BG23" s="17" t="e">
        <f>SUMIF('[2]Budget Summary 1'!$C:$C,$A23,'[2]Budget Summary 1'!BH:BH)</f>
        <v>#VALUE!</v>
      </c>
      <c r="BH23" s="17" t="e">
        <f>SUMIF('[2]Budget Summary 1'!$C:$C,$A23,'[2]Budget Summary 1'!BI:BI)</f>
        <v>#VALUE!</v>
      </c>
      <c r="BI23" s="17" t="e">
        <f>SUMIF('[2]Budget Summary 1'!$C:$C,$A23,'[2]Budget Summary 1'!BJ:BJ)</f>
        <v>#VALUE!</v>
      </c>
      <c r="BJ23" s="17" t="e">
        <f>SUMIF('[2]Budget Summary 1'!$C:$C,$A23,'[2]Budget Summary 1'!BK:BK)</f>
        <v>#VALUE!</v>
      </c>
      <c r="BK23" s="17" t="e">
        <f>SUMIF('[2]Budget Summary 1'!$C:$C,$A23,'[2]Budget Summary 1'!BL:BL)</f>
        <v>#VALUE!</v>
      </c>
      <c r="BL23" s="17" t="e">
        <f>SUMIF('[2]Budget Summary 1'!$C:$C,$A23,'[2]Budget Summary 1'!BM:BM)</f>
        <v>#VALUE!</v>
      </c>
      <c r="BW23" s="13"/>
      <c r="CB23" s="17" t="e">
        <f t="shared" si="22"/>
        <v>#VALUE!</v>
      </c>
      <c r="CC23" s="17" t="e">
        <f t="shared" si="23"/>
        <v>#VALUE!</v>
      </c>
      <c r="CD23" s="17" t="e">
        <f t="shared" si="23"/>
        <v>#VALUE!</v>
      </c>
      <c r="CE23" s="17" t="e">
        <f t="shared" si="23"/>
        <v>#VALUE!</v>
      </c>
      <c r="CF23" s="17" t="e">
        <f t="shared" si="23"/>
        <v>#VALUE!</v>
      </c>
      <c r="CG23" s="17" t="e">
        <f t="shared" si="23"/>
        <v>#VALUE!</v>
      </c>
      <c r="CH23" s="17" t="e">
        <f t="shared" si="23"/>
        <v>#VALUE!</v>
      </c>
      <c r="CI23" s="17" t="e">
        <f t="shared" si="23"/>
        <v>#VALUE!</v>
      </c>
      <c r="CJ23" s="17" t="e">
        <f t="shared" si="23"/>
        <v>#VALUE!</v>
      </c>
      <c r="CK23" s="17" t="e">
        <f t="shared" si="23"/>
        <v>#VALUE!</v>
      </c>
      <c r="CL23" s="17" t="e">
        <f t="shared" si="23"/>
        <v>#VALUE!</v>
      </c>
      <c r="DB23" s="17" t="e">
        <f t="shared" si="25"/>
        <v>#VALUE!</v>
      </c>
      <c r="DC23" s="17" t="e">
        <f t="shared" si="24"/>
        <v>#VALUE!</v>
      </c>
      <c r="DD23" s="17" t="e">
        <f t="shared" si="24"/>
        <v>#VALUE!</v>
      </c>
      <c r="DE23" s="17" t="e">
        <f t="shared" si="24"/>
        <v>#VALUE!</v>
      </c>
      <c r="DF23" s="17" t="e">
        <f t="shared" si="24"/>
        <v>#VALUE!</v>
      </c>
      <c r="DG23" s="17" t="e">
        <f t="shared" si="24"/>
        <v>#VALUE!</v>
      </c>
      <c r="DH23" s="17" t="e">
        <f t="shared" si="24"/>
        <v>#VALUE!</v>
      </c>
      <c r="DI23" s="17" t="e">
        <f t="shared" si="24"/>
        <v>#VALUE!</v>
      </c>
      <c r="DJ23" s="17" t="e">
        <f t="shared" si="24"/>
        <v>#VALUE!</v>
      </c>
      <c r="DK23" s="17" t="e">
        <f t="shared" si="24"/>
        <v>#VALUE!</v>
      </c>
      <c r="DL23" s="17" t="e">
        <f t="shared" si="24"/>
        <v>#VALUE!</v>
      </c>
      <c r="DX23" s="41" t="s">
        <v>39</v>
      </c>
      <c r="DY23" s="16" t="s">
        <v>0</v>
      </c>
      <c r="DZ23" s="16" t="s">
        <v>0</v>
      </c>
      <c r="EA23" s="16" t="s">
        <v>0</v>
      </c>
    </row>
    <row r="24" spans="1:131" s="17" customFormat="1" x14ac:dyDescent="0.2">
      <c r="A24" s="17" t="str">
        <f t="shared" si="21"/>
        <v>Impairment</v>
      </c>
      <c r="B24" s="17" t="s">
        <v>18</v>
      </c>
      <c r="C24" s="29"/>
      <c r="D24" s="17">
        <v>0</v>
      </c>
      <c r="E24" s="29"/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Q24" s="42" t="s">
        <v>46</v>
      </c>
      <c r="AE24" s="58"/>
      <c r="AF24" s="59"/>
      <c r="AG24" s="59"/>
      <c r="AH24" s="59"/>
      <c r="AI24" s="59"/>
      <c r="AJ24" s="59"/>
      <c r="AK24" s="59"/>
      <c r="AL24" s="59"/>
      <c r="AM24" s="59"/>
      <c r="AN24" s="60"/>
      <c r="AO24" s="46"/>
      <c r="BB24" s="17" t="e">
        <f>SUMIF('[2]Budget Summary 1'!$C:$C,$A24,'[2]Budget Summary 1'!BC:BC)</f>
        <v>#VALUE!</v>
      </c>
      <c r="BC24" s="17" t="e">
        <f>SUMIF('[2]Budget Summary 1'!$C:$C,$A24,'[2]Budget Summary 1'!BD:BD)</f>
        <v>#VALUE!</v>
      </c>
      <c r="BD24" s="17" t="e">
        <f>SUMIF('[2]Budget Summary 1'!$C:$C,$A24,'[2]Budget Summary 1'!BE:BE)</f>
        <v>#VALUE!</v>
      </c>
      <c r="BE24" s="17" t="e">
        <f>SUMIF('[2]Budget Summary 1'!$C:$C,$A24,'[2]Budget Summary 1'!BF:BF)</f>
        <v>#VALUE!</v>
      </c>
      <c r="BF24" s="17" t="e">
        <f>SUMIF('[2]Budget Summary 1'!$C:$C,$A24,'[2]Budget Summary 1'!BG:BG)</f>
        <v>#VALUE!</v>
      </c>
      <c r="BG24" s="17" t="e">
        <f>SUMIF('[2]Budget Summary 1'!$C:$C,$A24,'[2]Budget Summary 1'!BH:BH)</f>
        <v>#VALUE!</v>
      </c>
      <c r="BH24" s="17" t="e">
        <f>SUMIF('[2]Budget Summary 1'!$C:$C,$A24,'[2]Budget Summary 1'!BI:BI)</f>
        <v>#VALUE!</v>
      </c>
      <c r="BI24" s="17" t="e">
        <f>SUMIF('[2]Budget Summary 1'!$C:$C,$A24,'[2]Budget Summary 1'!BJ:BJ)</f>
        <v>#VALUE!</v>
      </c>
      <c r="BJ24" s="17" t="e">
        <f>SUMIF('[2]Budget Summary 1'!$C:$C,$A24,'[2]Budget Summary 1'!BK:BK)</f>
        <v>#VALUE!</v>
      </c>
      <c r="BK24" s="17" t="e">
        <f>SUMIF('[2]Budget Summary 1'!$C:$C,$A24,'[2]Budget Summary 1'!BL:BL)</f>
        <v>#VALUE!</v>
      </c>
      <c r="BL24" s="17" t="e">
        <f>SUMIF('[2]Budget Summary 1'!$C:$C,$A24,'[2]Budget Summary 1'!BM:BM)</f>
        <v>#VALUE!</v>
      </c>
      <c r="BW24" s="13"/>
      <c r="CB24" s="17" t="e">
        <f t="shared" si="22"/>
        <v>#VALUE!</v>
      </c>
      <c r="CC24" s="17" t="e">
        <f t="shared" si="23"/>
        <v>#VALUE!</v>
      </c>
      <c r="CD24" s="17" t="e">
        <f t="shared" si="23"/>
        <v>#VALUE!</v>
      </c>
      <c r="CE24" s="17" t="e">
        <f t="shared" si="23"/>
        <v>#VALUE!</v>
      </c>
      <c r="CF24" s="17" t="e">
        <f t="shared" si="23"/>
        <v>#VALUE!</v>
      </c>
      <c r="CG24" s="17" t="e">
        <f t="shared" si="23"/>
        <v>#VALUE!</v>
      </c>
      <c r="CH24" s="17" t="e">
        <f t="shared" si="23"/>
        <v>#VALUE!</v>
      </c>
      <c r="CI24" s="17" t="e">
        <f t="shared" si="23"/>
        <v>#VALUE!</v>
      </c>
      <c r="CJ24" s="17" t="e">
        <f t="shared" si="23"/>
        <v>#VALUE!</v>
      </c>
      <c r="CK24" s="17" t="e">
        <f t="shared" si="23"/>
        <v>#VALUE!</v>
      </c>
      <c r="CL24" s="17" t="e">
        <f t="shared" si="23"/>
        <v>#VALUE!</v>
      </c>
      <c r="DB24" s="17" t="e">
        <f t="shared" si="25"/>
        <v>#VALUE!</v>
      </c>
      <c r="DC24" s="17" t="e">
        <f t="shared" si="24"/>
        <v>#VALUE!</v>
      </c>
      <c r="DD24" s="17" t="e">
        <f t="shared" si="24"/>
        <v>#VALUE!</v>
      </c>
      <c r="DE24" s="17" t="e">
        <f t="shared" si="24"/>
        <v>#VALUE!</v>
      </c>
      <c r="DF24" s="17" t="e">
        <f t="shared" si="24"/>
        <v>#VALUE!</v>
      </c>
      <c r="DG24" s="17" t="e">
        <f t="shared" si="24"/>
        <v>#VALUE!</v>
      </c>
      <c r="DH24" s="17" t="e">
        <f t="shared" si="24"/>
        <v>#VALUE!</v>
      </c>
      <c r="DI24" s="17" t="e">
        <f t="shared" si="24"/>
        <v>#VALUE!</v>
      </c>
      <c r="DJ24" s="17" t="e">
        <f t="shared" si="24"/>
        <v>#VALUE!</v>
      </c>
      <c r="DK24" s="17" t="e">
        <f t="shared" si="24"/>
        <v>#VALUE!</v>
      </c>
      <c r="DL24" s="17" t="e">
        <f t="shared" si="24"/>
        <v>#VALUE!</v>
      </c>
      <c r="DX24" s="41" t="s">
        <v>39</v>
      </c>
      <c r="DY24" s="16" t="s">
        <v>0</v>
      </c>
      <c r="DZ24" s="16" t="s">
        <v>0</v>
      </c>
      <c r="EA24" s="16" t="s">
        <v>0</v>
      </c>
    </row>
    <row r="25" spans="1:131" s="17" customFormat="1" x14ac:dyDescent="0.2">
      <c r="A25" s="17" t="str">
        <f t="shared" si="21"/>
        <v>Other Expenses</v>
      </c>
      <c r="B25" s="17" t="s">
        <v>19</v>
      </c>
      <c r="C25" s="29"/>
      <c r="D25" s="17">
        <v>4770466</v>
      </c>
      <c r="E25" s="29"/>
      <c r="F25" s="17">
        <v>6307813</v>
      </c>
      <c r="G25" s="17">
        <v>6513524</v>
      </c>
      <c r="H25" s="17">
        <v>6754750</v>
      </c>
      <c r="I25" s="17">
        <v>6884427</v>
      </c>
      <c r="J25" s="17">
        <v>7043204.2500000009</v>
      </c>
      <c r="K25" s="17">
        <v>7155926.4100000001</v>
      </c>
      <c r="L25" s="17">
        <v>7321891.6500000004</v>
      </c>
      <c r="M25" s="17">
        <v>7441726.6400000006</v>
      </c>
      <c r="N25" s="17">
        <v>7615398.6699999999</v>
      </c>
      <c r="O25" s="17">
        <v>7560680.6199999992</v>
      </c>
      <c r="Q25" s="42" t="s">
        <v>46</v>
      </c>
      <c r="AO25" s="13"/>
      <c r="BB25" s="17" t="e">
        <f>SUMIF('[2]Budget Summary 1'!$C:$C,$A25,'[2]Budget Summary 1'!BC:BC)</f>
        <v>#VALUE!</v>
      </c>
      <c r="BC25" s="17" t="e">
        <f>SUMIF('[2]Budget Summary 1'!$C:$C,$A25,'[2]Budget Summary 1'!BD:BD)</f>
        <v>#VALUE!</v>
      </c>
      <c r="BD25" s="17" t="e">
        <f>SUMIF('[2]Budget Summary 1'!$C:$C,$A25,'[2]Budget Summary 1'!BE:BE)</f>
        <v>#VALUE!</v>
      </c>
      <c r="BE25" s="17" t="e">
        <f>SUMIF('[2]Budget Summary 1'!$C:$C,$A25,'[2]Budget Summary 1'!BF:BF)</f>
        <v>#VALUE!</v>
      </c>
      <c r="BF25" s="17" t="e">
        <f>SUMIF('[2]Budget Summary 1'!$C:$C,$A25,'[2]Budget Summary 1'!BG:BG)</f>
        <v>#VALUE!</v>
      </c>
      <c r="BG25" s="17" t="e">
        <f>SUMIF('[2]Budget Summary 1'!$C:$C,$A25,'[2]Budget Summary 1'!BH:BH)</f>
        <v>#VALUE!</v>
      </c>
      <c r="BH25" s="17" t="e">
        <f>SUMIF('[2]Budget Summary 1'!$C:$C,$A25,'[2]Budget Summary 1'!BI:BI)</f>
        <v>#VALUE!</v>
      </c>
      <c r="BI25" s="17" t="e">
        <f>SUMIF('[2]Budget Summary 1'!$C:$C,$A25,'[2]Budget Summary 1'!BJ:BJ)</f>
        <v>#VALUE!</v>
      </c>
      <c r="BJ25" s="17" t="e">
        <f>SUMIF('[2]Budget Summary 1'!$C:$C,$A25,'[2]Budget Summary 1'!BK:BK)</f>
        <v>#VALUE!</v>
      </c>
      <c r="BK25" s="17" t="e">
        <f>SUMIF('[2]Budget Summary 1'!$C:$C,$A25,'[2]Budget Summary 1'!BL:BL)</f>
        <v>#VALUE!</v>
      </c>
      <c r="BL25" s="17" t="e">
        <f>SUMIF('[2]Budget Summary 1'!$C:$C,$A25,'[2]Budget Summary 1'!BM:BM)</f>
        <v>#VALUE!</v>
      </c>
      <c r="BW25" s="13"/>
      <c r="CB25" s="17" t="e">
        <f t="shared" si="22"/>
        <v>#VALUE!</v>
      </c>
      <c r="CC25" s="17" t="e">
        <f t="shared" si="23"/>
        <v>#VALUE!</v>
      </c>
      <c r="CD25" s="17" t="e">
        <f t="shared" si="23"/>
        <v>#VALUE!</v>
      </c>
      <c r="CE25" s="17" t="e">
        <f t="shared" si="23"/>
        <v>#VALUE!</v>
      </c>
      <c r="CF25" s="17" t="e">
        <f t="shared" si="23"/>
        <v>#VALUE!</v>
      </c>
      <c r="CG25" s="17" t="e">
        <f t="shared" si="23"/>
        <v>#VALUE!</v>
      </c>
      <c r="CH25" s="17" t="e">
        <f t="shared" si="23"/>
        <v>#VALUE!</v>
      </c>
      <c r="CI25" s="17" t="e">
        <f t="shared" si="23"/>
        <v>#VALUE!</v>
      </c>
      <c r="CJ25" s="17" t="e">
        <f t="shared" si="23"/>
        <v>#VALUE!</v>
      </c>
      <c r="CK25" s="17" t="e">
        <f t="shared" si="23"/>
        <v>#VALUE!</v>
      </c>
      <c r="CL25" s="17" t="e">
        <f t="shared" si="23"/>
        <v>#VALUE!</v>
      </c>
      <c r="DB25" s="17" t="e">
        <f t="shared" si="25"/>
        <v>#VALUE!</v>
      </c>
      <c r="DC25" s="17" t="e">
        <f t="shared" si="24"/>
        <v>#VALUE!</v>
      </c>
      <c r="DD25" s="17" t="e">
        <f t="shared" si="24"/>
        <v>#VALUE!</v>
      </c>
      <c r="DE25" s="17" t="e">
        <f t="shared" si="24"/>
        <v>#VALUE!</v>
      </c>
      <c r="DF25" s="17" t="e">
        <f t="shared" si="24"/>
        <v>#VALUE!</v>
      </c>
      <c r="DG25" s="17" t="e">
        <f t="shared" si="24"/>
        <v>#VALUE!</v>
      </c>
      <c r="DH25" s="17" t="e">
        <f t="shared" si="24"/>
        <v>#VALUE!</v>
      </c>
      <c r="DI25" s="17" t="e">
        <f t="shared" si="24"/>
        <v>#VALUE!</v>
      </c>
      <c r="DJ25" s="17" t="e">
        <f t="shared" si="24"/>
        <v>#VALUE!</v>
      </c>
      <c r="DK25" s="17" t="e">
        <f t="shared" si="24"/>
        <v>#VALUE!</v>
      </c>
      <c r="DL25" s="17" t="e">
        <f t="shared" si="24"/>
        <v>#VALUE!</v>
      </c>
      <c r="DX25" s="41" t="s">
        <v>39</v>
      </c>
      <c r="DY25" s="16" t="s">
        <v>0</v>
      </c>
      <c r="DZ25" s="16" t="s">
        <v>0</v>
      </c>
      <c r="EA25" s="16" t="s">
        <v>0</v>
      </c>
    </row>
    <row r="26" spans="1:131" s="17" customFormat="1" x14ac:dyDescent="0.2">
      <c r="B26" s="21" t="s">
        <v>20</v>
      </c>
      <c r="C26" s="19"/>
      <c r="D26" s="20">
        <v>109914875.09</v>
      </c>
      <c r="E26" s="19"/>
      <c r="F26" s="20">
        <v>104110619.99000001</v>
      </c>
      <c r="G26" s="20">
        <v>106576375.48</v>
      </c>
      <c r="H26" s="20">
        <v>109963384.03999999</v>
      </c>
      <c r="I26" s="20">
        <v>112719194.03999999</v>
      </c>
      <c r="J26" s="20">
        <v>116511790.43999997</v>
      </c>
      <c r="K26" s="20">
        <v>120430077.58999999</v>
      </c>
      <c r="L26" s="20">
        <v>124558946.17000002</v>
      </c>
      <c r="M26" s="20">
        <v>128850508.19000004</v>
      </c>
      <c r="N26" s="20">
        <v>133093631.16000001</v>
      </c>
      <c r="O26" s="20">
        <v>137753634.12000003</v>
      </c>
      <c r="S26" s="17">
        <f>SUMIF($Q20:$Q25,"yes",D20:D25)</f>
        <v>109914875.09</v>
      </c>
      <c r="T26" s="17">
        <f t="shared" ref="T26:AC26" si="26">SUMIF($Q20:$Q25,"yes",F20:F25)</f>
        <v>104110619.99000001</v>
      </c>
      <c r="U26" s="17">
        <f t="shared" si="26"/>
        <v>106576375.48</v>
      </c>
      <c r="V26" s="17">
        <f t="shared" si="26"/>
        <v>109963384.03999999</v>
      </c>
      <c r="W26" s="17">
        <f t="shared" si="26"/>
        <v>112719194.03999999</v>
      </c>
      <c r="X26" s="17">
        <f t="shared" si="26"/>
        <v>116511790.43999997</v>
      </c>
      <c r="Y26" s="17">
        <f t="shared" si="26"/>
        <v>120430077.58999999</v>
      </c>
      <c r="Z26" s="17">
        <f t="shared" si="26"/>
        <v>124558946.17000002</v>
      </c>
      <c r="AA26" s="17">
        <f t="shared" si="26"/>
        <v>128850508.19000004</v>
      </c>
      <c r="AB26" s="17">
        <f t="shared" si="26"/>
        <v>133093631.16000001</v>
      </c>
      <c r="AC26" s="17">
        <f t="shared" si="26"/>
        <v>137753634.12000003</v>
      </c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BB26" s="20" t="e">
        <f t="shared" ref="BB26:BL26" si="27">SUM(BB20:BB25)</f>
        <v>#VALUE!</v>
      </c>
      <c r="BC26" s="20" t="e">
        <f t="shared" si="27"/>
        <v>#VALUE!</v>
      </c>
      <c r="BD26" s="20" t="e">
        <f t="shared" si="27"/>
        <v>#VALUE!</v>
      </c>
      <c r="BE26" s="20" t="e">
        <f t="shared" si="27"/>
        <v>#VALUE!</v>
      </c>
      <c r="BF26" s="20" t="e">
        <f t="shared" si="27"/>
        <v>#VALUE!</v>
      </c>
      <c r="BG26" s="20" t="e">
        <f t="shared" si="27"/>
        <v>#VALUE!</v>
      </c>
      <c r="BH26" s="20" t="e">
        <f t="shared" si="27"/>
        <v>#VALUE!</v>
      </c>
      <c r="BI26" s="20" t="e">
        <f t="shared" si="27"/>
        <v>#VALUE!</v>
      </c>
      <c r="BJ26" s="20" t="e">
        <f t="shared" si="27"/>
        <v>#VALUE!</v>
      </c>
      <c r="BK26" s="20" t="e">
        <f t="shared" si="27"/>
        <v>#VALUE!</v>
      </c>
      <c r="BL26" s="20" t="e">
        <f t="shared" si="27"/>
        <v>#VALUE!</v>
      </c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CB26" s="20" t="e">
        <f t="shared" ref="CB26:CL26" si="28">SUM(CB20:CB25)</f>
        <v>#VALUE!</v>
      </c>
      <c r="CC26" s="20" t="e">
        <f t="shared" si="28"/>
        <v>#VALUE!</v>
      </c>
      <c r="CD26" s="20" t="e">
        <f t="shared" si="28"/>
        <v>#VALUE!</v>
      </c>
      <c r="CE26" s="20" t="e">
        <f t="shared" si="28"/>
        <v>#VALUE!</v>
      </c>
      <c r="CF26" s="20" t="e">
        <f t="shared" si="28"/>
        <v>#VALUE!</v>
      </c>
      <c r="CG26" s="20" t="e">
        <f t="shared" si="28"/>
        <v>#VALUE!</v>
      </c>
      <c r="CH26" s="20" t="e">
        <f t="shared" si="28"/>
        <v>#VALUE!</v>
      </c>
      <c r="CI26" s="20" t="e">
        <f t="shared" si="28"/>
        <v>#VALUE!</v>
      </c>
      <c r="CJ26" s="20" t="e">
        <f t="shared" si="28"/>
        <v>#VALUE!</v>
      </c>
      <c r="CK26" s="20" t="e">
        <f t="shared" si="28"/>
        <v>#VALUE!</v>
      </c>
      <c r="CL26" s="20" t="e">
        <f t="shared" si="28"/>
        <v>#VALUE!</v>
      </c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DB26" s="20" t="e">
        <f t="shared" ref="DB26:DL26" si="29">SUM(DB20:DB25)</f>
        <v>#VALUE!</v>
      </c>
      <c r="DC26" s="20" t="e">
        <f t="shared" si="29"/>
        <v>#VALUE!</v>
      </c>
      <c r="DD26" s="20" t="e">
        <f t="shared" si="29"/>
        <v>#VALUE!</v>
      </c>
      <c r="DE26" s="20" t="e">
        <f t="shared" si="29"/>
        <v>#VALUE!</v>
      </c>
      <c r="DF26" s="20" t="e">
        <f t="shared" si="29"/>
        <v>#VALUE!</v>
      </c>
      <c r="DG26" s="20" t="e">
        <f t="shared" si="29"/>
        <v>#VALUE!</v>
      </c>
      <c r="DH26" s="20" t="e">
        <f t="shared" si="29"/>
        <v>#VALUE!</v>
      </c>
      <c r="DI26" s="20" t="e">
        <f t="shared" si="29"/>
        <v>#VALUE!</v>
      </c>
      <c r="DJ26" s="20" t="e">
        <f t="shared" si="29"/>
        <v>#VALUE!</v>
      </c>
      <c r="DK26" s="20" t="e">
        <f t="shared" si="29"/>
        <v>#VALUE!</v>
      </c>
      <c r="DL26" s="20" t="e">
        <f t="shared" si="29"/>
        <v>#VALUE!</v>
      </c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X26" s="41" t="s">
        <v>39</v>
      </c>
      <c r="DY26" s="16" t="s">
        <v>0</v>
      </c>
      <c r="DZ26" s="16" t="s">
        <v>0</v>
      </c>
      <c r="EA26" s="16" t="s">
        <v>0</v>
      </c>
    </row>
    <row r="27" spans="1:131" s="17" customFormat="1" x14ac:dyDescent="0.2">
      <c r="B27" s="21"/>
      <c r="C27" s="29"/>
      <c r="E27" s="29"/>
      <c r="DX27" s="41" t="s">
        <v>39</v>
      </c>
      <c r="DY27" s="16" t="s">
        <v>0</v>
      </c>
      <c r="DZ27" s="16" t="s">
        <v>0</v>
      </c>
      <c r="EA27" s="16" t="s">
        <v>0</v>
      </c>
    </row>
    <row r="28" spans="1:131" s="17" customFormat="1" ht="15" x14ac:dyDescent="0.25">
      <c r="B28" s="39" t="s">
        <v>54</v>
      </c>
      <c r="C28" s="19"/>
      <c r="D28" s="20">
        <v>103368.82999999821</v>
      </c>
      <c r="E28" s="19"/>
      <c r="F28" s="20">
        <v>960430.79999998212</v>
      </c>
      <c r="G28" s="20">
        <v>1136091.3199999928</v>
      </c>
      <c r="H28" s="20">
        <v>1415113.9600000083</v>
      </c>
      <c r="I28" s="20">
        <v>2453074.9600000083</v>
      </c>
      <c r="J28" s="20">
        <v>2320762.6700000316</v>
      </c>
      <c r="K28" s="20">
        <v>479706.26999999583</v>
      </c>
      <c r="L28" s="20">
        <v>397369.2499999851</v>
      </c>
      <c r="M28" s="20">
        <v>311568.08999995887</v>
      </c>
      <c r="N28" s="20">
        <v>-483945.04999999702</v>
      </c>
      <c r="O28" s="20">
        <v>-560041.66000005603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BB28" s="20" t="e">
        <f t="shared" ref="BB28:BL28" si="30">BB17-BB26</f>
        <v>#VALUE!</v>
      </c>
      <c r="BC28" s="20" t="e">
        <f t="shared" si="30"/>
        <v>#VALUE!</v>
      </c>
      <c r="BD28" s="20" t="e">
        <f t="shared" si="30"/>
        <v>#VALUE!</v>
      </c>
      <c r="BE28" s="20" t="e">
        <f t="shared" si="30"/>
        <v>#VALUE!</v>
      </c>
      <c r="BF28" s="20" t="e">
        <f t="shared" si="30"/>
        <v>#VALUE!</v>
      </c>
      <c r="BG28" s="20" t="e">
        <f t="shared" si="30"/>
        <v>#VALUE!</v>
      </c>
      <c r="BH28" s="20" t="e">
        <f t="shared" si="30"/>
        <v>#VALUE!</v>
      </c>
      <c r="BI28" s="20" t="e">
        <f t="shared" si="30"/>
        <v>#VALUE!</v>
      </c>
      <c r="BJ28" s="20" t="e">
        <f t="shared" si="30"/>
        <v>#VALUE!</v>
      </c>
      <c r="BK28" s="20" t="e">
        <f t="shared" si="30"/>
        <v>#VALUE!</v>
      </c>
      <c r="BL28" s="20" t="e">
        <f t="shared" si="30"/>
        <v>#VALUE!</v>
      </c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CB28" s="20" t="e">
        <f t="shared" ref="CB28:CL28" si="31">CB17-CB26</f>
        <v>#VALUE!</v>
      </c>
      <c r="CC28" s="20" t="e">
        <f t="shared" si="31"/>
        <v>#VALUE!</v>
      </c>
      <c r="CD28" s="20" t="e">
        <f t="shared" si="31"/>
        <v>#VALUE!</v>
      </c>
      <c r="CE28" s="20" t="e">
        <f t="shared" si="31"/>
        <v>#VALUE!</v>
      </c>
      <c r="CF28" s="20" t="e">
        <f t="shared" si="31"/>
        <v>#VALUE!</v>
      </c>
      <c r="CG28" s="20" t="e">
        <f t="shared" si="31"/>
        <v>#VALUE!</v>
      </c>
      <c r="CH28" s="20" t="e">
        <f t="shared" si="31"/>
        <v>#VALUE!</v>
      </c>
      <c r="CI28" s="20" t="e">
        <f t="shared" si="31"/>
        <v>#VALUE!</v>
      </c>
      <c r="CJ28" s="20" t="e">
        <f t="shared" si="31"/>
        <v>#VALUE!</v>
      </c>
      <c r="CK28" s="20" t="e">
        <f t="shared" si="31"/>
        <v>#VALUE!</v>
      </c>
      <c r="CL28" s="20" t="e">
        <f t="shared" si="31"/>
        <v>#VALUE!</v>
      </c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DX28" s="41" t="s">
        <v>39</v>
      </c>
      <c r="DY28" s="16" t="s">
        <v>0</v>
      </c>
      <c r="DZ28" s="16" t="s">
        <v>0</v>
      </c>
      <c r="EA28" s="16" t="s">
        <v>0</v>
      </c>
    </row>
    <row r="29" spans="1:131" s="17" customFormat="1" x14ac:dyDescent="0.2">
      <c r="C29" s="29"/>
      <c r="E29" s="29"/>
      <c r="DX29" s="41" t="s">
        <v>39</v>
      </c>
      <c r="DY29" s="16" t="s">
        <v>0</v>
      </c>
      <c r="DZ29" s="16" t="s">
        <v>0</v>
      </c>
      <c r="EA29" s="16" t="s">
        <v>0</v>
      </c>
    </row>
    <row r="30" spans="1:131" s="17" customFormat="1" x14ac:dyDescent="0.2">
      <c r="B30" s="21" t="s">
        <v>55</v>
      </c>
      <c r="C30" s="19"/>
      <c r="D30" s="20">
        <v>0</v>
      </c>
      <c r="E30" s="19"/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BB30" s="20" t="e">
        <f>#REF!</f>
        <v>#REF!</v>
      </c>
      <c r="BC30" s="20" t="e">
        <f>#REF!</f>
        <v>#REF!</v>
      </c>
      <c r="BD30" s="20" t="e">
        <f>#REF!</f>
        <v>#REF!</v>
      </c>
      <c r="BE30" s="20" t="e">
        <f>#REF!</f>
        <v>#REF!</v>
      </c>
      <c r="BF30" s="20" t="e">
        <f>#REF!</f>
        <v>#REF!</v>
      </c>
      <c r="BG30" s="20" t="e">
        <f>#REF!</f>
        <v>#REF!</v>
      </c>
      <c r="BH30" s="20" t="e">
        <f>#REF!</f>
        <v>#REF!</v>
      </c>
      <c r="BI30" s="20" t="e">
        <f>#REF!</f>
        <v>#REF!</v>
      </c>
      <c r="BJ30" s="20" t="e">
        <f>#REF!</f>
        <v>#REF!</v>
      </c>
      <c r="BK30" s="20" t="e">
        <f>#REF!</f>
        <v>#REF!</v>
      </c>
      <c r="BL30" s="20" t="e">
        <f>#REF!</f>
        <v>#REF!</v>
      </c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CB30" s="20" t="e">
        <f>#REF!</f>
        <v>#REF!</v>
      </c>
      <c r="CC30" s="20" t="e">
        <f>#REF!</f>
        <v>#REF!</v>
      </c>
      <c r="CD30" s="20" t="e">
        <f>#REF!</f>
        <v>#REF!</v>
      </c>
      <c r="CE30" s="20" t="e">
        <f>#REF!</f>
        <v>#REF!</v>
      </c>
      <c r="CF30" s="20" t="e">
        <f>#REF!</f>
        <v>#REF!</v>
      </c>
      <c r="CG30" s="20" t="e">
        <f>#REF!</f>
        <v>#REF!</v>
      </c>
      <c r="CH30" s="20" t="e">
        <f>#REF!</f>
        <v>#REF!</v>
      </c>
      <c r="CI30" s="20" t="e">
        <f>#REF!</f>
        <v>#REF!</v>
      </c>
      <c r="CJ30" s="20" t="e">
        <f>#REF!</f>
        <v>#REF!</v>
      </c>
      <c r="CK30" s="20" t="e">
        <f>#REF!</f>
        <v>#REF!</v>
      </c>
      <c r="CL30" s="20" t="e">
        <f>#REF!</f>
        <v>#REF!</v>
      </c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DX30" s="41" t="s">
        <v>39</v>
      </c>
      <c r="DY30" s="16" t="s">
        <v>0</v>
      </c>
      <c r="DZ30" s="16" t="s">
        <v>0</v>
      </c>
      <c r="EA30" s="16" t="s">
        <v>0</v>
      </c>
    </row>
    <row r="31" spans="1:131" s="17" customFormat="1" x14ac:dyDescent="0.2">
      <c r="B31" s="21"/>
      <c r="C31" s="29"/>
      <c r="E31" s="29"/>
      <c r="DX31" s="41" t="s">
        <v>39</v>
      </c>
      <c r="DY31" s="16" t="s">
        <v>0</v>
      </c>
      <c r="DZ31" s="16" t="s">
        <v>0</v>
      </c>
      <c r="EA31" s="16" t="s">
        <v>0</v>
      </c>
    </row>
    <row r="32" spans="1:131" s="17" customFormat="1" ht="15.75" thickBot="1" x14ac:dyDescent="0.3">
      <c r="B32" s="39" t="s">
        <v>56</v>
      </c>
      <c r="C32" s="19"/>
      <c r="D32" s="64">
        <v>103368.82999999821</v>
      </c>
      <c r="E32" s="19"/>
      <c r="F32" s="64">
        <v>960430.79999998212</v>
      </c>
      <c r="G32" s="64">
        <v>1136091.3199999928</v>
      </c>
      <c r="H32" s="64">
        <v>1415113.9600000083</v>
      </c>
      <c r="I32" s="64">
        <v>2453074.9600000083</v>
      </c>
      <c r="J32" s="64">
        <v>2320762.6700000316</v>
      </c>
      <c r="K32" s="64">
        <v>479706.26999999583</v>
      </c>
      <c r="L32" s="64">
        <v>397369.2499999851</v>
      </c>
      <c r="M32" s="64">
        <v>311568.08999995887</v>
      </c>
      <c r="N32" s="64">
        <v>-483945.04999999702</v>
      </c>
      <c r="O32" s="64">
        <v>-560041.66000005603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BB32" s="64" t="e">
        <f t="shared" ref="BB32:BL32" si="32">BB30+BB28</f>
        <v>#REF!</v>
      </c>
      <c r="BC32" s="64" t="e">
        <f t="shared" si="32"/>
        <v>#REF!</v>
      </c>
      <c r="BD32" s="64" t="e">
        <f t="shared" si="32"/>
        <v>#REF!</v>
      </c>
      <c r="BE32" s="64" t="e">
        <f t="shared" si="32"/>
        <v>#REF!</v>
      </c>
      <c r="BF32" s="64" t="e">
        <f t="shared" si="32"/>
        <v>#REF!</v>
      </c>
      <c r="BG32" s="64" t="e">
        <f t="shared" si="32"/>
        <v>#REF!</v>
      </c>
      <c r="BH32" s="64" t="e">
        <f t="shared" si="32"/>
        <v>#REF!</v>
      </c>
      <c r="BI32" s="64" t="e">
        <f t="shared" si="32"/>
        <v>#REF!</v>
      </c>
      <c r="BJ32" s="64" t="e">
        <f t="shared" si="32"/>
        <v>#REF!</v>
      </c>
      <c r="BK32" s="64" t="e">
        <f t="shared" si="32"/>
        <v>#REF!</v>
      </c>
      <c r="BL32" s="64" t="e">
        <f t="shared" si="32"/>
        <v>#REF!</v>
      </c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CB32" s="64" t="e">
        <f t="shared" ref="CB32:CL32" si="33">CB30+CB28</f>
        <v>#REF!</v>
      </c>
      <c r="CC32" s="64" t="e">
        <f t="shared" si="33"/>
        <v>#REF!</v>
      </c>
      <c r="CD32" s="64" t="e">
        <f t="shared" si="33"/>
        <v>#REF!</v>
      </c>
      <c r="CE32" s="64" t="e">
        <f t="shared" si="33"/>
        <v>#REF!</v>
      </c>
      <c r="CF32" s="64" t="e">
        <f t="shared" si="33"/>
        <v>#REF!</v>
      </c>
      <c r="CG32" s="64" t="e">
        <f t="shared" si="33"/>
        <v>#REF!</v>
      </c>
      <c r="CH32" s="64" t="e">
        <f t="shared" si="33"/>
        <v>#REF!</v>
      </c>
      <c r="CI32" s="64" t="e">
        <f t="shared" si="33"/>
        <v>#REF!</v>
      </c>
      <c r="CJ32" s="64" t="e">
        <f t="shared" si="33"/>
        <v>#REF!</v>
      </c>
      <c r="CK32" s="64" t="e">
        <f t="shared" si="33"/>
        <v>#REF!</v>
      </c>
      <c r="CL32" s="64" t="e">
        <f t="shared" si="33"/>
        <v>#REF!</v>
      </c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DX32" s="41" t="s">
        <v>39</v>
      </c>
      <c r="DY32" s="16" t="s">
        <v>0</v>
      </c>
      <c r="DZ32" s="16" t="s">
        <v>0</v>
      </c>
      <c r="EA32" s="16" t="s">
        <v>0</v>
      </c>
    </row>
    <row r="33" spans="1:131" s="17" customFormat="1" ht="13.5" thickTop="1" x14ac:dyDescent="0.2">
      <c r="C33" s="29"/>
      <c r="E33" s="29"/>
      <c r="DX33" s="41" t="s">
        <v>39</v>
      </c>
      <c r="DY33" s="16" t="s">
        <v>0</v>
      </c>
      <c r="DZ33" s="16" t="s">
        <v>0</v>
      </c>
      <c r="EA33" s="16" t="s">
        <v>0</v>
      </c>
    </row>
    <row r="34" spans="1:131" s="17" customFormat="1" x14ac:dyDescent="0.2">
      <c r="B34" s="65" t="s">
        <v>57</v>
      </c>
      <c r="C34" s="29"/>
      <c r="E34" s="29"/>
      <c r="DX34" s="41" t="s">
        <v>39</v>
      </c>
      <c r="DY34" s="16" t="s">
        <v>0</v>
      </c>
      <c r="DZ34" s="16" t="s">
        <v>0</v>
      </c>
      <c r="EA34" s="16" t="s">
        <v>0</v>
      </c>
    </row>
    <row r="35" spans="1:131" s="17" customFormat="1" x14ac:dyDescent="0.2">
      <c r="B35" s="65" t="s">
        <v>58</v>
      </c>
      <c r="C35" s="66"/>
      <c r="D35" s="65">
        <v>-16404972.170000002</v>
      </c>
      <c r="E35" s="66"/>
      <c r="F35" s="65">
        <v>-8843676.2000000179</v>
      </c>
      <c r="G35" s="65">
        <v>-7586420.980000006</v>
      </c>
      <c r="H35" s="65">
        <v>-7508358.0399999917</v>
      </c>
      <c r="I35" s="65">
        <v>-6815402.0399999917</v>
      </c>
      <c r="J35" s="65">
        <v>-7165067.179999968</v>
      </c>
      <c r="K35" s="65">
        <v>-9229997.0200000033</v>
      </c>
      <c r="L35" s="65">
        <v>-9542923.6700000148</v>
      </c>
      <c r="M35" s="65">
        <v>-9866232.1500000414</v>
      </c>
      <c r="N35" s="65">
        <v>-10906377.839999998</v>
      </c>
      <c r="O35" s="65">
        <v>-11234445.980000056</v>
      </c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BB35" s="65" t="e">
        <f t="shared" ref="BB35:BL35" si="34">BB32-BB13</f>
        <v>#REF!</v>
      </c>
      <c r="BC35" s="65" t="e">
        <f t="shared" si="34"/>
        <v>#REF!</v>
      </c>
      <c r="BD35" s="65" t="e">
        <f t="shared" si="34"/>
        <v>#REF!</v>
      </c>
      <c r="BE35" s="65" t="e">
        <f t="shared" si="34"/>
        <v>#REF!</v>
      </c>
      <c r="BF35" s="65" t="e">
        <f t="shared" si="34"/>
        <v>#REF!</v>
      </c>
      <c r="BG35" s="65" t="e">
        <f t="shared" si="34"/>
        <v>#REF!</v>
      </c>
      <c r="BH35" s="65" t="e">
        <f t="shared" si="34"/>
        <v>#REF!</v>
      </c>
      <c r="BI35" s="65" t="e">
        <f t="shared" si="34"/>
        <v>#REF!</v>
      </c>
      <c r="BJ35" s="65" t="e">
        <f t="shared" si="34"/>
        <v>#REF!</v>
      </c>
      <c r="BK35" s="65" t="e">
        <f t="shared" si="34"/>
        <v>#REF!</v>
      </c>
      <c r="BL35" s="65" t="e">
        <f t="shared" si="34"/>
        <v>#REF!</v>
      </c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CB35" s="65" t="e">
        <f t="shared" ref="CB35:CL35" si="35">CB32-CB13</f>
        <v>#REF!</v>
      </c>
      <c r="CC35" s="65" t="e">
        <f t="shared" si="35"/>
        <v>#REF!</v>
      </c>
      <c r="CD35" s="65" t="e">
        <f t="shared" si="35"/>
        <v>#REF!</v>
      </c>
      <c r="CE35" s="65" t="e">
        <f t="shared" si="35"/>
        <v>#REF!</v>
      </c>
      <c r="CF35" s="65" t="e">
        <f t="shared" si="35"/>
        <v>#REF!</v>
      </c>
      <c r="CG35" s="65" t="e">
        <f t="shared" si="35"/>
        <v>#REF!</v>
      </c>
      <c r="CH35" s="65" t="e">
        <f t="shared" si="35"/>
        <v>#REF!</v>
      </c>
      <c r="CI35" s="65" t="e">
        <f t="shared" si="35"/>
        <v>#REF!</v>
      </c>
      <c r="CJ35" s="65" t="e">
        <f t="shared" si="35"/>
        <v>#REF!</v>
      </c>
      <c r="CK35" s="65" t="e">
        <f t="shared" si="35"/>
        <v>#REF!</v>
      </c>
      <c r="CL35" s="65" t="e">
        <f t="shared" si="35"/>
        <v>#REF!</v>
      </c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DX35" s="41" t="s">
        <v>39</v>
      </c>
      <c r="DY35" s="16" t="s">
        <v>0</v>
      </c>
      <c r="DZ35" s="16" t="s">
        <v>0</v>
      </c>
      <c r="EA35" s="16" t="s">
        <v>0</v>
      </c>
    </row>
    <row r="36" spans="1:131" s="17" customFormat="1" x14ac:dyDescent="0.2">
      <c r="C36" s="29"/>
      <c r="E36" s="40"/>
      <c r="DX36" s="41" t="s">
        <v>39</v>
      </c>
      <c r="DY36" s="16" t="s">
        <v>0</v>
      </c>
      <c r="DZ36" s="16" t="s">
        <v>0</v>
      </c>
      <c r="EA36" s="16" t="s">
        <v>0</v>
      </c>
    </row>
    <row r="37" spans="1:131" s="17" customFormat="1" hidden="1" x14ac:dyDescent="0.2">
      <c r="A37" s="41"/>
      <c r="DX37" s="41" t="s">
        <v>39</v>
      </c>
      <c r="DY37" s="16" t="s">
        <v>0</v>
      </c>
      <c r="DZ37" s="16" t="s">
        <v>0</v>
      </c>
      <c r="EA37" s="16" t="s">
        <v>0</v>
      </c>
    </row>
    <row r="38" spans="1:131" s="17" customFormat="1" hidden="1" x14ac:dyDescent="0.2">
      <c r="DX38" s="41" t="s">
        <v>39</v>
      </c>
      <c r="DY38" s="16" t="s">
        <v>0</v>
      </c>
      <c r="DZ38" s="16" t="s">
        <v>0</v>
      </c>
      <c r="EA38" s="16" t="s">
        <v>0</v>
      </c>
    </row>
    <row r="39" spans="1:131" s="17" customFormat="1" hidden="1" x14ac:dyDescent="0.2">
      <c r="DX39" s="41" t="s">
        <v>39</v>
      </c>
      <c r="DY39" s="16" t="s">
        <v>0</v>
      </c>
      <c r="DZ39" s="16" t="s">
        <v>0</v>
      </c>
      <c r="EA39" s="16" t="s">
        <v>0</v>
      </c>
    </row>
    <row r="40" spans="1:131" s="17" customFormat="1" hidden="1" x14ac:dyDescent="0.2">
      <c r="B40" s="13" t="s">
        <v>59</v>
      </c>
      <c r="C40" s="13"/>
      <c r="D40" s="17">
        <f>IF('[2]Budget Summary 1'!J608&gt;0,'[2]Budget Summary 1'!J608,0)</f>
        <v>10659481.950000001</v>
      </c>
      <c r="E40" s="13"/>
      <c r="F40" s="17">
        <f>IF('[2]Budget Summary 1'!L608&gt;0,'[2]Budget Summary 1'!L608,0)</f>
        <v>10956332.34</v>
      </c>
      <c r="G40" s="17">
        <f>IF('[2]Budget Summary 1'!M608&gt;0,'[2]Budget Summary 1'!M608,0)</f>
        <v>11302732.33</v>
      </c>
      <c r="H40" s="17">
        <f>IF('[2]Budget Summary 1'!N608&gt;0,'[2]Budget Summary 1'!N608,0)</f>
        <v>11621419</v>
      </c>
      <c r="I40" s="17">
        <f>IF('[2]Budget Summary 1'!O608&gt;0,'[2]Budget Summary 1'!O608,0)</f>
        <v>11927644</v>
      </c>
      <c r="J40" s="17">
        <f>IF('[2]Budget Summary 1'!P608&gt;0,'[2]Budget Summary 1'!P608,0)</f>
        <v>12276359.020000001</v>
      </c>
      <c r="K40" s="17">
        <f>IF('[2]Budget Summary 1'!Q608&gt;0,'[2]Budget Summary 1'!Q608,0)</f>
        <v>12635934.399999999</v>
      </c>
      <c r="L40" s="17">
        <f>IF('[2]Budget Summary 1'!R608&gt;0,'[2]Budget Summary 1'!R608,0)</f>
        <v>13005890.109999998</v>
      </c>
      <c r="M40" s="17">
        <f>IF('[2]Budget Summary 1'!S608&gt;0,'[2]Budget Summary 1'!S608,0)</f>
        <v>13387081.429999996</v>
      </c>
      <c r="N40" s="17">
        <f>IF('[2]Budget Summary 1'!T608&gt;0,'[2]Budget Summary 1'!T608,0)</f>
        <v>13779706.359999999</v>
      </c>
      <c r="O40" s="17">
        <f>IF('[2]Budget Summary 1'!U608&gt;0,'[2]Budget Summary 1'!U608,0)</f>
        <v>14000315.41</v>
      </c>
      <c r="DX40" s="41" t="s">
        <v>39</v>
      </c>
      <c r="DY40" s="16" t="s">
        <v>0</v>
      </c>
      <c r="DZ40" s="16" t="s">
        <v>0</v>
      </c>
      <c r="EA40" s="16" t="s">
        <v>0</v>
      </c>
    </row>
    <row r="41" spans="1:131" s="17" customFormat="1" hidden="1" x14ac:dyDescent="0.2">
      <c r="B41" s="13" t="s">
        <v>60</v>
      </c>
      <c r="C41" s="13"/>
      <c r="D41" s="17">
        <f>IF('[2]Budget Summary 1'!J608&lt;0,-'[2]Budget Summary 1'!J608,0)</f>
        <v>0</v>
      </c>
      <c r="E41" s="13"/>
      <c r="F41" s="17">
        <f>IF('[2]Budget Summary 1'!L608&lt;0,-'[2]Budget Summary 1'!L608,0)</f>
        <v>0</v>
      </c>
      <c r="G41" s="17">
        <f>IF('[2]Budget Summary 1'!M608&lt;0,-'[2]Budget Summary 1'!M608,0)</f>
        <v>0</v>
      </c>
      <c r="H41" s="17">
        <f>IF('[2]Budget Summary 1'!N608&lt;0,-'[2]Budget Summary 1'!N608,0)</f>
        <v>0</v>
      </c>
      <c r="I41" s="17">
        <f>IF('[2]Budget Summary 1'!O608&lt;0,-'[2]Budget Summary 1'!O608,0)</f>
        <v>0</v>
      </c>
      <c r="J41" s="17">
        <f>IF('[2]Budget Summary 1'!P608&lt;0,-'[2]Budget Summary 1'!P608,0)</f>
        <v>0</v>
      </c>
      <c r="K41" s="17">
        <f>IF('[2]Budget Summary 1'!Q608&lt;0,-'[2]Budget Summary 1'!Q608,0)</f>
        <v>0</v>
      </c>
      <c r="L41" s="17">
        <f>IF('[2]Budget Summary 1'!R608&lt;0,-'[2]Budget Summary 1'!R608,0)</f>
        <v>0</v>
      </c>
      <c r="M41" s="17">
        <f>IF('[2]Budget Summary 1'!S608&lt;0,-'[2]Budget Summary 1'!S608,0)</f>
        <v>0</v>
      </c>
      <c r="N41" s="17">
        <f>IF('[2]Budget Summary 1'!T608&lt;0,-'[2]Budget Summary 1'!T608,0)</f>
        <v>0</v>
      </c>
      <c r="O41" s="17">
        <f>IF('[2]Budget Summary 1'!U608&lt;0,-'[2]Budget Summary 1'!U608,0)</f>
        <v>0</v>
      </c>
      <c r="DX41" s="41" t="s">
        <v>39</v>
      </c>
      <c r="DY41" s="16" t="s">
        <v>0</v>
      </c>
      <c r="DZ41" s="16" t="s">
        <v>0</v>
      </c>
      <c r="EA41" s="16" t="s">
        <v>0</v>
      </c>
    </row>
    <row r="42" spans="1:131" s="17" customFormat="1" hidden="1" x14ac:dyDescent="0.2">
      <c r="DX42" s="41" t="s">
        <v>39</v>
      </c>
      <c r="DY42" s="16" t="s">
        <v>0</v>
      </c>
      <c r="DZ42" s="16" t="s">
        <v>0</v>
      </c>
      <c r="EA42" s="16" t="s">
        <v>0</v>
      </c>
    </row>
    <row r="43" spans="1:131" s="17" customFormat="1" hidden="1" x14ac:dyDescent="0.2">
      <c r="B43" s="17" t="s">
        <v>61</v>
      </c>
      <c r="D43" s="17">
        <f>+'[2]Loans Receivable - Internal'!J44</f>
        <v>0</v>
      </c>
      <c r="F43" s="17">
        <f>+'[2]Loans Receivable - Internal'!K44</f>
        <v>0</v>
      </c>
      <c r="G43" s="17">
        <f>+'[2]Loans Receivable - Internal'!L44</f>
        <v>0</v>
      </c>
      <c r="H43" s="17">
        <f>+'[2]Loans Receivable - Internal'!M44</f>
        <v>0</v>
      </c>
      <c r="I43" s="17">
        <f>+'[2]Loans Receivable - Internal'!N44</f>
        <v>0</v>
      </c>
      <c r="J43" s="17">
        <f>+'[2]Loans Receivable - Internal'!O44</f>
        <v>0</v>
      </c>
      <c r="K43" s="17">
        <f>+'[2]Loans Receivable - Internal'!P44</f>
        <v>0</v>
      </c>
      <c r="L43" s="17">
        <f>+'[2]Loans Receivable - Internal'!Q44</f>
        <v>0</v>
      </c>
      <c r="M43" s="17">
        <f>+'[2]Loans Receivable - Internal'!R44</f>
        <v>0</v>
      </c>
      <c r="N43" s="17">
        <f>+'[2]Loans Receivable - Internal'!S44</f>
        <v>0</v>
      </c>
      <c r="O43" s="17">
        <f>+'[2]Loans Receivable - Internal'!T44</f>
        <v>0</v>
      </c>
      <c r="DX43" s="41" t="s">
        <v>39</v>
      </c>
      <c r="DY43" s="16" t="s">
        <v>0</v>
      </c>
      <c r="DZ43" s="16" t="s">
        <v>0</v>
      </c>
      <c r="EA43" s="16" t="s">
        <v>0</v>
      </c>
    </row>
    <row r="44" spans="1:131" s="17" customFormat="1" hidden="1" x14ac:dyDescent="0.2">
      <c r="B44" s="17" t="s">
        <v>62</v>
      </c>
      <c r="D44" s="17">
        <f>+'[2]Loans Payable - Internal'!J44</f>
        <v>0</v>
      </c>
      <c r="F44" s="17">
        <f>+'[2]Loans Payable - Internal'!K44</f>
        <v>0</v>
      </c>
      <c r="G44" s="17">
        <f>+'[2]Loans Payable - Internal'!L44</f>
        <v>0</v>
      </c>
      <c r="H44" s="17">
        <f>+'[2]Loans Payable - Internal'!M44</f>
        <v>0</v>
      </c>
      <c r="I44" s="17">
        <f>+'[2]Loans Payable - Internal'!N44</f>
        <v>0</v>
      </c>
      <c r="J44" s="17">
        <f>+'[2]Loans Payable - Internal'!O44</f>
        <v>0</v>
      </c>
      <c r="K44" s="17">
        <f>+'[2]Loans Payable - Internal'!P44</f>
        <v>0</v>
      </c>
      <c r="L44" s="17">
        <f>+'[2]Loans Payable - Internal'!Q44</f>
        <v>0</v>
      </c>
      <c r="M44" s="17">
        <f>+'[2]Loans Payable - Internal'!R44</f>
        <v>0</v>
      </c>
      <c r="N44" s="17">
        <f>+'[2]Loans Payable - Internal'!S44</f>
        <v>0</v>
      </c>
      <c r="O44" s="17">
        <f>+'[2]Loans Payable - Internal'!T44</f>
        <v>0</v>
      </c>
      <c r="DX44" s="41" t="s">
        <v>39</v>
      </c>
      <c r="DY44" s="16" t="s">
        <v>0</v>
      </c>
      <c r="DZ44" s="16" t="s">
        <v>0</v>
      </c>
      <c r="EA44" s="16" t="s">
        <v>0</v>
      </c>
    </row>
    <row r="45" spans="1:131" s="17" customFormat="1" hidden="1" x14ac:dyDescent="0.2">
      <c r="DX45" s="41" t="s">
        <v>39</v>
      </c>
      <c r="DY45" s="16" t="s">
        <v>0</v>
      </c>
      <c r="DZ45" s="16" t="s">
        <v>0</v>
      </c>
      <c r="EA45" s="16" t="s">
        <v>0</v>
      </c>
    </row>
    <row r="46" spans="1:131" s="17" customFormat="1" hidden="1" x14ac:dyDescent="0.2">
      <c r="DX46" s="41" t="s">
        <v>39</v>
      </c>
      <c r="DY46" s="16" t="s">
        <v>0</v>
      </c>
      <c r="DZ46" s="16" t="s">
        <v>0</v>
      </c>
      <c r="EA46" s="16" t="s">
        <v>0</v>
      </c>
    </row>
    <row r="47" spans="1:131" s="17" customFormat="1" hidden="1" x14ac:dyDescent="0.2">
      <c r="D47" s="17">
        <v>1</v>
      </c>
      <c r="F47" s="17">
        <f>D47+1</f>
        <v>2</v>
      </c>
      <c r="G47" s="17">
        <f t="shared" ref="G47:O47" si="36">F47+1</f>
        <v>3</v>
      </c>
      <c r="H47" s="17">
        <f t="shared" si="36"/>
        <v>4</v>
      </c>
      <c r="I47" s="17">
        <f t="shared" si="36"/>
        <v>5</v>
      </c>
      <c r="J47" s="17">
        <f t="shared" si="36"/>
        <v>6</v>
      </c>
      <c r="K47" s="17">
        <f t="shared" si="36"/>
        <v>7</v>
      </c>
      <c r="L47" s="17">
        <f t="shared" si="36"/>
        <v>8</v>
      </c>
      <c r="M47" s="17">
        <f t="shared" si="36"/>
        <v>9</v>
      </c>
      <c r="N47" s="17">
        <f t="shared" si="36"/>
        <v>10</v>
      </c>
      <c r="O47" s="17">
        <f t="shared" si="36"/>
        <v>11</v>
      </c>
      <c r="AE47" s="17">
        <f>O47+1</f>
        <v>12</v>
      </c>
      <c r="AF47" s="17">
        <f t="shared" ref="AF47:AN47" si="37">AE47+1</f>
        <v>13</v>
      </c>
      <c r="AG47" s="17">
        <f t="shared" si="37"/>
        <v>14</v>
      </c>
      <c r="AH47" s="17">
        <f t="shared" si="37"/>
        <v>15</v>
      </c>
      <c r="AI47" s="17">
        <f t="shared" si="37"/>
        <v>16</v>
      </c>
      <c r="AJ47" s="17">
        <f t="shared" si="37"/>
        <v>17</v>
      </c>
      <c r="AK47" s="17">
        <f t="shared" si="37"/>
        <v>18</v>
      </c>
      <c r="AL47" s="17">
        <f t="shared" si="37"/>
        <v>19</v>
      </c>
      <c r="AM47" s="17">
        <f t="shared" si="37"/>
        <v>20</v>
      </c>
      <c r="AN47" s="17">
        <f t="shared" si="37"/>
        <v>21</v>
      </c>
      <c r="BM47" s="17">
        <f>O47+1</f>
        <v>12</v>
      </c>
      <c r="BN47" s="17">
        <f t="shared" ref="BN47:BV47" si="38">BM47+1</f>
        <v>13</v>
      </c>
      <c r="BO47" s="17">
        <f t="shared" si="38"/>
        <v>14</v>
      </c>
      <c r="BP47" s="17">
        <f t="shared" si="38"/>
        <v>15</v>
      </c>
      <c r="BQ47" s="17">
        <f t="shared" si="38"/>
        <v>16</v>
      </c>
      <c r="BR47" s="17">
        <f t="shared" si="38"/>
        <v>17</v>
      </c>
      <c r="BS47" s="17">
        <f t="shared" si="38"/>
        <v>18</v>
      </c>
      <c r="BT47" s="17">
        <f t="shared" si="38"/>
        <v>19</v>
      </c>
      <c r="BU47" s="17">
        <f t="shared" si="38"/>
        <v>20</v>
      </c>
      <c r="BV47" s="17">
        <f t="shared" si="38"/>
        <v>21</v>
      </c>
      <c r="DX47" s="41" t="s">
        <v>39</v>
      </c>
      <c r="DY47" s="16" t="s">
        <v>0</v>
      </c>
      <c r="DZ47" s="16" t="s">
        <v>0</v>
      </c>
      <c r="EA47" s="16" t="s">
        <v>0</v>
      </c>
    </row>
    <row r="48" spans="1:131" s="17" customFormat="1" hidden="1" x14ac:dyDescent="0.2">
      <c r="DX48" s="41" t="s">
        <v>39</v>
      </c>
      <c r="DY48" s="16" t="s">
        <v>0</v>
      </c>
      <c r="DZ48" s="16" t="s">
        <v>0</v>
      </c>
      <c r="EA48" s="16" t="s">
        <v>0</v>
      </c>
    </row>
    <row r="49" spans="2:131" s="17" customFormat="1" hidden="1" x14ac:dyDescent="0.2">
      <c r="B49" s="21" t="s">
        <v>63</v>
      </c>
      <c r="C49" s="21"/>
      <c r="E49" s="21"/>
      <c r="DX49" s="41" t="s">
        <v>39</v>
      </c>
      <c r="DY49" s="16" t="s">
        <v>0</v>
      </c>
      <c r="DZ49" s="16" t="s">
        <v>0</v>
      </c>
      <c r="EA49" s="16" t="s">
        <v>0</v>
      </c>
    </row>
    <row r="50" spans="2:131" s="17" customFormat="1" hidden="1" x14ac:dyDescent="0.2">
      <c r="B50" s="13" t="s">
        <v>56</v>
      </c>
      <c r="C50" s="13"/>
      <c r="D50" s="17">
        <f>D32</f>
        <v>103368.82999999821</v>
      </c>
      <c r="E50" s="13"/>
      <c r="F50" s="17">
        <f t="shared" ref="F50:O50" si="39">F32</f>
        <v>960430.79999998212</v>
      </c>
      <c r="G50" s="17">
        <f t="shared" si="39"/>
        <v>1136091.3199999928</v>
      </c>
      <c r="H50" s="17">
        <f t="shared" si="39"/>
        <v>1415113.9600000083</v>
      </c>
      <c r="I50" s="17">
        <f t="shared" si="39"/>
        <v>2453074.9600000083</v>
      </c>
      <c r="J50" s="17">
        <f t="shared" si="39"/>
        <v>2320762.6700000316</v>
      </c>
      <c r="K50" s="17">
        <f t="shared" si="39"/>
        <v>479706.26999999583</v>
      </c>
      <c r="L50" s="17">
        <f t="shared" si="39"/>
        <v>397369.2499999851</v>
      </c>
      <c r="M50" s="17">
        <f t="shared" si="39"/>
        <v>311568.08999995887</v>
      </c>
      <c r="N50" s="17">
        <f t="shared" si="39"/>
        <v>-483945.04999999702</v>
      </c>
      <c r="O50" s="17">
        <f t="shared" si="39"/>
        <v>-560041.66000005603</v>
      </c>
      <c r="DX50" s="41" t="s">
        <v>39</v>
      </c>
      <c r="DY50" s="16" t="s">
        <v>0</v>
      </c>
      <c r="DZ50" s="16" t="s">
        <v>0</v>
      </c>
      <c r="EA50" s="16" t="s">
        <v>0</v>
      </c>
    </row>
    <row r="51" spans="2:131" s="17" customFormat="1" hidden="1" x14ac:dyDescent="0.2">
      <c r="B51" s="13" t="s">
        <v>64</v>
      </c>
      <c r="C51" s="13"/>
      <c r="E51" s="13"/>
      <c r="DX51" s="41" t="s">
        <v>39</v>
      </c>
      <c r="DY51" s="16" t="s">
        <v>0</v>
      </c>
      <c r="DZ51" s="16" t="s">
        <v>0</v>
      </c>
      <c r="EA51" s="16" t="s">
        <v>0</v>
      </c>
    </row>
    <row r="52" spans="2:131" s="17" customFormat="1" hidden="1" x14ac:dyDescent="0.2">
      <c r="B52" s="13" t="s">
        <v>65</v>
      </c>
      <c r="C52" s="13"/>
      <c r="D52" s="17" t="e">
        <f>D23-SUMIF('[2]Budget Summary 1'!$C:$C,$A23,'[2]Budget Summary 1'!J:J)</f>
        <v>#VALUE!</v>
      </c>
      <c r="E52" s="13"/>
      <c r="F52" s="17" t="e">
        <f>F23-SUMIF('[2]Budget Summary 1'!$C:$C,$A23,'[2]Budget Summary 1'!L:L)</f>
        <v>#VALUE!</v>
      </c>
      <c r="G52" s="17" t="e">
        <f>G23-SUMIF('[2]Budget Summary 1'!$C:$C,$A23,'[2]Budget Summary 1'!M:M)</f>
        <v>#VALUE!</v>
      </c>
      <c r="H52" s="17" t="e">
        <f>H23-SUMIF('[2]Budget Summary 1'!$C:$C,$A23,'[2]Budget Summary 1'!N:N)</f>
        <v>#VALUE!</v>
      </c>
      <c r="I52" s="17" t="e">
        <f>I23-SUMIF('[2]Budget Summary 1'!$C:$C,$A23,'[2]Budget Summary 1'!O:O)</f>
        <v>#VALUE!</v>
      </c>
      <c r="J52" s="17" t="e">
        <f>J23-SUMIF('[2]Budget Summary 1'!$C:$C,$A23,'[2]Budget Summary 1'!P:P)</f>
        <v>#VALUE!</v>
      </c>
      <c r="K52" s="17" t="e">
        <f>K23-SUMIF('[2]Budget Summary 1'!$C:$C,$A23,'[2]Budget Summary 1'!Q:Q)</f>
        <v>#VALUE!</v>
      </c>
      <c r="L52" s="17" t="e">
        <f>L23-SUMIF('[2]Budget Summary 1'!$C:$C,$A23,'[2]Budget Summary 1'!R:R)</f>
        <v>#VALUE!</v>
      </c>
      <c r="M52" s="17" t="e">
        <f>M23-SUMIF('[2]Budget Summary 1'!$C:$C,$A23,'[2]Budget Summary 1'!S:S)</f>
        <v>#VALUE!</v>
      </c>
      <c r="N52" s="17" t="e">
        <f>N23-SUMIF('[2]Budget Summary 1'!$C:$C,$A23,'[2]Budget Summary 1'!T:T)</f>
        <v>#VALUE!</v>
      </c>
      <c r="O52" s="17" t="e">
        <f>O23-SUMIF('[2]Budget Summary 1'!$C:$C,$A23,'[2]Budget Summary 1'!U:U)</f>
        <v>#VALUE!</v>
      </c>
      <c r="DX52" s="41" t="s">
        <v>39</v>
      </c>
      <c r="DY52" s="16" t="s">
        <v>0</v>
      </c>
      <c r="DZ52" s="16" t="s">
        <v>0</v>
      </c>
      <c r="EA52" s="16" t="s">
        <v>0</v>
      </c>
    </row>
    <row r="53" spans="2:131" s="17" customFormat="1" hidden="1" x14ac:dyDescent="0.2">
      <c r="B53" s="13" t="s">
        <v>66</v>
      </c>
      <c r="C53" s="13"/>
      <c r="D53" s="67">
        <f>'[2]Budget Summary 1'!J124</f>
        <v>22931954</v>
      </c>
      <c r="E53" s="13"/>
      <c r="F53" s="67">
        <f>'[2]Budget Summary 1'!L124</f>
        <v>4091521</v>
      </c>
      <c r="G53" s="67">
        <f>'[2]Budget Summary 1'!M124</f>
        <v>-2206286</v>
      </c>
      <c r="H53" s="67">
        <f>'[2]Budget Summary 1'!N124</f>
        <v>-3482839</v>
      </c>
      <c r="I53" s="67">
        <f>'[2]Budget Summary 1'!O124</f>
        <v>-4987181</v>
      </c>
      <c r="J53" s="67">
        <f>'[2]Budget Summary 1'!P124</f>
        <v>-3839017.1999999993</v>
      </c>
      <c r="K53" s="67">
        <f>'[2]Budget Summary 1'!Q124</f>
        <v>-4466555.6500000004</v>
      </c>
      <c r="L53" s="67">
        <f>'[2]Budget Summary 1'!R124</f>
        <v>-8572629.1099999994</v>
      </c>
      <c r="M53" s="67">
        <f>'[2]Budget Summary 1'!S124</f>
        <v>-12731682.890000001</v>
      </c>
      <c r="N53" s="67">
        <f>'[2]Budget Summary 1'!T124</f>
        <v>-10188366.960000001</v>
      </c>
      <c r="O53" s="67">
        <f>'[2]Budget Summary 1'!U124</f>
        <v>-15655431.030000001</v>
      </c>
      <c r="DX53" s="41" t="s">
        <v>39</v>
      </c>
      <c r="DY53" s="16" t="s">
        <v>0</v>
      </c>
      <c r="DZ53" s="16" t="s">
        <v>0</v>
      </c>
      <c r="EA53" s="16" t="s">
        <v>0</v>
      </c>
    </row>
    <row r="54" spans="2:131" s="17" customFormat="1" hidden="1" x14ac:dyDescent="0.2">
      <c r="B54" s="13" t="s">
        <v>67</v>
      </c>
      <c r="C54" s="13"/>
      <c r="D54" s="17" t="e">
        <f>(-D10+SUMIF('[2]Budget Summary 1'!$C:$C,"Interest &amp; Investment Revenue",'[2]Budget Summary 1'!J:J)-D55)</f>
        <v>#VALUE!</v>
      </c>
      <c r="E54" s="13"/>
      <c r="F54" s="17" t="e">
        <f>(-F10+SUMIF('[2]Budget Summary 1'!$C:$C,"Interest &amp; Investment Revenue",'[2]Budget Summary 1'!L:L)-F55)</f>
        <v>#VALUE!</v>
      </c>
      <c r="G54" s="17" t="e">
        <f>(-G10+SUMIF('[2]Budget Summary 1'!$C:$C,"Interest &amp; Investment Revenue",'[2]Budget Summary 1'!M:M)-G55)</f>
        <v>#VALUE!</v>
      </c>
      <c r="H54" s="17" t="e">
        <f>(-H10+SUMIF('[2]Budget Summary 1'!$C:$C,"Interest &amp; Investment Revenue",'[2]Budget Summary 1'!N:N)-H55)</f>
        <v>#VALUE!</v>
      </c>
      <c r="I54" s="17" t="e">
        <f>(-I10+SUMIF('[2]Budget Summary 1'!$C:$C,"Interest &amp; Investment Revenue",'[2]Budget Summary 1'!O:O)-I55)</f>
        <v>#VALUE!</v>
      </c>
      <c r="J54" s="17" t="e">
        <f>(-J10+SUMIF('[2]Budget Summary 1'!$C:$C,"Interest &amp; Investment Revenue",'[2]Budget Summary 1'!P:P)-J55)</f>
        <v>#VALUE!</v>
      </c>
      <c r="K54" s="17" t="e">
        <f>(-K10+SUMIF('[2]Budget Summary 1'!$C:$C,"Interest &amp; Investment Revenue",'[2]Budget Summary 1'!Q:Q)-K55)</f>
        <v>#VALUE!</v>
      </c>
      <c r="L54" s="17" t="e">
        <f>(-L10+SUMIF('[2]Budget Summary 1'!$C:$C,"Interest &amp; Investment Revenue",'[2]Budget Summary 1'!R:R)-L55)</f>
        <v>#VALUE!</v>
      </c>
      <c r="M54" s="17" t="e">
        <f>(-M10+SUMIF('[2]Budget Summary 1'!$C:$C,"Interest &amp; Investment Revenue",'[2]Budget Summary 1'!S:S)-M55)</f>
        <v>#VALUE!</v>
      </c>
      <c r="N54" s="17" t="e">
        <f>(-N10+SUMIF('[2]Budget Summary 1'!$C:$C,"Interest &amp; Investment Revenue",'[2]Budget Summary 1'!T:T)-N55)</f>
        <v>#VALUE!</v>
      </c>
      <c r="O54" s="17" t="e">
        <f>(-O10+SUMIF('[2]Budget Summary 1'!$C:$C,"Interest &amp; Investment Revenue",'[2]Budget Summary 1'!U:U)-O55)</f>
        <v>#VALUE!</v>
      </c>
      <c r="DX54" s="41" t="s">
        <v>39</v>
      </c>
      <c r="DY54" s="16" t="s">
        <v>0</v>
      </c>
      <c r="DZ54" s="16" t="s">
        <v>0</v>
      </c>
      <c r="EA54" s="16" t="s">
        <v>0</v>
      </c>
    </row>
    <row r="55" spans="2:131" s="17" customFormat="1" hidden="1" x14ac:dyDescent="0.2">
      <c r="B55" s="13" t="s">
        <v>68</v>
      </c>
      <c r="C55" s="13"/>
      <c r="D55" s="67"/>
      <c r="E55" s="13"/>
      <c r="DX55" s="41" t="s">
        <v>39</v>
      </c>
      <c r="DY55" s="16" t="s">
        <v>0</v>
      </c>
      <c r="DZ55" s="16" t="s">
        <v>0</v>
      </c>
      <c r="EA55" s="16" t="s">
        <v>0</v>
      </c>
    </row>
    <row r="56" spans="2:131" s="17" customFormat="1" hidden="1" x14ac:dyDescent="0.2">
      <c r="B56" s="13" t="s">
        <v>69</v>
      </c>
      <c r="C56" s="13"/>
      <c r="D56" s="67">
        <f>-(+'[2]RE Dev Summary'!E43+'[2]RE Dev Summary'!E48+'[2]Major Projects summary'!E80+'[2]Major Projects summary'!E85)</f>
        <v>0</v>
      </c>
      <c r="E56" s="13"/>
      <c r="F56" s="67">
        <f>-(+'[2]RE Dev Summary'!G43+'[2]RE Dev Summary'!G48+'[2]Major Projects summary'!G80+'[2]Major Projects summary'!G85)</f>
        <v>0</v>
      </c>
      <c r="G56" s="67">
        <f>-(+'[2]RE Dev Summary'!H43+'[2]RE Dev Summary'!H48+'[2]Major Projects summary'!H80+'[2]Major Projects summary'!H85)</f>
        <v>0</v>
      </c>
      <c r="H56" s="67">
        <f>-(+'[2]RE Dev Summary'!I43+'[2]RE Dev Summary'!I48+'[2]Major Projects summary'!I80+'[2]Major Projects summary'!I85)</f>
        <v>0</v>
      </c>
      <c r="I56" s="67">
        <f>-(+'[2]RE Dev Summary'!J43+'[2]RE Dev Summary'!J48+'[2]Major Projects summary'!J80+'[2]Major Projects summary'!J85)</f>
        <v>0</v>
      </c>
      <c r="J56" s="67">
        <f>-(+'[2]RE Dev Summary'!K43+'[2]RE Dev Summary'!K48+'[2]Major Projects summary'!K80+'[2]Major Projects summary'!K85)</f>
        <v>0</v>
      </c>
      <c r="K56" s="67">
        <f>-(+'[2]RE Dev Summary'!L43+'[2]RE Dev Summary'!L48+'[2]Major Projects summary'!L80+'[2]Major Projects summary'!L85)</f>
        <v>0</v>
      </c>
      <c r="L56" s="67">
        <f>-(+'[2]RE Dev Summary'!M43+'[2]RE Dev Summary'!M48+'[2]Major Projects summary'!M80+'[2]Major Projects summary'!M85)</f>
        <v>0</v>
      </c>
      <c r="M56" s="67">
        <f>-(+'[2]RE Dev Summary'!N43+'[2]RE Dev Summary'!N48+'[2]Major Projects summary'!N80+'[2]Major Projects summary'!N85)</f>
        <v>0</v>
      </c>
      <c r="N56" s="67">
        <f>-(+'[2]RE Dev Summary'!O43+'[2]RE Dev Summary'!O48+'[2]Major Projects summary'!O80+'[2]Major Projects summary'!O85)</f>
        <v>0</v>
      </c>
      <c r="O56" s="67">
        <f>-(+'[2]RE Dev Summary'!P43+'[2]RE Dev Summary'!P48+'[2]Major Projects summary'!P80+'[2]Major Projects summary'!P85)</f>
        <v>0</v>
      </c>
      <c r="DX56" s="41" t="s">
        <v>39</v>
      </c>
      <c r="DY56" s="16" t="s">
        <v>0</v>
      </c>
      <c r="DZ56" s="16" t="s">
        <v>0</v>
      </c>
      <c r="EA56" s="16" t="s">
        <v>0</v>
      </c>
    </row>
    <row r="57" spans="2:131" s="17" customFormat="1" hidden="1" x14ac:dyDescent="0.2">
      <c r="B57" s="13" t="s">
        <v>70</v>
      </c>
      <c r="C57" s="13"/>
      <c r="D57" s="67">
        <f>-(+'[2]RE Dev Summary'!E44+'[2]RE Dev Summary'!E49+'[2]Major Projects summary'!E81+'[2]Major Projects summary'!E86)</f>
        <v>0</v>
      </c>
      <c r="E57" s="13"/>
      <c r="F57" s="67">
        <f>-(+'[2]RE Dev Summary'!G44+'[2]RE Dev Summary'!G49+'[2]Major Projects summary'!G81+'[2]Major Projects summary'!G86)</f>
        <v>0</v>
      </c>
      <c r="G57" s="67">
        <f>-(+'[2]RE Dev Summary'!H44+'[2]RE Dev Summary'!H49+'[2]Major Projects summary'!H81+'[2]Major Projects summary'!H86)</f>
        <v>0</v>
      </c>
      <c r="H57" s="67">
        <f>-(+'[2]RE Dev Summary'!I44+'[2]RE Dev Summary'!I49+'[2]Major Projects summary'!I81+'[2]Major Projects summary'!I86)</f>
        <v>0</v>
      </c>
      <c r="I57" s="67">
        <f>-(+'[2]RE Dev Summary'!J44+'[2]RE Dev Summary'!J49+'[2]Major Projects summary'!J81+'[2]Major Projects summary'!J86)</f>
        <v>0</v>
      </c>
      <c r="J57" s="67">
        <f>-(+'[2]RE Dev Summary'!K44+'[2]RE Dev Summary'!K49+'[2]Major Projects summary'!K81+'[2]Major Projects summary'!K86)</f>
        <v>0</v>
      </c>
      <c r="K57" s="67">
        <f>-(+'[2]RE Dev Summary'!L44+'[2]RE Dev Summary'!L49+'[2]Major Projects summary'!L81+'[2]Major Projects summary'!L86)</f>
        <v>0</v>
      </c>
      <c r="L57" s="67">
        <f>-(+'[2]RE Dev Summary'!M44+'[2]RE Dev Summary'!M49+'[2]Major Projects summary'!M81+'[2]Major Projects summary'!M86)</f>
        <v>0</v>
      </c>
      <c r="M57" s="67">
        <f>-(+'[2]RE Dev Summary'!N44+'[2]RE Dev Summary'!N49+'[2]Major Projects summary'!N81+'[2]Major Projects summary'!N86)</f>
        <v>0</v>
      </c>
      <c r="N57" s="67">
        <f>-(+'[2]RE Dev Summary'!O44+'[2]RE Dev Summary'!O49+'[2]Major Projects summary'!O81+'[2]Major Projects summary'!O86)</f>
        <v>0</v>
      </c>
      <c r="O57" s="67">
        <f>-(+'[2]RE Dev Summary'!P44+'[2]RE Dev Summary'!P49+'[2]Major Projects summary'!P81+'[2]Major Projects summary'!P86)</f>
        <v>0</v>
      </c>
      <c r="DX57" s="41" t="s">
        <v>39</v>
      </c>
      <c r="DY57" s="16" t="s">
        <v>0</v>
      </c>
      <c r="DZ57" s="16" t="s">
        <v>0</v>
      </c>
      <c r="EA57" s="16" t="s">
        <v>0</v>
      </c>
    </row>
    <row r="58" spans="2:131" s="17" customFormat="1" hidden="1" x14ac:dyDescent="0.2">
      <c r="B58" s="13" t="s">
        <v>71</v>
      </c>
      <c r="C58" s="13"/>
      <c r="D58" s="67">
        <f>-(+'[2]CAPEX Summary'!E10+'[2]CAPEX Summary'!E35+'[2]Major Projects summary'!E11)</f>
        <v>0</v>
      </c>
      <c r="E58" s="13"/>
      <c r="F58" s="67">
        <f>-(+'[2]CAPEX Summary'!G10+'[2]CAPEX Summary'!G35+'[2]Major Projects summary'!G11)</f>
        <v>0</v>
      </c>
      <c r="G58" s="67">
        <f>-(+'[2]CAPEX Summary'!H10+'[2]CAPEX Summary'!H35+'[2]Major Projects summary'!H11)</f>
        <v>0</v>
      </c>
      <c r="H58" s="67">
        <f>-(+'[2]CAPEX Summary'!I10+'[2]CAPEX Summary'!I35+'[2]Major Projects summary'!I11)</f>
        <v>0</v>
      </c>
      <c r="I58" s="67">
        <f>-(+'[2]CAPEX Summary'!J10+'[2]CAPEX Summary'!J35+'[2]Major Projects summary'!J11)</f>
        <v>0</v>
      </c>
      <c r="J58" s="67">
        <f>-(+'[2]CAPEX Summary'!K10+'[2]CAPEX Summary'!K35+'[2]Major Projects summary'!K11)</f>
        <v>0</v>
      </c>
      <c r="K58" s="67">
        <f>-(+'[2]CAPEX Summary'!L10+'[2]CAPEX Summary'!L35+'[2]Major Projects summary'!L11)</f>
        <v>0</v>
      </c>
      <c r="L58" s="67">
        <f>-(+'[2]CAPEX Summary'!M10+'[2]CAPEX Summary'!M35+'[2]Major Projects summary'!M11)</f>
        <v>0</v>
      </c>
      <c r="M58" s="67">
        <f>-(+'[2]CAPEX Summary'!N10+'[2]CAPEX Summary'!N35+'[2]Major Projects summary'!N11)</f>
        <v>0</v>
      </c>
      <c r="N58" s="67">
        <f>-(+'[2]CAPEX Summary'!O10+'[2]CAPEX Summary'!O35+'[2]Major Projects summary'!O11)</f>
        <v>0</v>
      </c>
      <c r="O58" s="67">
        <f>-(+'[2]CAPEX Summary'!P10+'[2]CAPEX Summary'!P35+'[2]Major Projects summary'!P11)</f>
        <v>0</v>
      </c>
      <c r="DX58" s="41" t="s">
        <v>39</v>
      </c>
      <c r="DY58" s="16" t="s">
        <v>0</v>
      </c>
      <c r="DZ58" s="16" t="s">
        <v>0</v>
      </c>
      <c r="EA58" s="16" t="s">
        <v>0</v>
      </c>
    </row>
    <row r="59" spans="2:131" s="17" customFormat="1" hidden="1" x14ac:dyDescent="0.2">
      <c r="B59" s="13" t="s">
        <v>72</v>
      </c>
      <c r="C59" s="13"/>
      <c r="D59" s="50">
        <f>-D15</f>
        <v>0</v>
      </c>
      <c r="E59" s="13"/>
      <c r="F59" s="50">
        <f t="shared" ref="F59:O59" si="40">-F15</f>
        <v>0</v>
      </c>
      <c r="G59" s="50">
        <f t="shared" si="40"/>
        <v>0</v>
      </c>
      <c r="H59" s="50">
        <f t="shared" si="40"/>
        <v>0</v>
      </c>
      <c r="I59" s="50">
        <f t="shared" si="40"/>
        <v>0</v>
      </c>
      <c r="J59" s="50">
        <f t="shared" si="40"/>
        <v>0</v>
      </c>
      <c r="K59" s="50">
        <f t="shared" si="40"/>
        <v>0</v>
      </c>
      <c r="L59" s="50">
        <f t="shared" si="40"/>
        <v>0</v>
      </c>
      <c r="M59" s="50">
        <f t="shared" si="40"/>
        <v>0</v>
      </c>
      <c r="N59" s="50">
        <f t="shared" si="40"/>
        <v>0</v>
      </c>
      <c r="O59" s="50">
        <f t="shared" si="40"/>
        <v>0</v>
      </c>
      <c r="DX59" s="41" t="s">
        <v>39</v>
      </c>
      <c r="DY59" s="16" t="s">
        <v>0</v>
      </c>
      <c r="DZ59" s="16" t="s">
        <v>0</v>
      </c>
      <c r="EA59" s="16" t="s">
        <v>0</v>
      </c>
    </row>
    <row r="60" spans="2:131" s="17" customFormat="1" hidden="1" x14ac:dyDescent="0.2">
      <c r="B60" s="13" t="s">
        <v>73</v>
      </c>
      <c r="C60" s="13"/>
      <c r="D60" s="50">
        <f>+'[2]Major Projects summary'!E36</f>
        <v>0</v>
      </c>
      <c r="E60" s="13"/>
      <c r="F60" s="50">
        <f>+'[2]Major Projects summary'!G36</f>
        <v>0</v>
      </c>
      <c r="G60" s="50">
        <f>+'[2]Major Projects summary'!H36</f>
        <v>0</v>
      </c>
      <c r="H60" s="50">
        <f>+'[2]Major Projects summary'!I36</f>
        <v>0</v>
      </c>
      <c r="I60" s="50">
        <f>+'[2]Major Projects summary'!J36</f>
        <v>0</v>
      </c>
      <c r="J60" s="50">
        <f>+'[2]Major Projects summary'!K36</f>
        <v>0</v>
      </c>
      <c r="K60" s="50">
        <f>+'[2]Major Projects summary'!L36</f>
        <v>0</v>
      </c>
      <c r="L60" s="50">
        <f>+'[2]Major Projects summary'!M36</f>
        <v>0</v>
      </c>
      <c r="M60" s="50">
        <f>+'[2]Major Projects summary'!N36</f>
        <v>0</v>
      </c>
      <c r="N60" s="50">
        <f>+'[2]Major Projects summary'!O36</f>
        <v>0</v>
      </c>
      <c r="O60" s="50">
        <f>+'[2]Major Projects summary'!P36</f>
        <v>0</v>
      </c>
      <c r="DX60" s="41" t="s">
        <v>39</v>
      </c>
      <c r="DY60" s="16" t="s">
        <v>0</v>
      </c>
      <c r="DZ60" s="16" t="s">
        <v>0</v>
      </c>
      <c r="EA60" s="16" t="s">
        <v>0</v>
      </c>
    </row>
    <row r="61" spans="2:131" s="17" customFormat="1" hidden="1" x14ac:dyDescent="0.2">
      <c r="B61" s="13" t="s">
        <v>74</v>
      </c>
      <c r="C61" s="13"/>
      <c r="D61" s="67">
        <f>+'[2]S94 - Plan Summary'!D64+SUM('[2]CAPEX Summary'!E84)+'[2]Major Projects summary'!E37+'[2]Major Projects summary'!E91+'[2]Major Projects summary'!E92+'[2]Major Projects summary'!E104+'[2]RE Dev Summary'!E53+'[2]RE Dev Summary'!E63</f>
        <v>0</v>
      </c>
      <c r="E61" s="13"/>
      <c r="F61" s="67">
        <f>+'[2]S94 - Plan Summary'!F64+SUM('[2]CAPEX Summary'!G84)+'[2]Major Projects summary'!G37+'[2]Major Projects summary'!G91+'[2]Major Projects summary'!G92+'[2]Major Projects summary'!G104+'[2]RE Dev Summary'!G35+'[2]RE Dev Summary'!G53+'[2]RE Dev Summary'!G63</f>
        <v>0</v>
      </c>
      <c r="G61" s="67">
        <f>+'[2]S94 - Plan Summary'!G64+SUM('[2]CAPEX Summary'!H84)+'[2]Major Projects summary'!H37+'[2]Major Projects summary'!H91+'[2]Major Projects summary'!H92+'[2]Major Projects summary'!H104+'[2]RE Dev Summary'!H35+'[2]RE Dev Summary'!H53+'[2]RE Dev Summary'!H63</f>
        <v>0</v>
      </c>
      <c r="H61" s="67">
        <f>+'[2]S94 - Plan Summary'!H64+SUM('[2]CAPEX Summary'!I84)+'[2]Major Projects summary'!I37+'[2]Major Projects summary'!I91+'[2]Major Projects summary'!I92+'[2]Major Projects summary'!I104+'[2]RE Dev Summary'!I35+'[2]RE Dev Summary'!I53+'[2]RE Dev Summary'!I63</f>
        <v>0</v>
      </c>
      <c r="I61" s="67">
        <f>+'[2]S94 - Plan Summary'!I64+SUM('[2]CAPEX Summary'!J84)+'[2]Major Projects summary'!J37+'[2]Major Projects summary'!J91+'[2]Major Projects summary'!J92+'[2]Major Projects summary'!J104+'[2]RE Dev Summary'!J35+'[2]RE Dev Summary'!J53+'[2]RE Dev Summary'!J63</f>
        <v>0</v>
      </c>
      <c r="J61" s="67">
        <f>+'[2]S94 - Plan Summary'!J64+SUM('[2]CAPEX Summary'!K84)+'[2]Major Projects summary'!K37+'[2]Major Projects summary'!K91+'[2]Major Projects summary'!K92+'[2]Major Projects summary'!K104+'[2]RE Dev Summary'!K35+'[2]RE Dev Summary'!K53+'[2]RE Dev Summary'!K63</f>
        <v>0</v>
      </c>
      <c r="K61" s="67">
        <f>+'[2]S94 - Plan Summary'!K64+SUM('[2]CAPEX Summary'!L84)+'[2]Major Projects summary'!L37+'[2]Major Projects summary'!L91+'[2]Major Projects summary'!L92+'[2]Major Projects summary'!L104+'[2]RE Dev Summary'!L35+'[2]RE Dev Summary'!L53+'[2]RE Dev Summary'!L63</f>
        <v>0</v>
      </c>
      <c r="L61" s="67">
        <f>+'[2]S94 - Plan Summary'!L64+SUM('[2]CAPEX Summary'!M84)+'[2]Major Projects summary'!M37+'[2]Major Projects summary'!M91+'[2]Major Projects summary'!M92+'[2]Major Projects summary'!M104+'[2]RE Dev Summary'!M35+'[2]RE Dev Summary'!M53+'[2]RE Dev Summary'!M63</f>
        <v>0</v>
      </c>
      <c r="M61" s="67">
        <f>+'[2]S94 - Plan Summary'!M64+SUM('[2]CAPEX Summary'!N84)+'[2]Major Projects summary'!N37+'[2]Major Projects summary'!N91+'[2]Major Projects summary'!N92+'[2]Major Projects summary'!N104+'[2]RE Dev Summary'!N35+'[2]RE Dev Summary'!N53+'[2]RE Dev Summary'!N63</f>
        <v>0</v>
      </c>
      <c r="N61" s="67">
        <f>+'[2]S94 - Plan Summary'!N64+SUM('[2]CAPEX Summary'!O84)+'[2]Major Projects summary'!O37+'[2]Major Projects summary'!O91+'[2]Major Projects summary'!O92+'[2]Major Projects summary'!O104+'[2]RE Dev Summary'!O35+'[2]RE Dev Summary'!O53+'[2]RE Dev Summary'!O63</f>
        <v>0</v>
      </c>
      <c r="O61" s="67">
        <f>+'[2]S94 - Plan Summary'!O64+SUM('[2]CAPEX Summary'!P84)+'[2]Major Projects summary'!P37+'[2]Major Projects summary'!P91+'[2]Major Projects summary'!P92+'[2]Major Projects summary'!P104+'[2]RE Dev Summary'!P35+'[2]RE Dev Summary'!P53+'[2]RE Dev Summary'!P63</f>
        <v>0</v>
      </c>
      <c r="DX61" s="41" t="s">
        <v>39</v>
      </c>
      <c r="DY61" s="16" t="s">
        <v>0</v>
      </c>
      <c r="DZ61" s="16" t="s">
        <v>0</v>
      </c>
      <c r="EA61" s="16" t="s">
        <v>0</v>
      </c>
    </row>
    <row r="62" spans="2:131" s="17" customFormat="1" hidden="1" x14ac:dyDescent="0.2">
      <c r="B62" s="13" t="s">
        <v>75</v>
      </c>
      <c r="C62" s="13"/>
      <c r="D62" s="67"/>
      <c r="E62" s="13"/>
      <c r="DX62" s="41" t="s">
        <v>39</v>
      </c>
      <c r="DY62" s="16" t="s">
        <v>0</v>
      </c>
      <c r="DZ62" s="16" t="s">
        <v>0</v>
      </c>
      <c r="EA62" s="16" t="s">
        <v>0</v>
      </c>
    </row>
    <row r="63" spans="2:131" s="17" customFormat="1" hidden="1" x14ac:dyDescent="0.2">
      <c r="B63" s="13" t="s">
        <v>76</v>
      </c>
      <c r="C63" s="13"/>
      <c r="D63" s="67" t="e">
        <f>-(-D21+SUMIF('[2]Budget Summary 1'!$D:$D,$A21&amp;" - Other",'[2]Budget Summary 1'!J:J)+SUMIF('[2]Budget Summary 1'!$D:$D,$A21&amp;" - Interest on Loans",'[2]Budget Summary 1'!J:J))</f>
        <v>#VALUE!</v>
      </c>
      <c r="E63" s="13"/>
      <c r="F63" s="67" t="e">
        <f>-(-F21+SUMIF('[2]Budget Summary 1'!$D:$D,$A21&amp;" - Other",'[2]Budget Summary 1'!L:L)+SUMIF('[2]Budget Summary 1'!$D:$D,$A21&amp;" - Interest on Loans",'[2]Budget Summary 1'!L:L))</f>
        <v>#VALUE!</v>
      </c>
      <c r="G63" s="67" t="e">
        <f>-(-G21+SUMIF('[2]Budget Summary 1'!$D:$D,$A21&amp;" - Other",'[2]Budget Summary 1'!M:M)+SUMIF('[2]Budget Summary 1'!$D:$D,$A21&amp;" - Interest on Loans",'[2]Budget Summary 1'!M:M))</f>
        <v>#VALUE!</v>
      </c>
      <c r="H63" s="67" t="e">
        <f>-(-H21+SUMIF('[2]Budget Summary 1'!$D:$D,$A21&amp;" - Other",'[2]Budget Summary 1'!N:N)+SUMIF('[2]Budget Summary 1'!$D:$D,$A21&amp;" - Interest on Loans",'[2]Budget Summary 1'!N:N))</f>
        <v>#VALUE!</v>
      </c>
      <c r="I63" s="67" t="e">
        <f>-(-I21+SUMIF('[2]Budget Summary 1'!$D:$D,$A21&amp;" - Other",'[2]Budget Summary 1'!O:O)+SUMIF('[2]Budget Summary 1'!$D:$D,$A21&amp;" - Interest on Loans",'[2]Budget Summary 1'!O:O))</f>
        <v>#VALUE!</v>
      </c>
      <c r="J63" s="67" t="e">
        <f>-(-J21+SUMIF('[2]Budget Summary 1'!$D:$D,$A21&amp;" - Other",'[2]Budget Summary 1'!P:P)+SUMIF('[2]Budget Summary 1'!$D:$D,$A21&amp;" - Interest on Loans",'[2]Budget Summary 1'!P:P))</f>
        <v>#VALUE!</v>
      </c>
      <c r="K63" s="67" t="e">
        <f>-(-K21+SUMIF('[2]Budget Summary 1'!$D:$D,$A21&amp;" - Other",'[2]Budget Summary 1'!Q:Q)+SUMIF('[2]Budget Summary 1'!$D:$D,$A21&amp;" - Interest on Loans",'[2]Budget Summary 1'!Q:Q))</f>
        <v>#VALUE!</v>
      </c>
      <c r="L63" s="67" t="e">
        <f>-(-L21+SUMIF('[2]Budget Summary 1'!$D:$D,$A21&amp;" - Other",'[2]Budget Summary 1'!R:R)+SUMIF('[2]Budget Summary 1'!$D:$D,$A21&amp;" - Interest on Loans",'[2]Budget Summary 1'!R:R))</f>
        <v>#VALUE!</v>
      </c>
      <c r="M63" s="67" t="e">
        <f>-(-M21+SUMIF('[2]Budget Summary 1'!$D:$D,$A21&amp;" - Other",'[2]Budget Summary 1'!S:S)+SUMIF('[2]Budget Summary 1'!$D:$D,$A21&amp;" - Interest on Loans",'[2]Budget Summary 1'!S:S))</f>
        <v>#VALUE!</v>
      </c>
      <c r="N63" s="67" t="e">
        <f>-(-N21+SUMIF('[2]Budget Summary 1'!$D:$D,$A21&amp;" - Other",'[2]Budget Summary 1'!T:T)+SUMIF('[2]Budget Summary 1'!$D:$D,$A21&amp;" - Interest on Loans",'[2]Budget Summary 1'!T:T))</f>
        <v>#VALUE!</v>
      </c>
      <c r="O63" s="67" t="e">
        <f>-(-O21+SUMIF('[2]Budget Summary 1'!$D:$D,$A21&amp;" - Other",'[2]Budget Summary 1'!U:U)+SUMIF('[2]Budget Summary 1'!$D:$D,$A21&amp;" - Interest on Loans",'[2]Budget Summary 1'!U:U))</f>
        <v>#VALUE!</v>
      </c>
      <c r="DX63" s="41" t="s">
        <v>39</v>
      </c>
      <c r="DY63" s="16" t="s">
        <v>0</v>
      </c>
      <c r="DZ63" s="16" t="s">
        <v>0</v>
      </c>
      <c r="EA63" s="16" t="s">
        <v>0</v>
      </c>
    </row>
    <row r="64" spans="2:131" s="17" customFormat="1" hidden="1" x14ac:dyDescent="0.2">
      <c r="B64" s="13" t="s">
        <v>77</v>
      </c>
      <c r="C64" s="13"/>
      <c r="D64" s="67"/>
      <c r="E64" s="13"/>
      <c r="DX64" s="41" t="s">
        <v>39</v>
      </c>
      <c r="DY64" s="16" t="s">
        <v>0</v>
      </c>
      <c r="DZ64" s="16" t="s">
        <v>0</v>
      </c>
      <c r="EA64" s="16" t="s">
        <v>0</v>
      </c>
    </row>
    <row r="65" spans="2:131" s="17" customFormat="1" hidden="1" x14ac:dyDescent="0.2">
      <c r="B65" s="13" t="s">
        <v>78</v>
      </c>
      <c r="C65" s="13"/>
      <c r="E65" s="13"/>
      <c r="DX65" s="41" t="s">
        <v>39</v>
      </c>
      <c r="DY65" s="16" t="s">
        <v>0</v>
      </c>
      <c r="DZ65" s="16" t="s">
        <v>0</v>
      </c>
      <c r="EA65" s="16" t="s">
        <v>0</v>
      </c>
    </row>
    <row r="66" spans="2:131" s="17" customFormat="1" hidden="1" x14ac:dyDescent="0.2">
      <c r="B66" s="13" t="s">
        <v>79</v>
      </c>
      <c r="C66" s="13"/>
      <c r="D66" s="67">
        <f>'[2]Budget Summary 1'!J113</f>
        <v>-6509507</v>
      </c>
      <c r="E66" s="13"/>
      <c r="F66" s="67">
        <f>'[2]Budget Summary 1'!L113</f>
        <v>9201507</v>
      </c>
      <c r="G66" s="67">
        <f>'[2]Budget Summary 1'!M113</f>
        <v>14774637.299999997</v>
      </c>
      <c r="H66" s="67">
        <f>'[2]Budget Summary 1'!N113</f>
        <v>15867261</v>
      </c>
      <c r="I66" s="67">
        <f>'[2]Budget Summary 1'!O113</f>
        <v>16826870</v>
      </c>
      <c r="J66" s="67">
        <f>'[2]Budget Summary 1'!P113</f>
        <v>16247094.309999995</v>
      </c>
      <c r="K66" s="67">
        <f>'[2]Budget Summary 1'!Q113</f>
        <v>17206626.5</v>
      </c>
      <c r="L66" s="67">
        <f>'[2]Budget Summary 1'!R113</f>
        <v>21295944.669999998</v>
      </c>
      <c r="M66" s="67">
        <f>'[2]Budget Summary 1'!S113</f>
        <v>24704444.000000004</v>
      </c>
      <c r="N66" s="67">
        <f>'[2]Budget Summary 1'!T113</f>
        <v>23322059.460000001</v>
      </c>
      <c r="O66" s="67">
        <f>'[2]Budget Summary 1'!U113</f>
        <v>28371983.280000005</v>
      </c>
      <c r="DX66" s="41" t="s">
        <v>39</v>
      </c>
      <c r="DY66" s="16" t="s">
        <v>0</v>
      </c>
      <c r="DZ66" s="16" t="s">
        <v>0</v>
      </c>
      <c r="EA66" s="16" t="s">
        <v>0</v>
      </c>
    </row>
    <row r="67" spans="2:131" s="17" customFormat="1" hidden="1" x14ac:dyDescent="0.2">
      <c r="B67" s="13" t="s">
        <v>80</v>
      </c>
      <c r="C67" s="13"/>
      <c r="D67" s="56" t="e">
        <f>SUM(D50:D66)</f>
        <v>#VALUE!</v>
      </c>
      <c r="E67" s="13"/>
      <c r="F67" s="56" t="e">
        <f>SUM(F50:F66)</f>
        <v>#VALUE!</v>
      </c>
      <c r="G67" s="56" t="e">
        <f t="shared" ref="G67:O67" si="41">SUM(G50:G66)</f>
        <v>#VALUE!</v>
      </c>
      <c r="H67" s="56" t="e">
        <f t="shared" si="41"/>
        <v>#VALUE!</v>
      </c>
      <c r="I67" s="56" t="e">
        <f t="shared" si="41"/>
        <v>#VALUE!</v>
      </c>
      <c r="J67" s="56" t="e">
        <f t="shared" si="41"/>
        <v>#VALUE!</v>
      </c>
      <c r="K67" s="56" t="e">
        <f t="shared" si="41"/>
        <v>#VALUE!</v>
      </c>
      <c r="L67" s="56" t="e">
        <f t="shared" si="41"/>
        <v>#VALUE!</v>
      </c>
      <c r="M67" s="56" t="e">
        <f t="shared" si="41"/>
        <v>#VALUE!</v>
      </c>
      <c r="N67" s="56" t="e">
        <f t="shared" si="41"/>
        <v>#VALUE!</v>
      </c>
      <c r="O67" s="56" t="e">
        <f t="shared" si="41"/>
        <v>#VALUE!</v>
      </c>
      <c r="DX67" s="41" t="s">
        <v>39</v>
      </c>
      <c r="DY67" s="16" t="s">
        <v>0</v>
      </c>
      <c r="DZ67" s="16" t="s">
        <v>0</v>
      </c>
      <c r="EA67" s="16" t="s">
        <v>0</v>
      </c>
    </row>
    <row r="68" spans="2:131" s="17" customFormat="1" hidden="1" x14ac:dyDescent="0.2">
      <c r="B68" s="13" t="s">
        <v>81</v>
      </c>
      <c r="C68" s="13"/>
      <c r="D68" s="17">
        <f>'[2]Budget Summary 1'!J148</f>
        <v>17475.189999995753</v>
      </c>
      <c r="E68" s="13"/>
      <c r="F68" s="17">
        <f>'[2]Budget Summary 1'!L148</f>
        <v>4449352.1599999927</v>
      </c>
      <c r="G68" s="17">
        <f>'[2]Budget Summary 1'!M148</f>
        <v>4981930.6799999941</v>
      </c>
      <c r="H68" s="17">
        <f>'[2]Budget Summary 1'!N148</f>
        <v>4876064.3199999928</v>
      </c>
      <c r="I68" s="17">
        <f>'[2]Budget Summary 1'!O148</f>
        <v>5024287.3199999928</v>
      </c>
      <c r="J68" s="17">
        <f>'[2]Budget Summary 1'!P148</f>
        <v>5243010.2900000084</v>
      </c>
      <c r="K68" s="17">
        <f>'[2]Budget Summary 1'!Q148</f>
        <v>3510074.1899999958</v>
      </c>
      <c r="L68" s="17">
        <f>'[2]Budget Summary 1'!R148</f>
        <v>3180392.2499999944</v>
      </c>
      <c r="M68" s="17">
        <f>'[2]Budget Summary 1'!S148</f>
        <v>2106529.3199999854</v>
      </c>
      <c r="N68" s="17">
        <f>'[2]Budget Summary 1'!T148</f>
        <v>2227315.0200000107</v>
      </c>
      <c r="O68" s="17">
        <f>'[2]Budget Summary 1'!U148</f>
        <v>1482106.6299999729</v>
      </c>
      <c r="DX68" s="41" t="s">
        <v>39</v>
      </c>
      <c r="DY68" s="16" t="s">
        <v>0</v>
      </c>
      <c r="DZ68" s="16" t="s">
        <v>0</v>
      </c>
      <c r="EA68" s="16" t="s">
        <v>0</v>
      </c>
    </row>
    <row r="69" spans="2:131" s="17" customFormat="1" hidden="1" x14ac:dyDescent="0.2">
      <c r="B69" s="13" t="s">
        <v>82</v>
      </c>
      <c r="C69" s="13"/>
      <c r="D69" s="63" t="e">
        <f>ROUND(D67-D68,2)</f>
        <v>#VALUE!</v>
      </c>
      <c r="E69" s="13"/>
      <c r="F69" s="63" t="e">
        <f>ROUND(F67-F68,2)</f>
        <v>#VALUE!</v>
      </c>
      <c r="G69" s="63" t="e">
        <f t="shared" ref="G69:O69" si="42">ROUND(G67-G68,2)</f>
        <v>#VALUE!</v>
      </c>
      <c r="H69" s="63" t="e">
        <f t="shared" si="42"/>
        <v>#VALUE!</v>
      </c>
      <c r="I69" s="63" t="e">
        <f t="shared" si="42"/>
        <v>#VALUE!</v>
      </c>
      <c r="J69" s="63" t="e">
        <f t="shared" si="42"/>
        <v>#VALUE!</v>
      </c>
      <c r="K69" s="63" t="e">
        <f t="shared" si="42"/>
        <v>#VALUE!</v>
      </c>
      <c r="L69" s="63" t="e">
        <f t="shared" si="42"/>
        <v>#VALUE!</v>
      </c>
      <c r="M69" s="63" t="e">
        <f t="shared" si="42"/>
        <v>#VALUE!</v>
      </c>
      <c r="N69" s="63" t="e">
        <f t="shared" si="42"/>
        <v>#VALUE!</v>
      </c>
      <c r="O69" s="63" t="e">
        <f t="shared" si="42"/>
        <v>#VALUE!</v>
      </c>
      <c r="DX69" s="41" t="s">
        <v>39</v>
      </c>
      <c r="DY69" s="16" t="s">
        <v>0</v>
      </c>
      <c r="DZ69" s="16" t="s">
        <v>0</v>
      </c>
      <c r="EA69" s="16" t="s">
        <v>0</v>
      </c>
    </row>
    <row r="70" spans="2:131" s="17" customFormat="1" hidden="1" x14ac:dyDescent="0.2">
      <c r="DX70" s="41" t="s">
        <v>39</v>
      </c>
      <c r="DY70" s="16" t="s">
        <v>0</v>
      </c>
      <c r="DZ70" s="16" t="s">
        <v>0</v>
      </c>
      <c r="EA70" s="16" t="s">
        <v>0</v>
      </c>
    </row>
    <row r="71" spans="2:131" s="17" customFormat="1" hidden="1" x14ac:dyDescent="0.2">
      <c r="DX71" s="41" t="s">
        <v>39</v>
      </c>
      <c r="DY71" s="16" t="s">
        <v>0</v>
      </c>
      <c r="DZ71" s="16" t="s">
        <v>0</v>
      </c>
      <c r="EA71" s="16" t="s">
        <v>0</v>
      </c>
    </row>
    <row r="72" spans="2:131" s="17" customFormat="1" hidden="1" x14ac:dyDescent="0.2">
      <c r="DX72" s="41" t="s">
        <v>39</v>
      </c>
      <c r="DY72" s="16" t="s">
        <v>0</v>
      </c>
      <c r="DZ72" s="16" t="s">
        <v>0</v>
      </c>
      <c r="EA72" s="16" t="s">
        <v>0</v>
      </c>
    </row>
    <row r="73" spans="2:131" s="17" customFormat="1" hidden="1" x14ac:dyDescent="0.2">
      <c r="B73" s="13" t="s">
        <v>81</v>
      </c>
      <c r="C73" s="13"/>
      <c r="D73" s="17" t="e">
        <f>D67</f>
        <v>#VALUE!</v>
      </c>
      <c r="E73" s="13"/>
      <c r="F73" s="17" t="e">
        <f>F67</f>
        <v>#VALUE!</v>
      </c>
      <c r="G73" s="17" t="e">
        <f t="shared" ref="G73:O73" si="43">G67</f>
        <v>#VALUE!</v>
      </c>
      <c r="H73" s="17" t="e">
        <f t="shared" si="43"/>
        <v>#VALUE!</v>
      </c>
      <c r="I73" s="17" t="e">
        <f t="shared" si="43"/>
        <v>#VALUE!</v>
      </c>
      <c r="J73" s="17" t="e">
        <f t="shared" si="43"/>
        <v>#VALUE!</v>
      </c>
      <c r="K73" s="17" t="e">
        <f t="shared" si="43"/>
        <v>#VALUE!</v>
      </c>
      <c r="L73" s="17" t="e">
        <f t="shared" si="43"/>
        <v>#VALUE!</v>
      </c>
      <c r="M73" s="17" t="e">
        <f t="shared" si="43"/>
        <v>#VALUE!</v>
      </c>
      <c r="N73" s="17" t="e">
        <f t="shared" si="43"/>
        <v>#VALUE!</v>
      </c>
      <c r="O73" s="17" t="e">
        <f t="shared" si="43"/>
        <v>#VALUE!</v>
      </c>
      <c r="DX73" s="41" t="s">
        <v>39</v>
      </c>
      <c r="DY73" s="16" t="s">
        <v>0</v>
      </c>
      <c r="DZ73" s="16" t="s">
        <v>0</v>
      </c>
      <c r="EA73" s="16" t="s">
        <v>0</v>
      </c>
    </row>
    <row r="74" spans="2:131" s="17" customFormat="1" hidden="1" x14ac:dyDescent="0.2">
      <c r="B74" s="13" t="s">
        <v>67</v>
      </c>
      <c r="C74" s="13"/>
      <c r="D74" s="17" t="e">
        <f>-D54</f>
        <v>#VALUE!</v>
      </c>
      <c r="E74" s="13"/>
      <c r="F74" s="17" t="e">
        <f>-F54</f>
        <v>#VALUE!</v>
      </c>
      <c r="G74" s="17" t="e">
        <f t="shared" ref="G74:O74" si="44">-G54</f>
        <v>#VALUE!</v>
      </c>
      <c r="H74" s="17" t="e">
        <f t="shared" si="44"/>
        <v>#VALUE!</v>
      </c>
      <c r="I74" s="17" t="e">
        <f t="shared" si="44"/>
        <v>#VALUE!</v>
      </c>
      <c r="J74" s="17" t="e">
        <f t="shared" si="44"/>
        <v>#VALUE!</v>
      </c>
      <c r="K74" s="17" t="e">
        <f t="shared" si="44"/>
        <v>#VALUE!</v>
      </c>
      <c r="L74" s="17" t="e">
        <f t="shared" si="44"/>
        <v>#VALUE!</v>
      </c>
      <c r="M74" s="17" t="e">
        <f t="shared" si="44"/>
        <v>#VALUE!</v>
      </c>
      <c r="N74" s="17" t="e">
        <f t="shared" si="44"/>
        <v>#VALUE!</v>
      </c>
      <c r="O74" s="17" t="e">
        <f t="shared" si="44"/>
        <v>#VALUE!</v>
      </c>
      <c r="P74" s="13" t="s">
        <v>83</v>
      </c>
      <c r="DX74" s="41" t="s">
        <v>39</v>
      </c>
      <c r="DY74" s="16" t="s">
        <v>0</v>
      </c>
      <c r="DZ74" s="16" t="s">
        <v>0</v>
      </c>
      <c r="EA74" s="16" t="s">
        <v>0</v>
      </c>
    </row>
    <row r="75" spans="2:131" s="17" customFormat="1" hidden="1" x14ac:dyDescent="0.2">
      <c r="B75" s="13" t="s">
        <v>69</v>
      </c>
      <c r="C75" s="13"/>
      <c r="D75" s="17">
        <f>-D56</f>
        <v>0</v>
      </c>
      <c r="E75" s="13"/>
      <c r="F75" s="17">
        <f>-F56</f>
        <v>0</v>
      </c>
      <c r="G75" s="17">
        <f t="shared" ref="G75:O76" si="45">-G56</f>
        <v>0</v>
      </c>
      <c r="H75" s="17">
        <f t="shared" si="45"/>
        <v>0</v>
      </c>
      <c r="I75" s="17">
        <f t="shared" si="45"/>
        <v>0</v>
      </c>
      <c r="J75" s="17">
        <f t="shared" si="45"/>
        <v>0</v>
      </c>
      <c r="K75" s="17">
        <f t="shared" si="45"/>
        <v>0</v>
      </c>
      <c r="L75" s="17">
        <f t="shared" si="45"/>
        <v>0</v>
      </c>
      <c r="M75" s="17">
        <f t="shared" si="45"/>
        <v>0</v>
      </c>
      <c r="N75" s="17">
        <f t="shared" si="45"/>
        <v>0</v>
      </c>
      <c r="O75" s="17">
        <f t="shared" si="45"/>
        <v>0</v>
      </c>
      <c r="P75" s="13" t="s">
        <v>84</v>
      </c>
      <c r="DX75" s="41" t="s">
        <v>39</v>
      </c>
      <c r="DY75" s="16" t="s">
        <v>0</v>
      </c>
      <c r="DZ75" s="16" t="s">
        <v>0</v>
      </c>
      <c r="EA75" s="16" t="s">
        <v>0</v>
      </c>
    </row>
    <row r="76" spans="2:131" s="17" customFormat="1" hidden="1" x14ac:dyDescent="0.2">
      <c r="B76" s="13" t="s">
        <v>70</v>
      </c>
      <c r="C76" s="13"/>
      <c r="D76" s="17">
        <f>-D57</f>
        <v>0</v>
      </c>
      <c r="E76" s="13"/>
      <c r="F76" s="17">
        <f>-F57</f>
        <v>0</v>
      </c>
      <c r="G76" s="17">
        <f t="shared" si="45"/>
        <v>0</v>
      </c>
      <c r="H76" s="17">
        <f t="shared" si="45"/>
        <v>0</v>
      </c>
      <c r="I76" s="17">
        <f t="shared" si="45"/>
        <v>0</v>
      </c>
      <c r="J76" s="17">
        <f t="shared" si="45"/>
        <v>0</v>
      </c>
      <c r="K76" s="17">
        <f t="shared" si="45"/>
        <v>0</v>
      </c>
      <c r="L76" s="17">
        <f t="shared" si="45"/>
        <v>0</v>
      </c>
      <c r="M76" s="17">
        <f t="shared" si="45"/>
        <v>0</v>
      </c>
      <c r="N76" s="17">
        <f t="shared" si="45"/>
        <v>0</v>
      </c>
      <c r="O76" s="17">
        <f t="shared" si="45"/>
        <v>0</v>
      </c>
      <c r="P76" s="13" t="s">
        <v>84</v>
      </c>
      <c r="DX76" s="41" t="s">
        <v>39</v>
      </c>
      <c r="DY76" s="16" t="s">
        <v>0</v>
      </c>
      <c r="DZ76" s="16" t="s">
        <v>0</v>
      </c>
      <c r="EA76" s="16" t="s">
        <v>0</v>
      </c>
    </row>
    <row r="77" spans="2:131" s="17" customFormat="1" hidden="1" x14ac:dyDescent="0.2">
      <c r="B77" s="13" t="s">
        <v>71</v>
      </c>
      <c r="C77" s="13"/>
      <c r="D77" s="17">
        <f>D58</f>
        <v>0</v>
      </c>
      <c r="E77" s="13"/>
      <c r="F77" s="17">
        <f t="shared" ref="F77:O77" si="46">F58</f>
        <v>0</v>
      </c>
      <c r="G77" s="17">
        <f t="shared" si="46"/>
        <v>0</v>
      </c>
      <c r="H77" s="17">
        <f t="shared" si="46"/>
        <v>0</v>
      </c>
      <c r="I77" s="17">
        <f t="shared" si="46"/>
        <v>0</v>
      </c>
      <c r="J77" s="17">
        <f t="shared" si="46"/>
        <v>0</v>
      </c>
      <c r="K77" s="17">
        <f t="shared" si="46"/>
        <v>0</v>
      </c>
      <c r="L77" s="17">
        <f t="shared" si="46"/>
        <v>0</v>
      </c>
      <c r="M77" s="17">
        <f t="shared" si="46"/>
        <v>0</v>
      </c>
      <c r="N77" s="17">
        <f t="shared" si="46"/>
        <v>0</v>
      </c>
      <c r="O77" s="17">
        <f t="shared" si="46"/>
        <v>0</v>
      </c>
      <c r="P77" s="13" t="s">
        <v>84</v>
      </c>
      <c r="DX77" s="41" t="s">
        <v>39</v>
      </c>
      <c r="DY77" s="16" t="s">
        <v>0</v>
      </c>
      <c r="DZ77" s="16" t="s">
        <v>0</v>
      </c>
      <c r="EA77" s="16" t="s">
        <v>0</v>
      </c>
    </row>
    <row r="78" spans="2:131" s="17" customFormat="1" hidden="1" x14ac:dyDescent="0.2">
      <c r="B78" s="13" t="s">
        <v>73</v>
      </c>
      <c r="C78" s="13"/>
      <c r="D78" s="17">
        <f>-D60</f>
        <v>0</v>
      </c>
      <c r="E78" s="13"/>
      <c r="F78" s="17">
        <f t="shared" ref="F78:O79" si="47">-F60</f>
        <v>0</v>
      </c>
      <c r="G78" s="17">
        <f t="shared" si="47"/>
        <v>0</v>
      </c>
      <c r="H78" s="17">
        <f t="shared" si="47"/>
        <v>0</v>
      </c>
      <c r="I78" s="17">
        <f t="shared" si="47"/>
        <v>0</v>
      </c>
      <c r="J78" s="17">
        <f t="shared" si="47"/>
        <v>0</v>
      </c>
      <c r="K78" s="17">
        <f t="shared" si="47"/>
        <v>0</v>
      </c>
      <c r="L78" s="17">
        <f t="shared" si="47"/>
        <v>0</v>
      </c>
      <c r="M78" s="17">
        <f t="shared" si="47"/>
        <v>0</v>
      </c>
      <c r="N78" s="17">
        <f t="shared" si="47"/>
        <v>0</v>
      </c>
      <c r="O78" s="17">
        <f t="shared" si="47"/>
        <v>0</v>
      </c>
      <c r="P78" s="13"/>
      <c r="DX78" s="41" t="s">
        <v>39</v>
      </c>
      <c r="DY78" s="16" t="s">
        <v>0</v>
      </c>
      <c r="DZ78" s="16" t="s">
        <v>0</v>
      </c>
      <c r="EA78" s="16" t="s">
        <v>0</v>
      </c>
    </row>
    <row r="79" spans="2:131" s="17" customFormat="1" hidden="1" x14ac:dyDescent="0.2">
      <c r="B79" s="13" t="s">
        <v>74</v>
      </c>
      <c r="C79" s="13"/>
      <c r="D79" s="17">
        <f>-D61</f>
        <v>0</v>
      </c>
      <c r="E79" s="13"/>
      <c r="F79" s="17">
        <f>-F61</f>
        <v>0</v>
      </c>
      <c r="G79" s="17">
        <f t="shared" si="47"/>
        <v>0</v>
      </c>
      <c r="H79" s="17">
        <f t="shared" si="47"/>
        <v>0</v>
      </c>
      <c r="I79" s="17">
        <f t="shared" si="47"/>
        <v>0</v>
      </c>
      <c r="J79" s="17">
        <f t="shared" si="47"/>
        <v>0</v>
      </c>
      <c r="K79" s="17">
        <f t="shared" si="47"/>
        <v>0</v>
      </c>
      <c r="L79" s="17">
        <f t="shared" si="47"/>
        <v>0</v>
      </c>
      <c r="M79" s="17">
        <f t="shared" si="47"/>
        <v>0</v>
      </c>
      <c r="N79" s="17">
        <f t="shared" si="47"/>
        <v>0</v>
      </c>
      <c r="O79" s="17">
        <f t="shared" si="47"/>
        <v>0</v>
      </c>
      <c r="P79" s="13" t="s">
        <v>84</v>
      </c>
      <c r="DX79" s="41" t="s">
        <v>39</v>
      </c>
      <c r="DY79" s="16" t="s">
        <v>0</v>
      </c>
      <c r="DZ79" s="16" t="s">
        <v>0</v>
      </c>
      <c r="EA79" s="16" t="s">
        <v>0</v>
      </c>
    </row>
    <row r="80" spans="2:131" s="17" customFormat="1" ht="13.5" hidden="1" thickBot="1" x14ac:dyDescent="0.25">
      <c r="B80" s="13" t="s">
        <v>85</v>
      </c>
      <c r="C80" s="13"/>
      <c r="D80" s="68"/>
      <c r="E80" s="13"/>
      <c r="F80" s="17">
        <f>-(F23-'[2]Budget Summary 1'!J152)</f>
        <v>-58185343</v>
      </c>
      <c r="G80" s="17">
        <f>-(G23-'[2]Budget Summary 1'!L152)</f>
        <v>-60118130</v>
      </c>
      <c r="H80" s="17">
        <f>-(H23-'[2]Budget Summary 1'!M152)</f>
        <v>-61919474</v>
      </c>
      <c r="I80" s="17">
        <f>-(I23-'[2]Budget Summary 1'!N152)</f>
        <v>-63770805</v>
      </c>
      <c r="J80" s="17">
        <f>-(J23-'[2]Budget Summary 1'!O152)</f>
        <v>-65679760.859999992</v>
      </c>
      <c r="K80" s="17">
        <f>-(K23-'[2]Budget Summary 1'!P152)</f>
        <v>-67650153.689999998</v>
      </c>
      <c r="L80" s="17">
        <f>-(L23-'[2]Budget Summary 1'!Q152)</f>
        <v>-69679658.289999992</v>
      </c>
      <c r="M80" s="17">
        <f>-(M23-'[2]Budget Summary 1'!R152)</f>
        <v>-71770048.010000005</v>
      </c>
      <c r="N80" s="17">
        <f>-(N23-'[2]Budget Summary 1'!S152)</f>
        <v>-73923149.450000018</v>
      </c>
      <c r="O80" s="17">
        <f>-(O23-'[2]Budget Summary 1'!T152)</f>
        <v>-76140843.960000008</v>
      </c>
      <c r="P80" s="13" t="s">
        <v>84</v>
      </c>
      <c r="DX80" s="41" t="s">
        <v>39</v>
      </c>
      <c r="DY80" s="16" t="s">
        <v>0</v>
      </c>
      <c r="DZ80" s="16" t="s">
        <v>0</v>
      </c>
      <c r="EA80" s="16" t="s">
        <v>0</v>
      </c>
    </row>
    <row r="81" spans="2:131" s="17" customFormat="1" hidden="1" x14ac:dyDescent="0.2">
      <c r="B81" s="13" t="s">
        <v>77</v>
      </c>
      <c r="C81" s="13"/>
      <c r="D81" s="17">
        <f>-D64</f>
        <v>0</v>
      </c>
      <c r="E81" s="13"/>
      <c r="F81" s="17">
        <f>-F64</f>
        <v>0</v>
      </c>
      <c r="G81" s="17">
        <f t="shared" ref="G81:O81" si="48">-G64</f>
        <v>0</v>
      </c>
      <c r="H81" s="17">
        <f t="shared" si="48"/>
        <v>0</v>
      </c>
      <c r="I81" s="17">
        <f t="shared" si="48"/>
        <v>0</v>
      </c>
      <c r="J81" s="17">
        <f t="shared" si="48"/>
        <v>0</v>
      </c>
      <c r="K81" s="17">
        <f t="shared" si="48"/>
        <v>0</v>
      </c>
      <c r="L81" s="17">
        <f t="shared" si="48"/>
        <v>0</v>
      </c>
      <c r="M81" s="17">
        <f t="shared" si="48"/>
        <v>0</v>
      </c>
      <c r="N81" s="17">
        <f t="shared" si="48"/>
        <v>0</v>
      </c>
      <c r="O81" s="17">
        <f t="shared" si="48"/>
        <v>0</v>
      </c>
      <c r="P81" s="13" t="s">
        <v>84</v>
      </c>
      <c r="DX81" s="41" t="s">
        <v>39</v>
      </c>
      <c r="DY81" s="16" t="s">
        <v>0</v>
      </c>
      <c r="DZ81" s="16" t="s">
        <v>0</v>
      </c>
      <c r="EA81" s="16" t="s">
        <v>0</v>
      </c>
    </row>
    <row r="82" spans="2:131" s="17" customFormat="1" hidden="1" x14ac:dyDescent="0.2">
      <c r="B82" s="13" t="s">
        <v>76</v>
      </c>
      <c r="C82" s="13"/>
      <c r="D82" s="17" t="e">
        <f>-D63</f>
        <v>#VALUE!</v>
      </c>
      <c r="E82" s="13"/>
      <c r="F82" s="17" t="e">
        <f>-F63</f>
        <v>#VALUE!</v>
      </c>
      <c r="G82" s="17" t="e">
        <f t="shared" ref="G82:O82" si="49">-G63</f>
        <v>#VALUE!</v>
      </c>
      <c r="H82" s="17" t="e">
        <f t="shared" si="49"/>
        <v>#VALUE!</v>
      </c>
      <c r="I82" s="17" t="e">
        <f t="shared" si="49"/>
        <v>#VALUE!</v>
      </c>
      <c r="J82" s="17" t="e">
        <f t="shared" si="49"/>
        <v>#VALUE!</v>
      </c>
      <c r="K82" s="17" t="e">
        <f t="shared" si="49"/>
        <v>#VALUE!</v>
      </c>
      <c r="L82" s="17" t="e">
        <f t="shared" si="49"/>
        <v>#VALUE!</v>
      </c>
      <c r="M82" s="17" t="e">
        <f t="shared" si="49"/>
        <v>#VALUE!</v>
      </c>
      <c r="N82" s="17" t="e">
        <f t="shared" si="49"/>
        <v>#VALUE!</v>
      </c>
      <c r="O82" s="17" t="e">
        <f t="shared" si="49"/>
        <v>#VALUE!</v>
      </c>
      <c r="P82" s="13" t="s">
        <v>84</v>
      </c>
      <c r="DX82" s="41" t="s">
        <v>39</v>
      </c>
      <c r="DY82" s="16" t="s">
        <v>0</v>
      </c>
      <c r="DZ82" s="16" t="s">
        <v>0</v>
      </c>
      <c r="EA82" s="16" t="s">
        <v>0</v>
      </c>
    </row>
    <row r="83" spans="2:131" s="17" customFormat="1" hidden="1" x14ac:dyDescent="0.2">
      <c r="B83" s="13" t="s">
        <v>86</v>
      </c>
      <c r="C83" s="13"/>
      <c r="D83" s="63" t="e">
        <f>SUM(D73:D82)</f>
        <v>#VALUE!</v>
      </c>
      <c r="E83" s="13"/>
      <c r="F83" s="63" t="e">
        <f>SUM(F73:F82)</f>
        <v>#VALUE!</v>
      </c>
      <c r="G83" s="63" t="e">
        <f t="shared" ref="G83:O83" si="50">SUM(G73:G82)</f>
        <v>#VALUE!</v>
      </c>
      <c r="H83" s="63" t="e">
        <f t="shared" si="50"/>
        <v>#VALUE!</v>
      </c>
      <c r="I83" s="63" t="e">
        <f t="shared" si="50"/>
        <v>#VALUE!</v>
      </c>
      <c r="J83" s="63" t="e">
        <f t="shared" si="50"/>
        <v>#VALUE!</v>
      </c>
      <c r="K83" s="63" t="e">
        <f t="shared" si="50"/>
        <v>#VALUE!</v>
      </c>
      <c r="L83" s="63" t="e">
        <f t="shared" si="50"/>
        <v>#VALUE!</v>
      </c>
      <c r="M83" s="63" t="e">
        <f t="shared" si="50"/>
        <v>#VALUE!</v>
      </c>
      <c r="N83" s="63" t="e">
        <f t="shared" si="50"/>
        <v>#VALUE!</v>
      </c>
      <c r="O83" s="63" t="e">
        <f t="shared" si="50"/>
        <v>#VALUE!</v>
      </c>
      <c r="DX83" s="41" t="s">
        <v>39</v>
      </c>
      <c r="DY83" s="16" t="s">
        <v>0</v>
      </c>
      <c r="DZ83" s="16" t="s">
        <v>0</v>
      </c>
      <c r="EA83" s="16" t="s">
        <v>0</v>
      </c>
    </row>
    <row r="84" spans="2:131" s="17" customFormat="1" hidden="1" x14ac:dyDescent="0.2">
      <c r="DX84" s="41" t="s">
        <v>39</v>
      </c>
      <c r="DY84" s="16" t="s">
        <v>0</v>
      </c>
      <c r="DZ84" s="16" t="s">
        <v>0</v>
      </c>
      <c r="EA84" s="16" t="s">
        <v>0</v>
      </c>
    </row>
    <row r="85" spans="2:131" s="17" customFormat="1" hidden="1" x14ac:dyDescent="0.2">
      <c r="DX85" s="41" t="s">
        <v>39</v>
      </c>
      <c r="DY85" s="16" t="s">
        <v>0</v>
      </c>
      <c r="DZ85" s="16" t="s">
        <v>0</v>
      </c>
      <c r="EA85" s="16" t="s">
        <v>0</v>
      </c>
    </row>
    <row r="86" spans="2:131" s="17" customFormat="1" hidden="1" x14ac:dyDescent="0.2">
      <c r="DX86" s="41" t="s">
        <v>39</v>
      </c>
      <c r="DY86" s="16" t="s">
        <v>0</v>
      </c>
      <c r="DZ86" s="16" t="s">
        <v>0</v>
      </c>
      <c r="EA86" s="16" t="s">
        <v>0</v>
      </c>
    </row>
    <row r="87" spans="2:131" s="17" customFormat="1" hidden="1" x14ac:dyDescent="0.2">
      <c r="DX87" s="41" t="s">
        <v>39</v>
      </c>
      <c r="DY87" s="16" t="s">
        <v>0</v>
      </c>
      <c r="DZ87" s="16" t="s">
        <v>0</v>
      </c>
      <c r="EA87" s="16" t="s">
        <v>0</v>
      </c>
    </row>
    <row r="88" spans="2:131" s="17" customFormat="1" hidden="1" x14ac:dyDescent="0.2">
      <c r="DX88" s="41" t="s">
        <v>39</v>
      </c>
      <c r="DY88" s="16" t="s">
        <v>0</v>
      </c>
      <c r="DZ88" s="16" t="s">
        <v>0</v>
      </c>
      <c r="EA88" s="16" t="s">
        <v>0</v>
      </c>
    </row>
    <row r="89" spans="2:131" s="17" customFormat="1" hidden="1" x14ac:dyDescent="0.2">
      <c r="DX89" s="41" t="s">
        <v>39</v>
      </c>
      <c r="DY89" s="16" t="s">
        <v>0</v>
      </c>
      <c r="DZ89" s="16" t="s">
        <v>0</v>
      </c>
      <c r="EA89" s="16" t="s">
        <v>0</v>
      </c>
    </row>
    <row r="90" spans="2:131" s="17" customFormat="1" hidden="1" x14ac:dyDescent="0.2">
      <c r="DX90" s="41" t="s">
        <v>39</v>
      </c>
      <c r="DY90" s="16" t="s">
        <v>0</v>
      </c>
      <c r="DZ90" s="16" t="s">
        <v>0</v>
      </c>
      <c r="EA90" s="16" t="s">
        <v>0</v>
      </c>
    </row>
    <row r="91" spans="2:131" hidden="1" x14ac:dyDescent="0.2">
      <c r="B91" s="69" t="s">
        <v>87</v>
      </c>
      <c r="C91" s="69"/>
      <c r="D91" s="70">
        <f>'[2]Target %'!G11</f>
        <v>0.05</v>
      </c>
      <c r="E91" s="69"/>
      <c r="F91" s="70">
        <f>'[2]Target %'!H11</f>
        <v>0.05</v>
      </c>
      <c r="G91" s="70">
        <f>'[2]Target %'!I11</f>
        <v>0.05</v>
      </c>
      <c r="H91" s="70">
        <f>'[2]Target %'!J11</f>
        <v>0.05</v>
      </c>
      <c r="I91" s="70">
        <f>'[2]Target %'!K11</f>
        <v>0.05</v>
      </c>
      <c r="J91" s="70">
        <f>'[2]Target %'!L11</f>
        <v>0.05</v>
      </c>
      <c r="K91" s="70">
        <f>'[2]Target %'!M11</f>
        <v>0.05</v>
      </c>
      <c r="L91" s="70">
        <f>'[2]Target %'!N11</f>
        <v>0.05</v>
      </c>
      <c r="M91" s="70">
        <f>'[2]Target %'!O11</f>
        <v>0.05</v>
      </c>
      <c r="N91" s="70">
        <f>'[2]Target %'!P11</f>
        <v>0.05</v>
      </c>
      <c r="O91" s="70">
        <f>'[2]Target %'!Q11</f>
        <v>0.05</v>
      </c>
      <c r="AE91" s="70">
        <f>AVERAGE(D91:O91)</f>
        <v>4.9999999999999996E-2</v>
      </c>
      <c r="AF91" s="70">
        <f>AE91</f>
        <v>4.9999999999999996E-2</v>
      </c>
      <c r="AG91" s="70">
        <f t="shared" ref="AG91:AN92" si="51">AF91</f>
        <v>4.9999999999999996E-2</v>
      </c>
      <c r="AH91" s="70">
        <f t="shared" si="51"/>
        <v>4.9999999999999996E-2</v>
      </c>
      <c r="AI91" s="70">
        <f t="shared" si="51"/>
        <v>4.9999999999999996E-2</v>
      </c>
      <c r="AJ91" s="70">
        <f t="shared" si="51"/>
        <v>4.9999999999999996E-2</v>
      </c>
      <c r="AK91" s="70">
        <f t="shared" si="51"/>
        <v>4.9999999999999996E-2</v>
      </c>
      <c r="AL91" s="70">
        <f t="shared" si="51"/>
        <v>4.9999999999999996E-2</v>
      </c>
      <c r="AM91" s="70">
        <f t="shared" si="51"/>
        <v>4.9999999999999996E-2</v>
      </c>
      <c r="AN91" s="70">
        <f t="shared" si="51"/>
        <v>4.9999999999999996E-2</v>
      </c>
      <c r="AO91" s="69" t="s">
        <v>88</v>
      </c>
      <c r="DX91" s="33" t="s">
        <v>39</v>
      </c>
      <c r="DY91" s="16" t="s">
        <v>0</v>
      </c>
      <c r="DZ91" s="16" t="s">
        <v>0</v>
      </c>
      <c r="EA91" s="16" t="s">
        <v>0</v>
      </c>
    </row>
    <row r="92" spans="2:131" hidden="1" x14ac:dyDescent="0.2">
      <c r="B92" s="69" t="s">
        <v>89</v>
      </c>
      <c r="C92" s="69"/>
      <c r="D92" s="70">
        <f>'[2]Target %'!G12</f>
        <v>0.05</v>
      </c>
      <c r="E92" s="69"/>
      <c r="F92" s="70">
        <f>'[2]Target %'!H12</f>
        <v>0.05</v>
      </c>
      <c r="G92" s="70">
        <f>'[2]Target %'!I12</f>
        <v>0.05</v>
      </c>
      <c r="H92" s="70">
        <f>'[2]Target %'!J12</f>
        <v>0.05</v>
      </c>
      <c r="I92" s="70">
        <f>'[2]Target %'!K12</f>
        <v>0.05</v>
      </c>
      <c r="J92" s="70">
        <f>'[2]Target %'!L12</f>
        <v>0.05</v>
      </c>
      <c r="K92" s="70">
        <f>'[2]Target %'!M12</f>
        <v>0.05</v>
      </c>
      <c r="L92" s="70">
        <f>'[2]Target %'!N12</f>
        <v>0.05</v>
      </c>
      <c r="M92" s="70">
        <f>'[2]Target %'!O12</f>
        <v>0.05</v>
      </c>
      <c r="N92" s="70">
        <f>'[2]Target %'!P12</f>
        <v>0.05</v>
      </c>
      <c r="O92" s="70">
        <f>'[2]Target %'!Q12</f>
        <v>0.05</v>
      </c>
      <c r="AE92" s="70">
        <f>AVERAGE(D92:O92)</f>
        <v>4.9999999999999996E-2</v>
      </c>
      <c r="AF92" s="70">
        <f>AE92</f>
        <v>4.9999999999999996E-2</v>
      </c>
      <c r="AG92" s="70">
        <f t="shared" si="51"/>
        <v>4.9999999999999996E-2</v>
      </c>
      <c r="AH92" s="70">
        <f t="shared" si="51"/>
        <v>4.9999999999999996E-2</v>
      </c>
      <c r="AI92" s="70">
        <f t="shared" si="51"/>
        <v>4.9999999999999996E-2</v>
      </c>
      <c r="AJ92" s="70">
        <f t="shared" si="51"/>
        <v>4.9999999999999996E-2</v>
      </c>
      <c r="AK92" s="70">
        <f t="shared" si="51"/>
        <v>4.9999999999999996E-2</v>
      </c>
      <c r="AL92" s="70">
        <f t="shared" si="51"/>
        <v>4.9999999999999996E-2</v>
      </c>
      <c r="AM92" s="70">
        <f t="shared" si="51"/>
        <v>4.9999999999999996E-2</v>
      </c>
      <c r="AN92" s="70">
        <f t="shared" si="51"/>
        <v>4.9999999999999996E-2</v>
      </c>
      <c r="AO92" s="69" t="s">
        <v>88</v>
      </c>
      <c r="DX92" s="33" t="s">
        <v>39</v>
      </c>
      <c r="DY92" s="16" t="s">
        <v>0</v>
      </c>
      <c r="DZ92" s="16" t="s">
        <v>0</v>
      </c>
      <c r="EA92" s="16" t="s">
        <v>0</v>
      </c>
    </row>
    <row r="93" spans="2:131" hidden="1" x14ac:dyDescent="0.2">
      <c r="D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DX93" s="33" t="s">
        <v>39</v>
      </c>
      <c r="DY93" s="16" t="s">
        <v>0</v>
      </c>
      <c r="DZ93" s="16" t="s">
        <v>0</v>
      </c>
      <c r="EA93" s="16" t="s">
        <v>0</v>
      </c>
    </row>
    <row r="94" spans="2:131" hidden="1" x14ac:dyDescent="0.2">
      <c r="B94" s="71" t="s">
        <v>90</v>
      </c>
      <c r="C94" s="71"/>
      <c r="D94" s="72" t="str">
        <f>IF(D91="",D4,"")</f>
        <v/>
      </c>
      <c r="E94" s="71"/>
      <c r="F94" s="72" t="str">
        <f>IF(F91="",IF(D94="",F$4,D94&amp;", "&amp;F$4),D94)</f>
        <v/>
      </c>
      <c r="G94" s="72" t="str">
        <f t="shared" ref="G94:O95" si="52">IF(G91="",IF(F94="",G$4,F94&amp;", "&amp;G$4),F94)</f>
        <v/>
      </c>
      <c r="H94" s="72" t="str">
        <f t="shared" si="52"/>
        <v/>
      </c>
      <c r="I94" s="72" t="str">
        <f t="shared" si="52"/>
        <v/>
      </c>
      <c r="J94" s="72" t="str">
        <f t="shared" si="52"/>
        <v/>
      </c>
      <c r="K94" s="72" t="str">
        <f t="shared" si="52"/>
        <v/>
      </c>
      <c r="L94" s="72" t="str">
        <f t="shared" si="52"/>
        <v/>
      </c>
      <c r="M94" s="72" t="str">
        <f t="shared" si="52"/>
        <v/>
      </c>
      <c r="N94" s="72" t="str">
        <f t="shared" si="52"/>
        <v/>
      </c>
      <c r="O94" s="72" t="str">
        <f t="shared" si="52"/>
        <v/>
      </c>
      <c r="DX94" s="33" t="s">
        <v>39</v>
      </c>
      <c r="DY94" s="16" t="s">
        <v>0</v>
      </c>
      <c r="DZ94" s="16" t="s">
        <v>0</v>
      </c>
      <c r="EA94" s="16" t="s">
        <v>0</v>
      </c>
    </row>
    <row r="95" spans="2:131" hidden="1" x14ac:dyDescent="0.2">
      <c r="B95" s="71" t="s">
        <v>91</v>
      </c>
      <c r="C95" s="71"/>
      <c r="D95" s="72" t="str">
        <f>IF(D92="",D4,"")</f>
        <v/>
      </c>
      <c r="E95" s="71"/>
      <c r="F95" s="72" t="str">
        <f>IF(F92="",IF(D95="",F$4,D95&amp;", "&amp;F$4),D95)</f>
        <v/>
      </c>
      <c r="G95" s="72" t="str">
        <f t="shared" si="52"/>
        <v/>
      </c>
      <c r="H95" s="72" t="str">
        <f t="shared" si="52"/>
        <v/>
      </c>
      <c r="I95" s="72" t="str">
        <f t="shared" si="52"/>
        <v/>
      </c>
      <c r="J95" s="72" t="str">
        <f t="shared" si="52"/>
        <v/>
      </c>
      <c r="K95" s="72" t="str">
        <f t="shared" si="52"/>
        <v/>
      </c>
      <c r="L95" s="72" t="str">
        <f t="shared" si="52"/>
        <v/>
      </c>
      <c r="M95" s="72" t="str">
        <f t="shared" si="52"/>
        <v/>
      </c>
      <c r="N95" s="72" t="str">
        <f t="shared" si="52"/>
        <v/>
      </c>
      <c r="O95" s="72" t="str">
        <f t="shared" si="52"/>
        <v/>
      </c>
      <c r="DX95" s="33" t="s">
        <v>39</v>
      </c>
      <c r="DY95" s="16" t="s">
        <v>0</v>
      </c>
      <c r="DZ95" s="16" t="s">
        <v>0</v>
      </c>
      <c r="EA95" s="16" t="s">
        <v>0</v>
      </c>
    </row>
    <row r="96" spans="2:131" hidden="1" x14ac:dyDescent="0.2">
      <c r="B96" s="71" t="s">
        <v>92</v>
      </c>
      <c r="C96" s="71"/>
      <c r="D96" s="72" t="str">
        <f>IF(D92&gt;D91,D4,"")</f>
        <v/>
      </c>
      <c r="E96" s="71"/>
      <c r="F96" s="72" t="str">
        <f>IF(F92&gt;F91,IF(D96="",F$4,D96&amp;", "&amp;F$4),D96)</f>
        <v/>
      </c>
      <c r="G96" s="72" t="str">
        <f t="shared" ref="G96:O96" si="53">IF(G92&gt;G91,IF(F96="",G$4,F96&amp;", "&amp;G$4),F96)</f>
        <v/>
      </c>
      <c r="H96" s="72" t="str">
        <f t="shared" si="53"/>
        <v/>
      </c>
      <c r="I96" s="72" t="str">
        <f t="shared" si="53"/>
        <v/>
      </c>
      <c r="J96" s="72" t="str">
        <f t="shared" si="53"/>
        <v/>
      </c>
      <c r="K96" s="72" t="str">
        <f t="shared" si="53"/>
        <v/>
      </c>
      <c r="L96" s="72" t="str">
        <f t="shared" si="53"/>
        <v/>
      </c>
      <c r="M96" s="72" t="str">
        <f t="shared" si="53"/>
        <v/>
      </c>
      <c r="N96" s="72" t="str">
        <f t="shared" si="53"/>
        <v/>
      </c>
      <c r="O96" s="72" t="str">
        <f t="shared" si="53"/>
        <v/>
      </c>
      <c r="DX96" s="33" t="s">
        <v>39</v>
      </c>
      <c r="DY96" s="16" t="s">
        <v>0</v>
      </c>
      <c r="DZ96" s="16" t="s">
        <v>0</v>
      </c>
      <c r="EA96" s="16" t="s">
        <v>0</v>
      </c>
    </row>
    <row r="97" spans="2:131" s="17" customFormat="1" hidden="1" x14ac:dyDescent="0.2">
      <c r="DX97" s="41" t="s">
        <v>39</v>
      </c>
      <c r="DY97" s="16" t="s">
        <v>0</v>
      </c>
      <c r="DZ97" s="16" t="s">
        <v>0</v>
      </c>
      <c r="EA97" s="16" t="s">
        <v>0</v>
      </c>
    </row>
    <row r="98" spans="2:131" s="17" customFormat="1" hidden="1" x14ac:dyDescent="0.2">
      <c r="DX98" s="41" t="s">
        <v>39</v>
      </c>
      <c r="DY98" s="16" t="s">
        <v>0</v>
      </c>
      <c r="DZ98" s="16" t="s">
        <v>0</v>
      </c>
      <c r="EA98" s="16" t="s">
        <v>0</v>
      </c>
    </row>
    <row r="99" spans="2:131" s="17" customFormat="1" hidden="1" x14ac:dyDescent="0.2">
      <c r="DX99" s="41" t="s">
        <v>39</v>
      </c>
      <c r="DY99" s="16" t="s">
        <v>0</v>
      </c>
      <c r="DZ99" s="16" t="s">
        <v>0</v>
      </c>
      <c r="EA99" s="16" t="s">
        <v>0</v>
      </c>
    </row>
    <row r="100" spans="2:131" s="17" customFormat="1" hidden="1" x14ac:dyDescent="0.2">
      <c r="DX100" s="41" t="s">
        <v>39</v>
      </c>
      <c r="DY100" s="16" t="s">
        <v>0</v>
      </c>
      <c r="DZ100" s="16" t="s">
        <v>0</v>
      </c>
      <c r="EA100" s="16" t="s">
        <v>0</v>
      </c>
    </row>
    <row r="101" spans="2:131" s="17" customFormat="1" hidden="1" x14ac:dyDescent="0.2">
      <c r="B101" s="17" t="s">
        <v>12</v>
      </c>
      <c r="D101" s="17">
        <f>D17</f>
        <v>110018243.92</v>
      </c>
      <c r="F101" s="17">
        <f t="shared" ref="F101:O101" si="54">F17</f>
        <v>105071050.78999999</v>
      </c>
      <c r="G101" s="17">
        <f t="shared" si="54"/>
        <v>107712466.8</v>
      </c>
      <c r="H101" s="17">
        <f t="shared" si="54"/>
        <v>111378498</v>
      </c>
      <c r="I101" s="17">
        <f t="shared" si="54"/>
        <v>115172269</v>
      </c>
      <c r="J101" s="17">
        <f t="shared" si="54"/>
        <v>118832553.11</v>
      </c>
      <c r="K101" s="17">
        <f t="shared" si="54"/>
        <v>120909783.85999998</v>
      </c>
      <c r="L101" s="17">
        <f t="shared" si="54"/>
        <v>124956315.42</v>
      </c>
      <c r="M101" s="17">
        <f t="shared" si="54"/>
        <v>129162076.28</v>
      </c>
      <c r="N101" s="17">
        <f t="shared" si="54"/>
        <v>132609686.11000001</v>
      </c>
      <c r="O101" s="17">
        <f t="shared" si="54"/>
        <v>137193592.45999998</v>
      </c>
      <c r="DX101" s="41" t="s">
        <v>39</v>
      </c>
      <c r="DY101" s="16" t="s">
        <v>0</v>
      </c>
      <c r="DZ101" s="16" t="s">
        <v>0</v>
      </c>
      <c r="EA101" s="16" t="s">
        <v>0</v>
      </c>
    </row>
    <row r="102" spans="2:131" s="17" customFormat="1" hidden="1" x14ac:dyDescent="0.2">
      <c r="B102" s="13" t="s">
        <v>64</v>
      </c>
      <c r="C102" s="13"/>
      <c r="E102" s="13"/>
      <c r="DX102" s="41" t="s">
        <v>39</v>
      </c>
      <c r="DY102" s="16" t="s">
        <v>0</v>
      </c>
      <c r="DZ102" s="16" t="s">
        <v>0</v>
      </c>
      <c r="EA102" s="16" t="s">
        <v>0</v>
      </c>
    </row>
    <row r="103" spans="2:131" s="17" customFormat="1" hidden="1" x14ac:dyDescent="0.2">
      <c r="B103" s="13" t="s">
        <v>72</v>
      </c>
      <c r="C103" s="13"/>
      <c r="D103" s="17">
        <f>D59</f>
        <v>0</v>
      </c>
      <c r="E103" s="13"/>
      <c r="F103" s="17">
        <f>F59</f>
        <v>0</v>
      </c>
      <c r="G103" s="17">
        <f t="shared" ref="G103:O103" si="55">G59</f>
        <v>0</v>
      </c>
      <c r="H103" s="17">
        <f t="shared" si="55"/>
        <v>0</v>
      </c>
      <c r="I103" s="17">
        <f t="shared" si="55"/>
        <v>0</v>
      </c>
      <c r="J103" s="17">
        <f t="shared" si="55"/>
        <v>0</v>
      </c>
      <c r="K103" s="17">
        <f t="shared" si="55"/>
        <v>0</v>
      </c>
      <c r="L103" s="17">
        <f t="shared" si="55"/>
        <v>0</v>
      </c>
      <c r="M103" s="17">
        <f t="shared" si="55"/>
        <v>0</v>
      </c>
      <c r="N103" s="17">
        <f t="shared" si="55"/>
        <v>0</v>
      </c>
      <c r="O103" s="17">
        <f t="shared" si="55"/>
        <v>0</v>
      </c>
      <c r="DX103" s="41" t="s">
        <v>39</v>
      </c>
      <c r="DY103" s="16" t="s">
        <v>0</v>
      </c>
      <c r="DZ103" s="16" t="s">
        <v>0</v>
      </c>
      <c r="EA103" s="16" t="s">
        <v>0</v>
      </c>
    </row>
    <row r="104" spans="2:131" s="17" customFormat="1" hidden="1" x14ac:dyDescent="0.2">
      <c r="B104" s="13" t="s">
        <v>67</v>
      </c>
      <c r="C104" s="13"/>
      <c r="D104" s="17" t="e">
        <f t="shared" ref="D104:O108" si="56">D54</f>
        <v>#VALUE!</v>
      </c>
      <c r="E104" s="13"/>
      <c r="F104" s="17" t="e">
        <f t="shared" si="56"/>
        <v>#VALUE!</v>
      </c>
      <c r="G104" s="17" t="e">
        <f t="shared" si="56"/>
        <v>#VALUE!</v>
      </c>
      <c r="H104" s="17" t="e">
        <f t="shared" si="56"/>
        <v>#VALUE!</v>
      </c>
      <c r="I104" s="17" t="e">
        <f t="shared" si="56"/>
        <v>#VALUE!</v>
      </c>
      <c r="J104" s="17" t="e">
        <f t="shared" si="56"/>
        <v>#VALUE!</v>
      </c>
      <c r="K104" s="17" t="e">
        <f t="shared" si="56"/>
        <v>#VALUE!</v>
      </c>
      <c r="L104" s="17" t="e">
        <f t="shared" si="56"/>
        <v>#VALUE!</v>
      </c>
      <c r="M104" s="17" t="e">
        <f t="shared" si="56"/>
        <v>#VALUE!</v>
      </c>
      <c r="N104" s="17" t="e">
        <f t="shared" si="56"/>
        <v>#VALUE!</v>
      </c>
      <c r="O104" s="17" t="e">
        <f t="shared" si="56"/>
        <v>#VALUE!</v>
      </c>
      <c r="DX104" s="41" t="s">
        <v>39</v>
      </c>
      <c r="DY104" s="16" t="s">
        <v>0</v>
      </c>
      <c r="DZ104" s="16" t="s">
        <v>0</v>
      </c>
      <c r="EA104" s="16" t="s">
        <v>0</v>
      </c>
    </row>
    <row r="105" spans="2:131" s="17" customFormat="1" hidden="1" x14ac:dyDescent="0.2">
      <c r="B105" s="13" t="s">
        <v>68</v>
      </c>
      <c r="C105" s="13"/>
      <c r="D105" s="17">
        <f t="shared" si="56"/>
        <v>0</v>
      </c>
      <c r="E105" s="13"/>
      <c r="F105" s="17">
        <f t="shared" si="56"/>
        <v>0</v>
      </c>
      <c r="G105" s="17">
        <f t="shared" si="56"/>
        <v>0</v>
      </c>
      <c r="H105" s="17">
        <f t="shared" si="56"/>
        <v>0</v>
      </c>
      <c r="I105" s="17">
        <f t="shared" si="56"/>
        <v>0</v>
      </c>
      <c r="J105" s="17">
        <f t="shared" si="56"/>
        <v>0</v>
      </c>
      <c r="K105" s="17">
        <f t="shared" si="56"/>
        <v>0</v>
      </c>
      <c r="L105" s="17">
        <f t="shared" si="56"/>
        <v>0</v>
      </c>
      <c r="M105" s="17">
        <f t="shared" si="56"/>
        <v>0</v>
      </c>
      <c r="N105" s="17">
        <f t="shared" si="56"/>
        <v>0</v>
      </c>
      <c r="O105" s="17">
        <f t="shared" si="56"/>
        <v>0</v>
      </c>
      <c r="DX105" s="41" t="s">
        <v>39</v>
      </c>
      <c r="DY105" s="16" t="s">
        <v>0</v>
      </c>
      <c r="DZ105" s="16" t="s">
        <v>0</v>
      </c>
      <c r="EA105" s="16" t="s">
        <v>0</v>
      </c>
    </row>
    <row r="106" spans="2:131" s="17" customFormat="1" hidden="1" x14ac:dyDescent="0.2">
      <c r="B106" s="13" t="s">
        <v>69</v>
      </c>
      <c r="C106" s="13"/>
      <c r="D106" s="17">
        <f t="shared" si="56"/>
        <v>0</v>
      </c>
      <c r="E106" s="13"/>
      <c r="F106" s="17">
        <f t="shared" si="56"/>
        <v>0</v>
      </c>
      <c r="G106" s="17">
        <f t="shared" si="56"/>
        <v>0</v>
      </c>
      <c r="H106" s="17">
        <f t="shared" si="56"/>
        <v>0</v>
      </c>
      <c r="I106" s="17">
        <f t="shared" si="56"/>
        <v>0</v>
      </c>
      <c r="J106" s="17">
        <f t="shared" si="56"/>
        <v>0</v>
      </c>
      <c r="K106" s="17">
        <f t="shared" si="56"/>
        <v>0</v>
      </c>
      <c r="L106" s="17">
        <f t="shared" si="56"/>
        <v>0</v>
      </c>
      <c r="M106" s="17">
        <f t="shared" si="56"/>
        <v>0</v>
      </c>
      <c r="N106" s="17">
        <f t="shared" si="56"/>
        <v>0</v>
      </c>
      <c r="O106" s="17">
        <f t="shared" si="56"/>
        <v>0</v>
      </c>
      <c r="DX106" s="41" t="s">
        <v>39</v>
      </c>
      <c r="DY106" s="16" t="s">
        <v>0</v>
      </c>
      <c r="DZ106" s="16" t="s">
        <v>0</v>
      </c>
      <c r="EA106" s="16" t="s">
        <v>0</v>
      </c>
    </row>
    <row r="107" spans="2:131" s="17" customFormat="1" hidden="1" x14ac:dyDescent="0.2">
      <c r="B107" s="13" t="s">
        <v>70</v>
      </c>
      <c r="C107" s="13"/>
      <c r="D107" s="17">
        <f t="shared" si="56"/>
        <v>0</v>
      </c>
      <c r="E107" s="13"/>
      <c r="F107" s="17">
        <f t="shared" si="56"/>
        <v>0</v>
      </c>
      <c r="G107" s="17">
        <f t="shared" si="56"/>
        <v>0</v>
      </c>
      <c r="H107" s="17">
        <f t="shared" si="56"/>
        <v>0</v>
      </c>
      <c r="I107" s="17">
        <f t="shared" si="56"/>
        <v>0</v>
      </c>
      <c r="J107" s="17">
        <f t="shared" si="56"/>
        <v>0</v>
      </c>
      <c r="K107" s="17">
        <f t="shared" si="56"/>
        <v>0</v>
      </c>
      <c r="L107" s="17">
        <f t="shared" si="56"/>
        <v>0</v>
      </c>
      <c r="M107" s="17">
        <f t="shared" si="56"/>
        <v>0</v>
      </c>
      <c r="N107" s="17">
        <f t="shared" si="56"/>
        <v>0</v>
      </c>
      <c r="O107" s="17">
        <f t="shared" si="56"/>
        <v>0</v>
      </c>
      <c r="DX107" s="41" t="s">
        <v>39</v>
      </c>
      <c r="DY107" s="16" t="s">
        <v>0</v>
      </c>
      <c r="DZ107" s="16" t="s">
        <v>0</v>
      </c>
      <c r="EA107" s="16" t="s">
        <v>0</v>
      </c>
    </row>
    <row r="108" spans="2:131" s="17" customFormat="1" hidden="1" x14ac:dyDescent="0.2">
      <c r="B108" s="13" t="s">
        <v>71</v>
      </c>
      <c r="C108" s="13"/>
      <c r="D108" s="17">
        <f t="shared" si="56"/>
        <v>0</v>
      </c>
      <c r="E108" s="13"/>
      <c r="F108" s="17">
        <f t="shared" si="56"/>
        <v>0</v>
      </c>
      <c r="G108" s="17">
        <f t="shared" si="56"/>
        <v>0</v>
      </c>
      <c r="H108" s="17">
        <f t="shared" si="56"/>
        <v>0</v>
      </c>
      <c r="I108" s="17">
        <f t="shared" si="56"/>
        <v>0</v>
      </c>
      <c r="J108" s="17">
        <f t="shared" si="56"/>
        <v>0</v>
      </c>
      <c r="K108" s="17">
        <f t="shared" si="56"/>
        <v>0</v>
      </c>
      <c r="L108" s="17">
        <f t="shared" si="56"/>
        <v>0</v>
      </c>
      <c r="M108" s="17">
        <f t="shared" si="56"/>
        <v>0</v>
      </c>
      <c r="N108" s="17">
        <f t="shared" si="56"/>
        <v>0</v>
      </c>
      <c r="O108" s="17">
        <f t="shared" si="56"/>
        <v>0</v>
      </c>
      <c r="DX108" s="41" t="s">
        <v>39</v>
      </c>
      <c r="DY108" s="16" t="s">
        <v>0</v>
      </c>
      <c r="DZ108" s="16" t="s">
        <v>0</v>
      </c>
      <c r="EA108" s="16" t="s">
        <v>0</v>
      </c>
    </row>
    <row r="109" spans="2:131" s="17" customFormat="1" hidden="1" x14ac:dyDescent="0.2">
      <c r="B109" s="13" t="s">
        <v>93</v>
      </c>
      <c r="C109" s="13"/>
      <c r="D109" s="17">
        <f>IF(D53&gt;0,D53,0)</f>
        <v>22931954</v>
      </c>
      <c r="E109" s="13"/>
      <c r="F109" s="17">
        <f>IF(F53&gt;0,F53,0)</f>
        <v>4091521</v>
      </c>
      <c r="G109" s="17">
        <f t="shared" ref="G109:O109" si="57">IF(G53&gt;0,G53,0)</f>
        <v>0</v>
      </c>
      <c r="H109" s="17">
        <f t="shared" si="57"/>
        <v>0</v>
      </c>
      <c r="I109" s="17">
        <f t="shared" si="57"/>
        <v>0</v>
      </c>
      <c r="J109" s="17">
        <f t="shared" si="57"/>
        <v>0</v>
      </c>
      <c r="K109" s="17">
        <f t="shared" si="57"/>
        <v>0</v>
      </c>
      <c r="L109" s="17">
        <f t="shared" si="57"/>
        <v>0</v>
      </c>
      <c r="M109" s="17">
        <f t="shared" si="57"/>
        <v>0</v>
      </c>
      <c r="N109" s="17">
        <f t="shared" si="57"/>
        <v>0</v>
      </c>
      <c r="O109" s="17">
        <f t="shared" si="57"/>
        <v>0</v>
      </c>
      <c r="DX109" s="41" t="s">
        <v>39</v>
      </c>
      <c r="DY109" s="16" t="s">
        <v>0</v>
      </c>
      <c r="DZ109" s="16" t="s">
        <v>0</v>
      </c>
      <c r="EA109" s="16" t="s">
        <v>0</v>
      </c>
    </row>
    <row r="110" spans="2:131" s="17" customFormat="1" hidden="1" x14ac:dyDescent="0.2">
      <c r="B110" s="13" t="s">
        <v>94</v>
      </c>
      <c r="C110" s="13"/>
      <c r="D110" s="56" t="e">
        <f>SUM(D101:D109)</f>
        <v>#VALUE!</v>
      </c>
      <c r="E110" s="13"/>
      <c r="F110" s="56" t="e">
        <f>SUM(F101:F109)</f>
        <v>#VALUE!</v>
      </c>
      <c r="G110" s="56" t="e">
        <f t="shared" ref="G110:O110" si="58">SUM(G101:G109)</f>
        <v>#VALUE!</v>
      </c>
      <c r="H110" s="56" t="e">
        <f t="shared" si="58"/>
        <v>#VALUE!</v>
      </c>
      <c r="I110" s="56" t="e">
        <f t="shared" si="58"/>
        <v>#VALUE!</v>
      </c>
      <c r="J110" s="56" t="e">
        <f t="shared" si="58"/>
        <v>#VALUE!</v>
      </c>
      <c r="K110" s="56" t="e">
        <f t="shared" si="58"/>
        <v>#VALUE!</v>
      </c>
      <c r="L110" s="56" t="e">
        <f t="shared" si="58"/>
        <v>#VALUE!</v>
      </c>
      <c r="M110" s="56" t="e">
        <f t="shared" si="58"/>
        <v>#VALUE!</v>
      </c>
      <c r="N110" s="56" t="e">
        <f t="shared" si="58"/>
        <v>#VALUE!</v>
      </c>
      <c r="O110" s="56" t="e">
        <f t="shared" si="58"/>
        <v>#VALUE!</v>
      </c>
      <c r="DX110" s="41" t="s">
        <v>39</v>
      </c>
      <c r="DY110" s="16" t="s">
        <v>0</v>
      </c>
      <c r="DZ110" s="16" t="s">
        <v>0</v>
      </c>
      <c r="EA110" s="16" t="s">
        <v>0</v>
      </c>
    </row>
    <row r="111" spans="2:131" s="17" customFormat="1" hidden="1" x14ac:dyDescent="0.2">
      <c r="B111" s="13" t="s">
        <v>95</v>
      </c>
      <c r="C111" s="13"/>
      <c r="D111" s="17">
        <f>'[2]Budget Summary 1'!J32</f>
        <v>93509902.920000002</v>
      </c>
      <c r="E111" s="13"/>
      <c r="F111" s="17">
        <f>'[2]Budget Summary 1'!L32</f>
        <v>95266943.789999992</v>
      </c>
      <c r="G111" s="17">
        <f>'[2]Budget Summary 1'!M32</f>
        <v>98989954.5</v>
      </c>
      <c r="H111" s="17">
        <f>'[2]Budget Summary 1'!N32</f>
        <v>102455026</v>
      </c>
      <c r="I111" s="17">
        <f>'[2]Budget Summary 1'!O32</f>
        <v>105903792</v>
      </c>
      <c r="J111" s="17">
        <f>'[2]Budget Summary 1'!P32</f>
        <v>109346723.26000001</v>
      </c>
      <c r="K111" s="17">
        <f>'[2]Budget Summary 1'!Q32</f>
        <v>111200080.56999999</v>
      </c>
      <c r="L111" s="17">
        <f>'[2]Budget Summary 1'!R32</f>
        <v>115016022.50000001</v>
      </c>
      <c r="M111" s="17">
        <f>'[2]Budget Summary 1'!S32</f>
        <v>118984276.04000001</v>
      </c>
      <c r="N111" s="17">
        <f>'[2]Budget Summary 1'!T32</f>
        <v>122187253.32000001</v>
      </c>
      <c r="O111" s="17">
        <f>'[2]Budget Summary 1'!U32</f>
        <v>126519188.13999999</v>
      </c>
      <c r="DX111" s="41" t="s">
        <v>39</v>
      </c>
      <c r="DY111" s="16" t="s">
        <v>0</v>
      </c>
      <c r="DZ111" s="16" t="s">
        <v>0</v>
      </c>
      <c r="EA111" s="16" t="s">
        <v>0</v>
      </c>
    </row>
    <row r="112" spans="2:131" s="17" customFormat="1" ht="13.5" hidden="1" thickBot="1" x14ac:dyDescent="0.25">
      <c r="B112" s="13" t="s">
        <v>93</v>
      </c>
      <c r="C112" s="13"/>
      <c r="D112" s="68"/>
      <c r="E112" s="13"/>
      <c r="F112" s="17">
        <f>IF('[2]Budget Summary 1'!J92&gt;0,'[2]Budget Summary 1'!J92,0)</f>
        <v>50244470</v>
      </c>
      <c r="G112" s="17">
        <f>IF('[2]Budget Summary 1'!L92&gt;0,'[2]Budget Summary 1'!L92,0)</f>
        <v>40977488</v>
      </c>
      <c r="H112" s="17">
        <f>IF('[2]Budget Summary 1'!M92&gt;0,'[2]Budget Summary 1'!M92,0)</f>
        <v>40529072.299999997</v>
      </c>
      <c r="I112" s="17">
        <f>IF('[2]Budget Summary 1'!N92&gt;0,'[2]Budget Summary 1'!N92,0)</f>
        <v>41679219</v>
      </c>
      <c r="J112" s="17">
        <f>IF('[2]Budget Summary 1'!O92&gt;0,'[2]Budget Summary 1'!O92,0)</f>
        <v>43018301</v>
      </c>
      <c r="K112" s="17">
        <f>IF('[2]Budget Summary 1'!P92&gt;0,'[2]Budget Summary 1'!P92,0)</f>
        <v>44158841.409999989</v>
      </c>
      <c r="L112" s="17">
        <f>IF('[2]Budget Summary 1'!Q92&gt;0,'[2]Budget Summary 1'!Q92,0)</f>
        <v>45389108.920000002</v>
      </c>
      <c r="M112" s="17">
        <f>IF('[2]Budget Summary 1'!R92&gt;0,'[2]Budget Summary 1'!R92,0)</f>
        <v>46495322.43</v>
      </c>
      <c r="N112" s="17">
        <f>IF('[2]Budget Summary 1'!S92&gt;0,'[2]Budget Summary 1'!S92,0)</f>
        <v>47528603.050000004</v>
      </c>
      <c r="O112" s="17">
        <f>IF('[2]Budget Summary 1'!T92&gt;0,'[2]Budget Summary 1'!T92,0)</f>
        <v>49801462.980000004</v>
      </c>
      <c r="DX112" s="41" t="s">
        <v>39</v>
      </c>
      <c r="DY112" s="16" t="s">
        <v>0</v>
      </c>
      <c r="DZ112" s="16" t="s">
        <v>0</v>
      </c>
      <c r="EA112" s="16" t="s">
        <v>0</v>
      </c>
    </row>
    <row r="113" spans="2:131" s="17" customFormat="1" hidden="1" x14ac:dyDescent="0.2">
      <c r="B113" s="13" t="s">
        <v>82</v>
      </c>
      <c r="C113" s="13"/>
      <c r="D113" s="63" t="e">
        <f>ROUND(D110-D111-D112,2)</f>
        <v>#VALUE!</v>
      </c>
      <c r="E113" s="13"/>
      <c r="F113" s="63" t="e">
        <f>ROUND(F110-F111-F112,2)</f>
        <v>#VALUE!</v>
      </c>
      <c r="G113" s="63" t="e">
        <f t="shared" ref="G113:O113" si="59">ROUND(G110-G111-G112,2)</f>
        <v>#VALUE!</v>
      </c>
      <c r="H113" s="63" t="e">
        <f t="shared" si="59"/>
        <v>#VALUE!</v>
      </c>
      <c r="I113" s="63" t="e">
        <f t="shared" si="59"/>
        <v>#VALUE!</v>
      </c>
      <c r="J113" s="63" t="e">
        <f t="shared" si="59"/>
        <v>#VALUE!</v>
      </c>
      <c r="K113" s="63" t="e">
        <f t="shared" si="59"/>
        <v>#VALUE!</v>
      </c>
      <c r="L113" s="63" t="e">
        <f t="shared" si="59"/>
        <v>#VALUE!</v>
      </c>
      <c r="M113" s="63" t="e">
        <f t="shared" si="59"/>
        <v>#VALUE!</v>
      </c>
      <c r="N113" s="63" t="e">
        <f t="shared" si="59"/>
        <v>#VALUE!</v>
      </c>
      <c r="O113" s="63" t="e">
        <f t="shared" si="59"/>
        <v>#VALUE!</v>
      </c>
      <c r="DX113" s="41" t="s">
        <v>39</v>
      </c>
      <c r="DY113" s="16" t="s">
        <v>0</v>
      </c>
      <c r="DZ113" s="16" t="s">
        <v>0</v>
      </c>
      <c r="EA113" s="16" t="s">
        <v>0</v>
      </c>
    </row>
    <row r="114" spans="2:131" s="17" customFormat="1" hidden="1" x14ac:dyDescent="0.2">
      <c r="DX114" s="41" t="s">
        <v>39</v>
      </c>
      <c r="DY114" s="16" t="s">
        <v>0</v>
      </c>
      <c r="DZ114" s="16" t="s">
        <v>0</v>
      </c>
      <c r="EA114" s="16" t="s">
        <v>0</v>
      </c>
    </row>
    <row r="115" spans="2:131" s="17" customFormat="1" hidden="1" x14ac:dyDescent="0.2">
      <c r="DX115" s="41" t="s">
        <v>39</v>
      </c>
      <c r="DY115" s="16" t="s">
        <v>0</v>
      </c>
      <c r="DZ115" s="16" t="s">
        <v>0</v>
      </c>
      <c r="EA115" s="16" t="s">
        <v>0</v>
      </c>
    </row>
    <row r="116" spans="2:131" s="17" customFormat="1" hidden="1" x14ac:dyDescent="0.2">
      <c r="DX116" s="41" t="s">
        <v>39</v>
      </c>
      <c r="DY116" s="16" t="s">
        <v>0</v>
      </c>
      <c r="DZ116" s="16" t="s">
        <v>0</v>
      </c>
      <c r="EA116" s="16" t="s">
        <v>0</v>
      </c>
    </row>
    <row r="117" spans="2:131" s="17" customFormat="1" hidden="1" x14ac:dyDescent="0.2">
      <c r="B117" s="17" t="s">
        <v>20</v>
      </c>
      <c r="D117" s="17">
        <f>D26</f>
        <v>109914875.09</v>
      </c>
      <c r="F117" s="17">
        <f t="shared" ref="F117:O117" si="60">F26</f>
        <v>104110619.99000001</v>
      </c>
      <c r="G117" s="17">
        <f t="shared" si="60"/>
        <v>106576375.48</v>
      </c>
      <c r="H117" s="17">
        <f t="shared" si="60"/>
        <v>109963384.03999999</v>
      </c>
      <c r="I117" s="17">
        <f t="shared" si="60"/>
        <v>112719194.03999999</v>
      </c>
      <c r="J117" s="17">
        <f t="shared" si="60"/>
        <v>116511790.43999997</v>
      </c>
      <c r="K117" s="17">
        <f t="shared" si="60"/>
        <v>120430077.58999999</v>
      </c>
      <c r="L117" s="17">
        <f t="shared" si="60"/>
        <v>124558946.17000002</v>
      </c>
      <c r="M117" s="17">
        <f t="shared" si="60"/>
        <v>128850508.19000004</v>
      </c>
      <c r="N117" s="17">
        <f t="shared" si="60"/>
        <v>133093631.16000001</v>
      </c>
      <c r="O117" s="17">
        <f t="shared" si="60"/>
        <v>137753634.12000003</v>
      </c>
      <c r="DX117" s="41" t="s">
        <v>39</v>
      </c>
      <c r="DY117" s="16" t="s">
        <v>0</v>
      </c>
      <c r="DZ117" s="16" t="s">
        <v>0</v>
      </c>
      <c r="EA117" s="16" t="s">
        <v>0</v>
      </c>
    </row>
    <row r="118" spans="2:131" s="17" customFormat="1" hidden="1" x14ac:dyDescent="0.2">
      <c r="B118" s="13" t="s">
        <v>65</v>
      </c>
      <c r="C118" s="13"/>
      <c r="D118" s="17" t="e">
        <f>-D52</f>
        <v>#VALUE!</v>
      </c>
      <c r="E118" s="13"/>
      <c r="F118" s="17" t="e">
        <f>-F52</f>
        <v>#VALUE!</v>
      </c>
      <c r="G118" s="17" t="e">
        <f t="shared" ref="G118:O118" si="61">-G52</f>
        <v>#VALUE!</v>
      </c>
      <c r="H118" s="17" t="e">
        <f t="shared" si="61"/>
        <v>#VALUE!</v>
      </c>
      <c r="I118" s="17" t="e">
        <f t="shared" si="61"/>
        <v>#VALUE!</v>
      </c>
      <c r="J118" s="17" t="e">
        <f t="shared" si="61"/>
        <v>#VALUE!</v>
      </c>
      <c r="K118" s="17" t="e">
        <f t="shared" si="61"/>
        <v>#VALUE!</v>
      </c>
      <c r="L118" s="17" t="e">
        <f t="shared" si="61"/>
        <v>#VALUE!</v>
      </c>
      <c r="M118" s="17" t="e">
        <f t="shared" si="61"/>
        <v>#VALUE!</v>
      </c>
      <c r="N118" s="17" t="e">
        <f t="shared" si="61"/>
        <v>#VALUE!</v>
      </c>
      <c r="O118" s="17" t="e">
        <f t="shared" si="61"/>
        <v>#VALUE!</v>
      </c>
      <c r="DX118" s="41" t="s">
        <v>39</v>
      </c>
      <c r="DY118" s="16" t="s">
        <v>0</v>
      </c>
      <c r="DZ118" s="16" t="s">
        <v>0</v>
      </c>
      <c r="EA118" s="16" t="s">
        <v>0</v>
      </c>
    </row>
    <row r="119" spans="2:131" s="17" customFormat="1" hidden="1" x14ac:dyDescent="0.2">
      <c r="B119" s="13" t="s">
        <v>74</v>
      </c>
      <c r="C119" s="13"/>
      <c r="D119" s="17">
        <f t="shared" ref="D119:O120" si="62">-D61</f>
        <v>0</v>
      </c>
      <c r="E119" s="13"/>
      <c r="F119" s="17">
        <f t="shared" si="62"/>
        <v>0</v>
      </c>
      <c r="G119" s="17">
        <f t="shared" si="62"/>
        <v>0</v>
      </c>
      <c r="H119" s="17">
        <f t="shared" si="62"/>
        <v>0</v>
      </c>
      <c r="I119" s="17">
        <f t="shared" si="62"/>
        <v>0</v>
      </c>
      <c r="J119" s="17">
        <f t="shared" si="62"/>
        <v>0</v>
      </c>
      <c r="K119" s="17">
        <f t="shared" si="62"/>
        <v>0</v>
      </c>
      <c r="L119" s="17">
        <f t="shared" si="62"/>
        <v>0</v>
      </c>
      <c r="M119" s="17">
        <f t="shared" si="62"/>
        <v>0</v>
      </c>
      <c r="N119" s="17">
        <f t="shared" si="62"/>
        <v>0</v>
      </c>
      <c r="O119" s="17">
        <f t="shared" si="62"/>
        <v>0</v>
      </c>
      <c r="DX119" s="41" t="s">
        <v>39</v>
      </c>
      <c r="DY119" s="16" t="s">
        <v>0</v>
      </c>
      <c r="DZ119" s="16" t="s">
        <v>0</v>
      </c>
      <c r="EA119" s="16" t="s">
        <v>0</v>
      </c>
    </row>
    <row r="120" spans="2:131" s="17" customFormat="1" hidden="1" x14ac:dyDescent="0.2">
      <c r="B120" s="13" t="s">
        <v>75</v>
      </c>
      <c r="C120" s="13"/>
      <c r="D120" s="17">
        <f t="shared" si="62"/>
        <v>0</v>
      </c>
      <c r="E120" s="13"/>
      <c r="F120" s="17">
        <f t="shared" si="62"/>
        <v>0</v>
      </c>
      <c r="G120" s="17">
        <f t="shared" si="62"/>
        <v>0</v>
      </c>
      <c r="H120" s="17">
        <f t="shared" si="62"/>
        <v>0</v>
      </c>
      <c r="I120" s="17">
        <f t="shared" si="62"/>
        <v>0</v>
      </c>
      <c r="J120" s="17">
        <f t="shared" si="62"/>
        <v>0</v>
      </c>
      <c r="K120" s="17">
        <f t="shared" si="62"/>
        <v>0</v>
      </c>
      <c r="L120" s="17">
        <f t="shared" si="62"/>
        <v>0</v>
      </c>
      <c r="M120" s="17">
        <f t="shared" si="62"/>
        <v>0</v>
      </c>
      <c r="N120" s="17">
        <f t="shared" si="62"/>
        <v>0</v>
      </c>
      <c r="O120" s="17">
        <f t="shared" si="62"/>
        <v>0</v>
      </c>
      <c r="DX120" s="41" t="s">
        <v>39</v>
      </c>
      <c r="DY120" s="16" t="s">
        <v>0</v>
      </c>
      <c r="DZ120" s="16" t="s">
        <v>0</v>
      </c>
      <c r="EA120" s="16" t="s">
        <v>0</v>
      </c>
    </row>
    <row r="121" spans="2:131" s="17" customFormat="1" hidden="1" x14ac:dyDescent="0.2">
      <c r="B121" s="13" t="s">
        <v>73</v>
      </c>
      <c r="C121" s="13"/>
      <c r="D121" s="17">
        <f>-D60</f>
        <v>0</v>
      </c>
      <c r="E121" s="13"/>
      <c r="F121" s="17">
        <f t="shared" ref="F121:O121" si="63">-F60</f>
        <v>0</v>
      </c>
      <c r="G121" s="17">
        <f t="shared" si="63"/>
        <v>0</v>
      </c>
      <c r="H121" s="17">
        <f t="shared" si="63"/>
        <v>0</v>
      </c>
      <c r="I121" s="17">
        <f t="shared" si="63"/>
        <v>0</v>
      </c>
      <c r="J121" s="17">
        <f t="shared" si="63"/>
        <v>0</v>
      </c>
      <c r="K121" s="17">
        <f t="shared" si="63"/>
        <v>0</v>
      </c>
      <c r="L121" s="17">
        <f t="shared" si="63"/>
        <v>0</v>
      </c>
      <c r="M121" s="17">
        <f t="shared" si="63"/>
        <v>0</v>
      </c>
      <c r="N121" s="17">
        <f t="shared" si="63"/>
        <v>0</v>
      </c>
      <c r="O121" s="17">
        <f t="shared" si="63"/>
        <v>0</v>
      </c>
      <c r="DX121" s="41" t="s">
        <v>39</v>
      </c>
      <c r="DY121" s="16" t="s">
        <v>0</v>
      </c>
      <c r="DZ121" s="16" t="s">
        <v>0</v>
      </c>
      <c r="EA121" s="16" t="s">
        <v>0</v>
      </c>
    </row>
    <row r="122" spans="2:131" s="17" customFormat="1" hidden="1" x14ac:dyDescent="0.2">
      <c r="B122" s="13" t="s">
        <v>76</v>
      </c>
      <c r="C122" s="13"/>
      <c r="D122" s="17" t="e">
        <f>-D63</f>
        <v>#VALUE!</v>
      </c>
      <c r="E122" s="13"/>
      <c r="F122" s="17" t="e">
        <f>-F63</f>
        <v>#VALUE!</v>
      </c>
      <c r="G122" s="17" t="e">
        <f t="shared" ref="G122:O122" si="64">-G63</f>
        <v>#VALUE!</v>
      </c>
      <c r="H122" s="17" t="e">
        <f t="shared" si="64"/>
        <v>#VALUE!</v>
      </c>
      <c r="I122" s="17" t="e">
        <f t="shared" si="64"/>
        <v>#VALUE!</v>
      </c>
      <c r="J122" s="17" t="e">
        <f t="shared" si="64"/>
        <v>#VALUE!</v>
      </c>
      <c r="K122" s="17" t="e">
        <f t="shared" si="64"/>
        <v>#VALUE!</v>
      </c>
      <c r="L122" s="17" t="e">
        <f t="shared" si="64"/>
        <v>#VALUE!</v>
      </c>
      <c r="M122" s="17" t="e">
        <f t="shared" si="64"/>
        <v>#VALUE!</v>
      </c>
      <c r="N122" s="17" t="e">
        <f t="shared" si="64"/>
        <v>#VALUE!</v>
      </c>
      <c r="O122" s="17" t="e">
        <f t="shared" si="64"/>
        <v>#VALUE!</v>
      </c>
      <c r="DX122" s="41" t="s">
        <v>39</v>
      </c>
      <c r="DY122" s="16" t="s">
        <v>0</v>
      </c>
      <c r="DZ122" s="16" t="s">
        <v>0</v>
      </c>
      <c r="EA122" s="16" t="s">
        <v>0</v>
      </c>
    </row>
    <row r="123" spans="2:131" s="17" customFormat="1" hidden="1" x14ac:dyDescent="0.2">
      <c r="B123" s="13" t="s">
        <v>77</v>
      </c>
      <c r="C123" s="13"/>
      <c r="D123" s="17">
        <f>-D64</f>
        <v>0</v>
      </c>
      <c r="E123" s="13"/>
      <c r="F123" s="17">
        <f t="shared" ref="F123:O125" si="65">-F64</f>
        <v>0</v>
      </c>
      <c r="G123" s="17">
        <f t="shared" si="65"/>
        <v>0</v>
      </c>
      <c r="H123" s="17">
        <f t="shared" si="65"/>
        <v>0</v>
      </c>
      <c r="I123" s="17">
        <f t="shared" si="65"/>
        <v>0</v>
      </c>
      <c r="J123" s="17">
        <f t="shared" si="65"/>
        <v>0</v>
      </c>
      <c r="K123" s="17">
        <f t="shared" si="65"/>
        <v>0</v>
      </c>
      <c r="L123" s="17">
        <f t="shared" si="65"/>
        <v>0</v>
      </c>
      <c r="M123" s="17">
        <f t="shared" si="65"/>
        <v>0</v>
      </c>
      <c r="N123" s="17">
        <f t="shared" si="65"/>
        <v>0</v>
      </c>
      <c r="O123" s="17">
        <f t="shared" si="65"/>
        <v>0</v>
      </c>
      <c r="DX123" s="41" t="s">
        <v>39</v>
      </c>
      <c r="DY123" s="16" t="s">
        <v>0</v>
      </c>
      <c r="DZ123" s="16" t="s">
        <v>0</v>
      </c>
      <c r="EA123" s="16" t="s">
        <v>0</v>
      </c>
    </row>
    <row r="124" spans="2:131" s="17" customFormat="1" hidden="1" x14ac:dyDescent="0.2">
      <c r="B124" s="13" t="s">
        <v>78</v>
      </c>
      <c r="C124" s="13"/>
      <c r="D124" s="17">
        <f>-D65</f>
        <v>0</v>
      </c>
      <c r="E124" s="13"/>
      <c r="F124" s="17">
        <f>-F65</f>
        <v>0</v>
      </c>
      <c r="G124" s="17">
        <f t="shared" si="65"/>
        <v>0</v>
      </c>
      <c r="H124" s="17">
        <f t="shared" si="65"/>
        <v>0</v>
      </c>
      <c r="I124" s="17">
        <f t="shared" si="65"/>
        <v>0</v>
      </c>
      <c r="J124" s="17">
        <f t="shared" si="65"/>
        <v>0</v>
      </c>
      <c r="K124" s="17">
        <f t="shared" si="65"/>
        <v>0</v>
      </c>
      <c r="L124" s="17">
        <f t="shared" si="65"/>
        <v>0</v>
      </c>
      <c r="M124" s="17">
        <f t="shared" si="65"/>
        <v>0</v>
      </c>
      <c r="N124" s="17">
        <f t="shared" si="65"/>
        <v>0</v>
      </c>
      <c r="O124" s="17">
        <f t="shared" si="65"/>
        <v>0</v>
      </c>
      <c r="DX124" s="41" t="s">
        <v>39</v>
      </c>
      <c r="DY124" s="16" t="s">
        <v>0</v>
      </c>
      <c r="DZ124" s="16" t="s">
        <v>0</v>
      </c>
      <c r="EA124" s="16" t="s">
        <v>0</v>
      </c>
    </row>
    <row r="125" spans="2:131" s="17" customFormat="1" hidden="1" x14ac:dyDescent="0.2">
      <c r="B125" s="13" t="s">
        <v>79</v>
      </c>
      <c r="C125" s="13"/>
      <c r="D125" s="17">
        <f>-D66</f>
        <v>6509507</v>
      </c>
      <c r="E125" s="13"/>
      <c r="F125" s="17">
        <f>-F66</f>
        <v>-9201507</v>
      </c>
      <c r="G125" s="17">
        <f t="shared" si="65"/>
        <v>-14774637.299999997</v>
      </c>
      <c r="H125" s="17">
        <f t="shared" si="65"/>
        <v>-15867261</v>
      </c>
      <c r="I125" s="17">
        <f t="shared" si="65"/>
        <v>-16826870</v>
      </c>
      <c r="J125" s="17">
        <f t="shared" si="65"/>
        <v>-16247094.309999995</v>
      </c>
      <c r="K125" s="17">
        <f t="shared" si="65"/>
        <v>-17206626.5</v>
      </c>
      <c r="L125" s="17">
        <f t="shared" si="65"/>
        <v>-21295944.669999998</v>
      </c>
      <c r="M125" s="17">
        <f t="shared" si="65"/>
        <v>-24704444.000000004</v>
      </c>
      <c r="N125" s="17">
        <f t="shared" si="65"/>
        <v>-23322059.460000001</v>
      </c>
      <c r="O125" s="17">
        <f t="shared" si="65"/>
        <v>-28371983.280000005</v>
      </c>
      <c r="DX125" s="41" t="s">
        <v>39</v>
      </c>
      <c r="DY125" s="16" t="s">
        <v>0</v>
      </c>
      <c r="DZ125" s="16" t="s">
        <v>0</v>
      </c>
      <c r="EA125" s="16" t="s">
        <v>0</v>
      </c>
    </row>
    <row r="126" spans="2:131" s="17" customFormat="1" hidden="1" x14ac:dyDescent="0.2">
      <c r="B126" s="13" t="s">
        <v>93</v>
      </c>
      <c r="C126" s="13"/>
      <c r="D126" s="17">
        <f>IF(D53&lt;0,-D53,0)</f>
        <v>0</v>
      </c>
      <c r="E126" s="13"/>
      <c r="F126" s="17">
        <f>IF(F53&lt;0,-F53,0)</f>
        <v>0</v>
      </c>
      <c r="G126" s="17">
        <f t="shared" ref="G126:O126" si="66">IF(G53&lt;0,-G53,0)</f>
        <v>2206286</v>
      </c>
      <c r="H126" s="17">
        <f t="shared" si="66"/>
        <v>3482839</v>
      </c>
      <c r="I126" s="17">
        <f t="shared" si="66"/>
        <v>4987181</v>
      </c>
      <c r="J126" s="17">
        <f t="shared" si="66"/>
        <v>3839017.1999999993</v>
      </c>
      <c r="K126" s="17">
        <f t="shared" si="66"/>
        <v>4466555.6500000004</v>
      </c>
      <c r="L126" s="17">
        <f t="shared" si="66"/>
        <v>8572629.1099999994</v>
      </c>
      <c r="M126" s="17">
        <f t="shared" si="66"/>
        <v>12731682.890000001</v>
      </c>
      <c r="N126" s="17">
        <f t="shared" si="66"/>
        <v>10188366.960000001</v>
      </c>
      <c r="O126" s="17">
        <f t="shared" si="66"/>
        <v>15655431.030000001</v>
      </c>
      <c r="DX126" s="41" t="s">
        <v>39</v>
      </c>
      <c r="DY126" s="16" t="s">
        <v>0</v>
      </c>
      <c r="DZ126" s="16" t="s">
        <v>0</v>
      </c>
      <c r="EA126" s="16" t="s">
        <v>0</v>
      </c>
    </row>
    <row r="127" spans="2:131" s="17" customFormat="1" hidden="1" x14ac:dyDescent="0.2">
      <c r="B127" s="13" t="s">
        <v>96</v>
      </c>
      <c r="C127" s="13"/>
      <c r="D127" s="56" t="e">
        <f>SUM(D117:D126)</f>
        <v>#VALUE!</v>
      </c>
      <c r="E127" s="13"/>
      <c r="F127" s="56" t="e">
        <f>SUM(F117:F126)</f>
        <v>#VALUE!</v>
      </c>
      <c r="G127" s="56" t="e">
        <f t="shared" ref="G127:O127" si="67">SUM(G117:G126)</f>
        <v>#VALUE!</v>
      </c>
      <c r="H127" s="56" t="e">
        <f t="shared" si="67"/>
        <v>#VALUE!</v>
      </c>
      <c r="I127" s="56" t="e">
        <f t="shared" si="67"/>
        <v>#VALUE!</v>
      </c>
      <c r="J127" s="56" t="e">
        <f t="shared" si="67"/>
        <v>#VALUE!</v>
      </c>
      <c r="K127" s="56" t="e">
        <f t="shared" si="67"/>
        <v>#VALUE!</v>
      </c>
      <c r="L127" s="56" t="e">
        <f t="shared" si="67"/>
        <v>#VALUE!</v>
      </c>
      <c r="M127" s="56" t="e">
        <f t="shared" si="67"/>
        <v>#VALUE!</v>
      </c>
      <c r="N127" s="56" t="e">
        <f t="shared" si="67"/>
        <v>#VALUE!</v>
      </c>
      <c r="O127" s="56" t="e">
        <f t="shared" si="67"/>
        <v>#VALUE!</v>
      </c>
      <c r="DX127" s="41" t="s">
        <v>39</v>
      </c>
      <c r="DY127" s="16" t="s">
        <v>0</v>
      </c>
      <c r="DZ127" s="16" t="s">
        <v>0</v>
      </c>
      <c r="EA127" s="16" t="s">
        <v>0</v>
      </c>
    </row>
    <row r="128" spans="2:131" s="17" customFormat="1" hidden="1" x14ac:dyDescent="0.2">
      <c r="B128" s="13" t="s">
        <v>97</v>
      </c>
      <c r="C128" s="13"/>
      <c r="D128" s="17">
        <f>'[2]Budget Summary 1'!J64</f>
        <v>120574356.68000001</v>
      </c>
      <c r="E128" s="13"/>
      <c r="F128" s="17">
        <f>'[2]Budget Summary 1'!L64</f>
        <v>115066951.97</v>
      </c>
      <c r="G128" s="17">
        <f>'[2]Budget Summary 1'!M64</f>
        <v>117879107.45</v>
      </c>
      <c r="H128" s="17">
        <f>'[2]Budget Summary 1'!N64</f>
        <v>121584802.68000001</v>
      </c>
      <c r="I128" s="17">
        <f>'[2]Budget Summary 1'!O64</f>
        <v>124646837.68000001</v>
      </c>
      <c r="J128" s="17">
        <f>'[2]Budget Summary 1'!P64</f>
        <v>128788149.09999999</v>
      </c>
      <c r="K128" s="17">
        <f>'[2]Budget Summary 1'!Q64</f>
        <v>133066011.63</v>
      </c>
      <c r="L128" s="17">
        <f>'[2]Budget Summary 1'!R64</f>
        <v>137564835.92000002</v>
      </c>
      <c r="M128" s="17">
        <f>'[2]Budget Summary 1'!S64</f>
        <v>142237589.26000002</v>
      </c>
      <c r="N128" s="17">
        <f>'[2]Budget Summary 1'!T64</f>
        <v>146873337.16</v>
      </c>
      <c r="O128" s="17">
        <f>'[2]Budget Summary 1'!U64</f>
        <v>151753949.17000002</v>
      </c>
      <c r="DX128" s="41" t="s">
        <v>39</v>
      </c>
      <c r="DY128" s="16" t="s">
        <v>0</v>
      </c>
      <c r="DZ128" s="16" t="s">
        <v>0</v>
      </c>
      <c r="EA128" s="16" t="s">
        <v>0</v>
      </c>
    </row>
    <row r="129" spans="2:131" s="17" customFormat="1" hidden="1" x14ac:dyDescent="0.2">
      <c r="B129" s="13" t="s">
        <v>98</v>
      </c>
      <c r="C129" s="13"/>
      <c r="D129" s="17">
        <f>-'[2]Budget Summary 1'!J145</f>
        <v>-10659481.950000001</v>
      </c>
      <c r="E129" s="13"/>
      <c r="F129" s="17">
        <f>-'[2]Budget Summary 1'!L145</f>
        <v>-10956332.34</v>
      </c>
      <c r="G129" s="17">
        <f>-'[2]Budget Summary 1'!M145</f>
        <v>-11302732.33</v>
      </c>
      <c r="H129" s="17">
        <f>-'[2]Budget Summary 1'!N145</f>
        <v>-11621419</v>
      </c>
      <c r="I129" s="17">
        <f>-'[2]Budget Summary 1'!O145</f>
        <v>-11927644</v>
      </c>
      <c r="J129" s="17">
        <f>-'[2]Budget Summary 1'!P145</f>
        <v>-12276359.020000001</v>
      </c>
      <c r="K129" s="17">
        <f>-'[2]Budget Summary 1'!Q145</f>
        <v>-12635934.399999999</v>
      </c>
      <c r="L129" s="17">
        <f>-'[2]Budget Summary 1'!R145</f>
        <v>-13005890.109999998</v>
      </c>
      <c r="M129" s="17">
        <f>-'[2]Budget Summary 1'!S145</f>
        <v>-13387081.429999996</v>
      </c>
      <c r="N129" s="17">
        <f>-'[2]Budget Summary 1'!T145</f>
        <v>-13779706.359999999</v>
      </c>
      <c r="O129" s="17">
        <f>-'[2]Budget Summary 1'!U145</f>
        <v>-14000315.41</v>
      </c>
      <c r="DX129" s="41" t="s">
        <v>39</v>
      </c>
      <c r="DY129" s="16" t="s">
        <v>0</v>
      </c>
      <c r="DZ129" s="16" t="s">
        <v>0</v>
      </c>
      <c r="EA129" s="16" t="s">
        <v>0</v>
      </c>
    </row>
    <row r="130" spans="2:131" s="17" customFormat="1" hidden="1" x14ac:dyDescent="0.2">
      <c r="B130" s="13" t="s">
        <v>93</v>
      </c>
      <c r="C130" s="13"/>
      <c r="D130" s="17">
        <f>D126</f>
        <v>0</v>
      </c>
      <c r="E130" s="13"/>
      <c r="F130" s="17">
        <f>F126</f>
        <v>0</v>
      </c>
      <c r="G130" s="17">
        <f t="shared" ref="G130:O130" si="68">G126</f>
        <v>2206286</v>
      </c>
      <c r="H130" s="17">
        <f t="shared" si="68"/>
        <v>3482839</v>
      </c>
      <c r="I130" s="17">
        <f t="shared" si="68"/>
        <v>4987181</v>
      </c>
      <c r="J130" s="17">
        <f t="shared" si="68"/>
        <v>3839017.1999999993</v>
      </c>
      <c r="K130" s="17">
        <f t="shared" si="68"/>
        <v>4466555.6500000004</v>
      </c>
      <c r="L130" s="17">
        <f t="shared" si="68"/>
        <v>8572629.1099999994</v>
      </c>
      <c r="M130" s="17">
        <f t="shared" si="68"/>
        <v>12731682.890000001</v>
      </c>
      <c r="N130" s="17">
        <f t="shared" si="68"/>
        <v>10188366.960000001</v>
      </c>
      <c r="O130" s="17">
        <f t="shared" si="68"/>
        <v>15655431.030000001</v>
      </c>
      <c r="DX130" s="41" t="s">
        <v>39</v>
      </c>
      <c r="DY130" s="16" t="s">
        <v>0</v>
      </c>
      <c r="DZ130" s="16" t="s">
        <v>0</v>
      </c>
      <c r="EA130" s="16" t="s">
        <v>0</v>
      </c>
    </row>
    <row r="131" spans="2:131" s="17" customFormat="1" hidden="1" x14ac:dyDescent="0.2">
      <c r="B131" s="13" t="s">
        <v>79</v>
      </c>
      <c r="C131" s="13"/>
      <c r="D131" s="17">
        <f>D125</f>
        <v>6509507</v>
      </c>
      <c r="E131" s="13"/>
      <c r="F131" s="17">
        <f>F125</f>
        <v>-9201507</v>
      </c>
      <c r="G131" s="17">
        <f t="shared" ref="G131:O131" si="69">G125</f>
        <v>-14774637.299999997</v>
      </c>
      <c r="H131" s="17">
        <f t="shared" si="69"/>
        <v>-15867261</v>
      </c>
      <c r="I131" s="17">
        <f t="shared" si="69"/>
        <v>-16826870</v>
      </c>
      <c r="J131" s="17">
        <f t="shared" si="69"/>
        <v>-16247094.309999995</v>
      </c>
      <c r="K131" s="17">
        <f t="shared" si="69"/>
        <v>-17206626.5</v>
      </c>
      <c r="L131" s="17">
        <f t="shared" si="69"/>
        <v>-21295944.669999998</v>
      </c>
      <c r="M131" s="17">
        <f t="shared" si="69"/>
        <v>-24704444.000000004</v>
      </c>
      <c r="N131" s="17">
        <f t="shared" si="69"/>
        <v>-23322059.460000001</v>
      </c>
      <c r="O131" s="17">
        <f t="shared" si="69"/>
        <v>-28371983.280000005</v>
      </c>
      <c r="DX131" s="41" t="s">
        <v>39</v>
      </c>
      <c r="DY131" s="16" t="s">
        <v>0</v>
      </c>
      <c r="DZ131" s="16" t="s">
        <v>0</v>
      </c>
      <c r="EA131" s="16" t="s">
        <v>0</v>
      </c>
    </row>
    <row r="132" spans="2:131" s="17" customFormat="1" hidden="1" x14ac:dyDescent="0.2">
      <c r="B132" s="13" t="s">
        <v>82</v>
      </c>
      <c r="C132" s="13"/>
      <c r="D132" s="63" t="e">
        <f>ROUND(D127-D128-D130-D131-D129,2)</f>
        <v>#VALUE!</v>
      </c>
      <c r="E132" s="13"/>
      <c r="F132" s="63" t="e">
        <f t="shared" ref="F132:O132" si="70">ROUND(F127-F128-F130-F131-F129,2)</f>
        <v>#VALUE!</v>
      </c>
      <c r="G132" s="63" t="e">
        <f t="shared" si="70"/>
        <v>#VALUE!</v>
      </c>
      <c r="H132" s="63" t="e">
        <f t="shared" si="70"/>
        <v>#VALUE!</v>
      </c>
      <c r="I132" s="63" t="e">
        <f t="shared" si="70"/>
        <v>#VALUE!</v>
      </c>
      <c r="J132" s="63" t="e">
        <f t="shared" si="70"/>
        <v>#VALUE!</v>
      </c>
      <c r="K132" s="63" t="e">
        <f t="shared" si="70"/>
        <v>#VALUE!</v>
      </c>
      <c r="L132" s="63" t="e">
        <f t="shared" si="70"/>
        <v>#VALUE!</v>
      </c>
      <c r="M132" s="63" t="e">
        <f t="shared" si="70"/>
        <v>#VALUE!</v>
      </c>
      <c r="N132" s="63" t="e">
        <f t="shared" si="70"/>
        <v>#VALUE!</v>
      </c>
      <c r="O132" s="63" t="e">
        <f t="shared" si="70"/>
        <v>#VALUE!</v>
      </c>
      <c r="DX132" s="41" t="s">
        <v>39</v>
      </c>
      <c r="DY132" s="16" t="s">
        <v>0</v>
      </c>
      <c r="DZ132" s="16" t="s">
        <v>0</v>
      </c>
      <c r="EA132" s="16" t="s">
        <v>0</v>
      </c>
    </row>
    <row r="133" spans="2:131" s="17" customFormat="1" hidden="1" x14ac:dyDescent="0.2">
      <c r="DX133" s="41" t="s">
        <v>39</v>
      </c>
      <c r="DY133" s="16" t="s">
        <v>0</v>
      </c>
      <c r="DZ133" s="16" t="s">
        <v>0</v>
      </c>
      <c r="EA133" s="16" t="s">
        <v>0</v>
      </c>
    </row>
    <row r="134" spans="2:131" s="17" customFormat="1" hidden="1" x14ac:dyDescent="0.2">
      <c r="DX134" s="41" t="s">
        <v>39</v>
      </c>
      <c r="DY134" s="16" t="s">
        <v>0</v>
      </c>
      <c r="DZ134" s="16" t="s">
        <v>0</v>
      </c>
      <c r="EA134" s="16" t="s">
        <v>0</v>
      </c>
    </row>
    <row r="135" spans="2:131" s="17" customFormat="1" hidden="1" x14ac:dyDescent="0.2">
      <c r="B135" s="21" t="s">
        <v>99</v>
      </c>
      <c r="C135" s="21"/>
      <c r="E135" s="21"/>
      <c r="DX135" s="41" t="s">
        <v>39</v>
      </c>
      <c r="DY135" s="16" t="s">
        <v>0</v>
      </c>
      <c r="DZ135" s="16" t="s">
        <v>0</v>
      </c>
      <c r="EA135" s="16" t="s">
        <v>0</v>
      </c>
    </row>
    <row r="136" spans="2:131" s="17" customFormat="1" hidden="1" x14ac:dyDescent="0.2">
      <c r="B136" s="13" t="s">
        <v>100</v>
      </c>
      <c r="C136" s="13"/>
      <c r="D136" s="17" t="e">
        <f>D110</f>
        <v>#VALUE!</v>
      </c>
      <c r="E136" s="13"/>
      <c r="F136" s="17" t="e">
        <f>F110</f>
        <v>#VALUE!</v>
      </c>
      <c r="G136" s="17" t="e">
        <f t="shared" ref="G136:O136" si="71">G110</f>
        <v>#VALUE!</v>
      </c>
      <c r="H136" s="17" t="e">
        <f t="shared" si="71"/>
        <v>#VALUE!</v>
      </c>
      <c r="I136" s="17" t="e">
        <f t="shared" si="71"/>
        <v>#VALUE!</v>
      </c>
      <c r="J136" s="17" t="e">
        <f t="shared" si="71"/>
        <v>#VALUE!</v>
      </c>
      <c r="K136" s="17" t="e">
        <f t="shared" si="71"/>
        <v>#VALUE!</v>
      </c>
      <c r="L136" s="17" t="e">
        <f t="shared" si="71"/>
        <v>#VALUE!</v>
      </c>
      <c r="M136" s="17" t="e">
        <f t="shared" si="71"/>
        <v>#VALUE!</v>
      </c>
      <c r="N136" s="17" t="e">
        <f t="shared" si="71"/>
        <v>#VALUE!</v>
      </c>
      <c r="O136" s="17" t="e">
        <f t="shared" si="71"/>
        <v>#VALUE!</v>
      </c>
      <c r="DX136" s="41" t="s">
        <v>39</v>
      </c>
      <c r="DY136" s="16" t="s">
        <v>0</v>
      </c>
      <c r="DZ136" s="16" t="s">
        <v>0</v>
      </c>
      <c r="EA136" s="16" t="s">
        <v>0</v>
      </c>
    </row>
    <row r="137" spans="2:131" s="17" customFormat="1" hidden="1" x14ac:dyDescent="0.2">
      <c r="B137" s="13" t="s">
        <v>67</v>
      </c>
      <c r="C137" s="13"/>
      <c r="D137" s="17" t="e">
        <f>-D104</f>
        <v>#VALUE!</v>
      </c>
      <c r="E137" s="13"/>
      <c r="F137" s="17" t="e">
        <f>-F104</f>
        <v>#VALUE!</v>
      </c>
      <c r="G137" s="17" t="e">
        <f t="shared" ref="G137:O137" si="72">-G104</f>
        <v>#VALUE!</v>
      </c>
      <c r="H137" s="17" t="e">
        <f t="shared" si="72"/>
        <v>#VALUE!</v>
      </c>
      <c r="I137" s="17" t="e">
        <f t="shared" si="72"/>
        <v>#VALUE!</v>
      </c>
      <c r="J137" s="17" t="e">
        <f t="shared" si="72"/>
        <v>#VALUE!</v>
      </c>
      <c r="K137" s="17" t="e">
        <f t="shared" si="72"/>
        <v>#VALUE!</v>
      </c>
      <c r="L137" s="17" t="e">
        <f t="shared" si="72"/>
        <v>#VALUE!</v>
      </c>
      <c r="M137" s="17" t="e">
        <f t="shared" si="72"/>
        <v>#VALUE!</v>
      </c>
      <c r="N137" s="17" t="e">
        <f t="shared" si="72"/>
        <v>#VALUE!</v>
      </c>
      <c r="O137" s="17" t="e">
        <f t="shared" si="72"/>
        <v>#VALUE!</v>
      </c>
      <c r="DX137" s="41" t="s">
        <v>39</v>
      </c>
      <c r="DY137" s="16" t="s">
        <v>0</v>
      </c>
      <c r="DZ137" s="16" t="s">
        <v>0</v>
      </c>
      <c r="EA137" s="16" t="s">
        <v>0</v>
      </c>
    </row>
    <row r="138" spans="2:131" s="17" customFormat="1" hidden="1" x14ac:dyDescent="0.2">
      <c r="B138" s="13" t="s">
        <v>69</v>
      </c>
      <c r="C138" s="13"/>
      <c r="D138" s="17">
        <f>D56</f>
        <v>0</v>
      </c>
      <c r="E138" s="13"/>
      <c r="F138" s="17">
        <f t="shared" ref="F138:O138" si="73">F56</f>
        <v>0</v>
      </c>
      <c r="G138" s="17">
        <f t="shared" si="73"/>
        <v>0</v>
      </c>
      <c r="H138" s="17">
        <f t="shared" si="73"/>
        <v>0</v>
      </c>
      <c r="I138" s="17">
        <f t="shared" si="73"/>
        <v>0</v>
      </c>
      <c r="J138" s="17">
        <f t="shared" si="73"/>
        <v>0</v>
      </c>
      <c r="K138" s="17">
        <f t="shared" si="73"/>
        <v>0</v>
      </c>
      <c r="L138" s="17">
        <f t="shared" si="73"/>
        <v>0</v>
      </c>
      <c r="M138" s="17">
        <f t="shared" si="73"/>
        <v>0</v>
      </c>
      <c r="N138" s="17">
        <f t="shared" si="73"/>
        <v>0</v>
      </c>
      <c r="O138" s="17">
        <f t="shared" si="73"/>
        <v>0</v>
      </c>
      <c r="DX138" s="41" t="s">
        <v>39</v>
      </c>
      <c r="DY138" s="16" t="s">
        <v>0</v>
      </c>
      <c r="DZ138" s="16" t="s">
        <v>0</v>
      </c>
      <c r="EA138" s="16" t="s">
        <v>0</v>
      </c>
    </row>
    <row r="139" spans="2:131" s="17" customFormat="1" hidden="1" x14ac:dyDescent="0.2">
      <c r="B139" s="13" t="s">
        <v>70</v>
      </c>
      <c r="C139" s="13"/>
      <c r="D139" s="17">
        <f t="shared" ref="D139:O140" si="74">D57</f>
        <v>0</v>
      </c>
      <c r="E139" s="13"/>
      <c r="F139" s="17">
        <f t="shared" si="74"/>
        <v>0</v>
      </c>
      <c r="G139" s="17">
        <f t="shared" si="74"/>
        <v>0</v>
      </c>
      <c r="H139" s="17">
        <f t="shared" si="74"/>
        <v>0</v>
      </c>
      <c r="I139" s="17">
        <f t="shared" si="74"/>
        <v>0</v>
      </c>
      <c r="J139" s="17">
        <f t="shared" si="74"/>
        <v>0</v>
      </c>
      <c r="K139" s="17">
        <f t="shared" si="74"/>
        <v>0</v>
      </c>
      <c r="L139" s="17">
        <f t="shared" si="74"/>
        <v>0</v>
      </c>
      <c r="M139" s="17">
        <f t="shared" si="74"/>
        <v>0</v>
      </c>
      <c r="N139" s="17">
        <f t="shared" si="74"/>
        <v>0</v>
      </c>
      <c r="O139" s="17">
        <f t="shared" si="74"/>
        <v>0</v>
      </c>
      <c r="DX139" s="41" t="s">
        <v>39</v>
      </c>
      <c r="DY139" s="16" t="s">
        <v>0</v>
      </c>
      <c r="DZ139" s="16" t="s">
        <v>0</v>
      </c>
      <c r="EA139" s="16" t="s">
        <v>0</v>
      </c>
    </row>
    <row r="140" spans="2:131" s="17" customFormat="1" hidden="1" x14ac:dyDescent="0.2">
      <c r="B140" s="13" t="s">
        <v>71</v>
      </c>
      <c r="C140" s="13"/>
      <c r="D140" s="17">
        <f t="shared" si="74"/>
        <v>0</v>
      </c>
      <c r="E140" s="13"/>
      <c r="F140" s="17">
        <f t="shared" si="74"/>
        <v>0</v>
      </c>
      <c r="G140" s="17">
        <f t="shared" si="74"/>
        <v>0</v>
      </c>
      <c r="H140" s="17">
        <f t="shared" si="74"/>
        <v>0</v>
      </c>
      <c r="I140" s="17">
        <f t="shared" si="74"/>
        <v>0</v>
      </c>
      <c r="J140" s="17">
        <f t="shared" si="74"/>
        <v>0</v>
      </c>
      <c r="K140" s="17">
        <f t="shared" si="74"/>
        <v>0</v>
      </c>
      <c r="L140" s="17">
        <f t="shared" si="74"/>
        <v>0</v>
      </c>
      <c r="M140" s="17">
        <f t="shared" si="74"/>
        <v>0</v>
      </c>
      <c r="N140" s="17">
        <f t="shared" si="74"/>
        <v>0</v>
      </c>
      <c r="O140" s="17">
        <f t="shared" si="74"/>
        <v>0</v>
      </c>
      <c r="DX140" s="41" t="s">
        <v>39</v>
      </c>
      <c r="DY140" s="16" t="s">
        <v>0</v>
      </c>
      <c r="DZ140" s="16" t="s">
        <v>0</v>
      </c>
      <c r="EA140" s="16" t="s">
        <v>0</v>
      </c>
    </row>
    <row r="141" spans="2:131" s="17" customFormat="1" hidden="1" x14ac:dyDescent="0.2">
      <c r="B141" s="13" t="s">
        <v>101</v>
      </c>
      <c r="C141" s="13"/>
      <c r="D141" s="56" t="e">
        <f>SUM(D136:D140)</f>
        <v>#VALUE!</v>
      </c>
      <c r="E141" s="13"/>
      <c r="F141" s="56" t="e">
        <f t="shared" ref="F141:O141" si="75">SUM(F136:F140)</f>
        <v>#VALUE!</v>
      </c>
      <c r="G141" s="56" t="e">
        <f t="shared" si="75"/>
        <v>#VALUE!</v>
      </c>
      <c r="H141" s="56" t="e">
        <f t="shared" si="75"/>
        <v>#VALUE!</v>
      </c>
      <c r="I141" s="56" t="e">
        <f t="shared" si="75"/>
        <v>#VALUE!</v>
      </c>
      <c r="J141" s="56" t="e">
        <f t="shared" si="75"/>
        <v>#VALUE!</v>
      </c>
      <c r="K141" s="56" t="e">
        <f t="shared" si="75"/>
        <v>#VALUE!</v>
      </c>
      <c r="L141" s="56" t="e">
        <f t="shared" si="75"/>
        <v>#VALUE!</v>
      </c>
      <c r="M141" s="56" t="e">
        <f t="shared" si="75"/>
        <v>#VALUE!</v>
      </c>
      <c r="N141" s="56" t="e">
        <f t="shared" si="75"/>
        <v>#VALUE!</v>
      </c>
      <c r="O141" s="56" t="e">
        <f t="shared" si="75"/>
        <v>#VALUE!</v>
      </c>
      <c r="DX141" s="41" t="s">
        <v>39</v>
      </c>
      <c r="DY141" s="16" t="s">
        <v>0</v>
      </c>
      <c r="DZ141" s="16" t="s">
        <v>0</v>
      </c>
      <c r="EA141" s="16" t="s">
        <v>0</v>
      </c>
    </row>
    <row r="142" spans="2:131" s="17" customFormat="1" hidden="1" x14ac:dyDescent="0.2">
      <c r="DX142" s="41" t="s">
        <v>39</v>
      </c>
      <c r="DY142" s="16" t="s">
        <v>0</v>
      </c>
      <c r="DZ142" s="16" t="s">
        <v>0</v>
      </c>
      <c r="EA142" s="16" t="s">
        <v>0</v>
      </c>
    </row>
    <row r="143" spans="2:131" s="17" customFormat="1" hidden="1" x14ac:dyDescent="0.2">
      <c r="DX143" s="41" t="s">
        <v>39</v>
      </c>
      <c r="DY143" s="16" t="s">
        <v>0</v>
      </c>
      <c r="DZ143" s="16" t="s">
        <v>0</v>
      </c>
      <c r="EA143" s="16" t="s">
        <v>0</v>
      </c>
    </row>
    <row r="144" spans="2:131" s="17" customFormat="1" hidden="1" x14ac:dyDescent="0.2">
      <c r="DX144" s="41" t="s">
        <v>39</v>
      </c>
      <c r="DY144" s="16" t="s">
        <v>0</v>
      </c>
      <c r="DZ144" s="16" t="s">
        <v>0</v>
      </c>
      <c r="EA144" s="16" t="s">
        <v>0</v>
      </c>
    </row>
    <row r="145" spans="2:131" s="17" customFormat="1" hidden="1" x14ac:dyDescent="0.2">
      <c r="B145" s="13" t="s">
        <v>102</v>
      </c>
      <c r="C145" s="13"/>
      <c r="D145" s="17" t="e">
        <f>D127</f>
        <v>#VALUE!</v>
      </c>
      <c r="E145" s="13"/>
      <c r="F145" s="17" t="e">
        <f>F127</f>
        <v>#VALUE!</v>
      </c>
      <c r="G145" s="17" t="e">
        <f t="shared" ref="G145:O145" si="76">G127</f>
        <v>#VALUE!</v>
      </c>
      <c r="H145" s="17" t="e">
        <f t="shared" si="76"/>
        <v>#VALUE!</v>
      </c>
      <c r="I145" s="17" t="e">
        <f t="shared" si="76"/>
        <v>#VALUE!</v>
      </c>
      <c r="J145" s="17" t="e">
        <f t="shared" si="76"/>
        <v>#VALUE!</v>
      </c>
      <c r="K145" s="17" t="e">
        <f t="shared" si="76"/>
        <v>#VALUE!</v>
      </c>
      <c r="L145" s="17" t="e">
        <f t="shared" si="76"/>
        <v>#VALUE!</v>
      </c>
      <c r="M145" s="17" t="e">
        <f t="shared" si="76"/>
        <v>#VALUE!</v>
      </c>
      <c r="N145" s="17" t="e">
        <f t="shared" si="76"/>
        <v>#VALUE!</v>
      </c>
      <c r="O145" s="17" t="e">
        <f t="shared" si="76"/>
        <v>#VALUE!</v>
      </c>
      <c r="DX145" s="41" t="s">
        <v>39</v>
      </c>
      <c r="DY145" s="16" t="s">
        <v>0</v>
      </c>
      <c r="DZ145" s="16" t="s">
        <v>0</v>
      </c>
      <c r="EA145" s="16" t="s">
        <v>0</v>
      </c>
    </row>
    <row r="146" spans="2:131" s="17" customFormat="1" hidden="1" x14ac:dyDescent="0.2">
      <c r="B146" s="13" t="s">
        <v>73</v>
      </c>
      <c r="C146" s="13"/>
      <c r="D146" s="17">
        <f>-D78</f>
        <v>0</v>
      </c>
      <c r="E146" s="13"/>
      <c r="F146" s="17">
        <f t="shared" ref="F146:O150" si="77">-F78</f>
        <v>0</v>
      </c>
      <c r="G146" s="17">
        <f t="shared" si="77"/>
        <v>0</v>
      </c>
      <c r="H146" s="17">
        <f t="shared" si="77"/>
        <v>0</v>
      </c>
      <c r="I146" s="17">
        <f t="shared" si="77"/>
        <v>0</v>
      </c>
      <c r="J146" s="17">
        <f t="shared" si="77"/>
        <v>0</v>
      </c>
      <c r="K146" s="17">
        <f t="shared" si="77"/>
        <v>0</v>
      </c>
      <c r="L146" s="17">
        <f t="shared" si="77"/>
        <v>0</v>
      </c>
      <c r="M146" s="17">
        <f t="shared" si="77"/>
        <v>0</v>
      </c>
      <c r="N146" s="17">
        <f t="shared" si="77"/>
        <v>0</v>
      </c>
      <c r="O146" s="17">
        <f t="shared" si="77"/>
        <v>0</v>
      </c>
      <c r="DX146" s="41" t="s">
        <v>39</v>
      </c>
      <c r="DY146" s="16" t="s">
        <v>0</v>
      </c>
      <c r="DZ146" s="16" t="s">
        <v>0</v>
      </c>
      <c r="EA146" s="16" t="s">
        <v>0</v>
      </c>
    </row>
    <row r="147" spans="2:131" s="17" customFormat="1" hidden="1" x14ac:dyDescent="0.2">
      <c r="B147" s="13" t="s">
        <v>74</v>
      </c>
      <c r="C147" s="13"/>
      <c r="D147" s="17">
        <f t="shared" ref="D147:F149" si="78">-D79</f>
        <v>0</v>
      </c>
      <c r="E147" s="13"/>
      <c r="F147" s="17">
        <f t="shared" si="78"/>
        <v>0</v>
      </c>
      <c r="G147" s="17">
        <f t="shared" si="77"/>
        <v>0</v>
      </c>
      <c r="H147" s="17">
        <f t="shared" si="77"/>
        <v>0</v>
      </c>
      <c r="I147" s="17">
        <f t="shared" si="77"/>
        <v>0</v>
      </c>
      <c r="J147" s="17">
        <f t="shared" si="77"/>
        <v>0</v>
      </c>
      <c r="K147" s="17">
        <f t="shared" si="77"/>
        <v>0</v>
      </c>
      <c r="L147" s="17">
        <f t="shared" si="77"/>
        <v>0</v>
      </c>
      <c r="M147" s="17">
        <f t="shared" si="77"/>
        <v>0</v>
      </c>
      <c r="N147" s="17">
        <f t="shared" si="77"/>
        <v>0</v>
      </c>
      <c r="O147" s="17">
        <f t="shared" si="77"/>
        <v>0</v>
      </c>
      <c r="DX147" s="41" t="s">
        <v>39</v>
      </c>
      <c r="DY147" s="16" t="s">
        <v>0</v>
      </c>
      <c r="DZ147" s="16" t="s">
        <v>0</v>
      </c>
      <c r="EA147" s="16" t="s">
        <v>0</v>
      </c>
    </row>
    <row r="148" spans="2:131" s="17" customFormat="1" hidden="1" x14ac:dyDescent="0.2">
      <c r="B148" s="13" t="s">
        <v>85</v>
      </c>
      <c r="C148" s="13"/>
      <c r="D148" s="17">
        <f t="shared" si="78"/>
        <v>0</v>
      </c>
      <c r="E148" s="13"/>
      <c r="F148" s="17">
        <f t="shared" si="78"/>
        <v>58185343</v>
      </c>
      <c r="G148" s="17">
        <f t="shared" si="77"/>
        <v>60118130</v>
      </c>
      <c r="H148" s="17">
        <f t="shared" si="77"/>
        <v>61919474</v>
      </c>
      <c r="I148" s="17">
        <f t="shared" si="77"/>
        <v>63770805</v>
      </c>
      <c r="J148" s="17">
        <f t="shared" si="77"/>
        <v>65679760.859999992</v>
      </c>
      <c r="K148" s="17">
        <f t="shared" si="77"/>
        <v>67650153.689999998</v>
      </c>
      <c r="L148" s="17">
        <f t="shared" si="77"/>
        <v>69679658.289999992</v>
      </c>
      <c r="M148" s="17">
        <f t="shared" si="77"/>
        <v>71770048.010000005</v>
      </c>
      <c r="N148" s="17">
        <f t="shared" si="77"/>
        <v>73923149.450000018</v>
      </c>
      <c r="O148" s="17">
        <f t="shared" si="77"/>
        <v>76140843.960000008</v>
      </c>
      <c r="DX148" s="41" t="s">
        <v>39</v>
      </c>
      <c r="DY148" s="16" t="s">
        <v>0</v>
      </c>
      <c r="DZ148" s="16" t="s">
        <v>0</v>
      </c>
      <c r="EA148" s="16" t="s">
        <v>0</v>
      </c>
    </row>
    <row r="149" spans="2:131" s="17" customFormat="1" hidden="1" x14ac:dyDescent="0.2">
      <c r="B149" s="13" t="s">
        <v>77</v>
      </c>
      <c r="C149" s="13"/>
      <c r="D149" s="17">
        <f t="shared" si="78"/>
        <v>0</v>
      </c>
      <c r="E149" s="13"/>
      <c r="F149" s="17">
        <f t="shared" si="78"/>
        <v>0</v>
      </c>
      <c r="G149" s="17">
        <f t="shared" si="77"/>
        <v>0</v>
      </c>
      <c r="H149" s="17">
        <f t="shared" si="77"/>
        <v>0</v>
      </c>
      <c r="I149" s="17">
        <f t="shared" si="77"/>
        <v>0</v>
      </c>
      <c r="J149" s="17">
        <f t="shared" si="77"/>
        <v>0</v>
      </c>
      <c r="K149" s="17">
        <f t="shared" si="77"/>
        <v>0</v>
      </c>
      <c r="L149" s="17">
        <f t="shared" si="77"/>
        <v>0</v>
      </c>
      <c r="M149" s="17">
        <f t="shared" si="77"/>
        <v>0</v>
      </c>
      <c r="N149" s="17">
        <f t="shared" si="77"/>
        <v>0</v>
      </c>
      <c r="O149" s="17">
        <f t="shared" si="77"/>
        <v>0</v>
      </c>
      <c r="DX149" s="41" t="s">
        <v>39</v>
      </c>
      <c r="DY149" s="16" t="s">
        <v>0</v>
      </c>
      <c r="DZ149" s="16" t="s">
        <v>0</v>
      </c>
      <c r="EA149" s="16" t="s">
        <v>0</v>
      </c>
    </row>
    <row r="150" spans="2:131" s="17" customFormat="1" hidden="1" x14ac:dyDescent="0.2">
      <c r="B150" s="13" t="s">
        <v>76</v>
      </c>
      <c r="C150" s="13"/>
      <c r="D150" s="17" t="e">
        <f>-D82</f>
        <v>#VALUE!</v>
      </c>
      <c r="E150" s="13"/>
      <c r="F150" s="17" t="e">
        <f>-F82</f>
        <v>#VALUE!</v>
      </c>
      <c r="G150" s="17" t="e">
        <f t="shared" si="77"/>
        <v>#VALUE!</v>
      </c>
      <c r="H150" s="17" t="e">
        <f t="shared" si="77"/>
        <v>#VALUE!</v>
      </c>
      <c r="I150" s="17" t="e">
        <f t="shared" si="77"/>
        <v>#VALUE!</v>
      </c>
      <c r="J150" s="17" t="e">
        <f t="shared" si="77"/>
        <v>#VALUE!</v>
      </c>
      <c r="K150" s="17" t="e">
        <f t="shared" si="77"/>
        <v>#VALUE!</v>
      </c>
      <c r="L150" s="17" t="e">
        <f t="shared" si="77"/>
        <v>#VALUE!</v>
      </c>
      <c r="M150" s="17" t="e">
        <f t="shared" si="77"/>
        <v>#VALUE!</v>
      </c>
      <c r="N150" s="17" t="e">
        <f t="shared" si="77"/>
        <v>#VALUE!</v>
      </c>
      <c r="O150" s="17" t="e">
        <f t="shared" si="77"/>
        <v>#VALUE!</v>
      </c>
      <c r="DX150" s="41" t="s">
        <v>39</v>
      </c>
      <c r="DY150" s="16" t="s">
        <v>0</v>
      </c>
      <c r="DZ150" s="16" t="s">
        <v>0</v>
      </c>
      <c r="EA150" s="16" t="s">
        <v>0</v>
      </c>
    </row>
    <row r="151" spans="2:131" s="17" customFormat="1" hidden="1" x14ac:dyDescent="0.2">
      <c r="B151" s="13" t="s">
        <v>103</v>
      </c>
      <c r="C151" s="13"/>
      <c r="D151" s="56" t="e">
        <f>SUM(D145:D150)</f>
        <v>#VALUE!</v>
      </c>
      <c r="E151" s="13"/>
      <c r="F151" s="56" t="e">
        <f t="shared" ref="F151:O151" si="79">SUM(F145:F150)</f>
        <v>#VALUE!</v>
      </c>
      <c r="G151" s="56" t="e">
        <f t="shared" si="79"/>
        <v>#VALUE!</v>
      </c>
      <c r="H151" s="56" t="e">
        <f t="shared" si="79"/>
        <v>#VALUE!</v>
      </c>
      <c r="I151" s="56" t="e">
        <f t="shared" si="79"/>
        <v>#VALUE!</v>
      </c>
      <c r="J151" s="56" t="e">
        <f t="shared" si="79"/>
        <v>#VALUE!</v>
      </c>
      <c r="K151" s="56" t="e">
        <f t="shared" si="79"/>
        <v>#VALUE!</v>
      </c>
      <c r="L151" s="56" t="e">
        <f t="shared" si="79"/>
        <v>#VALUE!</v>
      </c>
      <c r="M151" s="56" t="e">
        <f t="shared" si="79"/>
        <v>#VALUE!</v>
      </c>
      <c r="N151" s="56" t="e">
        <f t="shared" si="79"/>
        <v>#VALUE!</v>
      </c>
      <c r="O151" s="56" t="e">
        <f t="shared" si="79"/>
        <v>#VALUE!</v>
      </c>
      <c r="DX151" s="41" t="s">
        <v>39</v>
      </c>
      <c r="DY151" s="16" t="s">
        <v>0</v>
      </c>
      <c r="DZ151" s="16" t="s">
        <v>0</v>
      </c>
      <c r="EA151" s="16" t="s">
        <v>0</v>
      </c>
    </row>
    <row r="152" spans="2:131" s="17" customFormat="1" hidden="1" x14ac:dyDescent="0.2">
      <c r="DX152" s="41" t="s">
        <v>39</v>
      </c>
      <c r="DY152" s="16" t="s">
        <v>0</v>
      </c>
      <c r="DZ152" s="16" t="s">
        <v>0</v>
      </c>
      <c r="EA152" s="16" t="s">
        <v>0</v>
      </c>
    </row>
    <row r="153" spans="2:131" s="17" customFormat="1" hidden="1" x14ac:dyDescent="0.2">
      <c r="DX153" s="41" t="s">
        <v>39</v>
      </c>
      <c r="DY153" s="16" t="s">
        <v>0</v>
      </c>
      <c r="DZ153" s="16" t="s">
        <v>0</v>
      </c>
      <c r="EA153" s="16" t="s">
        <v>0</v>
      </c>
    </row>
    <row r="154" spans="2:131" s="17" customFormat="1" hidden="1" x14ac:dyDescent="0.2">
      <c r="B154" s="13" t="s">
        <v>104</v>
      </c>
      <c r="C154" s="13"/>
      <c r="D154" s="17" t="e">
        <f>D141</f>
        <v>#VALUE!</v>
      </c>
      <c r="E154" s="13"/>
      <c r="F154" s="17" t="e">
        <f>F141</f>
        <v>#VALUE!</v>
      </c>
      <c r="G154" s="17" t="e">
        <f t="shared" ref="G154:O154" si="80">G141</f>
        <v>#VALUE!</v>
      </c>
      <c r="H154" s="17" t="e">
        <f t="shared" si="80"/>
        <v>#VALUE!</v>
      </c>
      <c r="I154" s="17" t="e">
        <f t="shared" si="80"/>
        <v>#VALUE!</v>
      </c>
      <c r="J154" s="17" t="e">
        <f t="shared" si="80"/>
        <v>#VALUE!</v>
      </c>
      <c r="K154" s="17" t="e">
        <f t="shared" si="80"/>
        <v>#VALUE!</v>
      </c>
      <c r="L154" s="17" t="e">
        <f t="shared" si="80"/>
        <v>#VALUE!</v>
      </c>
      <c r="M154" s="17" t="e">
        <f t="shared" si="80"/>
        <v>#VALUE!</v>
      </c>
      <c r="N154" s="17" t="e">
        <f t="shared" si="80"/>
        <v>#VALUE!</v>
      </c>
      <c r="O154" s="17" t="e">
        <f t="shared" si="80"/>
        <v>#VALUE!</v>
      </c>
      <c r="DX154" s="41" t="s">
        <v>39</v>
      </c>
      <c r="DY154" s="16" t="s">
        <v>0</v>
      </c>
      <c r="DZ154" s="16" t="s">
        <v>0</v>
      </c>
      <c r="EA154" s="16" t="s">
        <v>0</v>
      </c>
    </row>
    <row r="155" spans="2:131" s="17" customFormat="1" hidden="1" x14ac:dyDescent="0.2">
      <c r="B155" s="13" t="s">
        <v>105</v>
      </c>
      <c r="C155" s="13"/>
      <c r="D155" s="17" t="e">
        <f>D151</f>
        <v>#VALUE!</v>
      </c>
      <c r="E155" s="13"/>
      <c r="F155" s="17" t="e">
        <f>F151</f>
        <v>#VALUE!</v>
      </c>
      <c r="G155" s="17" t="e">
        <f t="shared" ref="G155:O155" si="81">G151</f>
        <v>#VALUE!</v>
      </c>
      <c r="H155" s="17" t="e">
        <f t="shared" si="81"/>
        <v>#VALUE!</v>
      </c>
      <c r="I155" s="17" t="e">
        <f t="shared" si="81"/>
        <v>#VALUE!</v>
      </c>
      <c r="J155" s="17" t="e">
        <f t="shared" si="81"/>
        <v>#VALUE!</v>
      </c>
      <c r="K155" s="17" t="e">
        <f t="shared" si="81"/>
        <v>#VALUE!</v>
      </c>
      <c r="L155" s="17" t="e">
        <f t="shared" si="81"/>
        <v>#VALUE!</v>
      </c>
      <c r="M155" s="17" t="e">
        <f t="shared" si="81"/>
        <v>#VALUE!</v>
      </c>
      <c r="N155" s="17" t="e">
        <f t="shared" si="81"/>
        <v>#VALUE!</v>
      </c>
      <c r="O155" s="17" t="e">
        <f t="shared" si="81"/>
        <v>#VALUE!</v>
      </c>
      <c r="DX155" s="41" t="s">
        <v>39</v>
      </c>
      <c r="DY155" s="16" t="s">
        <v>0</v>
      </c>
      <c r="DZ155" s="16" t="s">
        <v>0</v>
      </c>
      <c r="EA155" s="16" t="s">
        <v>0</v>
      </c>
    </row>
    <row r="156" spans="2:131" s="17" customFormat="1" hidden="1" x14ac:dyDescent="0.2">
      <c r="B156" s="13" t="s">
        <v>106</v>
      </c>
      <c r="C156" s="13"/>
      <c r="D156" s="56" t="e">
        <f>D154-D155</f>
        <v>#VALUE!</v>
      </c>
      <c r="E156" s="13"/>
      <c r="F156" s="56" t="e">
        <f>F154-F155</f>
        <v>#VALUE!</v>
      </c>
      <c r="G156" s="56" t="e">
        <f t="shared" ref="G156:O156" si="82">G154-G155</f>
        <v>#VALUE!</v>
      </c>
      <c r="H156" s="56" t="e">
        <f t="shared" si="82"/>
        <v>#VALUE!</v>
      </c>
      <c r="I156" s="56" t="e">
        <f t="shared" si="82"/>
        <v>#VALUE!</v>
      </c>
      <c r="J156" s="56" t="e">
        <f t="shared" si="82"/>
        <v>#VALUE!</v>
      </c>
      <c r="K156" s="56" t="e">
        <f t="shared" si="82"/>
        <v>#VALUE!</v>
      </c>
      <c r="L156" s="56" t="e">
        <f t="shared" si="82"/>
        <v>#VALUE!</v>
      </c>
      <c r="M156" s="56" t="e">
        <f t="shared" si="82"/>
        <v>#VALUE!</v>
      </c>
      <c r="N156" s="56" t="e">
        <f t="shared" si="82"/>
        <v>#VALUE!</v>
      </c>
      <c r="O156" s="56" t="e">
        <f t="shared" si="82"/>
        <v>#VALUE!</v>
      </c>
      <c r="DX156" s="41" t="s">
        <v>39</v>
      </c>
      <c r="DY156" s="16" t="s">
        <v>0</v>
      </c>
      <c r="DZ156" s="16" t="s">
        <v>0</v>
      </c>
      <c r="EA156" s="16" t="s">
        <v>0</v>
      </c>
    </row>
    <row r="157" spans="2:131" s="17" customFormat="1" hidden="1" x14ac:dyDescent="0.2">
      <c r="B157" s="13" t="s">
        <v>107</v>
      </c>
      <c r="C157" s="13"/>
      <c r="D157" s="17" t="e">
        <f>D83</f>
        <v>#VALUE!</v>
      </c>
      <c r="E157" s="13"/>
      <c r="F157" s="17" t="e">
        <f>F83</f>
        <v>#VALUE!</v>
      </c>
      <c r="G157" s="17" t="e">
        <f t="shared" ref="G157:O157" si="83">G83</f>
        <v>#VALUE!</v>
      </c>
      <c r="H157" s="17" t="e">
        <f t="shared" si="83"/>
        <v>#VALUE!</v>
      </c>
      <c r="I157" s="17" t="e">
        <f t="shared" si="83"/>
        <v>#VALUE!</v>
      </c>
      <c r="J157" s="17" t="e">
        <f t="shared" si="83"/>
        <v>#VALUE!</v>
      </c>
      <c r="K157" s="17" t="e">
        <f t="shared" si="83"/>
        <v>#VALUE!</v>
      </c>
      <c r="L157" s="17" t="e">
        <f t="shared" si="83"/>
        <v>#VALUE!</v>
      </c>
      <c r="M157" s="17" t="e">
        <f t="shared" si="83"/>
        <v>#VALUE!</v>
      </c>
      <c r="N157" s="17" t="e">
        <f t="shared" si="83"/>
        <v>#VALUE!</v>
      </c>
      <c r="O157" s="17" t="e">
        <f t="shared" si="83"/>
        <v>#VALUE!</v>
      </c>
      <c r="DX157" s="41" t="s">
        <v>39</v>
      </c>
      <c r="DY157" s="16" t="s">
        <v>0</v>
      </c>
      <c r="DZ157" s="16" t="s">
        <v>0</v>
      </c>
      <c r="EA157" s="16" t="s">
        <v>0</v>
      </c>
    </row>
    <row r="158" spans="2:131" s="17" customFormat="1" hidden="1" x14ac:dyDescent="0.2">
      <c r="B158" s="13" t="s">
        <v>108</v>
      </c>
      <c r="C158" s="13"/>
      <c r="D158" s="63" t="e">
        <f>ROUND(D156-D157,2)</f>
        <v>#VALUE!</v>
      </c>
      <c r="E158" s="13"/>
      <c r="F158" s="63" t="e">
        <f>ROUND(F156-F157,2)</f>
        <v>#VALUE!</v>
      </c>
      <c r="G158" s="63" t="e">
        <f t="shared" ref="G158:O158" si="84">ROUND(G156-G157,2)</f>
        <v>#VALUE!</v>
      </c>
      <c r="H158" s="63" t="e">
        <f t="shared" si="84"/>
        <v>#VALUE!</v>
      </c>
      <c r="I158" s="63" t="e">
        <f t="shared" si="84"/>
        <v>#VALUE!</v>
      </c>
      <c r="J158" s="63" t="e">
        <f t="shared" si="84"/>
        <v>#VALUE!</v>
      </c>
      <c r="K158" s="63" t="e">
        <f t="shared" si="84"/>
        <v>#VALUE!</v>
      </c>
      <c r="L158" s="63" t="e">
        <f t="shared" si="84"/>
        <v>#VALUE!</v>
      </c>
      <c r="M158" s="63" t="e">
        <f t="shared" si="84"/>
        <v>#VALUE!</v>
      </c>
      <c r="N158" s="63" t="e">
        <f t="shared" si="84"/>
        <v>#VALUE!</v>
      </c>
      <c r="O158" s="63" t="e">
        <f t="shared" si="84"/>
        <v>#VALUE!</v>
      </c>
      <c r="DX158" s="41" t="s">
        <v>39</v>
      </c>
      <c r="DY158" s="16" t="s">
        <v>0</v>
      </c>
      <c r="DZ158" s="16" t="s">
        <v>0</v>
      </c>
      <c r="EA158" s="16" t="s">
        <v>0</v>
      </c>
    </row>
    <row r="159" spans="2:131" s="17" customFormat="1" hidden="1" x14ac:dyDescent="0.2">
      <c r="DX159" s="41" t="s">
        <v>39</v>
      </c>
      <c r="DY159" s="16" t="s">
        <v>0</v>
      </c>
      <c r="DZ159" s="16" t="s">
        <v>0</v>
      </c>
      <c r="EA159" s="16" t="s">
        <v>0</v>
      </c>
    </row>
    <row r="160" spans="2:131" s="17" customFormat="1" hidden="1" x14ac:dyDescent="0.2">
      <c r="DX160" s="41" t="s">
        <v>39</v>
      </c>
      <c r="DY160" s="16" t="s">
        <v>0</v>
      </c>
      <c r="DZ160" s="16" t="s">
        <v>0</v>
      </c>
      <c r="EA160" s="16" t="s">
        <v>0</v>
      </c>
    </row>
    <row r="161" spans="2:131" s="17" customFormat="1" hidden="1" x14ac:dyDescent="0.2">
      <c r="B161" s="13" t="s">
        <v>109</v>
      </c>
      <c r="C161" s="13"/>
      <c r="E161" s="13"/>
      <c r="DX161" s="41" t="s">
        <v>39</v>
      </c>
      <c r="DY161" s="16" t="s">
        <v>0</v>
      </c>
      <c r="DZ161" s="16" t="s">
        <v>0</v>
      </c>
      <c r="EA161" s="16" t="s">
        <v>0</v>
      </c>
    </row>
    <row r="162" spans="2:131" s="17" customFormat="1" hidden="1" x14ac:dyDescent="0.2">
      <c r="B162" s="73" t="str">
        <f>B8</f>
        <v>Rates &amp; Annual Charges</v>
      </c>
      <c r="C162" s="73"/>
      <c r="E162" s="73"/>
      <c r="DX162" s="41" t="s">
        <v>39</v>
      </c>
      <c r="DY162" s="16" t="s">
        <v>0</v>
      </c>
      <c r="DZ162" s="16" t="s">
        <v>0</v>
      </c>
      <c r="EA162" s="16" t="s">
        <v>0</v>
      </c>
    </row>
    <row r="163" spans="2:131" s="17" customFormat="1" hidden="1" x14ac:dyDescent="0.2">
      <c r="B163" s="74" t="s">
        <v>110</v>
      </c>
      <c r="C163" s="74"/>
      <c r="D163" s="17">
        <f>D8</f>
        <v>55650175</v>
      </c>
      <c r="E163" s="74"/>
      <c r="F163" s="17">
        <f t="shared" ref="F163:O163" si="85">F8</f>
        <v>57898196</v>
      </c>
      <c r="G163" s="17">
        <f t="shared" si="85"/>
        <v>60216052</v>
      </c>
      <c r="H163" s="17">
        <f t="shared" si="85"/>
        <v>62647270</v>
      </c>
      <c r="I163" s="17">
        <f t="shared" si="85"/>
        <v>65187919</v>
      </c>
      <c r="J163" s="17">
        <f t="shared" si="85"/>
        <v>67706153.489999995</v>
      </c>
      <c r="K163" s="17">
        <f t="shared" si="85"/>
        <v>68495144.679999992</v>
      </c>
      <c r="L163" s="17">
        <f t="shared" si="85"/>
        <v>71178140.370000005</v>
      </c>
      <c r="M163" s="17">
        <f t="shared" si="85"/>
        <v>73977164.680000007</v>
      </c>
      <c r="N163" s="17">
        <f t="shared" si="85"/>
        <v>75979867.960000008</v>
      </c>
      <c r="O163" s="17">
        <f t="shared" si="85"/>
        <v>79000077.549999997</v>
      </c>
      <c r="DX163" s="41" t="s">
        <v>39</v>
      </c>
      <c r="DY163" s="16" t="s">
        <v>0</v>
      </c>
      <c r="DZ163" s="16" t="s">
        <v>0</v>
      </c>
      <c r="EA163" s="16" t="s">
        <v>0</v>
      </c>
    </row>
    <row r="164" spans="2:131" s="17" customFormat="1" hidden="1" x14ac:dyDescent="0.2">
      <c r="B164" s="74" t="s">
        <v>111</v>
      </c>
      <c r="C164" s="74"/>
      <c r="D164" s="17" t="e">
        <f>SUMIF('[2]Budget Summary 1'!$C:$C,$A8,'[2]Budget Summary 1'!J:J)</f>
        <v>#VALUE!</v>
      </c>
      <c r="E164" s="74"/>
      <c r="F164" s="17" t="e">
        <f>SUMIF('[2]Budget Summary 1'!$C:$C,$A8,'[2]Budget Summary 1'!L:L)</f>
        <v>#VALUE!</v>
      </c>
      <c r="G164" s="17" t="e">
        <f>SUMIF('[2]Budget Summary 1'!$C:$C,$A8,'[2]Budget Summary 1'!M:M)</f>
        <v>#VALUE!</v>
      </c>
      <c r="H164" s="17" t="e">
        <f>SUMIF('[2]Budget Summary 1'!$C:$C,$A8,'[2]Budget Summary 1'!N:N)</f>
        <v>#VALUE!</v>
      </c>
      <c r="I164" s="17" t="e">
        <f>SUMIF('[2]Budget Summary 1'!$C:$C,$A8,'[2]Budget Summary 1'!O:O)</f>
        <v>#VALUE!</v>
      </c>
      <c r="J164" s="17" t="e">
        <f>SUMIF('[2]Budget Summary 1'!$C:$C,$A8,'[2]Budget Summary 1'!P:P)</f>
        <v>#VALUE!</v>
      </c>
      <c r="K164" s="17" t="e">
        <f>SUMIF('[2]Budget Summary 1'!$C:$C,$A8,'[2]Budget Summary 1'!Q:Q)</f>
        <v>#VALUE!</v>
      </c>
      <c r="L164" s="17" t="e">
        <f>SUMIF('[2]Budget Summary 1'!$C:$C,$A8,'[2]Budget Summary 1'!R:R)</f>
        <v>#VALUE!</v>
      </c>
      <c r="M164" s="17" t="e">
        <f>SUMIF('[2]Budget Summary 1'!$C:$C,$A8,'[2]Budget Summary 1'!S:S)</f>
        <v>#VALUE!</v>
      </c>
      <c r="N164" s="17" t="e">
        <f>SUMIF('[2]Budget Summary 1'!$C:$C,$A8,'[2]Budget Summary 1'!T:T)</f>
        <v>#VALUE!</v>
      </c>
      <c r="O164" s="17" t="e">
        <f>SUMIF('[2]Budget Summary 1'!$C:$C,$A8,'[2]Budget Summary 1'!U:U)</f>
        <v>#VALUE!</v>
      </c>
      <c r="DX164" s="41" t="s">
        <v>39</v>
      </c>
      <c r="DY164" s="16" t="s">
        <v>0</v>
      </c>
      <c r="DZ164" s="16" t="s">
        <v>0</v>
      </c>
      <c r="EA164" s="16" t="s">
        <v>0</v>
      </c>
    </row>
    <row r="165" spans="2:131" s="17" customFormat="1" hidden="1" x14ac:dyDescent="0.2">
      <c r="B165" s="74" t="s">
        <v>82</v>
      </c>
      <c r="C165" s="74"/>
      <c r="D165" s="56" t="e">
        <f>ROUND(D163-D164,0)</f>
        <v>#VALUE!</v>
      </c>
      <c r="E165" s="74"/>
      <c r="F165" s="56" t="e">
        <f t="shared" ref="F165:O165" si="86">ROUND(F163-F164,0)</f>
        <v>#VALUE!</v>
      </c>
      <c r="G165" s="56" t="e">
        <f t="shared" si="86"/>
        <v>#VALUE!</v>
      </c>
      <c r="H165" s="56" t="e">
        <f t="shared" si="86"/>
        <v>#VALUE!</v>
      </c>
      <c r="I165" s="56" t="e">
        <f t="shared" si="86"/>
        <v>#VALUE!</v>
      </c>
      <c r="J165" s="56" t="e">
        <f t="shared" si="86"/>
        <v>#VALUE!</v>
      </c>
      <c r="K165" s="56" t="e">
        <f t="shared" si="86"/>
        <v>#VALUE!</v>
      </c>
      <c r="L165" s="56" t="e">
        <f t="shared" si="86"/>
        <v>#VALUE!</v>
      </c>
      <c r="M165" s="56" t="e">
        <f t="shared" si="86"/>
        <v>#VALUE!</v>
      </c>
      <c r="N165" s="56" t="e">
        <f t="shared" si="86"/>
        <v>#VALUE!</v>
      </c>
      <c r="O165" s="56" t="e">
        <f t="shared" si="86"/>
        <v>#VALUE!</v>
      </c>
      <c r="DX165" s="41" t="s">
        <v>39</v>
      </c>
      <c r="DY165" s="16" t="s">
        <v>0</v>
      </c>
      <c r="DZ165" s="16" t="s">
        <v>0</v>
      </c>
      <c r="EA165" s="16" t="s">
        <v>0</v>
      </c>
    </row>
    <row r="166" spans="2:131" s="17" customFormat="1" hidden="1" x14ac:dyDescent="0.2">
      <c r="DX166" s="41" t="s">
        <v>39</v>
      </c>
      <c r="DY166" s="16" t="s">
        <v>0</v>
      </c>
      <c r="DZ166" s="16" t="s">
        <v>0</v>
      </c>
      <c r="EA166" s="16" t="s">
        <v>0</v>
      </c>
    </row>
    <row r="167" spans="2:131" s="17" customFormat="1" hidden="1" x14ac:dyDescent="0.2">
      <c r="B167" s="17" t="str">
        <f>B9</f>
        <v>User Charges &amp; Fees</v>
      </c>
      <c r="DX167" s="41" t="s">
        <v>39</v>
      </c>
      <c r="DY167" s="16" t="s">
        <v>0</v>
      </c>
      <c r="DZ167" s="16" t="s">
        <v>0</v>
      </c>
      <c r="EA167" s="16" t="s">
        <v>0</v>
      </c>
    </row>
    <row r="168" spans="2:131" s="17" customFormat="1" hidden="1" x14ac:dyDescent="0.2">
      <c r="B168" s="74" t="s">
        <v>110</v>
      </c>
      <c r="C168" s="74"/>
      <c r="D168" s="17">
        <f>D9</f>
        <v>13780458.92</v>
      </c>
      <c r="E168" s="74"/>
      <c r="F168" s="17">
        <f t="shared" ref="F168:O168" si="87">F9</f>
        <v>14602810.789999999</v>
      </c>
      <c r="G168" s="17">
        <f t="shared" si="87"/>
        <v>15188241.5</v>
      </c>
      <c r="H168" s="17">
        <f t="shared" si="87"/>
        <v>15687519</v>
      </c>
      <c r="I168" s="17">
        <f t="shared" si="87"/>
        <v>16097188</v>
      </c>
      <c r="J168" s="17">
        <f t="shared" si="87"/>
        <v>16541704.039999999</v>
      </c>
      <c r="K168" s="17">
        <f t="shared" si="87"/>
        <v>16999260.360000003</v>
      </c>
      <c r="L168" s="17">
        <f t="shared" si="87"/>
        <v>17470244.880000003</v>
      </c>
      <c r="M168" s="17">
        <f t="shared" si="87"/>
        <v>17955057.080000002</v>
      </c>
      <c r="N168" s="17">
        <f t="shared" si="87"/>
        <v>18454108.369999997</v>
      </c>
      <c r="O168" s="17">
        <f t="shared" si="87"/>
        <v>18967822.550000001</v>
      </c>
      <c r="DX168" s="41" t="s">
        <v>39</v>
      </c>
      <c r="DY168" s="16" t="s">
        <v>0</v>
      </c>
      <c r="DZ168" s="16" t="s">
        <v>0</v>
      </c>
      <c r="EA168" s="16" t="s">
        <v>0</v>
      </c>
    </row>
    <row r="169" spans="2:131" s="17" customFormat="1" hidden="1" x14ac:dyDescent="0.2">
      <c r="B169" s="74" t="s">
        <v>111</v>
      </c>
      <c r="C169" s="74"/>
      <c r="D169" s="17" t="e">
        <f>SUMIF('[2]Budget Summary 1'!$C:$C,$A9,'[2]Budget Summary 1'!J:J)</f>
        <v>#VALUE!</v>
      </c>
      <c r="E169" s="74"/>
      <c r="F169" s="17" t="e">
        <f>SUMIF('[2]Budget Summary 1'!$C:$C,$A9,'[2]Budget Summary 1'!L:L)</f>
        <v>#VALUE!</v>
      </c>
      <c r="G169" s="17" t="e">
        <f>SUMIF('[2]Budget Summary 1'!$C:$C,$A9,'[2]Budget Summary 1'!M:M)</f>
        <v>#VALUE!</v>
      </c>
      <c r="H169" s="17" t="e">
        <f>SUMIF('[2]Budget Summary 1'!$C:$C,$A9,'[2]Budget Summary 1'!N:N)</f>
        <v>#VALUE!</v>
      </c>
      <c r="I169" s="17" t="e">
        <f>SUMIF('[2]Budget Summary 1'!$C:$C,$A9,'[2]Budget Summary 1'!O:O)</f>
        <v>#VALUE!</v>
      </c>
      <c r="J169" s="17" t="e">
        <f>SUMIF('[2]Budget Summary 1'!$C:$C,$A9,'[2]Budget Summary 1'!P:P)</f>
        <v>#VALUE!</v>
      </c>
      <c r="K169" s="17" t="e">
        <f>SUMIF('[2]Budget Summary 1'!$C:$C,$A9,'[2]Budget Summary 1'!Q:Q)</f>
        <v>#VALUE!</v>
      </c>
      <c r="L169" s="17" t="e">
        <f>SUMIF('[2]Budget Summary 1'!$C:$C,$A9,'[2]Budget Summary 1'!R:R)</f>
        <v>#VALUE!</v>
      </c>
      <c r="M169" s="17" t="e">
        <f>SUMIF('[2]Budget Summary 1'!$C:$C,$A9,'[2]Budget Summary 1'!S:S)</f>
        <v>#VALUE!</v>
      </c>
      <c r="N169" s="17" t="e">
        <f>SUMIF('[2]Budget Summary 1'!$C:$C,$A9,'[2]Budget Summary 1'!T:T)</f>
        <v>#VALUE!</v>
      </c>
      <c r="O169" s="17" t="e">
        <f>SUMIF('[2]Budget Summary 1'!$C:$C,$A9,'[2]Budget Summary 1'!U:U)</f>
        <v>#VALUE!</v>
      </c>
      <c r="DX169" s="41" t="s">
        <v>39</v>
      </c>
      <c r="DY169" s="16" t="s">
        <v>0</v>
      </c>
      <c r="DZ169" s="16" t="s">
        <v>0</v>
      </c>
      <c r="EA169" s="16" t="s">
        <v>0</v>
      </c>
    </row>
    <row r="170" spans="2:131" s="17" customFormat="1" hidden="1" x14ac:dyDescent="0.2">
      <c r="B170" s="74" t="s">
        <v>82</v>
      </c>
      <c r="C170" s="74"/>
      <c r="D170" s="56" t="e">
        <f>ROUND(D168-D169,0)</f>
        <v>#VALUE!</v>
      </c>
      <c r="E170" s="74"/>
      <c r="F170" s="56" t="e">
        <f t="shared" ref="F170:O170" si="88">ROUND(F168-F169,0)</f>
        <v>#VALUE!</v>
      </c>
      <c r="G170" s="56" t="e">
        <f t="shared" si="88"/>
        <v>#VALUE!</v>
      </c>
      <c r="H170" s="56" t="e">
        <f t="shared" si="88"/>
        <v>#VALUE!</v>
      </c>
      <c r="I170" s="56" t="e">
        <f t="shared" si="88"/>
        <v>#VALUE!</v>
      </c>
      <c r="J170" s="56" t="e">
        <f t="shared" si="88"/>
        <v>#VALUE!</v>
      </c>
      <c r="K170" s="56" t="e">
        <f t="shared" si="88"/>
        <v>#VALUE!</v>
      </c>
      <c r="L170" s="56" t="e">
        <f t="shared" si="88"/>
        <v>#VALUE!</v>
      </c>
      <c r="M170" s="56" t="e">
        <f t="shared" si="88"/>
        <v>#VALUE!</v>
      </c>
      <c r="N170" s="56" t="e">
        <f t="shared" si="88"/>
        <v>#VALUE!</v>
      </c>
      <c r="O170" s="56" t="e">
        <f t="shared" si="88"/>
        <v>#VALUE!</v>
      </c>
      <c r="DX170" s="41" t="s">
        <v>39</v>
      </c>
      <c r="DY170" s="16" t="s">
        <v>0</v>
      </c>
      <c r="DZ170" s="16" t="s">
        <v>0</v>
      </c>
      <c r="EA170" s="16" t="s">
        <v>0</v>
      </c>
    </row>
    <row r="171" spans="2:131" s="17" customFormat="1" hidden="1" x14ac:dyDescent="0.2">
      <c r="B171" s="74" t="s">
        <v>112</v>
      </c>
      <c r="C171" s="74"/>
      <c r="D171" s="17">
        <f>'[2]RE Dev Summary'!E43</f>
        <v>0</v>
      </c>
      <c r="E171" s="74"/>
      <c r="F171" s="17">
        <f>'[2]RE Dev Summary'!G43</f>
        <v>0</v>
      </c>
      <c r="G171" s="17">
        <f>'[2]RE Dev Summary'!H43</f>
        <v>0</v>
      </c>
      <c r="H171" s="17">
        <f>'[2]RE Dev Summary'!I43</f>
        <v>0</v>
      </c>
      <c r="I171" s="17">
        <f>'[2]RE Dev Summary'!J43</f>
        <v>0</v>
      </c>
      <c r="J171" s="17">
        <f>'[2]RE Dev Summary'!K43</f>
        <v>0</v>
      </c>
      <c r="K171" s="17">
        <f>'[2]RE Dev Summary'!L43</f>
        <v>0</v>
      </c>
      <c r="L171" s="17">
        <f>'[2]RE Dev Summary'!M43</f>
        <v>0</v>
      </c>
      <c r="M171" s="17">
        <f>'[2]RE Dev Summary'!N43</f>
        <v>0</v>
      </c>
      <c r="N171" s="17">
        <f>'[2]RE Dev Summary'!O43</f>
        <v>0</v>
      </c>
      <c r="O171" s="17">
        <f>'[2]RE Dev Summary'!P43</f>
        <v>0</v>
      </c>
      <c r="DX171" s="41" t="s">
        <v>39</v>
      </c>
      <c r="DY171" s="16" t="s">
        <v>0</v>
      </c>
      <c r="DZ171" s="16" t="s">
        <v>0</v>
      </c>
      <c r="EA171" s="16" t="s">
        <v>0</v>
      </c>
    </row>
    <row r="172" spans="2:131" s="17" customFormat="1" hidden="1" x14ac:dyDescent="0.2">
      <c r="B172" s="74" t="s">
        <v>113</v>
      </c>
      <c r="C172" s="74"/>
      <c r="D172" s="17">
        <f>'[2]RE Dev Summary'!E48</f>
        <v>0</v>
      </c>
      <c r="E172" s="74"/>
      <c r="F172" s="17">
        <f>'[2]RE Dev Summary'!G48</f>
        <v>0</v>
      </c>
      <c r="G172" s="17">
        <f>'[2]RE Dev Summary'!H48</f>
        <v>0</v>
      </c>
      <c r="H172" s="17">
        <f>'[2]RE Dev Summary'!I48</f>
        <v>0</v>
      </c>
      <c r="I172" s="17">
        <f>'[2]RE Dev Summary'!J48</f>
        <v>0</v>
      </c>
      <c r="J172" s="17">
        <f>'[2]RE Dev Summary'!K48</f>
        <v>0</v>
      </c>
      <c r="K172" s="17">
        <f>'[2]RE Dev Summary'!L48</f>
        <v>0</v>
      </c>
      <c r="L172" s="17">
        <f>'[2]RE Dev Summary'!M48</f>
        <v>0</v>
      </c>
      <c r="M172" s="17">
        <f>'[2]RE Dev Summary'!N48</f>
        <v>0</v>
      </c>
      <c r="N172" s="17">
        <f>'[2]RE Dev Summary'!O48</f>
        <v>0</v>
      </c>
      <c r="O172" s="17">
        <f>'[2]RE Dev Summary'!P48</f>
        <v>0</v>
      </c>
      <c r="DX172" s="41" t="s">
        <v>39</v>
      </c>
      <c r="DY172" s="16" t="s">
        <v>0</v>
      </c>
      <c r="DZ172" s="16" t="s">
        <v>0</v>
      </c>
      <c r="EA172" s="16" t="s">
        <v>0</v>
      </c>
    </row>
    <row r="173" spans="2:131" s="17" customFormat="1" hidden="1" x14ac:dyDescent="0.2">
      <c r="B173" s="74" t="s">
        <v>114</v>
      </c>
      <c r="C173" s="74"/>
      <c r="D173" s="17">
        <f>'[2]Major Projects summary'!E80</f>
        <v>0</v>
      </c>
      <c r="E173" s="74"/>
      <c r="F173" s="17">
        <f>'[2]Major Projects summary'!G80</f>
        <v>0</v>
      </c>
      <c r="G173" s="17">
        <f>'[2]Major Projects summary'!H80</f>
        <v>0</v>
      </c>
      <c r="H173" s="17">
        <f>'[2]Major Projects summary'!I80</f>
        <v>0</v>
      </c>
      <c r="I173" s="17">
        <f>'[2]Major Projects summary'!J80</f>
        <v>0</v>
      </c>
      <c r="J173" s="17">
        <f>'[2]Major Projects summary'!K80</f>
        <v>0</v>
      </c>
      <c r="K173" s="17">
        <f>'[2]Major Projects summary'!L80</f>
        <v>0</v>
      </c>
      <c r="L173" s="17">
        <f>'[2]Major Projects summary'!M80</f>
        <v>0</v>
      </c>
      <c r="M173" s="17">
        <f>'[2]Major Projects summary'!N80</f>
        <v>0</v>
      </c>
      <c r="N173" s="17">
        <f>'[2]Major Projects summary'!O80</f>
        <v>0</v>
      </c>
      <c r="O173" s="17">
        <f>'[2]Major Projects summary'!P80</f>
        <v>0</v>
      </c>
      <c r="DX173" s="41" t="s">
        <v>39</v>
      </c>
      <c r="DY173" s="16" t="s">
        <v>0</v>
      </c>
      <c r="DZ173" s="16" t="s">
        <v>0</v>
      </c>
      <c r="EA173" s="16" t="s">
        <v>0</v>
      </c>
    </row>
    <row r="174" spans="2:131" s="17" customFormat="1" hidden="1" x14ac:dyDescent="0.2">
      <c r="B174" s="74" t="s">
        <v>115</v>
      </c>
      <c r="C174" s="74"/>
      <c r="D174" s="17">
        <f>'[2]Major Projects summary'!E85</f>
        <v>0</v>
      </c>
      <c r="E174" s="74"/>
      <c r="F174" s="17">
        <f>'[2]Major Projects summary'!G85</f>
        <v>0</v>
      </c>
      <c r="G174" s="17">
        <f>'[2]Major Projects summary'!H85</f>
        <v>0</v>
      </c>
      <c r="H174" s="17">
        <f>'[2]Major Projects summary'!I85</f>
        <v>0</v>
      </c>
      <c r="I174" s="17">
        <f>'[2]Major Projects summary'!J85</f>
        <v>0</v>
      </c>
      <c r="J174" s="17">
        <f>'[2]Major Projects summary'!K85</f>
        <v>0</v>
      </c>
      <c r="K174" s="17">
        <f>'[2]Major Projects summary'!L85</f>
        <v>0</v>
      </c>
      <c r="L174" s="17">
        <f>'[2]Major Projects summary'!M85</f>
        <v>0</v>
      </c>
      <c r="M174" s="17">
        <f>'[2]Major Projects summary'!N85</f>
        <v>0</v>
      </c>
      <c r="N174" s="17">
        <f>'[2]Major Projects summary'!O85</f>
        <v>0</v>
      </c>
      <c r="O174" s="17">
        <f>'[2]Major Projects summary'!P85</f>
        <v>0</v>
      </c>
      <c r="DX174" s="41" t="s">
        <v>39</v>
      </c>
      <c r="DY174" s="16" t="s">
        <v>0</v>
      </c>
      <c r="DZ174" s="16" t="s">
        <v>0</v>
      </c>
      <c r="EA174" s="16" t="s">
        <v>0</v>
      </c>
    </row>
    <row r="175" spans="2:131" s="17" customFormat="1" hidden="1" x14ac:dyDescent="0.2">
      <c r="B175" s="74" t="s">
        <v>116</v>
      </c>
      <c r="C175" s="74"/>
      <c r="D175" s="63" t="e">
        <f>ROUND(D170-SUM(D171:D174),0)</f>
        <v>#VALUE!</v>
      </c>
      <c r="E175" s="74"/>
      <c r="F175" s="63" t="e">
        <f t="shared" ref="F175:O175" si="89">ROUND(F170-SUM(F171:F174),0)</f>
        <v>#VALUE!</v>
      </c>
      <c r="G175" s="63" t="e">
        <f t="shared" si="89"/>
        <v>#VALUE!</v>
      </c>
      <c r="H175" s="63" t="e">
        <f t="shared" si="89"/>
        <v>#VALUE!</v>
      </c>
      <c r="I175" s="63" t="e">
        <f t="shared" si="89"/>
        <v>#VALUE!</v>
      </c>
      <c r="J175" s="63" t="e">
        <f t="shared" si="89"/>
        <v>#VALUE!</v>
      </c>
      <c r="K175" s="63" t="e">
        <f t="shared" si="89"/>
        <v>#VALUE!</v>
      </c>
      <c r="L175" s="63" t="e">
        <f t="shared" si="89"/>
        <v>#VALUE!</v>
      </c>
      <c r="M175" s="63" t="e">
        <f t="shared" si="89"/>
        <v>#VALUE!</v>
      </c>
      <c r="N175" s="63" t="e">
        <f t="shared" si="89"/>
        <v>#VALUE!</v>
      </c>
      <c r="O175" s="63" t="e">
        <f t="shared" si="89"/>
        <v>#VALUE!</v>
      </c>
      <c r="DX175" s="41" t="s">
        <v>39</v>
      </c>
      <c r="DY175" s="16" t="s">
        <v>0</v>
      </c>
      <c r="DZ175" s="16" t="s">
        <v>0</v>
      </c>
      <c r="EA175" s="16" t="s">
        <v>0</v>
      </c>
    </row>
    <row r="176" spans="2:131" s="17" customFormat="1" hidden="1" x14ac:dyDescent="0.2">
      <c r="DX176" s="41" t="s">
        <v>39</v>
      </c>
      <c r="DY176" s="16" t="s">
        <v>0</v>
      </c>
      <c r="DZ176" s="16" t="s">
        <v>0</v>
      </c>
      <c r="EA176" s="16" t="s">
        <v>0</v>
      </c>
    </row>
    <row r="177" spans="1:131" s="17" customFormat="1" hidden="1" x14ac:dyDescent="0.2">
      <c r="B177" s="17" t="str">
        <f>B10</f>
        <v>Interest &amp; Investment Revenue</v>
      </c>
      <c r="DX177" s="41" t="s">
        <v>39</v>
      </c>
      <c r="DY177" s="16" t="s">
        <v>0</v>
      </c>
      <c r="DZ177" s="16" t="s">
        <v>0</v>
      </c>
      <c r="EA177" s="16" t="s">
        <v>0</v>
      </c>
    </row>
    <row r="178" spans="1:131" s="17" customFormat="1" hidden="1" x14ac:dyDescent="0.2">
      <c r="B178" s="74" t="s">
        <v>110</v>
      </c>
      <c r="C178" s="74"/>
      <c r="D178" s="17">
        <f>D10</f>
        <v>2513716</v>
      </c>
      <c r="E178" s="74"/>
      <c r="F178" s="17">
        <f t="shared" ref="F178:O178" si="90">F10</f>
        <v>2140909</v>
      </c>
      <c r="G178" s="17">
        <f t="shared" si="90"/>
        <v>2017115</v>
      </c>
      <c r="H178" s="17">
        <f t="shared" si="90"/>
        <v>2258512</v>
      </c>
      <c r="I178" s="17">
        <f t="shared" si="90"/>
        <v>2306758</v>
      </c>
      <c r="J178" s="17">
        <f t="shared" si="90"/>
        <v>2227885.4500000002</v>
      </c>
      <c r="K178" s="17">
        <f t="shared" si="90"/>
        <v>2285475.71</v>
      </c>
      <c r="L178" s="17">
        <f t="shared" si="90"/>
        <v>2383344.5</v>
      </c>
      <c r="M178" s="17">
        <f t="shared" si="90"/>
        <v>2487853.3899999997</v>
      </c>
      <c r="N178" s="17">
        <f t="shared" si="90"/>
        <v>2572997.8400000003</v>
      </c>
      <c r="O178" s="17">
        <f t="shared" si="90"/>
        <v>2731792.31</v>
      </c>
      <c r="DX178" s="41" t="s">
        <v>39</v>
      </c>
      <c r="DY178" s="16" t="s">
        <v>0</v>
      </c>
      <c r="DZ178" s="16" t="s">
        <v>0</v>
      </c>
      <c r="EA178" s="16" t="s">
        <v>0</v>
      </c>
    </row>
    <row r="179" spans="1:131" s="17" customFormat="1" hidden="1" x14ac:dyDescent="0.2">
      <c r="A179" s="17" t="str">
        <f>B10</f>
        <v>Interest &amp; Investment Revenue</v>
      </c>
      <c r="B179" s="74" t="s">
        <v>111</v>
      </c>
      <c r="C179" s="74"/>
      <c r="D179" s="17" t="e">
        <f>SUMIF('[2]Budget Summary 1'!$C:$C,$A179,'[2]Budget Summary 1'!J:J)+'[2]Budget Summary 1'!J128</f>
        <v>#VALUE!</v>
      </c>
      <c r="E179" s="74"/>
      <c r="F179" s="17" t="e">
        <f>SUMIF('[2]Budget Summary 1'!$C:$C,$A179,'[2]Budget Summary 1'!L:L)+'[2]Budget Summary 1'!L128</f>
        <v>#VALUE!</v>
      </c>
      <c r="G179" s="17" t="e">
        <f>SUMIF('[2]Budget Summary 1'!$C:$C,$A179,'[2]Budget Summary 1'!M:M)+'[2]Budget Summary 1'!M128</f>
        <v>#VALUE!</v>
      </c>
      <c r="H179" s="17" t="e">
        <f>SUMIF('[2]Budget Summary 1'!$C:$C,$A179,'[2]Budget Summary 1'!N:N)+'[2]Budget Summary 1'!N128</f>
        <v>#VALUE!</v>
      </c>
      <c r="I179" s="17" t="e">
        <f>SUMIF('[2]Budget Summary 1'!$C:$C,$A179,'[2]Budget Summary 1'!O:O)+'[2]Budget Summary 1'!O128</f>
        <v>#VALUE!</v>
      </c>
      <c r="J179" s="17" t="e">
        <f>SUMIF('[2]Budget Summary 1'!$C:$C,$A179,'[2]Budget Summary 1'!P:P)+'[2]Budget Summary 1'!P128</f>
        <v>#VALUE!</v>
      </c>
      <c r="K179" s="17" t="e">
        <f>SUMIF('[2]Budget Summary 1'!$C:$C,$A179,'[2]Budget Summary 1'!Q:Q)+'[2]Budget Summary 1'!Q128</f>
        <v>#VALUE!</v>
      </c>
      <c r="L179" s="17" t="e">
        <f>SUMIF('[2]Budget Summary 1'!$C:$C,$A179,'[2]Budget Summary 1'!R:R)+'[2]Budget Summary 1'!R128</f>
        <v>#VALUE!</v>
      </c>
      <c r="M179" s="17" t="e">
        <f>SUMIF('[2]Budget Summary 1'!$C:$C,$A179,'[2]Budget Summary 1'!S:S)+'[2]Budget Summary 1'!S128</f>
        <v>#VALUE!</v>
      </c>
      <c r="N179" s="17" t="e">
        <f>SUMIF('[2]Budget Summary 1'!$C:$C,$A179,'[2]Budget Summary 1'!T:T)+'[2]Budget Summary 1'!T128</f>
        <v>#VALUE!</v>
      </c>
      <c r="O179" s="17" t="e">
        <f>SUMIF('[2]Budget Summary 1'!$C:$C,$A179,'[2]Budget Summary 1'!U:U)+'[2]Budget Summary 1'!U128</f>
        <v>#VALUE!</v>
      </c>
      <c r="DX179" s="41" t="s">
        <v>39</v>
      </c>
      <c r="DY179" s="16" t="s">
        <v>0</v>
      </c>
      <c r="DZ179" s="16" t="s">
        <v>0</v>
      </c>
      <c r="EA179" s="16" t="s">
        <v>0</v>
      </c>
    </row>
    <row r="180" spans="1:131" s="17" customFormat="1" hidden="1" x14ac:dyDescent="0.2">
      <c r="B180" s="74" t="s">
        <v>82</v>
      </c>
      <c r="C180" s="74"/>
      <c r="D180" s="56" t="e">
        <f>ROUND(D178-D179,0)</f>
        <v>#VALUE!</v>
      </c>
      <c r="E180" s="74"/>
      <c r="F180" s="56" t="e">
        <f t="shared" ref="F180:O180" si="91">ROUND(F178-F179,0)</f>
        <v>#VALUE!</v>
      </c>
      <c r="G180" s="56" t="e">
        <f t="shared" si="91"/>
        <v>#VALUE!</v>
      </c>
      <c r="H180" s="56" t="e">
        <f t="shared" si="91"/>
        <v>#VALUE!</v>
      </c>
      <c r="I180" s="56" t="e">
        <f t="shared" si="91"/>
        <v>#VALUE!</v>
      </c>
      <c r="J180" s="56" t="e">
        <f t="shared" si="91"/>
        <v>#VALUE!</v>
      </c>
      <c r="K180" s="56" t="e">
        <f t="shared" si="91"/>
        <v>#VALUE!</v>
      </c>
      <c r="L180" s="56" t="e">
        <f t="shared" si="91"/>
        <v>#VALUE!</v>
      </c>
      <c r="M180" s="56" t="e">
        <f t="shared" si="91"/>
        <v>#VALUE!</v>
      </c>
      <c r="N180" s="56" t="e">
        <f t="shared" si="91"/>
        <v>#VALUE!</v>
      </c>
      <c r="O180" s="56" t="e">
        <f t="shared" si="91"/>
        <v>#VALUE!</v>
      </c>
      <c r="DX180" s="41" t="s">
        <v>39</v>
      </c>
      <c r="DY180" s="16" t="s">
        <v>0</v>
      </c>
      <c r="DZ180" s="16" t="s">
        <v>0</v>
      </c>
      <c r="EA180" s="16" t="s">
        <v>0</v>
      </c>
    </row>
    <row r="181" spans="1:131" s="17" customFormat="1" hidden="1" x14ac:dyDescent="0.2">
      <c r="B181" s="74" t="s">
        <v>117</v>
      </c>
      <c r="C181" s="74"/>
      <c r="D181" s="30">
        <f>-IF($P10="",'[2]Interest Calculation'!P72,0)</f>
        <v>0</v>
      </c>
      <c r="E181" s="74"/>
      <c r="F181" s="30">
        <f>-IF($P10="",'[2]Interest Calculation'!AE72,0)</f>
        <v>0</v>
      </c>
      <c r="G181" s="30">
        <f>-IF($P10="",'[2]Interest Calculation'!AT72,0)</f>
        <v>0</v>
      </c>
      <c r="H181" s="30">
        <f>-IF($P10="",'[2]Interest Calculation'!BI72,0)</f>
        <v>0</v>
      </c>
      <c r="I181" s="30">
        <f>-IF($P10="",'[2]Interest Calculation'!BX72,0)</f>
        <v>0</v>
      </c>
      <c r="J181" s="30">
        <f>-IF($P10="",'[2]Interest Calculation'!CM72,0)</f>
        <v>0</v>
      </c>
      <c r="K181" s="30">
        <f>-IF($P10="",'[2]Interest Calculation'!DB72,0)</f>
        <v>0</v>
      </c>
      <c r="L181" s="30">
        <f>-IF($P10="",'[2]Interest Calculation'!DQ72,0)</f>
        <v>0</v>
      </c>
      <c r="M181" s="30">
        <f>-IF($P10="",'[2]Interest Calculation'!EF72,0)</f>
        <v>0</v>
      </c>
      <c r="N181" s="30">
        <f>-IF($P10="",'[2]Interest Calculation'!EU72,0)</f>
        <v>0</v>
      </c>
      <c r="O181" s="30">
        <f>-IF($P10="",'[2]Interest Calculation'!FJ72,0)</f>
        <v>0</v>
      </c>
      <c r="DX181" s="41" t="s">
        <v>39</v>
      </c>
      <c r="DY181" s="16" t="s">
        <v>0</v>
      </c>
      <c r="DZ181" s="16" t="s">
        <v>0</v>
      </c>
      <c r="EA181" s="16" t="s">
        <v>0</v>
      </c>
    </row>
    <row r="182" spans="1:131" s="17" customFormat="1" hidden="1" x14ac:dyDescent="0.2">
      <c r="B182" s="74" t="s">
        <v>118</v>
      </c>
      <c r="C182" s="74"/>
      <c r="D182" s="30">
        <f>-IF($P10="",'[2]Interest Calculation'!P75,0)</f>
        <v>0</v>
      </c>
      <c r="E182" s="74"/>
      <c r="F182" s="30">
        <f>-IF($P10="",'[2]Interest Calculation'!AE75,0)</f>
        <v>0</v>
      </c>
      <c r="G182" s="30">
        <f>-IF($P10="",'[2]Interest Calculation'!AT75,0)</f>
        <v>0</v>
      </c>
      <c r="H182" s="30">
        <f>-IF($P10="",'[2]Interest Calculation'!BI75,0)</f>
        <v>0</v>
      </c>
      <c r="I182" s="30">
        <f>-IF($P10="",'[2]Interest Calculation'!BX75,0)</f>
        <v>0</v>
      </c>
      <c r="J182" s="30">
        <f>-IF($P10="",'[2]Interest Calculation'!CM75,0)</f>
        <v>0</v>
      </c>
      <c r="K182" s="30">
        <f>-IF($P10="",'[2]Interest Calculation'!DB75,0)</f>
        <v>0</v>
      </c>
      <c r="L182" s="30">
        <f>-IF($P10="",'[2]Interest Calculation'!DQ75,0)</f>
        <v>0</v>
      </c>
      <c r="M182" s="30">
        <f>-IF($P10="",'[2]Interest Calculation'!EF75,0)</f>
        <v>0</v>
      </c>
      <c r="N182" s="30">
        <f>-IF($P10="",'[2]Interest Calculation'!EU75,0)</f>
        <v>0</v>
      </c>
      <c r="O182" s="30">
        <f>-IF($P10="",'[2]Interest Calculation'!FJ75,0)</f>
        <v>0</v>
      </c>
      <c r="DX182" s="41" t="s">
        <v>39</v>
      </c>
      <c r="DY182" s="16" t="s">
        <v>0</v>
      </c>
      <c r="DZ182" s="16" t="s">
        <v>0</v>
      </c>
      <c r="EA182" s="16" t="s">
        <v>0</v>
      </c>
    </row>
    <row r="183" spans="1:131" s="17" customFormat="1" hidden="1" x14ac:dyDescent="0.2">
      <c r="A183" s="17" t="str">
        <f>'[2]Budget Summary 1'!D17</f>
        <v>Interest &amp; Investment Revenues - Investments</v>
      </c>
      <c r="B183" s="74" t="s">
        <v>119</v>
      </c>
      <c r="C183" s="74"/>
      <c r="D183" s="30">
        <f>IF($P10="",+SUMIF('[2]Budget Summary 1'!$A:$A,$A183,'[2]Budget Summary 1'!J:J),0)</f>
        <v>0</v>
      </c>
      <c r="E183" s="74"/>
      <c r="F183" s="30">
        <f>IF($P10="",+SUMIF('[2]Budget Summary 1'!$A:$A,$A183,'[2]Budget Summary 1'!L:L),0)</f>
        <v>0</v>
      </c>
      <c r="G183" s="30">
        <f>IF($P10="",+SUMIF('[2]Budget Summary 1'!$A:$A,$A183,'[2]Budget Summary 1'!M:M),0)</f>
        <v>0</v>
      </c>
      <c r="H183" s="30">
        <f>IF($P10="",+SUMIF('[2]Budget Summary 1'!$A:$A,$A183,'[2]Budget Summary 1'!N:N),0)</f>
        <v>0</v>
      </c>
      <c r="I183" s="30">
        <f>IF($P10="",+SUMIF('[2]Budget Summary 1'!$A:$A,$A183,'[2]Budget Summary 1'!O:O),0)</f>
        <v>0</v>
      </c>
      <c r="J183" s="30">
        <f>IF($P10="",+SUMIF('[2]Budget Summary 1'!$A:$A,$A183,'[2]Budget Summary 1'!P:P),0)</f>
        <v>0</v>
      </c>
      <c r="K183" s="30">
        <f>IF($P10="",+SUMIF('[2]Budget Summary 1'!$A:$A,$A183,'[2]Budget Summary 1'!Q:Q),0)</f>
        <v>0</v>
      </c>
      <c r="L183" s="30">
        <f>IF($P10="",+SUMIF('[2]Budget Summary 1'!$A:$A,$A183,'[2]Budget Summary 1'!R:R),0)</f>
        <v>0</v>
      </c>
      <c r="M183" s="30">
        <f>IF($P10="",+SUMIF('[2]Budget Summary 1'!$A:$A,$A183,'[2]Budget Summary 1'!S:S),0)</f>
        <v>0</v>
      </c>
      <c r="N183" s="30">
        <f>IF($P10="",+SUMIF('[2]Budget Summary 1'!$A:$A,$A183,'[2]Budget Summary 1'!T:T),0)</f>
        <v>0</v>
      </c>
      <c r="O183" s="30">
        <f>IF($P10="",+SUMIF('[2]Budget Summary 1'!$A:$A,$A183,'[2]Budget Summary 1'!U:U),0)</f>
        <v>0</v>
      </c>
      <c r="DX183" s="41" t="s">
        <v>39</v>
      </c>
      <c r="DY183" s="16" t="s">
        <v>0</v>
      </c>
      <c r="DZ183" s="16" t="s">
        <v>0</v>
      </c>
      <c r="EA183" s="16" t="s">
        <v>0</v>
      </c>
    </row>
    <row r="184" spans="1:131" s="17" customFormat="1" hidden="1" x14ac:dyDescent="0.2">
      <c r="B184" s="74" t="s">
        <v>116</v>
      </c>
      <c r="C184" s="74"/>
      <c r="D184" s="63" t="e">
        <f>ROUND(D180+SUM(D181:D183),0)</f>
        <v>#VALUE!</v>
      </c>
      <c r="E184" s="74"/>
      <c r="F184" s="63" t="e">
        <f t="shared" ref="F184:O184" si="92">ROUND(F180+SUM(F181:F183),0)</f>
        <v>#VALUE!</v>
      </c>
      <c r="G184" s="63" t="e">
        <f t="shared" si="92"/>
        <v>#VALUE!</v>
      </c>
      <c r="H184" s="63" t="e">
        <f t="shared" si="92"/>
        <v>#VALUE!</v>
      </c>
      <c r="I184" s="63" t="e">
        <f t="shared" si="92"/>
        <v>#VALUE!</v>
      </c>
      <c r="J184" s="63" t="e">
        <f t="shared" si="92"/>
        <v>#VALUE!</v>
      </c>
      <c r="K184" s="63" t="e">
        <f t="shared" si="92"/>
        <v>#VALUE!</v>
      </c>
      <c r="L184" s="63" t="e">
        <f t="shared" si="92"/>
        <v>#VALUE!</v>
      </c>
      <c r="M184" s="63" t="e">
        <f t="shared" si="92"/>
        <v>#VALUE!</v>
      </c>
      <c r="N184" s="63" t="e">
        <f t="shared" si="92"/>
        <v>#VALUE!</v>
      </c>
      <c r="O184" s="63" t="e">
        <f t="shared" si="92"/>
        <v>#VALUE!</v>
      </c>
      <c r="DX184" s="41" t="s">
        <v>39</v>
      </c>
      <c r="DY184" s="16" t="s">
        <v>0</v>
      </c>
      <c r="DZ184" s="16" t="s">
        <v>0</v>
      </c>
      <c r="EA184" s="16" t="s">
        <v>0</v>
      </c>
    </row>
    <row r="185" spans="1:131" s="17" customFormat="1" hidden="1" x14ac:dyDescent="0.2">
      <c r="DX185" s="41" t="s">
        <v>39</v>
      </c>
      <c r="DY185" s="16" t="s">
        <v>0</v>
      </c>
      <c r="DZ185" s="16" t="s">
        <v>0</v>
      </c>
      <c r="EA185" s="16" t="s">
        <v>0</v>
      </c>
    </row>
    <row r="186" spans="1:131" s="17" customFormat="1" hidden="1" x14ac:dyDescent="0.2">
      <c r="B186" s="17" t="str">
        <f>B11</f>
        <v>Other Revenues</v>
      </c>
      <c r="DX186" s="41" t="s">
        <v>39</v>
      </c>
      <c r="DY186" s="16" t="s">
        <v>0</v>
      </c>
      <c r="DZ186" s="16" t="s">
        <v>0</v>
      </c>
      <c r="EA186" s="16" t="s">
        <v>0</v>
      </c>
    </row>
    <row r="187" spans="1:131" s="17" customFormat="1" hidden="1" x14ac:dyDescent="0.2">
      <c r="B187" s="74" t="s">
        <v>110</v>
      </c>
      <c r="C187" s="74"/>
      <c r="D187" s="17">
        <f>D11</f>
        <v>6176483</v>
      </c>
      <c r="E187" s="74"/>
      <c r="F187" s="17">
        <f t="shared" ref="F187:O187" si="93">F11</f>
        <v>8073433</v>
      </c>
      <c r="G187" s="17">
        <f t="shared" si="93"/>
        <v>8900037</v>
      </c>
      <c r="H187" s="17">
        <f t="shared" si="93"/>
        <v>9060619</v>
      </c>
      <c r="I187" s="17">
        <f t="shared" si="93"/>
        <v>9208965</v>
      </c>
      <c r="J187" s="17">
        <f t="shared" si="93"/>
        <v>9451677.5800000001</v>
      </c>
      <c r="K187" s="17">
        <f t="shared" si="93"/>
        <v>9700483.1200000029</v>
      </c>
      <c r="L187" s="17">
        <f t="shared" si="93"/>
        <v>9956766.839999998</v>
      </c>
      <c r="M187" s="17">
        <f t="shared" si="93"/>
        <v>10221274.050000001</v>
      </c>
      <c r="N187" s="17">
        <f t="shared" si="93"/>
        <v>10514157.509999996</v>
      </c>
      <c r="O187" s="17">
        <f t="shared" si="93"/>
        <v>10820977.459999997</v>
      </c>
      <c r="DX187" s="41" t="s">
        <v>39</v>
      </c>
      <c r="DY187" s="16" t="s">
        <v>0</v>
      </c>
      <c r="DZ187" s="16" t="s">
        <v>0</v>
      </c>
      <c r="EA187" s="16" t="s">
        <v>0</v>
      </c>
    </row>
    <row r="188" spans="1:131" s="17" customFormat="1" hidden="1" x14ac:dyDescent="0.2">
      <c r="B188" s="74" t="s">
        <v>111</v>
      </c>
      <c r="C188" s="74"/>
      <c r="D188" s="13" t="e">
        <f>SUMIF('[2]Budget Summary 1'!$C:$C,$A11,'[2]Budget Summary 1'!J:J)</f>
        <v>#VALUE!</v>
      </c>
      <c r="E188" s="74"/>
      <c r="F188" s="13" t="e">
        <f>SUMIF('[2]Budget Summary 1'!$C:$C,$A11,'[2]Budget Summary 1'!L:L)</f>
        <v>#VALUE!</v>
      </c>
      <c r="G188" s="13" t="e">
        <f>SUMIF('[2]Budget Summary 1'!$C:$C,$A11,'[2]Budget Summary 1'!M:M)</f>
        <v>#VALUE!</v>
      </c>
      <c r="H188" s="13" t="e">
        <f>SUMIF('[2]Budget Summary 1'!$C:$C,$A11,'[2]Budget Summary 1'!N:N)</f>
        <v>#VALUE!</v>
      </c>
      <c r="I188" s="13" t="e">
        <f>SUMIF('[2]Budget Summary 1'!$C:$C,$A11,'[2]Budget Summary 1'!O:O)</f>
        <v>#VALUE!</v>
      </c>
      <c r="J188" s="13" t="e">
        <f>SUMIF('[2]Budget Summary 1'!$C:$C,$A11,'[2]Budget Summary 1'!P:P)</f>
        <v>#VALUE!</v>
      </c>
      <c r="K188" s="13" t="e">
        <f>SUMIF('[2]Budget Summary 1'!$C:$C,$A11,'[2]Budget Summary 1'!Q:Q)</f>
        <v>#VALUE!</v>
      </c>
      <c r="L188" s="13" t="e">
        <f>SUMIF('[2]Budget Summary 1'!$C:$C,$A11,'[2]Budget Summary 1'!R:R)</f>
        <v>#VALUE!</v>
      </c>
      <c r="M188" s="13" t="e">
        <f>SUMIF('[2]Budget Summary 1'!$C:$C,$A11,'[2]Budget Summary 1'!S:S)</f>
        <v>#VALUE!</v>
      </c>
      <c r="N188" s="13" t="e">
        <f>SUMIF('[2]Budget Summary 1'!$C:$C,$A11,'[2]Budget Summary 1'!T:T)</f>
        <v>#VALUE!</v>
      </c>
      <c r="O188" s="13" t="e">
        <f>SUMIF('[2]Budget Summary 1'!$C:$C,$A11,'[2]Budget Summary 1'!U:U)</f>
        <v>#VALUE!</v>
      </c>
      <c r="DX188" s="41" t="s">
        <v>39</v>
      </c>
      <c r="DY188" s="16" t="s">
        <v>0</v>
      </c>
      <c r="DZ188" s="16" t="s">
        <v>0</v>
      </c>
      <c r="EA188" s="16" t="s">
        <v>0</v>
      </c>
    </row>
    <row r="189" spans="1:131" s="17" customFormat="1" hidden="1" x14ac:dyDescent="0.2">
      <c r="B189" s="74" t="s">
        <v>82</v>
      </c>
      <c r="C189" s="74"/>
      <c r="D189" s="56" t="e">
        <f>ROUND(D187-D188,0)</f>
        <v>#VALUE!</v>
      </c>
      <c r="E189" s="74"/>
      <c r="F189" s="56" t="e">
        <f t="shared" ref="F189:O189" si="94">ROUND(F187-F188,0)</f>
        <v>#VALUE!</v>
      </c>
      <c r="G189" s="56" t="e">
        <f t="shared" si="94"/>
        <v>#VALUE!</v>
      </c>
      <c r="H189" s="56" t="e">
        <f t="shared" si="94"/>
        <v>#VALUE!</v>
      </c>
      <c r="I189" s="56" t="e">
        <f t="shared" si="94"/>
        <v>#VALUE!</v>
      </c>
      <c r="J189" s="56" t="e">
        <f t="shared" si="94"/>
        <v>#VALUE!</v>
      </c>
      <c r="K189" s="56" t="e">
        <f t="shared" si="94"/>
        <v>#VALUE!</v>
      </c>
      <c r="L189" s="56" t="e">
        <f t="shared" si="94"/>
        <v>#VALUE!</v>
      </c>
      <c r="M189" s="56" t="e">
        <f t="shared" si="94"/>
        <v>#VALUE!</v>
      </c>
      <c r="N189" s="56" t="e">
        <f t="shared" si="94"/>
        <v>#VALUE!</v>
      </c>
      <c r="O189" s="56" t="e">
        <f t="shared" si="94"/>
        <v>#VALUE!</v>
      </c>
      <c r="DX189" s="41" t="s">
        <v>39</v>
      </c>
      <c r="DY189" s="16" t="s">
        <v>0</v>
      </c>
      <c r="DZ189" s="16" t="s">
        <v>0</v>
      </c>
      <c r="EA189" s="16" t="s">
        <v>0</v>
      </c>
    </row>
    <row r="190" spans="1:131" s="17" customFormat="1" hidden="1" x14ac:dyDescent="0.2">
      <c r="B190" s="74" t="s">
        <v>112</v>
      </c>
      <c r="C190" s="74"/>
      <c r="D190" s="30">
        <f>'[2]RE Dev Summary'!E44</f>
        <v>0</v>
      </c>
      <c r="E190" s="74"/>
      <c r="F190" s="30">
        <f>'[2]RE Dev Summary'!G44</f>
        <v>0</v>
      </c>
      <c r="G190" s="30">
        <f>'[2]RE Dev Summary'!H44</f>
        <v>0</v>
      </c>
      <c r="H190" s="30">
        <f>'[2]RE Dev Summary'!I44</f>
        <v>0</v>
      </c>
      <c r="I190" s="30">
        <f>'[2]RE Dev Summary'!J44</f>
        <v>0</v>
      </c>
      <c r="J190" s="30">
        <f>'[2]RE Dev Summary'!K44</f>
        <v>0</v>
      </c>
      <c r="K190" s="30">
        <f>'[2]RE Dev Summary'!L44</f>
        <v>0</v>
      </c>
      <c r="L190" s="30">
        <f>'[2]RE Dev Summary'!M44</f>
        <v>0</v>
      </c>
      <c r="M190" s="30">
        <f>'[2]RE Dev Summary'!N44</f>
        <v>0</v>
      </c>
      <c r="N190" s="30">
        <f>'[2]RE Dev Summary'!O44</f>
        <v>0</v>
      </c>
      <c r="O190" s="30">
        <f>'[2]RE Dev Summary'!P44</f>
        <v>0</v>
      </c>
      <c r="DX190" s="41" t="s">
        <v>39</v>
      </c>
      <c r="DY190" s="16" t="s">
        <v>0</v>
      </c>
      <c r="DZ190" s="16" t="s">
        <v>0</v>
      </c>
      <c r="EA190" s="16" t="s">
        <v>0</v>
      </c>
    </row>
    <row r="191" spans="1:131" s="17" customFormat="1" hidden="1" x14ac:dyDescent="0.2">
      <c r="B191" s="74" t="s">
        <v>113</v>
      </c>
      <c r="C191" s="74"/>
      <c r="D191" s="30">
        <f>'[2]RE Dev Summary'!E49</f>
        <v>0</v>
      </c>
      <c r="E191" s="74"/>
      <c r="F191" s="30">
        <f>'[2]RE Dev Summary'!G49</f>
        <v>0</v>
      </c>
      <c r="G191" s="30">
        <f>'[2]RE Dev Summary'!H49</f>
        <v>0</v>
      </c>
      <c r="H191" s="30">
        <f>'[2]RE Dev Summary'!I49</f>
        <v>0</v>
      </c>
      <c r="I191" s="30">
        <f>'[2]RE Dev Summary'!J49</f>
        <v>0</v>
      </c>
      <c r="J191" s="30">
        <f>'[2]RE Dev Summary'!K49</f>
        <v>0</v>
      </c>
      <c r="K191" s="30">
        <f>'[2]RE Dev Summary'!L49</f>
        <v>0</v>
      </c>
      <c r="L191" s="30">
        <f>'[2]RE Dev Summary'!M49</f>
        <v>0</v>
      </c>
      <c r="M191" s="30">
        <f>'[2]RE Dev Summary'!N49</f>
        <v>0</v>
      </c>
      <c r="N191" s="30">
        <f>'[2]RE Dev Summary'!O49</f>
        <v>0</v>
      </c>
      <c r="O191" s="30">
        <f>'[2]RE Dev Summary'!P49</f>
        <v>0</v>
      </c>
      <c r="DX191" s="41" t="s">
        <v>39</v>
      </c>
      <c r="DY191" s="16" t="s">
        <v>0</v>
      </c>
      <c r="DZ191" s="16" t="s">
        <v>0</v>
      </c>
      <c r="EA191" s="16" t="s">
        <v>0</v>
      </c>
    </row>
    <row r="192" spans="1:131" s="17" customFormat="1" hidden="1" x14ac:dyDescent="0.2">
      <c r="B192" s="74" t="s">
        <v>114</v>
      </c>
      <c r="C192" s="74"/>
      <c r="D192" s="30">
        <f>'[2]Major Projects summary'!E81</f>
        <v>0</v>
      </c>
      <c r="E192" s="74"/>
      <c r="F192" s="30">
        <f>'[2]Major Projects summary'!G81</f>
        <v>0</v>
      </c>
      <c r="G192" s="30">
        <f>'[2]Major Projects summary'!H81</f>
        <v>0</v>
      </c>
      <c r="H192" s="30">
        <f>'[2]Major Projects summary'!I81</f>
        <v>0</v>
      </c>
      <c r="I192" s="30">
        <f>'[2]Major Projects summary'!J81</f>
        <v>0</v>
      </c>
      <c r="J192" s="30">
        <f>'[2]Major Projects summary'!K81</f>
        <v>0</v>
      </c>
      <c r="K192" s="30">
        <f>'[2]Major Projects summary'!L81</f>
        <v>0</v>
      </c>
      <c r="L192" s="30">
        <f>'[2]Major Projects summary'!M81</f>
        <v>0</v>
      </c>
      <c r="M192" s="30">
        <f>'[2]Major Projects summary'!N81</f>
        <v>0</v>
      </c>
      <c r="N192" s="30">
        <f>'[2]Major Projects summary'!O81</f>
        <v>0</v>
      </c>
      <c r="O192" s="30">
        <f>'[2]Major Projects summary'!P81</f>
        <v>0</v>
      </c>
      <c r="DX192" s="41" t="s">
        <v>39</v>
      </c>
      <c r="DY192" s="16" t="s">
        <v>0</v>
      </c>
      <c r="DZ192" s="16" t="s">
        <v>0</v>
      </c>
      <c r="EA192" s="16" t="s">
        <v>0</v>
      </c>
    </row>
    <row r="193" spans="2:131" s="17" customFormat="1" hidden="1" x14ac:dyDescent="0.2">
      <c r="B193" s="74" t="s">
        <v>115</v>
      </c>
      <c r="C193" s="74"/>
      <c r="D193" s="30">
        <f>'[2]Major Projects summary'!E86</f>
        <v>0</v>
      </c>
      <c r="E193" s="74"/>
      <c r="F193" s="30">
        <f>'[2]Major Projects summary'!G86</f>
        <v>0</v>
      </c>
      <c r="G193" s="30">
        <f>'[2]Major Projects summary'!H86</f>
        <v>0</v>
      </c>
      <c r="H193" s="30">
        <f>'[2]Major Projects summary'!I86</f>
        <v>0</v>
      </c>
      <c r="I193" s="30">
        <f>'[2]Major Projects summary'!J86</f>
        <v>0</v>
      </c>
      <c r="J193" s="30">
        <f>'[2]Major Projects summary'!K86</f>
        <v>0</v>
      </c>
      <c r="K193" s="30">
        <f>'[2]Major Projects summary'!L86</f>
        <v>0</v>
      </c>
      <c r="L193" s="30">
        <f>'[2]Major Projects summary'!M86</f>
        <v>0</v>
      </c>
      <c r="M193" s="30">
        <f>'[2]Major Projects summary'!N86</f>
        <v>0</v>
      </c>
      <c r="N193" s="30">
        <f>'[2]Major Projects summary'!O86</f>
        <v>0</v>
      </c>
      <c r="O193" s="30">
        <f>'[2]Major Projects summary'!P86</f>
        <v>0</v>
      </c>
      <c r="DX193" s="41" t="s">
        <v>39</v>
      </c>
      <c r="DY193" s="16" t="s">
        <v>0</v>
      </c>
      <c r="DZ193" s="16" t="s">
        <v>0</v>
      </c>
      <c r="EA193" s="16" t="s">
        <v>0</v>
      </c>
    </row>
    <row r="194" spans="2:131" s="17" customFormat="1" hidden="1" x14ac:dyDescent="0.2">
      <c r="B194" s="74" t="s">
        <v>116</v>
      </c>
      <c r="C194" s="74"/>
      <c r="D194" s="63" t="e">
        <f>ROUND(D189-SUM(D190:D193),0)</f>
        <v>#VALUE!</v>
      </c>
      <c r="E194" s="74"/>
      <c r="F194" s="63" t="e">
        <f t="shared" ref="F194:O194" si="95">ROUND(F189-SUM(F190:F193),0)</f>
        <v>#VALUE!</v>
      </c>
      <c r="G194" s="63" t="e">
        <f t="shared" si="95"/>
        <v>#VALUE!</v>
      </c>
      <c r="H194" s="63" t="e">
        <f t="shared" si="95"/>
        <v>#VALUE!</v>
      </c>
      <c r="I194" s="63" t="e">
        <f t="shared" si="95"/>
        <v>#VALUE!</v>
      </c>
      <c r="J194" s="63" t="e">
        <f t="shared" si="95"/>
        <v>#VALUE!</v>
      </c>
      <c r="K194" s="63" t="e">
        <f t="shared" si="95"/>
        <v>#VALUE!</v>
      </c>
      <c r="L194" s="63" t="e">
        <f t="shared" si="95"/>
        <v>#VALUE!</v>
      </c>
      <c r="M194" s="63" t="e">
        <f t="shared" si="95"/>
        <v>#VALUE!</v>
      </c>
      <c r="N194" s="63" t="e">
        <f t="shared" si="95"/>
        <v>#VALUE!</v>
      </c>
      <c r="O194" s="63" t="e">
        <f t="shared" si="95"/>
        <v>#VALUE!</v>
      </c>
      <c r="DX194" s="41" t="s">
        <v>39</v>
      </c>
      <c r="DY194" s="16" t="s">
        <v>0</v>
      </c>
      <c r="DZ194" s="16" t="s">
        <v>0</v>
      </c>
      <c r="EA194" s="16" t="s">
        <v>0</v>
      </c>
    </row>
    <row r="195" spans="2:131" s="17" customFormat="1" hidden="1" x14ac:dyDescent="0.2">
      <c r="DX195" s="41" t="s">
        <v>39</v>
      </c>
      <c r="DY195" s="16" t="s">
        <v>0</v>
      </c>
      <c r="DZ195" s="16" t="s">
        <v>0</v>
      </c>
      <c r="EA195" s="16" t="s">
        <v>0</v>
      </c>
    </row>
    <row r="196" spans="2:131" s="17" customFormat="1" hidden="1" x14ac:dyDescent="0.2">
      <c r="B196" s="17" t="str">
        <f>B12</f>
        <v>Grants &amp; Contributions provided for Operating Purposes</v>
      </c>
      <c r="DX196" s="41" t="s">
        <v>39</v>
      </c>
      <c r="DY196" s="16" t="s">
        <v>0</v>
      </c>
      <c r="DZ196" s="16" t="s">
        <v>0</v>
      </c>
      <c r="EA196" s="16" t="s">
        <v>0</v>
      </c>
    </row>
    <row r="197" spans="2:131" s="17" customFormat="1" hidden="1" x14ac:dyDescent="0.2">
      <c r="B197" s="74" t="s">
        <v>110</v>
      </c>
      <c r="C197" s="74"/>
      <c r="D197" s="17">
        <f>D12</f>
        <v>15389070</v>
      </c>
      <c r="E197" s="74"/>
      <c r="F197" s="17">
        <f t="shared" ref="F197:O197" si="96">F12</f>
        <v>12551595</v>
      </c>
      <c r="G197" s="17">
        <f t="shared" si="96"/>
        <v>12668509</v>
      </c>
      <c r="H197" s="17">
        <f t="shared" si="96"/>
        <v>12801106</v>
      </c>
      <c r="I197" s="17">
        <f t="shared" si="96"/>
        <v>13102962</v>
      </c>
      <c r="J197" s="17">
        <f t="shared" si="96"/>
        <v>13419302.700000001</v>
      </c>
      <c r="K197" s="17">
        <f t="shared" si="96"/>
        <v>13719716.699999999</v>
      </c>
      <c r="L197" s="17">
        <f t="shared" si="96"/>
        <v>14027525.91</v>
      </c>
      <c r="M197" s="17">
        <f t="shared" si="96"/>
        <v>14342926.84</v>
      </c>
      <c r="N197" s="17">
        <f t="shared" si="96"/>
        <v>14666121.640000001</v>
      </c>
      <c r="O197" s="17">
        <f t="shared" si="96"/>
        <v>14998518.27</v>
      </c>
      <c r="DX197" s="41" t="s">
        <v>39</v>
      </c>
      <c r="DY197" s="16" t="s">
        <v>0</v>
      </c>
      <c r="DZ197" s="16" t="s">
        <v>0</v>
      </c>
      <c r="EA197" s="16" t="s">
        <v>0</v>
      </c>
    </row>
    <row r="198" spans="2:131" s="17" customFormat="1" hidden="1" x14ac:dyDescent="0.2">
      <c r="B198" s="74" t="s">
        <v>111</v>
      </c>
      <c r="C198" s="74"/>
      <c r="D198" s="17" t="e">
        <f>SUMIF('[2]Budget Summary 1'!$C:$C,$A12,'[2]Budget Summary 1'!J:J)</f>
        <v>#VALUE!</v>
      </c>
      <c r="E198" s="74"/>
      <c r="F198" s="17" t="e">
        <f>SUMIF('[2]Budget Summary 1'!$C:$C,$A12,'[2]Budget Summary 1'!L:L)</f>
        <v>#VALUE!</v>
      </c>
      <c r="G198" s="17" t="e">
        <f>SUMIF('[2]Budget Summary 1'!$C:$C,$A12,'[2]Budget Summary 1'!M:M)</f>
        <v>#VALUE!</v>
      </c>
      <c r="H198" s="17" t="e">
        <f>SUMIF('[2]Budget Summary 1'!$C:$C,$A12,'[2]Budget Summary 1'!N:N)</f>
        <v>#VALUE!</v>
      </c>
      <c r="I198" s="17" t="e">
        <f>SUMIF('[2]Budget Summary 1'!$C:$C,$A12,'[2]Budget Summary 1'!O:O)</f>
        <v>#VALUE!</v>
      </c>
      <c r="J198" s="17" t="e">
        <f>SUMIF('[2]Budget Summary 1'!$C:$C,$A12,'[2]Budget Summary 1'!P:P)</f>
        <v>#VALUE!</v>
      </c>
      <c r="K198" s="17" t="e">
        <f>SUMIF('[2]Budget Summary 1'!$C:$C,$A12,'[2]Budget Summary 1'!Q:Q)</f>
        <v>#VALUE!</v>
      </c>
      <c r="L198" s="17" t="e">
        <f>SUMIF('[2]Budget Summary 1'!$C:$C,$A12,'[2]Budget Summary 1'!R:R)</f>
        <v>#VALUE!</v>
      </c>
      <c r="M198" s="17" t="e">
        <f>SUMIF('[2]Budget Summary 1'!$C:$C,$A12,'[2]Budget Summary 1'!S:S)</f>
        <v>#VALUE!</v>
      </c>
      <c r="N198" s="17" t="e">
        <f>SUMIF('[2]Budget Summary 1'!$C:$C,$A12,'[2]Budget Summary 1'!T:T)</f>
        <v>#VALUE!</v>
      </c>
      <c r="O198" s="17" t="e">
        <f>SUMIF('[2]Budget Summary 1'!$C:$C,$A12,'[2]Budget Summary 1'!U:U)</f>
        <v>#VALUE!</v>
      </c>
      <c r="DX198" s="41" t="s">
        <v>39</v>
      </c>
      <c r="DY198" s="16" t="s">
        <v>0</v>
      </c>
      <c r="DZ198" s="16" t="s">
        <v>0</v>
      </c>
      <c r="EA198" s="16" t="s">
        <v>0</v>
      </c>
    </row>
    <row r="199" spans="2:131" s="17" customFormat="1" hidden="1" x14ac:dyDescent="0.2">
      <c r="B199" s="74" t="s">
        <v>82</v>
      </c>
      <c r="C199" s="74"/>
      <c r="D199" s="56" t="e">
        <f>ROUND(D197-D198,0)</f>
        <v>#VALUE!</v>
      </c>
      <c r="E199" s="74"/>
      <c r="F199" s="56" t="e">
        <f t="shared" ref="F199:O199" si="97">ROUND(F197-F198,0)</f>
        <v>#VALUE!</v>
      </c>
      <c r="G199" s="56" t="e">
        <f t="shared" si="97"/>
        <v>#VALUE!</v>
      </c>
      <c r="H199" s="56" t="e">
        <f t="shared" si="97"/>
        <v>#VALUE!</v>
      </c>
      <c r="I199" s="56" t="e">
        <f t="shared" si="97"/>
        <v>#VALUE!</v>
      </c>
      <c r="J199" s="56" t="e">
        <f t="shared" si="97"/>
        <v>#VALUE!</v>
      </c>
      <c r="K199" s="56" t="e">
        <f t="shared" si="97"/>
        <v>#VALUE!</v>
      </c>
      <c r="L199" s="56" t="e">
        <f t="shared" si="97"/>
        <v>#VALUE!</v>
      </c>
      <c r="M199" s="56" t="e">
        <f t="shared" si="97"/>
        <v>#VALUE!</v>
      </c>
      <c r="N199" s="56" t="e">
        <f t="shared" si="97"/>
        <v>#VALUE!</v>
      </c>
      <c r="O199" s="56" t="e">
        <f t="shared" si="97"/>
        <v>#VALUE!</v>
      </c>
      <c r="DX199" s="41" t="s">
        <v>39</v>
      </c>
      <c r="DY199" s="16" t="s">
        <v>0</v>
      </c>
      <c r="DZ199" s="16" t="s">
        <v>0</v>
      </c>
      <c r="EA199" s="16" t="s">
        <v>0</v>
      </c>
    </row>
    <row r="200" spans="2:131" s="17" customFormat="1" hidden="1" x14ac:dyDescent="0.2">
      <c r="B200" s="74" t="s">
        <v>112</v>
      </c>
      <c r="C200" s="74"/>
      <c r="D200" s="30">
        <f>'[2]S94 - Plan Summary'!D9</f>
        <v>0</v>
      </c>
      <c r="E200" s="74"/>
      <c r="F200" s="30">
        <f>'[2]S94 - Plan Summary'!F9</f>
        <v>0</v>
      </c>
      <c r="G200" s="30">
        <f>'[2]S94 - Plan Summary'!G9</f>
        <v>0</v>
      </c>
      <c r="H200" s="30">
        <f>'[2]S94 - Plan Summary'!H9</f>
        <v>0</v>
      </c>
      <c r="I200" s="30">
        <f>'[2]S94 - Plan Summary'!I9</f>
        <v>0</v>
      </c>
      <c r="J200" s="30">
        <f>'[2]S94 - Plan Summary'!J9</f>
        <v>0</v>
      </c>
      <c r="K200" s="30">
        <f>'[2]S94 - Plan Summary'!K9</f>
        <v>0</v>
      </c>
      <c r="L200" s="30">
        <f>'[2]S94 - Plan Summary'!L9</f>
        <v>0</v>
      </c>
      <c r="M200" s="30">
        <f>'[2]S94 - Plan Summary'!M9</f>
        <v>0</v>
      </c>
      <c r="N200" s="30">
        <f>'[2]S94 - Plan Summary'!N9</f>
        <v>0</v>
      </c>
      <c r="O200" s="30">
        <f>'[2]S94 - Plan Summary'!O9</f>
        <v>0</v>
      </c>
      <c r="DX200" s="41" t="s">
        <v>39</v>
      </c>
      <c r="DY200" s="16" t="s">
        <v>0</v>
      </c>
      <c r="DZ200" s="16" t="s">
        <v>0</v>
      </c>
      <c r="EA200" s="16" t="s">
        <v>0</v>
      </c>
    </row>
    <row r="201" spans="2:131" s="17" customFormat="1" hidden="1" x14ac:dyDescent="0.2">
      <c r="B201" s="74" t="s">
        <v>116</v>
      </c>
      <c r="C201" s="74"/>
      <c r="D201" s="63" t="e">
        <f>ROUND(D199-SUM(D200),0)</f>
        <v>#VALUE!</v>
      </c>
      <c r="E201" s="74"/>
      <c r="F201" s="63" t="e">
        <f>ROUND(F199-SUM(F200),0)</f>
        <v>#VALUE!</v>
      </c>
      <c r="G201" s="63" t="e">
        <f t="shared" ref="G201:O201" si="98">ROUND(G199-SUM(G200),0)</f>
        <v>#VALUE!</v>
      </c>
      <c r="H201" s="63" t="e">
        <f t="shared" si="98"/>
        <v>#VALUE!</v>
      </c>
      <c r="I201" s="63" t="e">
        <f t="shared" si="98"/>
        <v>#VALUE!</v>
      </c>
      <c r="J201" s="63" t="e">
        <f t="shared" si="98"/>
        <v>#VALUE!</v>
      </c>
      <c r="K201" s="63" t="e">
        <f t="shared" si="98"/>
        <v>#VALUE!</v>
      </c>
      <c r="L201" s="63" t="e">
        <f t="shared" si="98"/>
        <v>#VALUE!</v>
      </c>
      <c r="M201" s="63" t="e">
        <f t="shared" si="98"/>
        <v>#VALUE!</v>
      </c>
      <c r="N201" s="63" t="e">
        <f t="shared" si="98"/>
        <v>#VALUE!</v>
      </c>
      <c r="O201" s="63" t="e">
        <f t="shared" si="98"/>
        <v>#VALUE!</v>
      </c>
      <c r="DX201" s="41" t="s">
        <v>39</v>
      </c>
      <c r="DY201" s="16" t="s">
        <v>0</v>
      </c>
      <c r="DZ201" s="16" t="s">
        <v>0</v>
      </c>
      <c r="EA201" s="16" t="s">
        <v>0</v>
      </c>
    </row>
    <row r="202" spans="2:131" s="17" customFormat="1" hidden="1" x14ac:dyDescent="0.2">
      <c r="DX202" s="41" t="s">
        <v>39</v>
      </c>
      <c r="DY202" s="16" t="s">
        <v>0</v>
      </c>
      <c r="DZ202" s="16" t="s">
        <v>0</v>
      </c>
      <c r="EA202" s="16" t="s">
        <v>0</v>
      </c>
    </row>
    <row r="203" spans="2:131" s="17" customFormat="1" hidden="1" x14ac:dyDescent="0.2">
      <c r="B203" s="17" t="str">
        <f>B13</f>
        <v>Grants &amp; Contributions provided for Capital Purposes</v>
      </c>
      <c r="DX203" s="41" t="s">
        <v>39</v>
      </c>
      <c r="DY203" s="16" t="s">
        <v>0</v>
      </c>
      <c r="DZ203" s="16" t="s">
        <v>0</v>
      </c>
      <c r="EA203" s="16" t="s">
        <v>0</v>
      </c>
    </row>
    <row r="204" spans="2:131" s="17" customFormat="1" hidden="1" x14ac:dyDescent="0.2">
      <c r="B204" s="74" t="s">
        <v>110</v>
      </c>
      <c r="C204" s="74"/>
      <c r="D204" s="17">
        <f>D13</f>
        <v>16508341</v>
      </c>
      <c r="E204" s="74"/>
      <c r="F204" s="17">
        <f t="shared" ref="F204:O204" si="99">F13</f>
        <v>9804107</v>
      </c>
      <c r="G204" s="17">
        <f t="shared" si="99"/>
        <v>8722512.2999999989</v>
      </c>
      <c r="H204" s="17">
        <f t="shared" si="99"/>
        <v>8923472</v>
      </c>
      <c r="I204" s="17">
        <f t="shared" si="99"/>
        <v>9268477</v>
      </c>
      <c r="J204" s="17">
        <f t="shared" si="99"/>
        <v>9485829.8499999996</v>
      </c>
      <c r="K204" s="17">
        <f t="shared" si="99"/>
        <v>9709703.2899999991</v>
      </c>
      <c r="L204" s="17">
        <f t="shared" si="99"/>
        <v>9940292.9199999999</v>
      </c>
      <c r="M204" s="17">
        <f t="shared" si="99"/>
        <v>10177800.24</v>
      </c>
      <c r="N204" s="17">
        <f t="shared" si="99"/>
        <v>10422432.790000001</v>
      </c>
      <c r="O204" s="17">
        <f t="shared" si="99"/>
        <v>10674404.32</v>
      </c>
      <c r="DX204" s="41" t="s">
        <v>39</v>
      </c>
      <c r="DY204" s="16" t="s">
        <v>0</v>
      </c>
      <c r="DZ204" s="16" t="s">
        <v>0</v>
      </c>
      <c r="EA204" s="16" t="s">
        <v>0</v>
      </c>
    </row>
    <row r="205" spans="2:131" s="17" customFormat="1" hidden="1" x14ac:dyDescent="0.2">
      <c r="B205" s="74" t="s">
        <v>111</v>
      </c>
      <c r="C205" s="74"/>
      <c r="D205" s="17" t="e">
        <f>SUMIF('[2]Budget Summary 1'!$C:$C,$A13,'[2]Budget Summary 1'!J:J)</f>
        <v>#VALUE!</v>
      </c>
      <c r="E205" s="74"/>
      <c r="F205" s="17" t="e">
        <f>SUMIF('[2]Budget Summary 1'!$C:$C,$A13,'[2]Budget Summary 1'!L:L)</f>
        <v>#VALUE!</v>
      </c>
      <c r="G205" s="17" t="e">
        <f>SUMIF('[2]Budget Summary 1'!$C:$C,$A13,'[2]Budget Summary 1'!M:M)</f>
        <v>#VALUE!</v>
      </c>
      <c r="H205" s="17" t="e">
        <f>SUMIF('[2]Budget Summary 1'!$C:$C,$A13,'[2]Budget Summary 1'!N:N)</f>
        <v>#VALUE!</v>
      </c>
      <c r="I205" s="17" t="e">
        <f>SUMIF('[2]Budget Summary 1'!$C:$C,$A13,'[2]Budget Summary 1'!O:O)</f>
        <v>#VALUE!</v>
      </c>
      <c r="J205" s="17" t="e">
        <f>SUMIF('[2]Budget Summary 1'!$C:$C,$A13,'[2]Budget Summary 1'!P:P)</f>
        <v>#VALUE!</v>
      </c>
      <c r="K205" s="17" t="e">
        <f>SUMIF('[2]Budget Summary 1'!$C:$C,$A13,'[2]Budget Summary 1'!Q:Q)</f>
        <v>#VALUE!</v>
      </c>
      <c r="L205" s="17" t="e">
        <f>SUMIF('[2]Budget Summary 1'!$C:$C,$A13,'[2]Budget Summary 1'!R:R)</f>
        <v>#VALUE!</v>
      </c>
      <c r="M205" s="17" t="e">
        <f>SUMIF('[2]Budget Summary 1'!$C:$C,$A13,'[2]Budget Summary 1'!S:S)</f>
        <v>#VALUE!</v>
      </c>
      <c r="N205" s="17" t="e">
        <f>SUMIF('[2]Budget Summary 1'!$C:$C,$A13,'[2]Budget Summary 1'!T:T)</f>
        <v>#VALUE!</v>
      </c>
      <c r="O205" s="17" t="e">
        <f>SUMIF('[2]Budget Summary 1'!$C:$C,$A13,'[2]Budget Summary 1'!U:U)</f>
        <v>#VALUE!</v>
      </c>
      <c r="DX205" s="41" t="s">
        <v>39</v>
      </c>
      <c r="DY205" s="16" t="s">
        <v>0</v>
      </c>
      <c r="DZ205" s="16" t="s">
        <v>0</v>
      </c>
      <c r="EA205" s="16" t="s">
        <v>0</v>
      </c>
    </row>
    <row r="206" spans="2:131" s="17" customFormat="1" hidden="1" x14ac:dyDescent="0.2">
      <c r="B206" s="74" t="s">
        <v>82</v>
      </c>
      <c r="C206" s="74"/>
      <c r="D206" s="56" t="e">
        <f>ROUND(D204-D205,0)</f>
        <v>#VALUE!</v>
      </c>
      <c r="E206" s="74"/>
      <c r="F206" s="56" t="e">
        <f t="shared" ref="F206:O206" si="100">ROUND(F204-F205,0)</f>
        <v>#VALUE!</v>
      </c>
      <c r="G206" s="56" t="e">
        <f t="shared" si="100"/>
        <v>#VALUE!</v>
      </c>
      <c r="H206" s="56" t="e">
        <f t="shared" si="100"/>
        <v>#VALUE!</v>
      </c>
      <c r="I206" s="56" t="e">
        <f t="shared" si="100"/>
        <v>#VALUE!</v>
      </c>
      <c r="J206" s="56" t="e">
        <f t="shared" si="100"/>
        <v>#VALUE!</v>
      </c>
      <c r="K206" s="56" t="e">
        <f t="shared" si="100"/>
        <v>#VALUE!</v>
      </c>
      <c r="L206" s="56" t="e">
        <f t="shared" si="100"/>
        <v>#VALUE!</v>
      </c>
      <c r="M206" s="56" t="e">
        <f t="shared" si="100"/>
        <v>#VALUE!</v>
      </c>
      <c r="N206" s="56" t="e">
        <f t="shared" si="100"/>
        <v>#VALUE!</v>
      </c>
      <c r="O206" s="56" t="e">
        <f t="shared" si="100"/>
        <v>#VALUE!</v>
      </c>
      <c r="DX206" s="41" t="s">
        <v>39</v>
      </c>
      <c r="DY206" s="16" t="s">
        <v>0</v>
      </c>
      <c r="DZ206" s="16" t="s">
        <v>0</v>
      </c>
      <c r="EA206" s="16" t="s">
        <v>0</v>
      </c>
    </row>
    <row r="207" spans="2:131" s="17" customFormat="1" hidden="1" x14ac:dyDescent="0.2">
      <c r="B207" s="74" t="s">
        <v>112</v>
      </c>
      <c r="C207" s="74"/>
      <c r="D207" s="30" t="e">
        <f>IF(D206=0,0,'[2]S94 - Plan Summary'!D14+'[2]S94 - Plan Summary'!D15)</f>
        <v>#VALUE!</v>
      </c>
      <c r="E207" s="74"/>
      <c r="F207" s="30" t="e">
        <f>IF(F206=0,0,'[2]S94 - Plan Summary'!F14+'[2]S94 - Plan Summary'!F15)</f>
        <v>#VALUE!</v>
      </c>
      <c r="G207" s="30" t="e">
        <f>IF(G206=0,0,'[2]S94 - Plan Summary'!G14+'[2]S94 - Plan Summary'!G15)</f>
        <v>#VALUE!</v>
      </c>
      <c r="H207" s="30" t="e">
        <f>IF(H206=0,0,'[2]S94 - Plan Summary'!H14+'[2]S94 - Plan Summary'!H15)</f>
        <v>#VALUE!</v>
      </c>
      <c r="I207" s="30" t="e">
        <f>IF(I206=0,0,'[2]S94 - Plan Summary'!I14+'[2]S94 - Plan Summary'!I15)</f>
        <v>#VALUE!</v>
      </c>
      <c r="J207" s="30" t="e">
        <f>IF(J206=0,0,'[2]S94 - Plan Summary'!J14+'[2]S94 - Plan Summary'!J15)</f>
        <v>#VALUE!</v>
      </c>
      <c r="K207" s="30" t="e">
        <f>IF(K206=0,0,'[2]S94 - Plan Summary'!K14+'[2]S94 - Plan Summary'!K15)</f>
        <v>#VALUE!</v>
      </c>
      <c r="L207" s="30" t="e">
        <f>IF(L206=0,0,'[2]S94 - Plan Summary'!L14+'[2]S94 - Plan Summary'!L15)</f>
        <v>#VALUE!</v>
      </c>
      <c r="M207" s="30" t="e">
        <f>IF(M206=0,0,'[2]S94 - Plan Summary'!M14+'[2]S94 - Plan Summary'!M15)</f>
        <v>#VALUE!</v>
      </c>
      <c r="N207" s="30" t="e">
        <f>IF(N206=0,0,'[2]S94 - Plan Summary'!N14+'[2]S94 - Plan Summary'!N15)</f>
        <v>#VALUE!</v>
      </c>
      <c r="O207" s="30" t="e">
        <f>IF(O206=0,0,'[2]S94 - Plan Summary'!O14+'[2]S94 - Plan Summary'!O15)</f>
        <v>#VALUE!</v>
      </c>
      <c r="DX207" s="41" t="s">
        <v>39</v>
      </c>
      <c r="DY207" s="16" t="s">
        <v>0</v>
      </c>
      <c r="DZ207" s="16" t="s">
        <v>0</v>
      </c>
      <c r="EA207" s="16" t="s">
        <v>0</v>
      </c>
    </row>
    <row r="208" spans="2:131" s="17" customFormat="1" hidden="1" x14ac:dyDescent="0.2">
      <c r="B208" s="74" t="s">
        <v>113</v>
      </c>
      <c r="C208" s="74"/>
      <c r="D208" s="30">
        <f>'[2]CAPEX Summary'!E10</f>
        <v>0</v>
      </c>
      <c r="E208" s="74"/>
      <c r="F208" s="30">
        <f>'[2]CAPEX Summary'!G10</f>
        <v>0</v>
      </c>
      <c r="G208" s="30">
        <f>'[2]CAPEX Summary'!H10</f>
        <v>0</v>
      </c>
      <c r="H208" s="30">
        <f>'[2]CAPEX Summary'!I10</f>
        <v>0</v>
      </c>
      <c r="I208" s="30">
        <f>'[2]CAPEX Summary'!J10</f>
        <v>0</v>
      </c>
      <c r="J208" s="30">
        <f>'[2]CAPEX Summary'!K10</f>
        <v>0</v>
      </c>
      <c r="K208" s="30">
        <f>'[2]CAPEX Summary'!L10</f>
        <v>0</v>
      </c>
      <c r="L208" s="30">
        <f>'[2]CAPEX Summary'!M10</f>
        <v>0</v>
      </c>
      <c r="M208" s="30">
        <f>'[2]CAPEX Summary'!N10</f>
        <v>0</v>
      </c>
      <c r="N208" s="30">
        <f>'[2]CAPEX Summary'!O10</f>
        <v>0</v>
      </c>
      <c r="O208" s="30">
        <f>'[2]CAPEX Summary'!P10</f>
        <v>0</v>
      </c>
      <c r="DX208" s="41" t="s">
        <v>39</v>
      </c>
      <c r="DY208" s="16" t="s">
        <v>0</v>
      </c>
      <c r="DZ208" s="16" t="s">
        <v>0</v>
      </c>
      <c r="EA208" s="16" t="s">
        <v>0</v>
      </c>
    </row>
    <row r="209" spans="2:131 16380:16380" s="17" customFormat="1" hidden="1" x14ac:dyDescent="0.2">
      <c r="B209" s="74" t="s">
        <v>114</v>
      </c>
      <c r="C209" s="74"/>
      <c r="D209" s="30">
        <f>'[2]CAPEX Summary'!E34</f>
        <v>0</v>
      </c>
      <c r="E209" s="74"/>
      <c r="F209" s="30">
        <f>'[2]CAPEX Summary'!G34</f>
        <v>0</v>
      </c>
      <c r="G209" s="30">
        <f>'[2]CAPEX Summary'!H34</f>
        <v>0</v>
      </c>
      <c r="H209" s="30">
        <f>'[2]CAPEX Summary'!I34</f>
        <v>0</v>
      </c>
      <c r="I209" s="30">
        <f>'[2]CAPEX Summary'!J34</f>
        <v>0</v>
      </c>
      <c r="J209" s="30">
        <f>'[2]CAPEX Summary'!K34</f>
        <v>0</v>
      </c>
      <c r="K209" s="30">
        <f>'[2]CAPEX Summary'!L34</f>
        <v>0</v>
      </c>
      <c r="L209" s="30">
        <f>'[2]CAPEX Summary'!M34</f>
        <v>0</v>
      </c>
      <c r="M209" s="30">
        <f>'[2]CAPEX Summary'!N34</f>
        <v>0</v>
      </c>
      <c r="N209" s="30">
        <f>'[2]CAPEX Summary'!O34</f>
        <v>0</v>
      </c>
      <c r="O209" s="30">
        <f>'[2]CAPEX Summary'!P34</f>
        <v>0</v>
      </c>
      <c r="DX209" s="41" t="s">
        <v>39</v>
      </c>
      <c r="DY209" s="16" t="s">
        <v>0</v>
      </c>
      <c r="DZ209" s="16" t="s">
        <v>0</v>
      </c>
      <c r="EA209" s="16" t="s">
        <v>0</v>
      </c>
    </row>
    <row r="210" spans="2:131 16380:16380" s="17" customFormat="1" hidden="1" x14ac:dyDescent="0.2">
      <c r="B210" s="74" t="s">
        <v>115</v>
      </c>
      <c r="C210" s="74"/>
      <c r="D210" s="30">
        <f>'[2]CAPEX Summary'!E33</f>
        <v>0</v>
      </c>
      <c r="E210" s="74"/>
      <c r="F210" s="30">
        <f>'[2]CAPEX Summary'!G33</f>
        <v>0</v>
      </c>
      <c r="G210" s="30">
        <f>'[2]CAPEX Summary'!H33</f>
        <v>0</v>
      </c>
      <c r="H210" s="30">
        <f>'[2]CAPEX Summary'!I33</f>
        <v>0</v>
      </c>
      <c r="I210" s="30">
        <f>'[2]CAPEX Summary'!J33</f>
        <v>0</v>
      </c>
      <c r="J210" s="30">
        <f>'[2]CAPEX Summary'!K33</f>
        <v>0</v>
      </c>
      <c r="K210" s="30">
        <f>'[2]CAPEX Summary'!L33</f>
        <v>0</v>
      </c>
      <c r="L210" s="30">
        <f>'[2]CAPEX Summary'!M33</f>
        <v>0</v>
      </c>
      <c r="M210" s="30">
        <f>'[2]CAPEX Summary'!N33</f>
        <v>0</v>
      </c>
      <c r="N210" s="30">
        <f>'[2]CAPEX Summary'!O33</f>
        <v>0</v>
      </c>
      <c r="O210" s="30">
        <f>'[2]CAPEX Summary'!P33</f>
        <v>0</v>
      </c>
      <c r="DX210" s="41" t="s">
        <v>39</v>
      </c>
      <c r="DY210" s="16" t="s">
        <v>0</v>
      </c>
      <c r="DZ210" s="16" t="s">
        <v>0</v>
      </c>
      <c r="EA210" s="16" t="s">
        <v>0</v>
      </c>
    </row>
    <row r="211" spans="2:131 16380:16380" s="17" customFormat="1" hidden="1" x14ac:dyDescent="0.2">
      <c r="B211" s="74" t="s">
        <v>120</v>
      </c>
      <c r="C211" s="74"/>
      <c r="D211" s="30">
        <f>'[2]Major Projects summary'!E11</f>
        <v>0</v>
      </c>
      <c r="E211" s="74"/>
      <c r="F211" s="30">
        <f>'[2]Major Projects summary'!G11</f>
        <v>0</v>
      </c>
      <c r="G211" s="30">
        <f>'[2]Major Projects summary'!H11</f>
        <v>0</v>
      </c>
      <c r="H211" s="30">
        <f>'[2]Major Projects summary'!I11</f>
        <v>0</v>
      </c>
      <c r="I211" s="30">
        <f>'[2]Major Projects summary'!J11</f>
        <v>0</v>
      </c>
      <c r="J211" s="30">
        <f>'[2]Major Projects summary'!K11</f>
        <v>0</v>
      </c>
      <c r="K211" s="30">
        <f>'[2]Major Projects summary'!L11</f>
        <v>0</v>
      </c>
      <c r="L211" s="30">
        <f>'[2]Major Projects summary'!M11</f>
        <v>0</v>
      </c>
      <c r="M211" s="30">
        <f>'[2]Major Projects summary'!N11</f>
        <v>0</v>
      </c>
      <c r="N211" s="30">
        <f>'[2]Major Projects summary'!O11</f>
        <v>0</v>
      </c>
      <c r="O211" s="30">
        <f>'[2]Major Projects summary'!P11</f>
        <v>0</v>
      </c>
      <c r="DX211" s="41" t="s">
        <v>39</v>
      </c>
      <c r="DY211" s="16" t="s">
        <v>0</v>
      </c>
      <c r="DZ211" s="16" t="s">
        <v>0</v>
      </c>
      <c r="EA211" s="16" t="s">
        <v>0</v>
      </c>
    </row>
    <row r="212" spans="2:131 16380:16380" s="17" customFormat="1" hidden="1" x14ac:dyDescent="0.2">
      <c r="B212" s="74" t="s">
        <v>116</v>
      </c>
      <c r="C212" s="74"/>
      <c r="D212" s="63" t="e">
        <f>ROUND(D206-SUM(D207:D211),0)</f>
        <v>#VALUE!</v>
      </c>
      <c r="E212" s="74"/>
      <c r="F212" s="63" t="e">
        <f t="shared" ref="F212:O212" si="101">ROUND(F206-SUM(F207:F211),0)</f>
        <v>#VALUE!</v>
      </c>
      <c r="G212" s="63" t="e">
        <f t="shared" si="101"/>
        <v>#VALUE!</v>
      </c>
      <c r="H212" s="63" t="e">
        <f t="shared" si="101"/>
        <v>#VALUE!</v>
      </c>
      <c r="I212" s="63" t="e">
        <f t="shared" si="101"/>
        <v>#VALUE!</v>
      </c>
      <c r="J212" s="63" t="e">
        <f t="shared" si="101"/>
        <v>#VALUE!</v>
      </c>
      <c r="K212" s="63" t="e">
        <f t="shared" si="101"/>
        <v>#VALUE!</v>
      </c>
      <c r="L212" s="63" t="e">
        <f t="shared" si="101"/>
        <v>#VALUE!</v>
      </c>
      <c r="M212" s="63" t="e">
        <f t="shared" si="101"/>
        <v>#VALUE!</v>
      </c>
      <c r="N212" s="63" t="e">
        <f t="shared" si="101"/>
        <v>#VALUE!</v>
      </c>
      <c r="O212" s="63" t="e">
        <f t="shared" si="101"/>
        <v>#VALUE!</v>
      </c>
      <c r="DX212" s="41" t="s">
        <v>39</v>
      </c>
      <c r="DY212" s="16" t="s">
        <v>0</v>
      </c>
      <c r="DZ212" s="16" t="s">
        <v>0</v>
      </c>
      <c r="EA212" s="16" t="s">
        <v>0</v>
      </c>
    </row>
    <row r="213" spans="2:131 16380:16380" s="17" customFormat="1" hidden="1" x14ac:dyDescent="0.2">
      <c r="DX213" s="41" t="s">
        <v>39</v>
      </c>
      <c r="DY213" s="16" t="s">
        <v>0</v>
      </c>
      <c r="DZ213" s="16" t="s">
        <v>0</v>
      </c>
      <c r="EA213" s="16" t="s">
        <v>0</v>
      </c>
    </row>
    <row r="214" spans="2:131 16380:16380" s="17" customFormat="1" hidden="1" x14ac:dyDescent="0.2">
      <c r="B214" s="17" t="str">
        <f>B15</f>
        <v>Net gains from the disposal of assets</v>
      </c>
      <c r="DX214" s="41" t="s">
        <v>39</v>
      </c>
      <c r="DY214" s="16" t="s">
        <v>0</v>
      </c>
      <c r="DZ214" s="16" t="s">
        <v>0</v>
      </c>
      <c r="EA214" s="16" t="s">
        <v>0</v>
      </c>
    </row>
    <row r="215" spans="2:131 16380:16380" s="17" customFormat="1" hidden="1" x14ac:dyDescent="0.2">
      <c r="B215" s="74" t="s">
        <v>110</v>
      </c>
      <c r="C215" s="74"/>
      <c r="D215" s="17">
        <f>D15</f>
        <v>0</v>
      </c>
      <c r="E215" s="74"/>
      <c r="F215" s="17">
        <f t="shared" ref="F215:O215" si="102">F15</f>
        <v>0</v>
      </c>
      <c r="G215" s="17">
        <f t="shared" si="102"/>
        <v>0</v>
      </c>
      <c r="H215" s="17">
        <f t="shared" si="102"/>
        <v>0</v>
      </c>
      <c r="I215" s="17">
        <f t="shared" si="102"/>
        <v>0</v>
      </c>
      <c r="J215" s="17">
        <f t="shared" si="102"/>
        <v>0</v>
      </c>
      <c r="K215" s="17">
        <f t="shared" si="102"/>
        <v>0</v>
      </c>
      <c r="L215" s="17">
        <f t="shared" si="102"/>
        <v>0</v>
      </c>
      <c r="M215" s="17">
        <f t="shared" si="102"/>
        <v>0</v>
      </c>
      <c r="N215" s="17">
        <f t="shared" si="102"/>
        <v>0</v>
      </c>
      <c r="O215" s="17">
        <f t="shared" si="102"/>
        <v>0</v>
      </c>
      <c r="DX215" s="41" t="s">
        <v>39</v>
      </c>
      <c r="DY215" s="16" t="s">
        <v>0</v>
      </c>
      <c r="DZ215" s="16" t="s">
        <v>0</v>
      </c>
      <c r="EA215" s="16" t="s">
        <v>0</v>
      </c>
    </row>
    <row r="216" spans="2:131 16380:16380" s="17" customFormat="1" hidden="1" x14ac:dyDescent="0.2">
      <c r="B216" s="74" t="s">
        <v>111</v>
      </c>
      <c r="C216" s="74"/>
      <c r="D216" s="13">
        <f>IF(D215=0,0,SUMIF('[2]Budget Summary 1'!$C:$C,$A15,'[2]Budget Summary 1'!J:J)-SUMIF('[2]Budget Summary 1'!$C:$C,#REF!,'[2]Budget Summary 1'!J:J))</f>
        <v>0</v>
      </c>
      <c r="E216" s="74"/>
      <c r="F216" s="13">
        <f>IF(F215=0,0,SUMIF('[2]Budget Summary 1'!$C:$C,$A15,'[2]Budget Summary 1'!L:L)-SUMIF('[2]Budget Summary 1'!$C:$C,#REF!,'[2]Budget Summary 1'!L:L))</f>
        <v>0</v>
      </c>
      <c r="G216" s="13">
        <f>IF(G215=0,0,SUMIF('[2]Budget Summary 1'!$C:$C,$A15,'[2]Budget Summary 1'!M:M)-SUMIF('[2]Budget Summary 1'!$C:$C,#REF!,'[2]Budget Summary 1'!M:M))</f>
        <v>0</v>
      </c>
      <c r="H216" s="13">
        <f>IF(H215=0,0,SUMIF('[2]Budget Summary 1'!$C:$C,$A15,'[2]Budget Summary 1'!N:N)-SUMIF('[2]Budget Summary 1'!$C:$C,#REF!,'[2]Budget Summary 1'!N:N))</f>
        <v>0</v>
      </c>
      <c r="I216" s="13">
        <f>IF(I215=0,0,SUMIF('[2]Budget Summary 1'!$C:$C,$A15,'[2]Budget Summary 1'!O:O)-SUMIF('[2]Budget Summary 1'!$C:$C,#REF!,'[2]Budget Summary 1'!O:O))</f>
        <v>0</v>
      </c>
      <c r="J216" s="13">
        <f>IF(J215=0,0,SUMIF('[2]Budget Summary 1'!$C:$C,$A15,'[2]Budget Summary 1'!P:P)-SUMIF('[2]Budget Summary 1'!$C:$C,#REF!,'[2]Budget Summary 1'!P:P))</f>
        <v>0</v>
      </c>
      <c r="K216" s="13">
        <f>IF(K215=0,0,SUMIF('[2]Budget Summary 1'!$C:$C,$A15,'[2]Budget Summary 1'!Q:Q)-SUMIF('[2]Budget Summary 1'!$C:$C,#REF!,'[2]Budget Summary 1'!Q:Q))</f>
        <v>0</v>
      </c>
      <c r="L216" s="13">
        <f>IF(L215=0,0,SUMIF('[2]Budget Summary 1'!$C:$C,$A15,'[2]Budget Summary 1'!R:R)-SUMIF('[2]Budget Summary 1'!$C:$C,#REF!,'[2]Budget Summary 1'!R:R))</f>
        <v>0</v>
      </c>
      <c r="M216" s="13">
        <f>IF(M215=0,0,SUMIF('[2]Budget Summary 1'!$C:$C,$A15,'[2]Budget Summary 1'!S:S)-SUMIF('[2]Budget Summary 1'!$C:$C,#REF!,'[2]Budget Summary 1'!S:S))</f>
        <v>0</v>
      </c>
      <c r="N216" s="13">
        <f>IF(N215=0,0,SUMIF('[2]Budget Summary 1'!$C:$C,$A15,'[2]Budget Summary 1'!T:T)-SUMIF('[2]Budget Summary 1'!$C:$C,#REF!,'[2]Budget Summary 1'!T:T))</f>
        <v>0</v>
      </c>
      <c r="O216" s="13">
        <f>IF(O215=0,0,SUMIF('[2]Budget Summary 1'!$C:$C,$A15,'[2]Budget Summary 1'!U:U)-SUMIF('[2]Budget Summary 1'!$C:$C,#REF!,'[2]Budget Summary 1'!U:U))</f>
        <v>0</v>
      </c>
      <c r="DX216" s="41" t="s">
        <v>39</v>
      </c>
      <c r="DY216" s="16" t="s">
        <v>0</v>
      </c>
      <c r="DZ216" s="16" t="s">
        <v>0</v>
      </c>
      <c r="EA216" s="16" t="s">
        <v>0</v>
      </c>
    </row>
    <row r="217" spans="2:131 16380:16380" s="17" customFormat="1" hidden="1" x14ac:dyDescent="0.2">
      <c r="B217" s="74" t="s">
        <v>82</v>
      </c>
      <c r="C217" s="74"/>
      <c r="D217" s="56">
        <f>ROUND(D215-D216,0)</f>
        <v>0</v>
      </c>
      <c r="E217" s="74"/>
      <c r="F217" s="56">
        <f t="shared" ref="F217:O217" si="103">ROUND(F215-F216,0)</f>
        <v>0</v>
      </c>
      <c r="G217" s="56">
        <f t="shared" si="103"/>
        <v>0</v>
      </c>
      <c r="H217" s="56">
        <f t="shared" si="103"/>
        <v>0</v>
      </c>
      <c r="I217" s="56">
        <f t="shared" si="103"/>
        <v>0</v>
      </c>
      <c r="J217" s="56">
        <f t="shared" si="103"/>
        <v>0</v>
      </c>
      <c r="K217" s="56">
        <f t="shared" si="103"/>
        <v>0</v>
      </c>
      <c r="L217" s="56">
        <f t="shared" si="103"/>
        <v>0</v>
      </c>
      <c r="M217" s="56">
        <f t="shared" si="103"/>
        <v>0</v>
      </c>
      <c r="N217" s="56">
        <f t="shared" si="103"/>
        <v>0</v>
      </c>
      <c r="O217" s="56">
        <f t="shared" si="103"/>
        <v>0</v>
      </c>
      <c r="DX217" s="41" t="s">
        <v>39</v>
      </c>
      <c r="DY217" s="16" t="s">
        <v>0</v>
      </c>
      <c r="DZ217" s="16" t="s">
        <v>0</v>
      </c>
      <c r="EA217" s="16" t="s">
        <v>0</v>
      </c>
    </row>
    <row r="218" spans="2:131 16380:16380" s="17" customFormat="1" hidden="1" x14ac:dyDescent="0.2">
      <c r="B218" s="74" t="s">
        <v>112</v>
      </c>
      <c r="C218" s="74"/>
      <c r="D218" s="30">
        <f>+IF(('[2]BS workings'!E435+'[2]BS workings'!E548+'[2]BS workings'!E575+'[2]BS workings'!E596+'[2]BS workings'!E628)&gt;0,('[2]BS workings'!E435),0)</f>
        <v>0</v>
      </c>
      <c r="E218" s="74"/>
      <c r="F218" s="30">
        <f>+IF(('[2]BS workings'!G435+'[2]BS workings'!G548+'[2]BS workings'!G575+'[2]BS workings'!G596+'[2]BS workings'!G628)&gt;0,('[2]BS workings'!G435),0)</f>
        <v>0</v>
      </c>
      <c r="G218" s="30">
        <f>+IF(('[2]BS workings'!H435+'[2]BS workings'!H548+'[2]BS workings'!H575+'[2]BS workings'!H596+'[2]BS workings'!H628)&gt;0,('[2]BS workings'!H435),0)</f>
        <v>0</v>
      </c>
      <c r="H218" s="30">
        <f>+IF(('[2]BS workings'!I435+'[2]BS workings'!I548+'[2]BS workings'!I575+'[2]BS workings'!I596+'[2]BS workings'!I628)&gt;0,('[2]BS workings'!I435),0)</f>
        <v>0</v>
      </c>
      <c r="I218" s="30">
        <f>+IF(('[2]BS workings'!J435+'[2]BS workings'!J548+'[2]BS workings'!J575+'[2]BS workings'!J596+'[2]BS workings'!J628)&gt;0,('[2]BS workings'!J435),0)</f>
        <v>0</v>
      </c>
      <c r="J218" s="30">
        <f>+IF(('[2]BS workings'!K435+'[2]BS workings'!K548+'[2]BS workings'!K575+'[2]BS workings'!K596+'[2]BS workings'!K628)&gt;0,('[2]BS workings'!K435),0)</f>
        <v>0</v>
      </c>
      <c r="K218" s="30">
        <f>+IF(('[2]BS workings'!L435+'[2]BS workings'!L548+'[2]BS workings'!L575+'[2]BS workings'!L596+'[2]BS workings'!L628)&gt;0,('[2]BS workings'!L435),0)</f>
        <v>0</v>
      </c>
      <c r="L218" s="30">
        <f>+IF(('[2]BS workings'!M435+'[2]BS workings'!M548+'[2]BS workings'!M575+'[2]BS workings'!M596+'[2]BS workings'!M628)&gt;0,('[2]BS workings'!M435),0)</f>
        <v>0</v>
      </c>
      <c r="M218" s="30">
        <f>+IF(('[2]BS workings'!N435+'[2]BS workings'!N548+'[2]BS workings'!N575+'[2]BS workings'!N596+'[2]BS workings'!N628)&gt;0,('[2]BS workings'!N435),0)</f>
        <v>0</v>
      </c>
      <c r="N218" s="30">
        <f>+IF(('[2]BS workings'!O435+'[2]BS workings'!O548+'[2]BS workings'!O575+'[2]BS workings'!O596+'[2]BS workings'!O628)&gt;0,('[2]BS workings'!O435),0)</f>
        <v>0</v>
      </c>
      <c r="O218" s="30">
        <f>+IF(('[2]BS workings'!P435+'[2]BS workings'!P548+'[2]BS workings'!P575+'[2]BS workings'!P596+'[2]BS workings'!P628)&gt;0,('[2]BS workings'!P435),0)</f>
        <v>0</v>
      </c>
      <c r="DX218" s="41" t="s">
        <v>39</v>
      </c>
      <c r="DY218" s="16" t="s">
        <v>0</v>
      </c>
      <c r="DZ218" s="16" t="s">
        <v>0</v>
      </c>
      <c r="EA218" s="16" t="s">
        <v>0</v>
      </c>
    </row>
    <row r="219" spans="2:131 16380:16380" s="17" customFormat="1" hidden="1" x14ac:dyDescent="0.2">
      <c r="B219" s="74" t="s">
        <v>113</v>
      </c>
      <c r="C219" s="74"/>
      <c r="D219" s="30">
        <f>+IF(('[2]BS workings'!E435+'[2]BS workings'!E548+'[2]BS workings'!E575+'[2]BS workings'!E596+'[2]BS workings'!E628)&gt;0,('[2]BS workings'!E548),0)</f>
        <v>0</v>
      </c>
      <c r="E219" s="74"/>
      <c r="F219" s="30">
        <f>+IF(('[2]BS workings'!G435+'[2]BS workings'!G548+'[2]BS workings'!G575+'[2]BS workings'!G596+'[2]BS workings'!G628)&gt;0,('[2]BS workings'!G548),0)</f>
        <v>0</v>
      </c>
      <c r="G219" s="30">
        <f>+IF(('[2]BS workings'!H435+'[2]BS workings'!H548+'[2]BS workings'!H575+'[2]BS workings'!H596+'[2]BS workings'!H628)&gt;0,('[2]BS workings'!H548),0)</f>
        <v>0</v>
      </c>
      <c r="H219" s="30">
        <f>+IF(('[2]BS workings'!I435+'[2]BS workings'!I548+'[2]BS workings'!I575+'[2]BS workings'!I596+'[2]BS workings'!I628)&gt;0,('[2]BS workings'!I548),0)</f>
        <v>0</v>
      </c>
      <c r="I219" s="30">
        <f>+IF(('[2]BS workings'!J435+'[2]BS workings'!J548+'[2]BS workings'!J575+'[2]BS workings'!J596+'[2]BS workings'!J628)&gt;0,('[2]BS workings'!J548),0)</f>
        <v>0</v>
      </c>
      <c r="J219" s="30">
        <f>+IF(('[2]BS workings'!K435+'[2]BS workings'!K548+'[2]BS workings'!K575+'[2]BS workings'!K596+'[2]BS workings'!K628)&gt;0,('[2]BS workings'!K548),0)</f>
        <v>0</v>
      </c>
      <c r="K219" s="30">
        <f>+IF(('[2]BS workings'!L435+'[2]BS workings'!L548+'[2]BS workings'!L575+'[2]BS workings'!L596+'[2]BS workings'!L628)&gt;0,('[2]BS workings'!L548),0)</f>
        <v>0</v>
      </c>
      <c r="L219" s="30">
        <f>+IF(('[2]BS workings'!M435+'[2]BS workings'!M548+'[2]BS workings'!M575+'[2]BS workings'!M596+'[2]BS workings'!M628)&gt;0,('[2]BS workings'!M548),0)</f>
        <v>0</v>
      </c>
      <c r="M219" s="30">
        <f>+IF(('[2]BS workings'!N435+'[2]BS workings'!N548+'[2]BS workings'!N575+'[2]BS workings'!N596+'[2]BS workings'!N628)&gt;0,('[2]BS workings'!N548),0)</f>
        <v>0</v>
      </c>
      <c r="N219" s="30">
        <f>+IF(('[2]BS workings'!O435+'[2]BS workings'!O548+'[2]BS workings'!O575+'[2]BS workings'!O596+'[2]BS workings'!O628)&gt;0,('[2]BS workings'!O548),0)</f>
        <v>0</v>
      </c>
      <c r="O219" s="30">
        <f>+IF(('[2]BS workings'!P435+'[2]BS workings'!P548+'[2]BS workings'!P575+'[2]BS workings'!P596+'[2]BS workings'!P628)&gt;0,('[2]BS workings'!P548),0)</f>
        <v>0</v>
      </c>
      <c r="DX219" s="41" t="s">
        <v>39</v>
      </c>
      <c r="DY219" s="16" t="s">
        <v>0</v>
      </c>
      <c r="DZ219" s="16" t="s">
        <v>0</v>
      </c>
      <c r="EA219" s="16" t="s">
        <v>0</v>
      </c>
    </row>
    <row r="220" spans="2:131 16380:16380" s="17" customFormat="1" hidden="1" x14ac:dyDescent="0.2">
      <c r="B220" s="74" t="s">
        <v>114</v>
      </c>
      <c r="C220" s="74"/>
      <c r="D220" s="30">
        <f>'[2]Assets - Disposals &amp; Transfers'!E217</f>
        <v>0</v>
      </c>
      <c r="E220" s="74"/>
      <c r="F220" s="30">
        <f>'[2]Assets - Disposals &amp; Transfers'!G217</f>
        <v>0</v>
      </c>
      <c r="G220" s="30">
        <f>'[2]Assets - Disposals &amp; Transfers'!H217</f>
        <v>0</v>
      </c>
      <c r="H220" s="30">
        <f>'[2]Assets - Disposals &amp; Transfers'!I217</f>
        <v>0</v>
      </c>
      <c r="I220" s="30">
        <f>'[2]Assets - Disposals &amp; Transfers'!J217</f>
        <v>0</v>
      </c>
      <c r="J220" s="30">
        <f>'[2]Assets - Disposals &amp; Transfers'!K217</f>
        <v>0</v>
      </c>
      <c r="K220" s="30">
        <f>'[2]Assets - Disposals &amp; Transfers'!L217</f>
        <v>0</v>
      </c>
      <c r="L220" s="30">
        <f>'[2]Assets - Disposals &amp; Transfers'!M217</f>
        <v>0</v>
      </c>
      <c r="M220" s="30">
        <f>'[2]Assets - Disposals &amp; Transfers'!N217</f>
        <v>0</v>
      </c>
      <c r="N220" s="30">
        <f>'[2]Assets - Disposals &amp; Transfers'!O217</f>
        <v>0</v>
      </c>
      <c r="O220" s="30">
        <f>'[2]Assets - Disposals &amp; Transfers'!P217</f>
        <v>0</v>
      </c>
      <c r="DX220" s="41" t="s">
        <v>39</v>
      </c>
      <c r="DY220" s="16" t="s">
        <v>0</v>
      </c>
      <c r="DZ220" s="16" t="s">
        <v>0</v>
      </c>
      <c r="EA220" s="16" t="s">
        <v>0</v>
      </c>
    </row>
    <row r="221" spans="2:131 16380:16380" s="17" customFormat="1" hidden="1" x14ac:dyDescent="0.2">
      <c r="B221" s="74" t="s">
        <v>115</v>
      </c>
      <c r="C221" s="74"/>
      <c r="D221" s="30">
        <f>+IF(('[2]BS workings'!E435+'[2]BS workings'!E548+'[2]BS workings'!E575+'[2]BS workings'!E596+'[2]BS workings'!E628)&gt;0,('[2]BS workings'!E596),0)</f>
        <v>0</v>
      </c>
      <c r="E221" s="74"/>
      <c r="F221" s="30">
        <f>+IF(('[2]BS workings'!G435+'[2]BS workings'!G548+'[2]BS workings'!G575+'[2]BS workings'!G596+'[2]BS workings'!G628)&gt;0,('[2]BS workings'!G596),0)</f>
        <v>0</v>
      </c>
      <c r="G221" s="30">
        <f>+IF(('[2]BS workings'!H435+'[2]BS workings'!H548+'[2]BS workings'!H575+'[2]BS workings'!H596+'[2]BS workings'!H628)&gt;0,('[2]BS workings'!H596),0)</f>
        <v>0</v>
      </c>
      <c r="H221" s="30">
        <f>+IF(('[2]BS workings'!I435+'[2]BS workings'!I548+'[2]BS workings'!I575+'[2]BS workings'!I596+'[2]BS workings'!I628)&gt;0,('[2]BS workings'!I596),0)</f>
        <v>0</v>
      </c>
      <c r="I221" s="30">
        <f>+IF(('[2]BS workings'!J435+'[2]BS workings'!J548+'[2]BS workings'!J575+'[2]BS workings'!J596+'[2]BS workings'!J628)&gt;0,('[2]BS workings'!J596),0)</f>
        <v>0</v>
      </c>
      <c r="J221" s="30">
        <f>+IF(('[2]BS workings'!K435+'[2]BS workings'!K548+'[2]BS workings'!K575+'[2]BS workings'!K596+'[2]BS workings'!K628)&gt;0,('[2]BS workings'!K596),0)</f>
        <v>0</v>
      </c>
      <c r="K221" s="30">
        <f>+IF(('[2]BS workings'!L435+'[2]BS workings'!L548+'[2]BS workings'!L575+'[2]BS workings'!L596+'[2]BS workings'!L628)&gt;0,('[2]BS workings'!L596),0)</f>
        <v>0</v>
      </c>
      <c r="L221" s="30">
        <f>+IF(('[2]BS workings'!M435+'[2]BS workings'!M548+'[2]BS workings'!M575+'[2]BS workings'!M596+'[2]BS workings'!M628)&gt;0,('[2]BS workings'!M596),0)</f>
        <v>0</v>
      </c>
      <c r="M221" s="30">
        <f>+IF(('[2]BS workings'!N435+'[2]BS workings'!N548+'[2]BS workings'!N575+'[2]BS workings'!N596+'[2]BS workings'!N628)&gt;0,('[2]BS workings'!N596),0)</f>
        <v>0</v>
      </c>
      <c r="N221" s="30">
        <f>+IF(('[2]BS workings'!O435+'[2]BS workings'!O548+'[2]BS workings'!O575+'[2]BS workings'!O596+'[2]BS workings'!O628)&gt;0,('[2]BS workings'!O596),0)</f>
        <v>0</v>
      </c>
      <c r="O221" s="30">
        <f>+IF(('[2]BS workings'!P435+'[2]BS workings'!P548+'[2]BS workings'!P575+'[2]BS workings'!P596+'[2]BS workings'!P628)&gt;0,('[2]BS workings'!P596),0)</f>
        <v>0</v>
      </c>
      <c r="DX221" s="41" t="s">
        <v>39</v>
      </c>
      <c r="DY221" s="16" t="s">
        <v>0</v>
      </c>
      <c r="DZ221" s="16" t="s">
        <v>0</v>
      </c>
      <c r="EA221" s="16" t="s">
        <v>0</v>
      </c>
    </row>
    <row r="222" spans="2:131 16380:16380" s="17" customFormat="1" hidden="1" x14ac:dyDescent="0.2">
      <c r="B222" s="74" t="s">
        <v>120</v>
      </c>
      <c r="C222" s="74"/>
      <c r="D222" s="30">
        <f>+IF(('[2]BS workings'!E435+'[2]BS workings'!E548+'[2]BS workings'!E575+'[2]BS workings'!E596+'[2]BS workings'!E628)&gt;0,('[2]BS workings'!E628),0)</f>
        <v>0</v>
      </c>
      <c r="E222" s="74"/>
      <c r="F222" s="30">
        <f>+IF(('[2]BS workings'!G435+'[2]BS workings'!G548+'[2]BS workings'!G575+'[2]BS workings'!G596+'[2]BS workings'!G628)&gt;0,('[2]BS workings'!G628),0)</f>
        <v>0</v>
      </c>
      <c r="G222" s="30">
        <f>+IF(('[2]BS workings'!H435+'[2]BS workings'!H548+'[2]BS workings'!H575+'[2]BS workings'!H596+'[2]BS workings'!H628)&gt;0,('[2]BS workings'!H628),0)</f>
        <v>0</v>
      </c>
      <c r="H222" s="30">
        <f>+IF(('[2]BS workings'!I435+'[2]BS workings'!I548+'[2]BS workings'!I575+'[2]BS workings'!I596+'[2]BS workings'!I628)&gt;0,('[2]BS workings'!I628),0)</f>
        <v>0</v>
      </c>
      <c r="I222" s="30">
        <f>+IF(('[2]BS workings'!J435+'[2]BS workings'!J548+'[2]BS workings'!J575+'[2]BS workings'!J596+'[2]BS workings'!J628)&gt;0,('[2]BS workings'!J628),0)</f>
        <v>0</v>
      </c>
      <c r="J222" s="30">
        <f>+IF(('[2]BS workings'!K435+'[2]BS workings'!K548+'[2]BS workings'!K575+'[2]BS workings'!K596+'[2]BS workings'!K628)&gt;0,('[2]BS workings'!K628),0)</f>
        <v>0</v>
      </c>
      <c r="K222" s="30">
        <f>+IF(('[2]BS workings'!L435+'[2]BS workings'!L548+'[2]BS workings'!L575+'[2]BS workings'!L596+'[2]BS workings'!L628)&gt;0,('[2]BS workings'!L628),0)</f>
        <v>0</v>
      </c>
      <c r="L222" s="30">
        <f>+IF(('[2]BS workings'!M435+'[2]BS workings'!M548+'[2]BS workings'!M575+'[2]BS workings'!M596+'[2]BS workings'!M628)&gt;0,('[2]BS workings'!M628),0)</f>
        <v>0</v>
      </c>
      <c r="M222" s="30">
        <f>+IF(('[2]BS workings'!N435+'[2]BS workings'!N548+'[2]BS workings'!N575+'[2]BS workings'!N596+'[2]BS workings'!N628)&gt;0,('[2]BS workings'!N628),0)</f>
        <v>0</v>
      </c>
      <c r="N222" s="30">
        <f>+IF(('[2]BS workings'!O435+'[2]BS workings'!O548+'[2]BS workings'!O575+'[2]BS workings'!O596+'[2]BS workings'!O628)&gt;0,('[2]BS workings'!O628),0)</f>
        <v>0</v>
      </c>
      <c r="O222" s="30">
        <f>+IF(('[2]BS workings'!P435+'[2]BS workings'!P548+'[2]BS workings'!P575+'[2]BS workings'!P596+'[2]BS workings'!P628)&gt;0,('[2]BS workings'!P628),0)</f>
        <v>0</v>
      </c>
      <c r="DX222" s="41" t="s">
        <v>39</v>
      </c>
      <c r="DY222" s="16" t="s">
        <v>0</v>
      </c>
      <c r="DZ222" s="16" t="s">
        <v>0</v>
      </c>
      <c r="EA222" s="16" t="s">
        <v>0</v>
      </c>
    </row>
    <row r="223" spans="2:131 16380:16380" s="17" customFormat="1" hidden="1" x14ac:dyDescent="0.2">
      <c r="B223" s="74" t="s">
        <v>121</v>
      </c>
      <c r="C223" s="74"/>
      <c r="D223" s="30">
        <f>IF(D215=0,0,'[2]Assets - Disposals &amp; Transfers'!E272+'[2]Assets - Disposals &amp; Transfers'!E273)</f>
        <v>0</v>
      </c>
      <c r="E223" s="74"/>
      <c r="F223" s="30">
        <f>IF(F215=0,0,'[2]Assets - Disposals &amp; Transfers'!G272+'[2]Assets - Disposals &amp; Transfers'!G273)</f>
        <v>0</v>
      </c>
      <c r="G223" s="30">
        <f>IF(G215=0,0,'[2]Assets - Disposals &amp; Transfers'!H272+'[2]Assets - Disposals &amp; Transfers'!H273)</f>
        <v>0</v>
      </c>
      <c r="H223" s="30">
        <f>IF(H215=0,0,'[2]Assets - Disposals &amp; Transfers'!I272+'[2]Assets - Disposals &amp; Transfers'!I273)</f>
        <v>0</v>
      </c>
      <c r="I223" s="30">
        <f>IF(I215=0,0,'[2]Assets - Disposals &amp; Transfers'!J272+'[2]Assets - Disposals &amp; Transfers'!J273)</f>
        <v>0</v>
      </c>
      <c r="J223" s="30">
        <f>IF(J215=0,0,'[2]Assets - Disposals &amp; Transfers'!K272+'[2]Assets - Disposals &amp; Transfers'!K273)</f>
        <v>0</v>
      </c>
      <c r="K223" s="30">
        <f>IF(K215=0,0,'[2]Assets - Disposals &amp; Transfers'!L272+'[2]Assets - Disposals &amp; Transfers'!L273)</f>
        <v>0</v>
      </c>
      <c r="L223" s="30">
        <f>IF(L215=0,0,'[2]Assets - Disposals &amp; Transfers'!M272+'[2]Assets - Disposals &amp; Transfers'!M273)</f>
        <v>0</v>
      </c>
      <c r="M223" s="30">
        <f>IF(M215=0,0,'[2]Assets - Disposals &amp; Transfers'!N272+'[2]Assets - Disposals &amp; Transfers'!N273)</f>
        <v>0</v>
      </c>
      <c r="N223" s="30">
        <f>IF(N215=0,0,'[2]Assets - Disposals &amp; Transfers'!O272+'[2]Assets - Disposals &amp; Transfers'!O273)</f>
        <v>0</v>
      </c>
      <c r="O223" s="30">
        <f>IF(O215=0,0,'[2]Assets - Disposals &amp; Transfers'!P272+'[2]Assets - Disposals &amp; Transfers'!P273)</f>
        <v>0</v>
      </c>
      <c r="DX223" s="41" t="s">
        <v>39</v>
      </c>
      <c r="DY223" s="16" t="s">
        <v>0</v>
      </c>
      <c r="DZ223" s="16" t="s">
        <v>0</v>
      </c>
      <c r="EA223" s="16" t="s">
        <v>0</v>
      </c>
      <c r="XEZ223" s="30"/>
    </row>
    <row r="224" spans="2:131 16380:16380" s="17" customFormat="1" hidden="1" x14ac:dyDescent="0.2">
      <c r="B224" s="74" t="s">
        <v>116</v>
      </c>
      <c r="C224" s="74"/>
      <c r="D224" s="63">
        <f>ROUND(D217-SUM(D218:D223),0)</f>
        <v>0</v>
      </c>
      <c r="E224" s="74"/>
      <c r="F224" s="63">
        <f>ROUND(F217-SUM(F218:F223),0)</f>
        <v>0</v>
      </c>
      <c r="G224" s="63">
        <f t="shared" ref="G224:O224" si="104">ROUND(G217-SUM(G218:G223),0)</f>
        <v>0</v>
      </c>
      <c r="H224" s="63">
        <f t="shared" si="104"/>
        <v>0</v>
      </c>
      <c r="I224" s="63">
        <f t="shared" si="104"/>
        <v>0</v>
      </c>
      <c r="J224" s="63">
        <f t="shared" si="104"/>
        <v>0</v>
      </c>
      <c r="K224" s="63">
        <f t="shared" si="104"/>
        <v>0</v>
      </c>
      <c r="L224" s="63">
        <f t="shared" si="104"/>
        <v>0</v>
      </c>
      <c r="M224" s="63">
        <f t="shared" si="104"/>
        <v>0</v>
      </c>
      <c r="N224" s="63">
        <f t="shared" si="104"/>
        <v>0</v>
      </c>
      <c r="O224" s="63">
        <f t="shared" si="104"/>
        <v>0</v>
      </c>
      <c r="DX224" s="41" t="s">
        <v>39</v>
      </c>
      <c r="DY224" s="16" t="s">
        <v>0</v>
      </c>
      <c r="DZ224" s="16" t="s">
        <v>0</v>
      </c>
      <c r="EA224" s="16" t="s">
        <v>0</v>
      </c>
    </row>
    <row r="225" spans="2:131" s="17" customFormat="1" hidden="1" x14ac:dyDescent="0.2">
      <c r="B225" s="74"/>
      <c r="C225" s="74"/>
      <c r="D225" s="30"/>
      <c r="E225" s="74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DX225" s="41" t="s">
        <v>39</v>
      </c>
      <c r="DY225" s="16" t="s">
        <v>0</v>
      </c>
      <c r="DZ225" s="16" t="s">
        <v>0</v>
      </c>
      <c r="EA225" s="16" t="s">
        <v>0</v>
      </c>
    </row>
    <row r="226" spans="2:131" s="17" customFormat="1" hidden="1" x14ac:dyDescent="0.2">
      <c r="DX226" s="41" t="s">
        <v>39</v>
      </c>
      <c r="DY226" s="16" t="s">
        <v>0</v>
      </c>
      <c r="DZ226" s="16" t="s">
        <v>0</v>
      </c>
      <c r="EA226" s="16" t="s">
        <v>0</v>
      </c>
    </row>
    <row r="227" spans="2:131" s="17" customFormat="1" hidden="1" x14ac:dyDescent="0.2">
      <c r="B227" s="17" t="str">
        <f>B16</f>
        <v>Joint Ventures &amp; Associated Entities</v>
      </c>
      <c r="DX227" s="41" t="s">
        <v>39</v>
      </c>
      <c r="DY227" s="16" t="s">
        <v>0</v>
      </c>
      <c r="DZ227" s="16" t="s">
        <v>0</v>
      </c>
      <c r="EA227" s="16" t="s">
        <v>0</v>
      </c>
    </row>
    <row r="228" spans="2:131" s="17" customFormat="1" hidden="1" x14ac:dyDescent="0.2">
      <c r="B228" s="74" t="s">
        <v>110</v>
      </c>
      <c r="C228" s="74"/>
      <c r="D228" s="17">
        <f>D16</f>
        <v>0</v>
      </c>
      <c r="E228" s="74"/>
      <c r="F228" s="17">
        <f t="shared" ref="F228:O228" si="105">F16</f>
        <v>0</v>
      </c>
      <c r="G228" s="17">
        <f t="shared" si="105"/>
        <v>0</v>
      </c>
      <c r="H228" s="17">
        <f t="shared" si="105"/>
        <v>0</v>
      </c>
      <c r="I228" s="17">
        <f t="shared" si="105"/>
        <v>0</v>
      </c>
      <c r="J228" s="17">
        <f t="shared" si="105"/>
        <v>0</v>
      </c>
      <c r="K228" s="17">
        <f t="shared" si="105"/>
        <v>0</v>
      </c>
      <c r="L228" s="17">
        <f t="shared" si="105"/>
        <v>0</v>
      </c>
      <c r="M228" s="17">
        <f t="shared" si="105"/>
        <v>0</v>
      </c>
      <c r="N228" s="17">
        <f t="shared" si="105"/>
        <v>0</v>
      </c>
      <c r="O228" s="17">
        <f t="shared" si="105"/>
        <v>0</v>
      </c>
      <c r="DX228" s="41" t="s">
        <v>39</v>
      </c>
      <c r="DY228" s="16" t="s">
        <v>0</v>
      </c>
      <c r="DZ228" s="16" t="s">
        <v>0</v>
      </c>
      <c r="EA228" s="16" t="s">
        <v>0</v>
      </c>
    </row>
    <row r="229" spans="2:131" s="17" customFormat="1" hidden="1" x14ac:dyDescent="0.2">
      <c r="B229" s="74" t="s">
        <v>111</v>
      </c>
      <c r="C229" s="74"/>
      <c r="D229" s="17" t="e">
        <f>SUMIF('[2]Budget Summary 1'!$C:$C,$A16,'[2]Budget Summary 1'!J:J)</f>
        <v>#VALUE!</v>
      </c>
      <c r="E229" s="74"/>
      <c r="F229" s="17" t="e">
        <f>SUMIF('[2]Budget Summary 1'!$C:$C,$A16,'[2]Budget Summary 1'!L:L)</f>
        <v>#VALUE!</v>
      </c>
      <c r="G229" s="17" t="e">
        <f>SUMIF('[2]Budget Summary 1'!$C:$C,$A16,'[2]Budget Summary 1'!M:M)</f>
        <v>#VALUE!</v>
      </c>
      <c r="H229" s="17" t="e">
        <f>SUMIF('[2]Budget Summary 1'!$C:$C,$A16,'[2]Budget Summary 1'!N:N)</f>
        <v>#VALUE!</v>
      </c>
      <c r="I229" s="17" t="e">
        <f>SUMIF('[2]Budget Summary 1'!$C:$C,$A16,'[2]Budget Summary 1'!O:O)</f>
        <v>#VALUE!</v>
      </c>
      <c r="J229" s="17" t="e">
        <f>SUMIF('[2]Budget Summary 1'!$C:$C,$A16,'[2]Budget Summary 1'!P:P)</f>
        <v>#VALUE!</v>
      </c>
      <c r="K229" s="17" t="e">
        <f>SUMIF('[2]Budget Summary 1'!$C:$C,$A16,'[2]Budget Summary 1'!Q:Q)</f>
        <v>#VALUE!</v>
      </c>
      <c r="L229" s="17" t="e">
        <f>SUMIF('[2]Budget Summary 1'!$C:$C,$A16,'[2]Budget Summary 1'!R:R)</f>
        <v>#VALUE!</v>
      </c>
      <c r="M229" s="17" t="e">
        <f>SUMIF('[2]Budget Summary 1'!$C:$C,$A16,'[2]Budget Summary 1'!S:S)</f>
        <v>#VALUE!</v>
      </c>
      <c r="N229" s="17" t="e">
        <f>SUMIF('[2]Budget Summary 1'!$C:$C,$A16,'[2]Budget Summary 1'!T:T)</f>
        <v>#VALUE!</v>
      </c>
      <c r="O229" s="17" t="e">
        <f>SUMIF('[2]Budget Summary 1'!$C:$C,$A16,'[2]Budget Summary 1'!U:U)</f>
        <v>#VALUE!</v>
      </c>
      <c r="DX229" s="41" t="s">
        <v>39</v>
      </c>
      <c r="DY229" s="16" t="s">
        <v>0</v>
      </c>
      <c r="DZ229" s="16" t="s">
        <v>0</v>
      </c>
      <c r="EA229" s="16" t="s">
        <v>0</v>
      </c>
    </row>
    <row r="230" spans="2:131" s="17" customFormat="1" hidden="1" x14ac:dyDescent="0.2">
      <c r="B230" s="74" t="s">
        <v>82</v>
      </c>
      <c r="C230" s="74"/>
      <c r="D230" s="56" t="e">
        <f>ROUND(D228-D229,0)</f>
        <v>#VALUE!</v>
      </c>
      <c r="E230" s="74"/>
      <c r="F230" s="56" t="e">
        <f t="shared" ref="F230:O230" si="106">ROUND(F228-F229,0)</f>
        <v>#VALUE!</v>
      </c>
      <c r="G230" s="56" t="e">
        <f t="shared" si="106"/>
        <v>#VALUE!</v>
      </c>
      <c r="H230" s="56" t="e">
        <f t="shared" si="106"/>
        <v>#VALUE!</v>
      </c>
      <c r="I230" s="56" t="e">
        <f t="shared" si="106"/>
        <v>#VALUE!</v>
      </c>
      <c r="J230" s="56" t="e">
        <f t="shared" si="106"/>
        <v>#VALUE!</v>
      </c>
      <c r="K230" s="56" t="e">
        <f t="shared" si="106"/>
        <v>#VALUE!</v>
      </c>
      <c r="L230" s="56" t="e">
        <f t="shared" si="106"/>
        <v>#VALUE!</v>
      </c>
      <c r="M230" s="56" t="e">
        <f t="shared" si="106"/>
        <v>#VALUE!</v>
      </c>
      <c r="N230" s="56" t="e">
        <f t="shared" si="106"/>
        <v>#VALUE!</v>
      </c>
      <c r="O230" s="56" t="e">
        <f t="shared" si="106"/>
        <v>#VALUE!</v>
      </c>
      <c r="DX230" s="41" t="s">
        <v>39</v>
      </c>
      <c r="DY230" s="16" t="s">
        <v>0</v>
      </c>
      <c r="DZ230" s="16" t="s">
        <v>0</v>
      </c>
      <c r="EA230" s="16" t="s">
        <v>0</v>
      </c>
    </row>
    <row r="231" spans="2:131" s="17" customFormat="1" hidden="1" x14ac:dyDescent="0.2">
      <c r="DX231" s="41" t="s">
        <v>39</v>
      </c>
      <c r="DY231" s="16" t="s">
        <v>0</v>
      </c>
      <c r="DZ231" s="16" t="s">
        <v>0</v>
      </c>
      <c r="EA231" s="16" t="s">
        <v>0</v>
      </c>
    </row>
    <row r="232" spans="2:131" s="17" customFormat="1" hidden="1" x14ac:dyDescent="0.2">
      <c r="DX232" s="41" t="s">
        <v>39</v>
      </c>
      <c r="DY232" s="16" t="s">
        <v>0</v>
      </c>
      <c r="DZ232" s="16" t="s">
        <v>0</v>
      </c>
      <c r="EA232" s="16" t="s">
        <v>0</v>
      </c>
    </row>
    <row r="233" spans="2:131" s="17" customFormat="1" hidden="1" x14ac:dyDescent="0.2">
      <c r="B233" s="17" t="str">
        <f>B20</f>
        <v>Employee Benefits &amp; On-Costs</v>
      </c>
      <c r="DX233" s="41" t="s">
        <v>39</v>
      </c>
      <c r="DY233" s="16" t="s">
        <v>0</v>
      </c>
      <c r="DZ233" s="16" t="s">
        <v>0</v>
      </c>
      <c r="EA233" s="16" t="s">
        <v>0</v>
      </c>
    </row>
    <row r="234" spans="2:131" s="17" customFormat="1" hidden="1" x14ac:dyDescent="0.2">
      <c r="B234" s="74" t="s">
        <v>110</v>
      </c>
      <c r="C234" s="74"/>
      <c r="D234" s="17">
        <f>D20</f>
        <v>32077223</v>
      </c>
      <c r="E234" s="74"/>
      <c r="F234" s="17">
        <f t="shared" ref="F234:O234" si="107">F20</f>
        <v>33138553</v>
      </c>
      <c r="G234" s="17">
        <f t="shared" si="107"/>
        <v>34496669</v>
      </c>
      <c r="H234" s="17">
        <f t="shared" si="107"/>
        <v>36220076</v>
      </c>
      <c r="I234" s="17">
        <f t="shared" si="107"/>
        <v>37253523</v>
      </c>
      <c r="J234" s="17">
        <f t="shared" si="107"/>
        <v>39060328.129999988</v>
      </c>
      <c r="K234" s="17">
        <f t="shared" si="107"/>
        <v>40951297.449999996</v>
      </c>
      <c r="L234" s="17">
        <f t="shared" si="107"/>
        <v>42930453.769999996</v>
      </c>
      <c r="M234" s="17">
        <f t="shared" si="107"/>
        <v>45002015.660000004</v>
      </c>
      <c r="N234" s="17">
        <f t="shared" si="107"/>
        <v>47170406.789999999</v>
      </c>
      <c r="O234" s="17">
        <f t="shared" si="107"/>
        <v>49440354.330000006</v>
      </c>
      <c r="DX234" s="41" t="s">
        <v>39</v>
      </c>
      <c r="DY234" s="16" t="s">
        <v>0</v>
      </c>
      <c r="DZ234" s="16" t="s">
        <v>0</v>
      </c>
      <c r="EA234" s="16" t="s">
        <v>0</v>
      </c>
    </row>
    <row r="235" spans="2:131" s="17" customFormat="1" hidden="1" x14ac:dyDescent="0.2">
      <c r="B235" s="74" t="s">
        <v>111</v>
      </c>
      <c r="C235" s="74"/>
      <c r="D235" s="17" t="e">
        <f>SUMIF('[2]Budget Summary 1'!$C:$C,$A20,'[2]Budget Summary 1'!J:J)+'[2]Budget Summary 1'!J140-'[2]Budget Summary 1'!J131</f>
        <v>#VALUE!</v>
      </c>
      <c r="E235" s="74"/>
      <c r="F235" s="17" t="e">
        <f>SUMIF('[2]Budget Summary 1'!$C:$C,$A20,'[2]Budget Summary 1'!L:L)+'[2]Budget Summary 1'!L140-'[2]Budget Summary 1'!L131</f>
        <v>#VALUE!</v>
      </c>
      <c r="G235" s="17" t="e">
        <f>SUMIF('[2]Budget Summary 1'!$C:$C,$A20,'[2]Budget Summary 1'!M:M)+'[2]Budget Summary 1'!M140-'[2]Budget Summary 1'!M131</f>
        <v>#VALUE!</v>
      </c>
      <c r="H235" s="17" t="e">
        <f>SUMIF('[2]Budget Summary 1'!$C:$C,$A20,'[2]Budget Summary 1'!N:N)+'[2]Budget Summary 1'!N140-'[2]Budget Summary 1'!N131</f>
        <v>#VALUE!</v>
      </c>
      <c r="I235" s="17" t="e">
        <f>SUMIF('[2]Budget Summary 1'!$C:$C,$A20,'[2]Budget Summary 1'!O:O)+'[2]Budget Summary 1'!O140-'[2]Budget Summary 1'!O131</f>
        <v>#VALUE!</v>
      </c>
      <c r="J235" s="17" t="e">
        <f>SUMIF('[2]Budget Summary 1'!$C:$C,$A20,'[2]Budget Summary 1'!P:P)+'[2]Budget Summary 1'!P140-'[2]Budget Summary 1'!P131</f>
        <v>#VALUE!</v>
      </c>
      <c r="K235" s="17" t="e">
        <f>SUMIF('[2]Budget Summary 1'!$C:$C,$A20,'[2]Budget Summary 1'!Q:Q)+'[2]Budget Summary 1'!Q140-'[2]Budget Summary 1'!Q131</f>
        <v>#VALUE!</v>
      </c>
      <c r="L235" s="17" t="e">
        <f>SUMIF('[2]Budget Summary 1'!$C:$C,$A20,'[2]Budget Summary 1'!R:R)+'[2]Budget Summary 1'!R140-'[2]Budget Summary 1'!R131</f>
        <v>#VALUE!</v>
      </c>
      <c r="M235" s="17" t="e">
        <f>SUMIF('[2]Budget Summary 1'!$C:$C,$A20,'[2]Budget Summary 1'!S:S)+'[2]Budget Summary 1'!S140-'[2]Budget Summary 1'!S131</f>
        <v>#VALUE!</v>
      </c>
      <c r="N235" s="17" t="e">
        <f>SUMIF('[2]Budget Summary 1'!$C:$C,$A20,'[2]Budget Summary 1'!T:T)+'[2]Budget Summary 1'!T140-'[2]Budget Summary 1'!T131</f>
        <v>#VALUE!</v>
      </c>
      <c r="O235" s="17" t="e">
        <f>SUMIF('[2]Budget Summary 1'!$C:$C,$A20,'[2]Budget Summary 1'!U:U)+'[2]Budget Summary 1'!U140-'[2]Budget Summary 1'!U131</f>
        <v>#VALUE!</v>
      </c>
      <c r="DX235" s="41" t="s">
        <v>39</v>
      </c>
      <c r="DY235" s="16" t="s">
        <v>0</v>
      </c>
      <c r="DZ235" s="16" t="s">
        <v>0</v>
      </c>
      <c r="EA235" s="16" t="s">
        <v>0</v>
      </c>
    </row>
    <row r="236" spans="2:131" s="17" customFormat="1" hidden="1" x14ac:dyDescent="0.2">
      <c r="B236" s="74" t="s">
        <v>82</v>
      </c>
      <c r="C236" s="74"/>
      <c r="D236" s="56" t="e">
        <f>ROUND(D234-D235,0)</f>
        <v>#VALUE!</v>
      </c>
      <c r="E236" s="74"/>
      <c r="F236" s="56" t="e">
        <f t="shared" ref="F236:O236" si="108">ROUND(F234-F235,0)</f>
        <v>#VALUE!</v>
      </c>
      <c r="G236" s="56" t="e">
        <f t="shared" si="108"/>
        <v>#VALUE!</v>
      </c>
      <c r="H236" s="56" t="e">
        <f t="shared" si="108"/>
        <v>#VALUE!</v>
      </c>
      <c r="I236" s="56" t="e">
        <f t="shared" si="108"/>
        <v>#VALUE!</v>
      </c>
      <c r="J236" s="56" t="e">
        <f t="shared" si="108"/>
        <v>#VALUE!</v>
      </c>
      <c r="K236" s="56" t="e">
        <f t="shared" si="108"/>
        <v>#VALUE!</v>
      </c>
      <c r="L236" s="56" t="e">
        <f t="shared" si="108"/>
        <v>#VALUE!</v>
      </c>
      <c r="M236" s="56" t="e">
        <f t="shared" si="108"/>
        <v>#VALUE!</v>
      </c>
      <c r="N236" s="56" t="e">
        <f t="shared" si="108"/>
        <v>#VALUE!</v>
      </c>
      <c r="O236" s="56" t="e">
        <f t="shared" si="108"/>
        <v>#VALUE!</v>
      </c>
      <c r="DX236" s="41" t="s">
        <v>39</v>
      </c>
      <c r="DY236" s="16" t="s">
        <v>0</v>
      </c>
      <c r="DZ236" s="16" t="s">
        <v>0</v>
      </c>
      <c r="EA236" s="16" t="s">
        <v>0</v>
      </c>
    </row>
    <row r="237" spans="2:131" s="17" customFormat="1" hidden="1" x14ac:dyDescent="0.2">
      <c r="B237" s="74" t="s">
        <v>112</v>
      </c>
      <c r="C237" s="74"/>
      <c r="D237" s="30">
        <f>+'[2]S94 - Plan Summary'!D22</f>
        <v>0</v>
      </c>
      <c r="E237" s="74"/>
      <c r="F237" s="30">
        <f>+'[2]S94 - Plan Summary'!F22</f>
        <v>0</v>
      </c>
      <c r="G237" s="30">
        <f>+'[2]S94 - Plan Summary'!G22</f>
        <v>0</v>
      </c>
      <c r="H237" s="30">
        <f>+'[2]S94 - Plan Summary'!H22</f>
        <v>0</v>
      </c>
      <c r="I237" s="30">
        <f>+'[2]S94 - Plan Summary'!I22</f>
        <v>0</v>
      </c>
      <c r="J237" s="30">
        <f>+'[2]S94 - Plan Summary'!J22</f>
        <v>0</v>
      </c>
      <c r="K237" s="30">
        <f>+'[2]S94 - Plan Summary'!K22</f>
        <v>0</v>
      </c>
      <c r="L237" s="30">
        <f>+'[2]S94 - Plan Summary'!L22</f>
        <v>0</v>
      </c>
      <c r="M237" s="30">
        <f>+'[2]S94 - Plan Summary'!M22</f>
        <v>0</v>
      </c>
      <c r="N237" s="30">
        <f>+'[2]S94 - Plan Summary'!N22</f>
        <v>0</v>
      </c>
      <c r="O237" s="30">
        <f>+'[2]S94 - Plan Summary'!O22</f>
        <v>0</v>
      </c>
      <c r="DX237" s="41" t="s">
        <v>39</v>
      </c>
      <c r="DY237" s="16" t="s">
        <v>0</v>
      </c>
      <c r="DZ237" s="16" t="s">
        <v>0</v>
      </c>
      <c r="EA237" s="16" t="s">
        <v>0</v>
      </c>
    </row>
    <row r="238" spans="2:131" s="17" customFormat="1" hidden="1" x14ac:dyDescent="0.2">
      <c r="B238" s="74" t="s">
        <v>113</v>
      </c>
      <c r="C238" s="74"/>
      <c r="D238" s="30">
        <f>+'[2]Major Projects summary'!E36</f>
        <v>0</v>
      </c>
      <c r="E238" s="74"/>
      <c r="F238" s="30">
        <f>+'[2]Major Projects summary'!G36</f>
        <v>0</v>
      </c>
      <c r="G238" s="30">
        <f>+'[2]Major Projects summary'!H36</f>
        <v>0</v>
      </c>
      <c r="H238" s="30">
        <f>+'[2]Major Projects summary'!I36</f>
        <v>0</v>
      </c>
      <c r="I238" s="30">
        <f>+'[2]Major Projects summary'!J36</f>
        <v>0</v>
      </c>
      <c r="J238" s="30">
        <f>+'[2]Major Projects summary'!K36</f>
        <v>0</v>
      </c>
      <c r="K238" s="30">
        <f>+'[2]Major Projects summary'!L36</f>
        <v>0</v>
      </c>
      <c r="L238" s="30">
        <f>+'[2]Major Projects summary'!M36</f>
        <v>0</v>
      </c>
      <c r="M238" s="30">
        <f>+'[2]Major Projects summary'!N36</f>
        <v>0</v>
      </c>
      <c r="N238" s="30">
        <f>+'[2]Major Projects summary'!O36</f>
        <v>0</v>
      </c>
      <c r="O238" s="30">
        <f>+'[2]Major Projects summary'!P36</f>
        <v>0</v>
      </c>
      <c r="DX238" s="41" t="s">
        <v>39</v>
      </c>
      <c r="DY238" s="16" t="s">
        <v>0</v>
      </c>
      <c r="DZ238" s="16" t="s">
        <v>0</v>
      </c>
      <c r="EA238" s="16" t="s">
        <v>0</v>
      </c>
    </row>
    <row r="239" spans="2:131" s="17" customFormat="1" hidden="1" x14ac:dyDescent="0.2">
      <c r="B239" s="74" t="s">
        <v>114</v>
      </c>
      <c r="C239" s="74"/>
      <c r="D239" s="30">
        <f>+'[2]Major Projects summary'!E90</f>
        <v>0</v>
      </c>
      <c r="E239" s="74"/>
      <c r="F239" s="30">
        <f>+'[2]Major Projects summary'!G90</f>
        <v>0</v>
      </c>
      <c r="G239" s="30">
        <f>+'[2]Major Projects summary'!H90</f>
        <v>0</v>
      </c>
      <c r="H239" s="30">
        <f>+'[2]Major Projects summary'!I90</f>
        <v>0</v>
      </c>
      <c r="I239" s="30">
        <f>+'[2]Major Projects summary'!J90</f>
        <v>0</v>
      </c>
      <c r="J239" s="30">
        <f>+'[2]Major Projects summary'!K90</f>
        <v>0</v>
      </c>
      <c r="K239" s="30">
        <f>+'[2]Major Projects summary'!L90</f>
        <v>0</v>
      </c>
      <c r="L239" s="30">
        <f>+'[2]Major Projects summary'!M90</f>
        <v>0</v>
      </c>
      <c r="M239" s="30">
        <f>+'[2]Major Projects summary'!N90</f>
        <v>0</v>
      </c>
      <c r="N239" s="30">
        <f>+'[2]Major Projects summary'!O90</f>
        <v>0</v>
      </c>
      <c r="O239" s="30">
        <f>+'[2]Major Projects summary'!P90</f>
        <v>0</v>
      </c>
      <c r="DX239" s="41" t="s">
        <v>39</v>
      </c>
      <c r="DY239" s="16" t="s">
        <v>0</v>
      </c>
      <c r="DZ239" s="16" t="s">
        <v>0</v>
      </c>
      <c r="EA239" s="16" t="s">
        <v>0</v>
      </c>
    </row>
    <row r="240" spans="2:131" s="17" customFormat="1" hidden="1" x14ac:dyDescent="0.2">
      <c r="B240" s="74" t="s">
        <v>115</v>
      </c>
      <c r="C240" s="74"/>
      <c r="D240" s="30">
        <f>+'[2]Major Projects summary'!E103</f>
        <v>0</v>
      </c>
      <c r="E240" s="74"/>
      <c r="F240" s="30">
        <f>+'[2]Major Projects summary'!G103</f>
        <v>0</v>
      </c>
      <c r="G240" s="30">
        <f>+'[2]Major Projects summary'!H103</f>
        <v>0</v>
      </c>
      <c r="H240" s="30">
        <f>+'[2]Major Projects summary'!I103</f>
        <v>0</v>
      </c>
      <c r="I240" s="30">
        <f>+'[2]Major Projects summary'!J103</f>
        <v>0</v>
      </c>
      <c r="J240" s="30">
        <f>+'[2]Major Projects summary'!K103</f>
        <v>0</v>
      </c>
      <c r="K240" s="30">
        <f>+'[2]Major Projects summary'!L103</f>
        <v>0</v>
      </c>
      <c r="L240" s="30">
        <f>+'[2]Major Projects summary'!M103</f>
        <v>0</v>
      </c>
      <c r="M240" s="30">
        <f>+'[2]Major Projects summary'!N103</f>
        <v>0</v>
      </c>
      <c r="N240" s="30">
        <f>+'[2]Major Projects summary'!O103</f>
        <v>0</v>
      </c>
      <c r="O240" s="30">
        <f>+'[2]Major Projects summary'!P103</f>
        <v>0</v>
      </c>
      <c r="DX240" s="41" t="s">
        <v>39</v>
      </c>
      <c r="DY240" s="16" t="s">
        <v>0</v>
      </c>
      <c r="DZ240" s="16" t="s">
        <v>0</v>
      </c>
      <c r="EA240" s="16" t="s">
        <v>0</v>
      </c>
    </row>
    <row r="241" spans="2:131" s="17" customFormat="1" hidden="1" x14ac:dyDescent="0.2">
      <c r="B241" s="74" t="s">
        <v>120</v>
      </c>
      <c r="C241" s="74"/>
      <c r="D241" s="30">
        <f>'[2]BS workings'!E886</f>
        <v>0</v>
      </c>
      <c r="E241" s="74"/>
      <c r="F241" s="30">
        <f>'[2]BS workings'!G886</f>
        <v>0</v>
      </c>
      <c r="G241" s="30">
        <f>'[2]BS workings'!H886</f>
        <v>0</v>
      </c>
      <c r="H241" s="30">
        <f>'[2]BS workings'!I886</f>
        <v>0</v>
      </c>
      <c r="I241" s="30">
        <f>'[2]BS workings'!J886</f>
        <v>0</v>
      </c>
      <c r="J241" s="30">
        <f>'[2]BS workings'!K886</f>
        <v>0</v>
      </c>
      <c r="K241" s="30">
        <f>'[2]BS workings'!L886</f>
        <v>0</v>
      </c>
      <c r="L241" s="30">
        <f>'[2]BS workings'!M886</f>
        <v>0</v>
      </c>
      <c r="M241" s="30">
        <f>'[2]BS workings'!N886</f>
        <v>0</v>
      </c>
      <c r="N241" s="30">
        <f>'[2]BS workings'!O886</f>
        <v>0</v>
      </c>
      <c r="O241" s="30">
        <f>'[2]BS workings'!P886</f>
        <v>0</v>
      </c>
      <c r="DX241" s="41" t="s">
        <v>39</v>
      </c>
      <c r="DY241" s="16" t="s">
        <v>0</v>
      </c>
      <c r="DZ241" s="16" t="s">
        <v>0</v>
      </c>
      <c r="EA241" s="16" t="s">
        <v>0</v>
      </c>
    </row>
    <row r="242" spans="2:131" s="17" customFormat="1" hidden="1" x14ac:dyDescent="0.2">
      <c r="B242" s="74" t="s">
        <v>121</v>
      </c>
      <c r="C242" s="74"/>
      <c r="D242" s="30">
        <f>'[2]BS workings'!E888</f>
        <v>0</v>
      </c>
      <c r="E242" s="74"/>
      <c r="F242" s="30">
        <f>'[2]BS workings'!G888</f>
        <v>0</v>
      </c>
      <c r="G242" s="30">
        <f>'[2]BS workings'!H888</f>
        <v>0</v>
      </c>
      <c r="H242" s="30">
        <f>'[2]BS workings'!I888</f>
        <v>0</v>
      </c>
      <c r="I242" s="30">
        <f>'[2]BS workings'!J888</f>
        <v>0</v>
      </c>
      <c r="J242" s="30">
        <f>'[2]BS workings'!K888</f>
        <v>0</v>
      </c>
      <c r="K242" s="30">
        <f>'[2]BS workings'!L888</f>
        <v>0</v>
      </c>
      <c r="L242" s="30">
        <f>'[2]BS workings'!M888</f>
        <v>0</v>
      </c>
      <c r="M242" s="30">
        <f>'[2]BS workings'!N888</f>
        <v>0</v>
      </c>
      <c r="N242" s="30">
        <f>'[2]BS workings'!O888</f>
        <v>0</v>
      </c>
      <c r="O242" s="30">
        <f>'[2]BS workings'!P888</f>
        <v>0</v>
      </c>
      <c r="DX242" s="41" t="s">
        <v>39</v>
      </c>
      <c r="DY242" s="16" t="s">
        <v>0</v>
      </c>
      <c r="DZ242" s="16" t="s">
        <v>0</v>
      </c>
      <c r="EA242" s="16" t="s">
        <v>0</v>
      </c>
    </row>
    <row r="243" spans="2:131" s="17" customFormat="1" hidden="1" x14ac:dyDescent="0.2">
      <c r="B243" s="74" t="s">
        <v>116</v>
      </c>
      <c r="C243" s="74"/>
      <c r="D243" s="63" t="e">
        <f>ROUND(D236-SUM(D237:D242),0)</f>
        <v>#VALUE!</v>
      </c>
      <c r="E243" s="74"/>
      <c r="F243" s="63" t="e">
        <f>ROUND(F236-SUM(F237:F242),0)</f>
        <v>#VALUE!</v>
      </c>
      <c r="G243" s="63" t="e">
        <f t="shared" ref="G243:O243" si="109">ROUND(G236-SUM(G237:G242),0)</f>
        <v>#VALUE!</v>
      </c>
      <c r="H243" s="63" t="e">
        <f t="shared" si="109"/>
        <v>#VALUE!</v>
      </c>
      <c r="I243" s="63" t="e">
        <f t="shared" si="109"/>
        <v>#VALUE!</v>
      </c>
      <c r="J243" s="63" t="e">
        <f t="shared" si="109"/>
        <v>#VALUE!</v>
      </c>
      <c r="K243" s="63" t="e">
        <f t="shared" si="109"/>
        <v>#VALUE!</v>
      </c>
      <c r="L243" s="63" t="e">
        <f t="shared" si="109"/>
        <v>#VALUE!</v>
      </c>
      <c r="M243" s="63" t="e">
        <f t="shared" si="109"/>
        <v>#VALUE!</v>
      </c>
      <c r="N243" s="63" t="e">
        <f t="shared" si="109"/>
        <v>#VALUE!</v>
      </c>
      <c r="O243" s="63" t="e">
        <f t="shared" si="109"/>
        <v>#VALUE!</v>
      </c>
      <c r="DX243" s="41" t="s">
        <v>39</v>
      </c>
      <c r="DY243" s="16" t="s">
        <v>0</v>
      </c>
      <c r="DZ243" s="16" t="s">
        <v>0</v>
      </c>
      <c r="EA243" s="16" t="s">
        <v>0</v>
      </c>
    </row>
    <row r="244" spans="2:131" s="17" customFormat="1" hidden="1" x14ac:dyDescent="0.2">
      <c r="DX244" s="41" t="s">
        <v>39</v>
      </c>
      <c r="DY244" s="16" t="s">
        <v>0</v>
      </c>
      <c r="DZ244" s="16" t="s">
        <v>0</v>
      </c>
      <c r="EA244" s="16" t="s">
        <v>0</v>
      </c>
    </row>
    <row r="245" spans="2:131" s="17" customFormat="1" hidden="1" x14ac:dyDescent="0.2">
      <c r="B245" s="17" t="str">
        <f>B21</f>
        <v>Borrowing Costs</v>
      </c>
      <c r="DX245" s="41" t="s">
        <v>39</v>
      </c>
      <c r="DY245" s="16" t="s">
        <v>0</v>
      </c>
      <c r="DZ245" s="16" t="s">
        <v>0</v>
      </c>
      <c r="EA245" s="16" t="s">
        <v>0</v>
      </c>
    </row>
    <row r="246" spans="2:131" s="17" customFormat="1" hidden="1" x14ac:dyDescent="0.2">
      <c r="B246" s="74" t="s">
        <v>110</v>
      </c>
      <c r="C246" s="74"/>
      <c r="D246" s="17">
        <f>D21</f>
        <v>1863243</v>
      </c>
      <c r="E246" s="74"/>
      <c r="F246" s="17">
        <f t="shared" ref="F246:O246" si="110">F21</f>
        <v>1607279</v>
      </c>
      <c r="G246" s="17">
        <f t="shared" si="110"/>
        <v>1323018</v>
      </c>
      <c r="H246" s="17">
        <f t="shared" si="110"/>
        <v>1120986</v>
      </c>
      <c r="I246" s="17">
        <f t="shared" si="110"/>
        <v>951713</v>
      </c>
      <c r="J246" s="17">
        <f t="shared" si="110"/>
        <v>780583</v>
      </c>
      <c r="K246" s="17">
        <f t="shared" si="110"/>
        <v>616537</v>
      </c>
      <c r="L246" s="17">
        <f t="shared" si="110"/>
        <v>501548</v>
      </c>
      <c r="M246" s="17">
        <f t="shared" si="110"/>
        <v>396557</v>
      </c>
      <c r="N246" s="17">
        <f t="shared" si="110"/>
        <v>323933</v>
      </c>
      <c r="O246" s="17">
        <f t="shared" si="110"/>
        <v>275596</v>
      </c>
      <c r="DX246" s="41" t="s">
        <v>39</v>
      </c>
      <c r="DY246" s="16" t="s">
        <v>0</v>
      </c>
      <c r="DZ246" s="16" t="s">
        <v>0</v>
      </c>
      <c r="EA246" s="16" t="s">
        <v>0</v>
      </c>
    </row>
    <row r="247" spans="2:131" s="17" customFormat="1" hidden="1" x14ac:dyDescent="0.2">
      <c r="B247" s="74" t="s">
        <v>111</v>
      </c>
      <c r="C247" s="74"/>
      <c r="D247" s="17" t="e">
        <f>SUMIF('[2]Budget Summary 1'!$C:$C,$A21,'[2]Budget Summary 1'!J:J)+'[2]Budget Summary 1'!J136</f>
        <v>#VALUE!</v>
      </c>
      <c r="E247" s="74"/>
      <c r="F247" s="17" t="e">
        <f>SUMIF('[2]Budget Summary 1'!$C:$C,$A21,'[2]Budget Summary 1'!L:L)+'[2]Budget Summary 1'!L136</f>
        <v>#VALUE!</v>
      </c>
      <c r="G247" s="17" t="e">
        <f>SUMIF('[2]Budget Summary 1'!$C:$C,$A21,'[2]Budget Summary 1'!M:M)+'[2]Budget Summary 1'!M136</f>
        <v>#VALUE!</v>
      </c>
      <c r="H247" s="17" t="e">
        <f>SUMIF('[2]Budget Summary 1'!$C:$C,$A21,'[2]Budget Summary 1'!N:N)+'[2]Budget Summary 1'!N136</f>
        <v>#VALUE!</v>
      </c>
      <c r="I247" s="17" t="e">
        <f>SUMIF('[2]Budget Summary 1'!$C:$C,$A21,'[2]Budget Summary 1'!O:O)+'[2]Budget Summary 1'!O136</f>
        <v>#VALUE!</v>
      </c>
      <c r="J247" s="17" t="e">
        <f>SUMIF('[2]Budget Summary 1'!$C:$C,$A21,'[2]Budget Summary 1'!P:P)+'[2]Budget Summary 1'!P136</f>
        <v>#VALUE!</v>
      </c>
      <c r="K247" s="17" t="e">
        <f>SUMIF('[2]Budget Summary 1'!$C:$C,$A21,'[2]Budget Summary 1'!Q:Q)+'[2]Budget Summary 1'!Q136</f>
        <v>#VALUE!</v>
      </c>
      <c r="L247" s="17" t="e">
        <f>SUMIF('[2]Budget Summary 1'!$C:$C,$A21,'[2]Budget Summary 1'!R:R)+'[2]Budget Summary 1'!R136</f>
        <v>#VALUE!</v>
      </c>
      <c r="M247" s="17" t="e">
        <f>SUMIF('[2]Budget Summary 1'!$C:$C,$A21,'[2]Budget Summary 1'!S:S)+'[2]Budget Summary 1'!S136</f>
        <v>#VALUE!</v>
      </c>
      <c r="N247" s="17" t="e">
        <f>SUMIF('[2]Budget Summary 1'!$C:$C,$A21,'[2]Budget Summary 1'!T:T)+'[2]Budget Summary 1'!T136</f>
        <v>#VALUE!</v>
      </c>
      <c r="O247" s="17" t="e">
        <f>SUMIF('[2]Budget Summary 1'!$C:$C,$A21,'[2]Budget Summary 1'!U:U)+'[2]Budget Summary 1'!U136</f>
        <v>#VALUE!</v>
      </c>
      <c r="DX247" s="41" t="s">
        <v>39</v>
      </c>
      <c r="DY247" s="16" t="s">
        <v>0</v>
      </c>
      <c r="DZ247" s="16" t="s">
        <v>0</v>
      </c>
      <c r="EA247" s="16" t="s">
        <v>0</v>
      </c>
    </row>
    <row r="248" spans="2:131" s="17" customFormat="1" hidden="1" x14ac:dyDescent="0.2">
      <c r="B248" s="74" t="s">
        <v>82</v>
      </c>
      <c r="C248" s="74"/>
      <c r="D248" s="56" t="e">
        <f>ROUND(D246-D247,0)</f>
        <v>#VALUE!</v>
      </c>
      <c r="E248" s="74"/>
      <c r="F248" s="56" t="e">
        <f t="shared" ref="F248:O248" si="111">ROUND(F246-F247,0)</f>
        <v>#VALUE!</v>
      </c>
      <c r="G248" s="56" t="e">
        <f t="shared" si="111"/>
        <v>#VALUE!</v>
      </c>
      <c r="H248" s="56" t="e">
        <f t="shared" si="111"/>
        <v>#VALUE!</v>
      </c>
      <c r="I248" s="56" t="e">
        <f t="shared" si="111"/>
        <v>#VALUE!</v>
      </c>
      <c r="J248" s="56" t="e">
        <f t="shared" si="111"/>
        <v>#VALUE!</v>
      </c>
      <c r="K248" s="56" t="e">
        <f t="shared" si="111"/>
        <v>#VALUE!</v>
      </c>
      <c r="L248" s="56" t="e">
        <f t="shared" si="111"/>
        <v>#VALUE!</v>
      </c>
      <c r="M248" s="56" t="e">
        <f t="shared" si="111"/>
        <v>#VALUE!</v>
      </c>
      <c r="N248" s="56" t="e">
        <f t="shared" si="111"/>
        <v>#VALUE!</v>
      </c>
      <c r="O248" s="56" t="e">
        <f t="shared" si="111"/>
        <v>#VALUE!</v>
      </c>
      <c r="DX248" s="41" t="s">
        <v>39</v>
      </c>
      <c r="DY248" s="16" t="s">
        <v>0</v>
      </c>
      <c r="DZ248" s="16" t="s">
        <v>0</v>
      </c>
      <c r="EA248" s="16" t="s">
        <v>0</v>
      </c>
    </row>
    <row r="249" spans="2:131" s="17" customFormat="1" hidden="1" x14ac:dyDescent="0.2">
      <c r="B249" s="75" t="s">
        <v>112</v>
      </c>
      <c r="C249" s="76">
        <f>+'[2]S94 - Plan Summary'!C23</f>
        <v>0</v>
      </c>
      <c r="D249" s="76"/>
      <c r="E249" s="75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DX249" s="41" t="s">
        <v>39</v>
      </c>
      <c r="DY249" s="16" t="s">
        <v>0</v>
      </c>
      <c r="DZ249" s="16" t="s">
        <v>0</v>
      </c>
      <c r="EA249" s="16" t="s">
        <v>0</v>
      </c>
    </row>
    <row r="250" spans="2:131" s="17" customFormat="1" hidden="1" x14ac:dyDescent="0.2">
      <c r="B250" s="75" t="s">
        <v>113</v>
      </c>
      <c r="C250" s="76">
        <f>'[2]Loans - External'!I84</f>
        <v>0</v>
      </c>
      <c r="D250" s="76"/>
      <c r="E250" s="75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DX250" s="41" t="s">
        <v>39</v>
      </c>
      <c r="DY250" s="16" t="s">
        <v>0</v>
      </c>
      <c r="DZ250" s="16" t="s">
        <v>0</v>
      </c>
      <c r="EA250" s="16" t="s">
        <v>0</v>
      </c>
    </row>
    <row r="251" spans="2:131" s="17" customFormat="1" hidden="1" x14ac:dyDescent="0.2">
      <c r="B251" s="75" t="s">
        <v>114</v>
      </c>
      <c r="C251" s="76">
        <f>'[2]Loans - External'!I85</f>
        <v>0</v>
      </c>
      <c r="D251" s="76"/>
      <c r="E251" s="75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DX251" s="41" t="s">
        <v>39</v>
      </c>
      <c r="DY251" s="16" t="s">
        <v>0</v>
      </c>
      <c r="DZ251" s="16" t="s">
        <v>0</v>
      </c>
      <c r="EA251" s="16" t="s">
        <v>0</v>
      </c>
    </row>
    <row r="252" spans="2:131" s="17" customFormat="1" hidden="1" x14ac:dyDescent="0.2">
      <c r="B252" s="74" t="s">
        <v>115</v>
      </c>
      <c r="C252" s="74"/>
      <c r="D252" s="77">
        <f>'[2]Loans - External'!J86</f>
        <v>0</v>
      </c>
      <c r="E252" s="74"/>
      <c r="F252" s="30">
        <f>'[2]Loans - External'!K86</f>
        <v>0</v>
      </c>
      <c r="G252" s="30">
        <f>'[2]Loans - External'!L86</f>
        <v>0</v>
      </c>
      <c r="H252" s="30">
        <f>'[2]Loans - External'!M86</f>
        <v>0</v>
      </c>
      <c r="I252" s="30">
        <f>'[2]Loans - External'!N86</f>
        <v>0</v>
      </c>
      <c r="J252" s="30">
        <f>'[2]Loans - External'!O86</f>
        <v>0</v>
      </c>
      <c r="K252" s="30">
        <f>'[2]Loans - External'!P86</f>
        <v>0</v>
      </c>
      <c r="L252" s="30">
        <f>'[2]Loans - External'!Q86</f>
        <v>0</v>
      </c>
      <c r="M252" s="30">
        <f>'[2]Loans - External'!R86</f>
        <v>0</v>
      </c>
      <c r="N252" s="30">
        <f>'[2]Loans - External'!S86</f>
        <v>0</v>
      </c>
      <c r="O252" s="30">
        <f>'[2]Loans - External'!T86</f>
        <v>0</v>
      </c>
      <c r="DX252" s="41" t="s">
        <v>39</v>
      </c>
      <c r="DY252" s="16" t="s">
        <v>0</v>
      </c>
      <c r="DZ252" s="16" t="s">
        <v>0</v>
      </c>
      <c r="EA252" s="16" t="s">
        <v>0</v>
      </c>
    </row>
    <row r="253" spans="2:131" s="17" customFormat="1" hidden="1" x14ac:dyDescent="0.2">
      <c r="B253" s="75" t="s">
        <v>120</v>
      </c>
      <c r="C253" s="76">
        <f>'[2]Loans - External'!I87</f>
        <v>0</v>
      </c>
      <c r="D253" s="76"/>
      <c r="E253" s="75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DX253" s="41" t="s">
        <v>39</v>
      </c>
      <c r="DY253" s="16" t="s">
        <v>0</v>
      </c>
      <c r="DZ253" s="16" t="s">
        <v>0</v>
      </c>
      <c r="EA253" s="16" t="s">
        <v>0</v>
      </c>
    </row>
    <row r="254" spans="2:131" s="17" customFormat="1" hidden="1" x14ac:dyDescent="0.2">
      <c r="B254" s="75" t="s">
        <v>121</v>
      </c>
      <c r="C254" s="76">
        <f>'[2]Finance Leases'!I68</f>
        <v>0</v>
      </c>
      <c r="D254" s="76"/>
      <c r="E254" s="75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DX254" s="41" t="s">
        <v>39</v>
      </c>
      <c r="DY254" s="16" t="s">
        <v>0</v>
      </c>
      <c r="DZ254" s="16" t="s">
        <v>0</v>
      </c>
      <c r="EA254" s="16" t="s">
        <v>0</v>
      </c>
    </row>
    <row r="255" spans="2:131" s="17" customFormat="1" hidden="1" x14ac:dyDescent="0.2">
      <c r="B255" s="74" t="s">
        <v>116</v>
      </c>
      <c r="C255" s="74"/>
      <c r="D255" s="63" t="e">
        <f>ROUND(D248-SUM(D249:D254),0)</f>
        <v>#VALUE!</v>
      </c>
      <c r="E255" s="74"/>
      <c r="F255" s="63" t="e">
        <f>ROUND(F248-SUM(F249:F254),0)</f>
        <v>#VALUE!</v>
      </c>
      <c r="G255" s="63" t="e">
        <f t="shared" ref="G255:O255" si="112">ROUND(G248-SUM(G249:G254),0)</f>
        <v>#VALUE!</v>
      </c>
      <c r="H255" s="63" t="e">
        <f t="shared" si="112"/>
        <v>#VALUE!</v>
      </c>
      <c r="I255" s="63" t="e">
        <f t="shared" si="112"/>
        <v>#VALUE!</v>
      </c>
      <c r="J255" s="63" t="e">
        <f t="shared" si="112"/>
        <v>#VALUE!</v>
      </c>
      <c r="K255" s="63" t="e">
        <f t="shared" si="112"/>
        <v>#VALUE!</v>
      </c>
      <c r="L255" s="63" t="e">
        <f t="shared" si="112"/>
        <v>#VALUE!</v>
      </c>
      <c r="M255" s="63" t="e">
        <f t="shared" si="112"/>
        <v>#VALUE!</v>
      </c>
      <c r="N255" s="63" t="e">
        <f t="shared" si="112"/>
        <v>#VALUE!</v>
      </c>
      <c r="O255" s="63" t="e">
        <f t="shared" si="112"/>
        <v>#VALUE!</v>
      </c>
      <c r="DX255" s="41" t="s">
        <v>39</v>
      </c>
      <c r="DY255" s="16" t="s">
        <v>0</v>
      </c>
      <c r="DZ255" s="16" t="s">
        <v>0</v>
      </c>
      <c r="EA255" s="16" t="s">
        <v>0</v>
      </c>
    </row>
    <row r="256" spans="2:131" s="17" customFormat="1" hidden="1" x14ac:dyDescent="0.2">
      <c r="B256" s="74" t="s">
        <v>122</v>
      </c>
      <c r="C256" s="74"/>
      <c r="D256" s="30">
        <f>-ROUND('[2]Loans - External'!J83,2)</f>
        <v>-1863243</v>
      </c>
      <c r="E256" s="74"/>
      <c r="F256" s="30">
        <f>-ROUND('[2]Loans - External'!K83,2)</f>
        <v>-1607279</v>
      </c>
      <c r="G256" s="30">
        <f>-ROUND('[2]Loans - External'!L83,2)</f>
        <v>-1323018</v>
      </c>
      <c r="H256" s="30">
        <f>-ROUND('[2]Loans - External'!M83,2)</f>
        <v>-1120986</v>
      </c>
      <c r="I256" s="30">
        <f>-ROUND('[2]Loans - External'!N83,2)</f>
        <v>-951713</v>
      </c>
      <c r="J256" s="30">
        <f>-ROUND('[2]Loans - External'!O83,2)</f>
        <v>-780583</v>
      </c>
      <c r="K256" s="30">
        <f>-ROUND('[2]Loans - External'!P83,2)</f>
        <v>-616537</v>
      </c>
      <c r="L256" s="30">
        <f>-ROUND('[2]Loans - External'!Q83,2)</f>
        <v>-501548</v>
      </c>
      <c r="M256" s="30">
        <f>-ROUND('[2]Loans - External'!R83,2)</f>
        <v>-396557</v>
      </c>
      <c r="N256" s="30">
        <f>-ROUND('[2]Loans - External'!S83,2)</f>
        <v>-323933</v>
      </c>
      <c r="O256" s="30">
        <f>-ROUND('[2]Loans - External'!T83,2)</f>
        <v>-275596</v>
      </c>
      <c r="DX256" s="41" t="s">
        <v>39</v>
      </c>
      <c r="DY256" s="16" t="s">
        <v>0</v>
      </c>
      <c r="DZ256" s="16" t="s">
        <v>0</v>
      </c>
      <c r="EA256" s="16" t="s">
        <v>0</v>
      </c>
    </row>
    <row r="257" spans="1:131" s="17" customFormat="1" hidden="1" x14ac:dyDescent="0.2">
      <c r="A257" s="17" t="str">
        <f>'[2]Budget Summary 1'!D41</f>
        <v>Borrowing Costs - Interest on Loans (External)</v>
      </c>
      <c r="B257" s="74" t="s">
        <v>123</v>
      </c>
      <c r="C257" s="74"/>
      <c r="D257" s="30" t="e">
        <f>+SUMIF('[2]Budget Summary 1'!$D:$D,$A257,'[2]Budget Summary 1'!J:J)</f>
        <v>#VALUE!</v>
      </c>
      <c r="E257" s="74"/>
      <c r="F257" s="30" t="e">
        <f>+SUMIF('[2]Budget Summary 1'!$D:$D,$A257,'[2]Budget Summary 1'!L:L)</f>
        <v>#VALUE!</v>
      </c>
      <c r="G257" s="30" t="e">
        <f>+SUMIF('[2]Budget Summary 1'!$D:$D,$A257,'[2]Budget Summary 1'!M:M)</f>
        <v>#VALUE!</v>
      </c>
      <c r="H257" s="30" t="e">
        <f>+SUMIF('[2]Budget Summary 1'!$D:$D,$A257,'[2]Budget Summary 1'!N:N)</f>
        <v>#VALUE!</v>
      </c>
      <c r="I257" s="30" t="e">
        <f>+SUMIF('[2]Budget Summary 1'!$D:$D,$A257,'[2]Budget Summary 1'!O:O)</f>
        <v>#VALUE!</v>
      </c>
      <c r="J257" s="30" t="e">
        <f>+SUMIF('[2]Budget Summary 1'!$D:$D,$A257,'[2]Budget Summary 1'!P:P)</f>
        <v>#VALUE!</v>
      </c>
      <c r="K257" s="30" t="e">
        <f>+SUMIF('[2]Budget Summary 1'!$D:$D,$A257,'[2]Budget Summary 1'!Q:Q)</f>
        <v>#VALUE!</v>
      </c>
      <c r="L257" s="30" t="e">
        <f>+SUMIF('[2]Budget Summary 1'!$D:$D,$A257,'[2]Budget Summary 1'!R:R)</f>
        <v>#VALUE!</v>
      </c>
      <c r="M257" s="30" t="e">
        <f>+SUMIF('[2]Budget Summary 1'!$D:$D,$A257,'[2]Budget Summary 1'!S:S)</f>
        <v>#VALUE!</v>
      </c>
      <c r="N257" s="30" t="e">
        <f>+SUMIF('[2]Budget Summary 1'!$D:$D,$A257,'[2]Budget Summary 1'!T:T)</f>
        <v>#VALUE!</v>
      </c>
      <c r="O257" s="30" t="e">
        <f>+SUMIF('[2]Budget Summary 1'!$D:$D,$A257,'[2]Budget Summary 1'!U:U)</f>
        <v>#VALUE!</v>
      </c>
      <c r="DX257" s="41" t="s">
        <v>39</v>
      </c>
      <c r="DY257" s="16" t="s">
        <v>0</v>
      </c>
      <c r="DZ257" s="16" t="s">
        <v>0</v>
      </c>
      <c r="EA257" s="16" t="s">
        <v>0</v>
      </c>
    </row>
    <row r="258" spans="1:131" s="17" customFormat="1" hidden="1" x14ac:dyDescent="0.2">
      <c r="B258" s="74" t="s">
        <v>82</v>
      </c>
      <c r="C258" s="74"/>
      <c r="D258" s="30" t="e">
        <f>ROUND(SUM(D255:D257),0)</f>
        <v>#VALUE!</v>
      </c>
      <c r="E258" s="74"/>
      <c r="F258" s="30" t="e">
        <f t="shared" ref="F258:O258" si="113">ROUND(SUM(F255:F257),0)</f>
        <v>#VALUE!</v>
      </c>
      <c r="G258" s="30" t="e">
        <f t="shared" si="113"/>
        <v>#VALUE!</v>
      </c>
      <c r="H258" s="30" t="e">
        <f t="shared" si="113"/>
        <v>#VALUE!</v>
      </c>
      <c r="I258" s="30" t="e">
        <f t="shared" si="113"/>
        <v>#VALUE!</v>
      </c>
      <c r="J258" s="30" t="e">
        <f t="shared" si="113"/>
        <v>#VALUE!</v>
      </c>
      <c r="K258" s="30" t="e">
        <f t="shared" si="113"/>
        <v>#VALUE!</v>
      </c>
      <c r="L258" s="30" t="e">
        <f t="shared" si="113"/>
        <v>#VALUE!</v>
      </c>
      <c r="M258" s="30" t="e">
        <f t="shared" si="113"/>
        <v>#VALUE!</v>
      </c>
      <c r="N258" s="30" t="e">
        <f t="shared" si="113"/>
        <v>#VALUE!</v>
      </c>
      <c r="O258" s="30" t="e">
        <f t="shared" si="113"/>
        <v>#VALUE!</v>
      </c>
      <c r="DX258" s="41" t="s">
        <v>39</v>
      </c>
      <c r="DY258" s="16" t="s">
        <v>0</v>
      </c>
      <c r="DZ258" s="16" t="s">
        <v>0</v>
      </c>
      <c r="EA258" s="16" t="s">
        <v>0</v>
      </c>
    </row>
    <row r="259" spans="1:131" s="17" customFormat="1" hidden="1" x14ac:dyDescent="0.2">
      <c r="B259" s="74"/>
      <c r="C259" s="74"/>
      <c r="D259" s="30"/>
      <c r="E259" s="74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DX259" s="41" t="s">
        <v>39</v>
      </c>
      <c r="DY259" s="16" t="s">
        <v>0</v>
      </c>
      <c r="DZ259" s="16" t="s">
        <v>0</v>
      </c>
      <c r="EA259" s="16" t="s">
        <v>0</v>
      </c>
    </row>
    <row r="260" spans="1:131" s="17" customFormat="1" hidden="1" x14ac:dyDescent="0.2">
      <c r="B260" s="74"/>
      <c r="C260" s="74"/>
      <c r="D260" s="30"/>
      <c r="E260" s="74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DX260" s="41" t="s">
        <v>39</v>
      </c>
      <c r="DY260" s="16" t="s">
        <v>0</v>
      </c>
      <c r="DZ260" s="16" t="s">
        <v>0</v>
      </c>
      <c r="EA260" s="16" t="s">
        <v>0</v>
      </c>
    </row>
    <row r="261" spans="1:131" s="17" customFormat="1" hidden="1" x14ac:dyDescent="0.2">
      <c r="DX261" s="41" t="s">
        <v>39</v>
      </c>
      <c r="DY261" s="16" t="s">
        <v>0</v>
      </c>
      <c r="DZ261" s="16" t="s">
        <v>0</v>
      </c>
      <c r="EA261" s="16" t="s">
        <v>0</v>
      </c>
    </row>
    <row r="262" spans="1:131" s="17" customFormat="1" hidden="1" x14ac:dyDescent="0.2">
      <c r="B262" s="17" t="str">
        <f>B22</f>
        <v>Materials &amp; Contracts</v>
      </c>
      <c r="DX262" s="41" t="s">
        <v>39</v>
      </c>
      <c r="DY262" s="16" t="s">
        <v>0</v>
      </c>
      <c r="DZ262" s="16" t="s">
        <v>0</v>
      </c>
      <c r="EA262" s="16" t="s">
        <v>0</v>
      </c>
    </row>
    <row r="263" spans="1:131" s="17" customFormat="1" hidden="1" x14ac:dyDescent="0.2">
      <c r="B263" s="74" t="s">
        <v>110</v>
      </c>
      <c r="C263" s="74"/>
      <c r="D263" s="17">
        <f>D22</f>
        <v>42633499.089999996</v>
      </c>
      <c r="E263" s="74"/>
      <c r="F263" s="17">
        <f t="shared" ref="F263:O263" si="114">F22</f>
        <v>33442075.990000006</v>
      </c>
      <c r="G263" s="17">
        <f t="shared" si="114"/>
        <v>33739933.480000004</v>
      </c>
      <c r="H263" s="17">
        <f t="shared" si="114"/>
        <v>34451329.039999999</v>
      </c>
      <c r="I263" s="17">
        <f t="shared" si="114"/>
        <v>35274969.039999999</v>
      </c>
      <c r="J263" s="17">
        <f t="shared" si="114"/>
        <v>36302476.200000003</v>
      </c>
      <c r="K263" s="17">
        <f t="shared" si="114"/>
        <v>37381361.900000006</v>
      </c>
      <c r="L263" s="17">
        <f t="shared" si="114"/>
        <v>38450349.290000014</v>
      </c>
      <c r="M263" s="17">
        <f t="shared" si="114"/>
        <v>39594864.340000033</v>
      </c>
      <c r="N263" s="17">
        <f t="shared" si="114"/>
        <v>40476087.800000012</v>
      </c>
      <c r="O263" s="17">
        <f t="shared" si="114"/>
        <v>41843964.110000029</v>
      </c>
      <c r="DX263" s="41" t="s">
        <v>39</v>
      </c>
      <c r="DY263" s="16" t="s">
        <v>0</v>
      </c>
      <c r="DZ263" s="16" t="s">
        <v>0</v>
      </c>
      <c r="EA263" s="16" t="s">
        <v>0</v>
      </c>
    </row>
    <row r="264" spans="1:131" s="17" customFormat="1" hidden="1" x14ac:dyDescent="0.2">
      <c r="B264" s="74" t="s">
        <v>111</v>
      </c>
      <c r="C264" s="74"/>
      <c r="D264" s="17" t="e">
        <f>SUMIF('[2]Budget Summary 1'!$C:$C,$A22,'[2]Budget Summary 1'!J:J)</f>
        <v>#VALUE!</v>
      </c>
      <c r="E264" s="74"/>
      <c r="F264" s="17" t="e">
        <f>SUMIF('[2]Budget Summary 1'!$C:$C,$A22,'[2]Budget Summary 1'!L:L)</f>
        <v>#VALUE!</v>
      </c>
      <c r="G264" s="17" t="e">
        <f>SUMIF('[2]Budget Summary 1'!$C:$C,$A22,'[2]Budget Summary 1'!M:M)</f>
        <v>#VALUE!</v>
      </c>
      <c r="H264" s="17" t="e">
        <f>SUMIF('[2]Budget Summary 1'!$C:$C,$A22,'[2]Budget Summary 1'!N:N)</f>
        <v>#VALUE!</v>
      </c>
      <c r="I264" s="17" t="e">
        <f>SUMIF('[2]Budget Summary 1'!$C:$C,$A22,'[2]Budget Summary 1'!O:O)</f>
        <v>#VALUE!</v>
      </c>
      <c r="J264" s="17" t="e">
        <f>SUMIF('[2]Budget Summary 1'!$C:$C,$A22,'[2]Budget Summary 1'!P:P)</f>
        <v>#VALUE!</v>
      </c>
      <c r="K264" s="17" t="e">
        <f>SUMIF('[2]Budget Summary 1'!$C:$C,$A22,'[2]Budget Summary 1'!Q:Q)</f>
        <v>#VALUE!</v>
      </c>
      <c r="L264" s="17" t="e">
        <f>SUMIF('[2]Budget Summary 1'!$C:$C,$A22,'[2]Budget Summary 1'!R:R)</f>
        <v>#VALUE!</v>
      </c>
      <c r="M264" s="17" t="e">
        <f>SUMIF('[2]Budget Summary 1'!$C:$C,$A22,'[2]Budget Summary 1'!S:S)</f>
        <v>#VALUE!</v>
      </c>
      <c r="N264" s="17" t="e">
        <f>SUMIF('[2]Budget Summary 1'!$C:$C,$A22,'[2]Budget Summary 1'!T:T)</f>
        <v>#VALUE!</v>
      </c>
      <c r="O264" s="17" t="e">
        <f>SUMIF('[2]Budget Summary 1'!$C:$C,$A22,'[2]Budget Summary 1'!U:U)</f>
        <v>#VALUE!</v>
      </c>
      <c r="DX264" s="41" t="s">
        <v>39</v>
      </c>
      <c r="DY264" s="16" t="s">
        <v>0</v>
      </c>
      <c r="DZ264" s="16" t="s">
        <v>0</v>
      </c>
      <c r="EA264" s="16" t="s">
        <v>0</v>
      </c>
    </row>
    <row r="265" spans="1:131" s="17" customFormat="1" hidden="1" x14ac:dyDescent="0.2">
      <c r="B265" s="74" t="s">
        <v>82</v>
      </c>
      <c r="C265" s="74"/>
      <c r="D265" s="56" t="e">
        <f>ROUND(D263-D264,0)</f>
        <v>#VALUE!</v>
      </c>
      <c r="E265" s="74"/>
      <c r="F265" s="56" t="e">
        <f t="shared" ref="F265:O265" si="115">ROUND(F263-F264,0)</f>
        <v>#VALUE!</v>
      </c>
      <c r="G265" s="56" t="e">
        <f t="shared" si="115"/>
        <v>#VALUE!</v>
      </c>
      <c r="H265" s="56" t="e">
        <f t="shared" si="115"/>
        <v>#VALUE!</v>
      </c>
      <c r="I265" s="56" t="e">
        <f t="shared" si="115"/>
        <v>#VALUE!</v>
      </c>
      <c r="J265" s="56" t="e">
        <f t="shared" si="115"/>
        <v>#VALUE!</v>
      </c>
      <c r="K265" s="56" t="e">
        <f t="shared" si="115"/>
        <v>#VALUE!</v>
      </c>
      <c r="L265" s="56" t="e">
        <f t="shared" si="115"/>
        <v>#VALUE!</v>
      </c>
      <c r="M265" s="56" t="e">
        <f t="shared" si="115"/>
        <v>#VALUE!</v>
      </c>
      <c r="N265" s="56" t="e">
        <f t="shared" si="115"/>
        <v>#VALUE!</v>
      </c>
      <c r="O265" s="56" t="e">
        <f t="shared" si="115"/>
        <v>#VALUE!</v>
      </c>
      <c r="DX265" s="41" t="s">
        <v>39</v>
      </c>
      <c r="DY265" s="16" t="s">
        <v>0</v>
      </c>
      <c r="DZ265" s="16" t="s">
        <v>0</v>
      </c>
      <c r="EA265" s="16" t="s">
        <v>0</v>
      </c>
    </row>
    <row r="266" spans="1:131" s="17" customFormat="1" hidden="1" x14ac:dyDescent="0.2">
      <c r="B266" s="74" t="s">
        <v>112</v>
      </c>
      <c r="C266" s="74"/>
      <c r="D266" s="30">
        <f>+'[2]S94 - Plan Summary'!D24</f>
        <v>0</v>
      </c>
      <c r="E266" s="74"/>
      <c r="F266" s="30">
        <f>+'[2]S94 - Plan Summary'!F24</f>
        <v>0</v>
      </c>
      <c r="G266" s="30">
        <f>+'[2]S94 - Plan Summary'!G24</f>
        <v>0</v>
      </c>
      <c r="H266" s="30">
        <f>+'[2]S94 - Plan Summary'!H24</f>
        <v>0</v>
      </c>
      <c r="I266" s="30">
        <f>+'[2]S94 - Plan Summary'!I24</f>
        <v>0</v>
      </c>
      <c r="J266" s="30">
        <f>+'[2]S94 - Plan Summary'!J24</f>
        <v>0</v>
      </c>
      <c r="K266" s="30">
        <f>+'[2]S94 - Plan Summary'!K24</f>
        <v>0</v>
      </c>
      <c r="L266" s="30">
        <f>+'[2]S94 - Plan Summary'!L24</f>
        <v>0</v>
      </c>
      <c r="M266" s="30">
        <f>+'[2]S94 - Plan Summary'!M24</f>
        <v>0</v>
      </c>
      <c r="N266" s="30">
        <f>+'[2]S94 - Plan Summary'!N24</f>
        <v>0</v>
      </c>
      <c r="O266" s="30">
        <f>+'[2]S94 - Plan Summary'!O24</f>
        <v>0</v>
      </c>
      <c r="DX266" s="41" t="s">
        <v>39</v>
      </c>
      <c r="DY266" s="16" t="s">
        <v>0</v>
      </c>
      <c r="DZ266" s="16" t="s">
        <v>0</v>
      </c>
      <c r="EA266" s="16" t="s">
        <v>0</v>
      </c>
    </row>
    <row r="267" spans="1:131" s="17" customFormat="1" hidden="1" x14ac:dyDescent="0.2">
      <c r="B267" s="74" t="s">
        <v>113</v>
      </c>
      <c r="C267" s="74"/>
      <c r="D267" s="30">
        <f>IF('[2]S94 - Plan Summary'!$R64=TRUE,'[2]S94 - Plan Summary'!D64,0)</f>
        <v>0</v>
      </c>
      <c r="E267" s="74"/>
      <c r="F267" s="30">
        <f>IF('[2]S94 - Plan Summary'!$R64=TRUE,'[2]S94 - Plan Summary'!F64,0)</f>
        <v>0</v>
      </c>
      <c r="G267" s="30">
        <f>IF('[2]S94 - Plan Summary'!$R64=TRUE,'[2]S94 - Plan Summary'!G64,0)</f>
        <v>0</v>
      </c>
      <c r="H267" s="30">
        <f>IF('[2]S94 - Plan Summary'!$R64=TRUE,'[2]S94 - Plan Summary'!H64,0)</f>
        <v>0</v>
      </c>
      <c r="I267" s="30">
        <f>IF('[2]S94 - Plan Summary'!$R64=TRUE,'[2]S94 - Plan Summary'!I64,0)</f>
        <v>0</v>
      </c>
      <c r="J267" s="30">
        <f>IF('[2]S94 - Plan Summary'!$R64=TRUE,'[2]S94 - Plan Summary'!J64,0)</f>
        <v>0</v>
      </c>
      <c r="K267" s="30">
        <f>IF('[2]S94 - Plan Summary'!$R64=TRUE,'[2]S94 - Plan Summary'!K64,0)</f>
        <v>0</v>
      </c>
      <c r="L267" s="30">
        <f>IF('[2]S94 - Plan Summary'!$R64=TRUE,'[2]S94 - Plan Summary'!L64,0)</f>
        <v>0</v>
      </c>
      <c r="M267" s="30">
        <f>IF('[2]S94 - Plan Summary'!$R64=TRUE,'[2]S94 - Plan Summary'!M64,0)</f>
        <v>0</v>
      </c>
      <c r="N267" s="30">
        <f>IF('[2]S94 - Plan Summary'!$R64=TRUE,'[2]S94 - Plan Summary'!N64,0)</f>
        <v>0</v>
      </c>
      <c r="O267" s="30">
        <f>IF('[2]S94 - Plan Summary'!$R64=TRUE,'[2]S94 - Plan Summary'!O64,0)</f>
        <v>0</v>
      </c>
      <c r="DX267" s="41" t="s">
        <v>39</v>
      </c>
      <c r="DY267" s="16" t="s">
        <v>0</v>
      </c>
      <c r="DZ267" s="16" t="s">
        <v>0</v>
      </c>
      <c r="EA267" s="16" t="s">
        <v>0</v>
      </c>
    </row>
    <row r="268" spans="1:131" s="17" customFormat="1" hidden="1" x14ac:dyDescent="0.2">
      <c r="B268" s="74" t="s">
        <v>114</v>
      </c>
      <c r="C268" s="74"/>
      <c r="D268" s="30">
        <f>IF('[2]CAPEX Summary'!$BS84=TRUE,SUM('[2]CAPEX Summary'!E84),0)</f>
        <v>0</v>
      </c>
      <c r="E268" s="74"/>
      <c r="F268" s="30">
        <f>IF('[2]CAPEX Summary'!$BS84=TRUE,SUM('[2]CAPEX Summary'!G84),0)</f>
        <v>0</v>
      </c>
      <c r="G268" s="30">
        <f>IF('[2]CAPEX Summary'!$BS84=TRUE,SUM('[2]CAPEX Summary'!H84),0)</f>
        <v>0</v>
      </c>
      <c r="H268" s="30">
        <f>IF('[2]CAPEX Summary'!$BS84=TRUE,SUM('[2]CAPEX Summary'!I84),0)</f>
        <v>0</v>
      </c>
      <c r="I268" s="30">
        <f>IF('[2]CAPEX Summary'!$BS84=TRUE,SUM('[2]CAPEX Summary'!J84),0)</f>
        <v>0</v>
      </c>
      <c r="J268" s="30">
        <f>IF('[2]CAPEX Summary'!$BS84=TRUE,SUM('[2]CAPEX Summary'!K84),0)</f>
        <v>0</v>
      </c>
      <c r="K268" s="30">
        <f>IF('[2]CAPEX Summary'!$BS84=TRUE,SUM('[2]CAPEX Summary'!L84),0)</f>
        <v>0</v>
      </c>
      <c r="L268" s="30">
        <f>IF('[2]CAPEX Summary'!$BS84=TRUE,SUM('[2]CAPEX Summary'!M84),0)</f>
        <v>0</v>
      </c>
      <c r="M268" s="30">
        <f>IF('[2]CAPEX Summary'!$BS84=TRUE,SUM('[2]CAPEX Summary'!N84),0)</f>
        <v>0</v>
      </c>
      <c r="N268" s="30">
        <f>IF('[2]CAPEX Summary'!$BS84=TRUE,SUM('[2]CAPEX Summary'!O84),0)</f>
        <v>0</v>
      </c>
      <c r="O268" s="30">
        <f>IF('[2]CAPEX Summary'!$BS84=TRUE,SUM('[2]CAPEX Summary'!P84),0)</f>
        <v>0</v>
      </c>
      <c r="DX268" s="41" t="s">
        <v>39</v>
      </c>
      <c r="DY268" s="16" t="s">
        <v>0</v>
      </c>
      <c r="DZ268" s="16" t="s">
        <v>0</v>
      </c>
      <c r="EA268" s="16" t="s">
        <v>0</v>
      </c>
    </row>
    <row r="269" spans="1:131" s="17" customFormat="1" hidden="1" x14ac:dyDescent="0.2">
      <c r="B269" s="74" t="s">
        <v>115</v>
      </c>
      <c r="C269" s="74"/>
      <c r="D269" s="30">
        <f>'[2]Major Projects summary'!E37</f>
        <v>0</v>
      </c>
      <c r="E269" s="74"/>
      <c r="F269" s="30">
        <f>'[2]Major Projects summary'!G37</f>
        <v>0</v>
      </c>
      <c r="G269" s="30">
        <f>'[2]Major Projects summary'!H37</f>
        <v>0</v>
      </c>
      <c r="H269" s="30">
        <f>'[2]Major Projects summary'!I37</f>
        <v>0</v>
      </c>
      <c r="I269" s="30">
        <f>'[2]Major Projects summary'!J37</f>
        <v>0</v>
      </c>
      <c r="J269" s="30">
        <f>'[2]Major Projects summary'!K37</f>
        <v>0</v>
      </c>
      <c r="K269" s="30">
        <f>'[2]Major Projects summary'!L37</f>
        <v>0</v>
      </c>
      <c r="L269" s="30">
        <f>'[2]Major Projects summary'!M37</f>
        <v>0</v>
      </c>
      <c r="M269" s="30">
        <f>'[2]Major Projects summary'!N37</f>
        <v>0</v>
      </c>
      <c r="N269" s="30">
        <f>'[2]Major Projects summary'!O37</f>
        <v>0</v>
      </c>
      <c r="O269" s="30">
        <f>'[2]Major Projects summary'!P37</f>
        <v>0</v>
      </c>
      <c r="DX269" s="41" t="s">
        <v>39</v>
      </c>
      <c r="DY269" s="16" t="s">
        <v>0</v>
      </c>
      <c r="DZ269" s="16" t="s">
        <v>0</v>
      </c>
      <c r="EA269" s="16" t="s">
        <v>0</v>
      </c>
    </row>
    <row r="270" spans="1:131" s="17" customFormat="1" hidden="1" x14ac:dyDescent="0.2">
      <c r="B270" s="74" t="s">
        <v>120</v>
      </c>
      <c r="C270" s="74"/>
      <c r="D270" s="30">
        <f>'[2]Major Projects summary'!E91</f>
        <v>0</v>
      </c>
      <c r="E270" s="74"/>
      <c r="F270" s="30">
        <f>'[2]Major Projects summary'!G91</f>
        <v>0</v>
      </c>
      <c r="G270" s="30">
        <f>'[2]Major Projects summary'!H91</f>
        <v>0</v>
      </c>
      <c r="H270" s="30">
        <f>'[2]Major Projects summary'!I91</f>
        <v>0</v>
      </c>
      <c r="I270" s="30">
        <f>'[2]Major Projects summary'!J91</f>
        <v>0</v>
      </c>
      <c r="J270" s="30">
        <f>'[2]Major Projects summary'!K91</f>
        <v>0</v>
      </c>
      <c r="K270" s="30">
        <f>'[2]Major Projects summary'!L91</f>
        <v>0</v>
      </c>
      <c r="L270" s="30">
        <f>'[2]Major Projects summary'!M91</f>
        <v>0</v>
      </c>
      <c r="M270" s="30">
        <f>'[2]Major Projects summary'!N91</f>
        <v>0</v>
      </c>
      <c r="N270" s="30">
        <f>'[2]Major Projects summary'!O91</f>
        <v>0</v>
      </c>
      <c r="O270" s="30">
        <f>'[2]Major Projects summary'!P91</f>
        <v>0</v>
      </c>
      <c r="DX270" s="41" t="s">
        <v>39</v>
      </c>
      <c r="DY270" s="16" t="s">
        <v>0</v>
      </c>
      <c r="DZ270" s="16" t="s">
        <v>0</v>
      </c>
      <c r="EA270" s="16" t="s">
        <v>0</v>
      </c>
    </row>
    <row r="271" spans="1:131" s="17" customFormat="1" hidden="1" x14ac:dyDescent="0.2">
      <c r="B271" s="74" t="s">
        <v>121</v>
      </c>
      <c r="C271" s="74"/>
      <c r="D271" s="30">
        <f>'[2]Major Projects summary'!E92</f>
        <v>0</v>
      </c>
      <c r="E271" s="74"/>
      <c r="F271" s="30">
        <f>'[2]Major Projects summary'!G92</f>
        <v>0</v>
      </c>
      <c r="G271" s="30">
        <f>'[2]Major Projects summary'!H92</f>
        <v>0</v>
      </c>
      <c r="H271" s="30">
        <f>'[2]Major Projects summary'!I92</f>
        <v>0</v>
      </c>
      <c r="I271" s="30">
        <f>'[2]Major Projects summary'!J92</f>
        <v>0</v>
      </c>
      <c r="J271" s="30">
        <f>'[2]Major Projects summary'!K92</f>
        <v>0</v>
      </c>
      <c r="K271" s="30">
        <f>'[2]Major Projects summary'!L92</f>
        <v>0</v>
      </c>
      <c r="L271" s="30">
        <f>'[2]Major Projects summary'!M92</f>
        <v>0</v>
      </c>
      <c r="M271" s="30">
        <f>'[2]Major Projects summary'!N92</f>
        <v>0</v>
      </c>
      <c r="N271" s="30">
        <f>'[2]Major Projects summary'!O92</f>
        <v>0</v>
      </c>
      <c r="O271" s="30">
        <f>'[2]Major Projects summary'!P92</f>
        <v>0</v>
      </c>
      <c r="DX271" s="41" t="s">
        <v>39</v>
      </c>
      <c r="DY271" s="16" t="s">
        <v>0</v>
      </c>
      <c r="DZ271" s="16" t="s">
        <v>0</v>
      </c>
      <c r="EA271" s="16" t="s">
        <v>0</v>
      </c>
    </row>
    <row r="272" spans="1:131" s="17" customFormat="1" hidden="1" x14ac:dyDescent="0.2">
      <c r="B272" s="74" t="s">
        <v>124</v>
      </c>
      <c r="C272" s="74"/>
      <c r="D272" s="30">
        <f>'[2]Major Projects summary'!E104</f>
        <v>0</v>
      </c>
      <c r="E272" s="74"/>
      <c r="F272" s="30">
        <f>'[2]Major Projects summary'!G104</f>
        <v>0</v>
      </c>
      <c r="G272" s="30">
        <f>'[2]Major Projects summary'!H104</f>
        <v>0</v>
      </c>
      <c r="H272" s="30">
        <f>'[2]Major Projects summary'!I104</f>
        <v>0</v>
      </c>
      <c r="I272" s="30">
        <f>'[2]Major Projects summary'!J104</f>
        <v>0</v>
      </c>
      <c r="J272" s="30">
        <f>'[2]Major Projects summary'!K104</f>
        <v>0</v>
      </c>
      <c r="K272" s="30">
        <f>'[2]Major Projects summary'!L104</f>
        <v>0</v>
      </c>
      <c r="L272" s="30">
        <f>'[2]Major Projects summary'!M104</f>
        <v>0</v>
      </c>
      <c r="M272" s="30">
        <f>'[2]Major Projects summary'!N104</f>
        <v>0</v>
      </c>
      <c r="N272" s="30">
        <f>'[2]Major Projects summary'!O104</f>
        <v>0</v>
      </c>
      <c r="O272" s="30">
        <f>'[2]Major Projects summary'!P104</f>
        <v>0</v>
      </c>
      <c r="DX272" s="41" t="s">
        <v>39</v>
      </c>
      <c r="DY272" s="16" t="s">
        <v>0</v>
      </c>
      <c r="DZ272" s="16" t="s">
        <v>0</v>
      </c>
      <c r="EA272" s="16" t="s">
        <v>0</v>
      </c>
    </row>
    <row r="273" spans="2:131" s="17" customFormat="1" hidden="1" x14ac:dyDescent="0.2">
      <c r="B273" s="74" t="s">
        <v>125</v>
      </c>
      <c r="C273" s="74"/>
      <c r="D273" s="30">
        <f>'[2]RE Dev Summary'!E53</f>
        <v>0</v>
      </c>
      <c r="E273" s="74"/>
      <c r="F273" s="30">
        <f>'[2]RE Dev Summary'!G53</f>
        <v>0</v>
      </c>
      <c r="G273" s="30">
        <f>'[2]RE Dev Summary'!H53</f>
        <v>0</v>
      </c>
      <c r="H273" s="30">
        <f>'[2]RE Dev Summary'!I53</f>
        <v>0</v>
      </c>
      <c r="I273" s="30">
        <f>'[2]RE Dev Summary'!J53</f>
        <v>0</v>
      </c>
      <c r="J273" s="30">
        <f>'[2]RE Dev Summary'!K53</f>
        <v>0</v>
      </c>
      <c r="K273" s="30">
        <f>'[2]RE Dev Summary'!L53</f>
        <v>0</v>
      </c>
      <c r="L273" s="30">
        <f>'[2]RE Dev Summary'!M53</f>
        <v>0</v>
      </c>
      <c r="M273" s="30">
        <f>'[2]RE Dev Summary'!N53</f>
        <v>0</v>
      </c>
      <c r="N273" s="30">
        <f>'[2]RE Dev Summary'!O53</f>
        <v>0</v>
      </c>
      <c r="O273" s="30">
        <f>'[2]RE Dev Summary'!P53</f>
        <v>0</v>
      </c>
      <c r="DX273" s="41" t="s">
        <v>39</v>
      </c>
      <c r="DY273" s="16" t="s">
        <v>0</v>
      </c>
      <c r="DZ273" s="16" t="s">
        <v>0</v>
      </c>
      <c r="EA273" s="16" t="s">
        <v>0</v>
      </c>
    </row>
    <row r="274" spans="2:131" s="17" customFormat="1" hidden="1" x14ac:dyDescent="0.2">
      <c r="B274" s="74" t="s">
        <v>126</v>
      </c>
      <c r="C274" s="74"/>
      <c r="D274" s="30">
        <f>'[2]RE Dev Summary'!E63</f>
        <v>0</v>
      </c>
      <c r="E274" s="74"/>
      <c r="F274" s="30">
        <f>'[2]RE Dev Summary'!G63</f>
        <v>0</v>
      </c>
      <c r="G274" s="30">
        <f>'[2]RE Dev Summary'!H63</f>
        <v>0</v>
      </c>
      <c r="H274" s="30">
        <f>'[2]RE Dev Summary'!I63</f>
        <v>0</v>
      </c>
      <c r="I274" s="30">
        <f>'[2]RE Dev Summary'!J63</f>
        <v>0</v>
      </c>
      <c r="J274" s="30">
        <f>'[2]RE Dev Summary'!K63</f>
        <v>0</v>
      </c>
      <c r="K274" s="30">
        <f>'[2]RE Dev Summary'!L63</f>
        <v>0</v>
      </c>
      <c r="L274" s="30">
        <f>'[2]RE Dev Summary'!M63</f>
        <v>0</v>
      </c>
      <c r="M274" s="30">
        <f>'[2]RE Dev Summary'!N63</f>
        <v>0</v>
      </c>
      <c r="N274" s="30">
        <f>'[2]RE Dev Summary'!O63</f>
        <v>0</v>
      </c>
      <c r="O274" s="30">
        <f>'[2]RE Dev Summary'!P63</f>
        <v>0</v>
      </c>
      <c r="DX274" s="41" t="s">
        <v>39</v>
      </c>
      <c r="DY274" s="16" t="s">
        <v>0</v>
      </c>
      <c r="DZ274" s="16" t="s">
        <v>0</v>
      </c>
      <c r="EA274" s="16" t="s">
        <v>0</v>
      </c>
    </row>
    <row r="275" spans="2:131" s="17" customFormat="1" hidden="1" x14ac:dyDescent="0.2">
      <c r="B275" s="74" t="s">
        <v>127</v>
      </c>
      <c r="C275" s="74"/>
      <c r="D275" s="30">
        <f>'[2]Assets - Disposals &amp; Transfers'!E465</f>
        <v>0</v>
      </c>
      <c r="E275" s="74"/>
      <c r="F275" s="30">
        <f>'[2]Assets - Disposals &amp; Transfers'!G465</f>
        <v>0</v>
      </c>
      <c r="G275" s="30">
        <f>'[2]Assets - Disposals &amp; Transfers'!H465</f>
        <v>0</v>
      </c>
      <c r="H275" s="30">
        <f>'[2]Assets - Disposals &amp; Transfers'!I465</f>
        <v>0</v>
      </c>
      <c r="I275" s="30">
        <f>'[2]Assets - Disposals &amp; Transfers'!J465</f>
        <v>0</v>
      </c>
      <c r="J275" s="30">
        <f>'[2]Assets - Disposals &amp; Transfers'!K465</f>
        <v>0</v>
      </c>
      <c r="K275" s="30">
        <f>'[2]Assets - Disposals &amp; Transfers'!L465</f>
        <v>0</v>
      </c>
      <c r="L275" s="30">
        <f>'[2]Assets - Disposals &amp; Transfers'!M465</f>
        <v>0</v>
      </c>
      <c r="M275" s="30">
        <f>'[2]Assets - Disposals &amp; Transfers'!N465</f>
        <v>0</v>
      </c>
      <c r="N275" s="30">
        <f>'[2]Assets - Disposals &amp; Transfers'!O465</f>
        <v>0</v>
      </c>
      <c r="O275" s="30">
        <f>'[2]Assets - Disposals &amp; Transfers'!P465</f>
        <v>0</v>
      </c>
      <c r="DX275" s="41" t="s">
        <v>39</v>
      </c>
      <c r="DY275" s="16" t="s">
        <v>0</v>
      </c>
      <c r="DZ275" s="16" t="s">
        <v>0</v>
      </c>
      <c r="EA275" s="16" t="s">
        <v>0</v>
      </c>
    </row>
    <row r="276" spans="2:131" s="17" customFormat="1" hidden="1" x14ac:dyDescent="0.2">
      <c r="B276" s="74" t="s">
        <v>128</v>
      </c>
      <c r="C276" s="74"/>
      <c r="D276" s="30">
        <f>+'[2]Budget Summary 1'!J139</f>
        <v>0</v>
      </c>
      <c r="E276" s="74"/>
      <c r="F276" s="30">
        <f>+'[2]Budget Summary 1'!L139</f>
        <v>0</v>
      </c>
      <c r="G276" s="30">
        <f>+'[2]Budget Summary 1'!M139</f>
        <v>0</v>
      </c>
      <c r="H276" s="30">
        <f>+'[2]Budget Summary 1'!N139</f>
        <v>0</v>
      </c>
      <c r="I276" s="30">
        <f>+'[2]Budget Summary 1'!O139</f>
        <v>0</v>
      </c>
      <c r="J276" s="30">
        <f>+'[2]Budget Summary 1'!P139</f>
        <v>0</v>
      </c>
      <c r="K276" s="30">
        <f>+'[2]Budget Summary 1'!Q139</f>
        <v>0</v>
      </c>
      <c r="L276" s="30">
        <f>+'[2]Budget Summary 1'!R139</f>
        <v>0</v>
      </c>
      <c r="M276" s="30">
        <f>+'[2]Budget Summary 1'!S139</f>
        <v>0</v>
      </c>
      <c r="N276" s="30">
        <f>+'[2]Budget Summary 1'!T139</f>
        <v>0</v>
      </c>
      <c r="O276" s="30">
        <f>+'[2]Budget Summary 1'!U139</f>
        <v>0</v>
      </c>
      <c r="DX276" s="41" t="s">
        <v>39</v>
      </c>
      <c r="DY276" s="16" t="s">
        <v>0</v>
      </c>
      <c r="DZ276" s="16" t="s">
        <v>0</v>
      </c>
      <c r="EA276" s="16" t="s">
        <v>0</v>
      </c>
    </row>
    <row r="277" spans="2:131" s="17" customFormat="1" hidden="1" x14ac:dyDescent="0.2">
      <c r="B277" s="74" t="s">
        <v>129</v>
      </c>
      <c r="C277" s="74"/>
      <c r="D277" s="30">
        <f>IF('[2]Budget Summary 1'!J608&lt;0,-'[2]Budget Summary 1'!J608,0)-IF('[2]Budget Summary 1'!J608&gt;0,'[2]Budget Summary 1'!J608,0)</f>
        <v>-10659481.950000001</v>
      </c>
      <c r="E277" s="74"/>
      <c r="F277" s="30">
        <f>IF('[2]Budget Summary 1'!L608&lt;0,-'[2]Budget Summary 1'!L608,0)-IF('[2]Budget Summary 1'!L608&gt;0,'[2]Budget Summary 1'!L608,0)</f>
        <v>-10956332.34</v>
      </c>
      <c r="G277" s="30">
        <f>IF('[2]Budget Summary 1'!M608&lt;0,-'[2]Budget Summary 1'!M608,0)-IF('[2]Budget Summary 1'!M608&gt;0,'[2]Budget Summary 1'!M608,0)</f>
        <v>-11302732.33</v>
      </c>
      <c r="H277" s="30">
        <f>IF('[2]Budget Summary 1'!N608&lt;0,-'[2]Budget Summary 1'!N608,0)-IF('[2]Budget Summary 1'!N608&gt;0,'[2]Budget Summary 1'!N608,0)</f>
        <v>-11621419</v>
      </c>
      <c r="I277" s="30">
        <f>IF('[2]Budget Summary 1'!O608&lt;0,-'[2]Budget Summary 1'!O608,0)-IF('[2]Budget Summary 1'!O608&gt;0,'[2]Budget Summary 1'!O608,0)</f>
        <v>-11927644</v>
      </c>
      <c r="J277" s="30">
        <f>IF('[2]Budget Summary 1'!P608&lt;0,-'[2]Budget Summary 1'!P608,0)-IF('[2]Budget Summary 1'!P608&gt;0,'[2]Budget Summary 1'!P608,0)</f>
        <v>-12276359.020000001</v>
      </c>
      <c r="K277" s="30">
        <f>IF('[2]Budget Summary 1'!Q608&lt;0,-'[2]Budget Summary 1'!Q608,0)-IF('[2]Budget Summary 1'!Q608&gt;0,'[2]Budget Summary 1'!Q608,0)</f>
        <v>-12635934.399999999</v>
      </c>
      <c r="L277" s="30">
        <f>IF('[2]Budget Summary 1'!R608&lt;0,-'[2]Budget Summary 1'!R608,0)-IF('[2]Budget Summary 1'!R608&gt;0,'[2]Budget Summary 1'!R608,0)</f>
        <v>-13005890.109999998</v>
      </c>
      <c r="M277" s="30">
        <f>IF('[2]Budget Summary 1'!S608&lt;0,-'[2]Budget Summary 1'!S608,0)-IF('[2]Budget Summary 1'!S608&gt;0,'[2]Budget Summary 1'!S608,0)</f>
        <v>-13387081.429999996</v>
      </c>
      <c r="N277" s="30">
        <f>IF('[2]Budget Summary 1'!T608&lt;0,-'[2]Budget Summary 1'!T608,0)-IF('[2]Budget Summary 1'!T608&gt;0,'[2]Budget Summary 1'!T608,0)</f>
        <v>-13779706.359999999</v>
      </c>
      <c r="O277" s="30">
        <f>IF('[2]Budget Summary 1'!U608&lt;0,-'[2]Budget Summary 1'!U608,0)-IF('[2]Budget Summary 1'!U608&gt;0,'[2]Budget Summary 1'!U608,0)</f>
        <v>-14000315.41</v>
      </c>
      <c r="DX277" s="41" t="s">
        <v>39</v>
      </c>
      <c r="DY277" s="16" t="s">
        <v>0</v>
      </c>
      <c r="DZ277" s="16" t="s">
        <v>0</v>
      </c>
      <c r="EA277" s="16" t="s">
        <v>0</v>
      </c>
    </row>
    <row r="278" spans="2:131" s="17" customFormat="1" hidden="1" x14ac:dyDescent="0.2">
      <c r="B278" s="74" t="s">
        <v>116</v>
      </c>
      <c r="C278" s="74"/>
      <c r="D278" s="63" t="e">
        <f>ROUND(D265-SUM(D266:D277),0)</f>
        <v>#VALUE!</v>
      </c>
      <c r="E278" s="74"/>
      <c r="F278" s="63" t="e">
        <f>ROUND(F265-SUM(F266:F277),0)</f>
        <v>#VALUE!</v>
      </c>
      <c r="G278" s="63" t="e">
        <f t="shared" ref="G278:O278" si="116">ROUND(G265-SUM(G266:G277),0)</f>
        <v>#VALUE!</v>
      </c>
      <c r="H278" s="63" t="e">
        <f t="shared" si="116"/>
        <v>#VALUE!</v>
      </c>
      <c r="I278" s="63" t="e">
        <f t="shared" si="116"/>
        <v>#VALUE!</v>
      </c>
      <c r="J278" s="63" t="e">
        <f t="shared" si="116"/>
        <v>#VALUE!</v>
      </c>
      <c r="K278" s="63" t="e">
        <f t="shared" si="116"/>
        <v>#VALUE!</v>
      </c>
      <c r="L278" s="63" t="e">
        <f t="shared" si="116"/>
        <v>#VALUE!</v>
      </c>
      <c r="M278" s="63" t="e">
        <f t="shared" si="116"/>
        <v>#VALUE!</v>
      </c>
      <c r="N278" s="63" t="e">
        <f t="shared" si="116"/>
        <v>#VALUE!</v>
      </c>
      <c r="O278" s="63" t="e">
        <f t="shared" si="116"/>
        <v>#VALUE!</v>
      </c>
      <c r="DX278" s="41" t="s">
        <v>39</v>
      </c>
      <c r="DY278" s="16" t="s">
        <v>0</v>
      </c>
      <c r="DZ278" s="16" t="s">
        <v>0</v>
      </c>
      <c r="EA278" s="16" t="s">
        <v>0</v>
      </c>
    </row>
    <row r="279" spans="2:131" s="17" customFormat="1" hidden="1" x14ac:dyDescent="0.2">
      <c r="DX279" s="41" t="s">
        <v>39</v>
      </c>
      <c r="DY279" s="16" t="s">
        <v>0</v>
      </c>
      <c r="DZ279" s="16" t="s">
        <v>0</v>
      </c>
      <c r="EA279" s="16" t="s">
        <v>0</v>
      </c>
    </row>
    <row r="280" spans="2:131" s="17" customFormat="1" hidden="1" x14ac:dyDescent="0.2">
      <c r="B280" s="17" t="str">
        <f>B23</f>
        <v>Depreciation &amp; Amortisation</v>
      </c>
      <c r="DX280" s="41" t="s">
        <v>39</v>
      </c>
      <c r="DY280" s="16" t="s">
        <v>0</v>
      </c>
      <c r="DZ280" s="16" t="s">
        <v>0</v>
      </c>
      <c r="EA280" s="16" t="s">
        <v>0</v>
      </c>
    </row>
    <row r="281" spans="2:131" s="17" customFormat="1" hidden="1" x14ac:dyDescent="0.2">
      <c r="B281" s="74" t="s">
        <v>110</v>
      </c>
      <c r="C281" s="74"/>
      <c r="D281" s="17">
        <f>D23</f>
        <v>28570444</v>
      </c>
      <c r="E281" s="74"/>
      <c r="F281" s="17">
        <f t="shared" ref="F281:O281" si="117">F23</f>
        <v>29614899</v>
      </c>
      <c r="G281" s="17">
        <f t="shared" si="117"/>
        <v>30503231</v>
      </c>
      <c r="H281" s="17">
        <f t="shared" si="117"/>
        <v>31416243</v>
      </c>
      <c r="I281" s="17">
        <f t="shared" si="117"/>
        <v>32354562</v>
      </c>
      <c r="J281" s="17">
        <f t="shared" si="117"/>
        <v>33325198.859999992</v>
      </c>
      <c r="K281" s="17">
        <f t="shared" si="117"/>
        <v>34324954.829999998</v>
      </c>
      <c r="L281" s="17">
        <f t="shared" si="117"/>
        <v>35354703.460000001</v>
      </c>
      <c r="M281" s="17">
        <f t="shared" si="117"/>
        <v>36415344.550000004</v>
      </c>
      <c r="N281" s="17">
        <f t="shared" si="117"/>
        <v>37507804.900000006</v>
      </c>
      <c r="O281" s="17">
        <f t="shared" si="117"/>
        <v>38633039.060000002</v>
      </c>
      <c r="DX281" s="41" t="s">
        <v>39</v>
      </c>
      <c r="DY281" s="16" t="s">
        <v>0</v>
      </c>
      <c r="DZ281" s="16" t="s">
        <v>0</v>
      </c>
      <c r="EA281" s="16" t="s">
        <v>0</v>
      </c>
    </row>
    <row r="282" spans="2:131" s="17" customFormat="1" hidden="1" x14ac:dyDescent="0.2">
      <c r="B282" s="74" t="s">
        <v>111</v>
      </c>
      <c r="C282" s="74"/>
      <c r="D282" s="17" t="e">
        <f>SUMIF('[2]Budget Summary 1'!$C:$C,$A23,'[2]Budget Summary 1'!J:J)</f>
        <v>#VALUE!</v>
      </c>
      <c r="E282" s="74"/>
      <c r="F282" s="17" t="e">
        <f>SUMIF('[2]Budget Summary 1'!$C:$C,$A23,'[2]Budget Summary 1'!L:L)</f>
        <v>#VALUE!</v>
      </c>
      <c r="G282" s="17" t="e">
        <f>SUMIF('[2]Budget Summary 1'!$C:$C,$A23,'[2]Budget Summary 1'!M:M)</f>
        <v>#VALUE!</v>
      </c>
      <c r="H282" s="17" t="e">
        <f>SUMIF('[2]Budget Summary 1'!$C:$C,$A23,'[2]Budget Summary 1'!N:N)</f>
        <v>#VALUE!</v>
      </c>
      <c r="I282" s="17" t="e">
        <f>SUMIF('[2]Budget Summary 1'!$C:$C,$A23,'[2]Budget Summary 1'!O:O)</f>
        <v>#VALUE!</v>
      </c>
      <c r="J282" s="17" t="e">
        <f>SUMIF('[2]Budget Summary 1'!$C:$C,$A23,'[2]Budget Summary 1'!P:P)</f>
        <v>#VALUE!</v>
      </c>
      <c r="K282" s="17" t="e">
        <f>SUMIF('[2]Budget Summary 1'!$C:$C,$A23,'[2]Budget Summary 1'!Q:Q)</f>
        <v>#VALUE!</v>
      </c>
      <c r="L282" s="17" t="e">
        <f>SUMIF('[2]Budget Summary 1'!$C:$C,$A23,'[2]Budget Summary 1'!R:R)</f>
        <v>#VALUE!</v>
      </c>
      <c r="M282" s="17" t="e">
        <f>SUMIF('[2]Budget Summary 1'!$C:$C,$A23,'[2]Budget Summary 1'!S:S)</f>
        <v>#VALUE!</v>
      </c>
      <c r="N282" s="17" t="e">
        <f>SUMIF('[2]Budget Summary 1'!$C:$C,$A23,'[2]Budget Summary 1'!T:T)</f>
        <v>#VALUE!</v>
      </c>
      <c r="O282" s="17" t="e">
        <f>SUMIF('[2]Budget Summary 1'!$C:$C,$A23,'[2]Budget Summary 1'!U:U)</f>
        <v>#VALUE!</v>
      </c>
      <c r="DX282" s="41" t="s">
        <v>39</v>
      </c>
      <c r="DY282" s="16" t="s">
        <v>0</v>
      </c>
      <c r="DZ282" s="16" t="s">
        <v>0</v>
      </c>
      <c r="EA282" s="16" t="s">
        <v>0</v>
      </c>
    </row>
    <row r="283" spans="2:131" s="17" customFormat="1" hidden="1" x14ac:dyDescent="0.2">
      <c r="B283" s="74" t="s">
        <v>82</v>
      </c>
      <c r="C283" s="74"/>
      <c r="D283" s="56" t="e">
        <f>ROUND(D281-D282,0)</f>
        <v>#VALUE!</v>
      </c>
      <c r="E283" s="74"/>
      <c r="F283" s="56" t="e">
        <f>ROUND(F281-F282,0)</f>
        <v>#VALUE!</v>
      </c>
      <c r="G283" s="56" t="e">
        <f t="shared" ref="G283:O283" si="118">ROUND(G281-G282,0)</f>
        <v>#VALUE!</v>
      </c>
      <c r="H283" s="56" t="e">
        <f t="shared" si="118"/>
        <v>#VALUE!</v>
      </c>
      <c r="I283" s="56" t="e">
        <f t="shared" si="118"/>
        <v>#VALUE!</v>
      </c>
      <c r="J283" s="56" t="e">
        <f t="shared" si="118"/>
        <v>#VALUE!</v>
      </c>
      <c r="K283" s="56" t="e">
        <f t="shared" si="118"/>
        <v>#VALUE!</v>
      </c>
      <c r="L283" s="56" t="e">
        <f t="shared" si="118"/>
        <v>#VALUE!</v>
      </c>
      <c r="M283" s="56" t="e">
        <f t="shared" si="118"/>
        <v>#VALUE!</v>
      </c>
      <c r="N283" s="56" t="e">
        <f t="shared" si="118"/>
        <v>#VALUE!</v>
      </c>
      <c r="O283" s="56" t="e">
        <f t="shared" si="118"/>
        <v>#VALUE!</v>
      </c>
      <c r="DX283" s="41" t="s">
        <v>39</v>
      </c>
      <c r="DY283" s="16" t="s">
        <v>0</v>
      </c>
      <c r="DZ283" s="16" t="s">
        <v>0</v>
      </c>
      <c r="EA283" s="16" t="s">
        <v>0</v>
      </c>
    </row>
    <row r="284" spans="2:131" s="17" customFormat="1" hidden="1" x14ac:dyDescent="0.2">
      <c r="B284" s="74" t="s">
        <v>112</v>
      </c>
      <c r="C284" s="74"/>
      <c r="D284" s="30">
        <f>IF('[2]S94 - Plan Summary'!$R66=TRUE,'[2]S94 - Plan Summary'!D66,0)</f>
        <v>0</v>
      </c>
      <c r="E284" s="74"/>
      <c r="F284" s="30">
        <f>IF('[2]S94 - Plan Summary'!$R66=TRUE,'[2]S94 - Plan Summary'!F66,0)</f>
        <v>0</v>
      </c>
      <c r="G284" s="30">
        <f>IF('[2]S94 - Plan Summary'!$R66=TRUE,'[2]S94 - Plan Summary'!G66,0)</f>
        <v>0</v>
      </c>
      <c r="H284" s="30">
        <f>IF('[2]S94 - Plan Summary'!$R66=TRUE,'[2]S94 - Plan Summary'!H66,0)</f>
        <v>0</v>
      </c>
      <c r="I284" s="30">
        <f>IF('[2]S94 - Plan Summary'!$R66=TRUE,'[2]S94 - Plan Summary'!I66,0)</f>
        <v>0</v>
      </c>
      <c r="J284" s="30">
        <f>IF('[2]S94 - Plan Summary'!$R66=TRUE,'[2]S94 - Plan Summary'!J66,0)</f>
        <v>0</v>
      </c>
      <c r="K284" s="30">
        <f>IF('[2]S94 - Plan Summary'!$R66=TRUE,'[2]S94 - Plan Summary'!K66,0)</f>
        <v>0</v>
      </c>
      <c r="L284" s="30">
        <f>IF('[2]S94 - Plan Summary'!$R66=TRUE,'[2]S94 - Plan Summary'!L66,0)</f>
        <v>0</v>
      </c>
      <c r="M284" s="30">
        <f>IF('[2]S94 - Plan Summary'!$R66=TRUE,'[2]S94 - Plan Summary'!M66,0)</f>
        <v>0</v>
      </c>
      <c r="N284" s="30">
        <f>IF('[2]S94 - Plan Summary'!$R66=TRUE,'[2]S94 - Plan Summary'!N66,0)</f>
        <v>0</v>
      </c>
      <c r="O284" s="30">
        <f>IF('[2]S94 - Plan Summary'!$R66=TRUE,'[2]S94 - Plan Summary'!O66,0)</f>
        <v>0</v>
      </c>
      <c r="DX284" s="41" t="s">
        <v>39</v>
      </c>
      <c r="DY284" s="16" t="s">
        <v>0</v>
      </c>
      <c r="DZ284" s="16" t="s">
        <v>0</v>
      </c>
      <c r="EA284" s="16" t="s">
        <v>0</v>
      </c>
    </row>
    <row r="285" spans="2:131" s="17" customFormat="1" hidden="1" x14ac:dyDescent="0.2">
      <c r="B285" s="74" t="s">
        <v>113</v>
      </c>
      <c r="C285" s="74"/>
      <c r="D285" s="30">
        <f>IF('[2]CAPEX Summary'!$BS87=TRUE,SUM('[2]CAPEX Summary'!E87),0)</f>
        <v>0</v>
      </c>
      <c r="E285" s="74"/>
      <c r="F285" s="30">
        <f>IF('[2]CAPEX Summary'!$BS87=TRUE,SUM('[2]CAPEX Summary'!G87),0)</f>
        <v>0</v>
      </c>
      <c r="G285" s="30">
        <f>IF('[2]CAPEX Summary'!$BS87=TRUE,SUM('[2]CAPEX Summary'!H87),0)</f>
        <v>0</v>
      </c>
      <c r="H285" s="30">
        <f>IF('[2]CAPEX Summary'!$BS87=TRUE,SUM('[2]CAPEX Summary'!I87),0)</f>
        <v>0</v>
      </c>
      <c r="I285" s="30">
        <f>IF('[2]CAPEX Summary'!$BS87=TRUE,SUM('[2]CAPEX Summary'!J87),0)</f>
        <v>0</v>
      </c>
      <c r="J285" s="30">
        <f>IF('[2]CAPEX Summary'!$BS87=TRUE,SUM('[2]CAPEX Summary'!K87),0)</f>
        <v>0</v>
      </c>
      <c r="K285" s="30">
        <f>IF('[2]CAPEX Summary'!$BS87=TRUE,SUM('[2]CAPEX Summary'!L87),0)</f>
        <v>0</v>
      </c>
      <c r="L285" s="30">
        <f>IF('[2]CAPEX Summary'!$BS87=TRUE,SUM('[2]CAPEX Summary'!M87),0)</f>
        <v>0</v>
      </c>
      <c r="M285" s="30">
        <f>IF('[2]CAPEX Summary'!$BS87=TRUE,SUM('[2]CAPEX Summary'!N87),0)</f>
        <v>0</v>
      </c>
      <c r="N285" s="30">
        <f>IF('[2]CAPEX Summary'!$BS87=TRUE,SUM('[2]CAPEX Summary'!O87),0)</f>
        <v>0</v>
      </c>
      <c r="O285" s="30">
        <f>IF('[2]CAPEX Summary'!$BS87=TRUE,SUM('[2]CAPEX Summary'!P87),0)</f>
        <v>0</v>
      </c>
      <c r="DX285" s="41" t="s">
        <v>39</v>
      </c>
      <c r="DY285" s="16" t="s">
        <v>0</v>
      </c>
      <c r="DZ285" s="16" t="s">
        <v>0</v>
      </c>
      <c r="EA285" s="16" t="s">
        <v>0</v>
      </c>
    </row>
    <row r="286" spans="2:131" s="17" customFormat="1" hidden="1" x14ac:dyDescent="0.2">
      <c r="B286" s="74" t="s">
        <v>114</v>
      </c>
      <c r="C286" s="74"/>
      <c r="D286" s="30">
        <f>'[2]Major Projects summary'!E94</f>
        <v>0</v>
      </c>
      <c r="E286" s="74"/>
      <c r="F286" s="30">
        <f>'[2]Major Projects summary'!G94</f>
        <v>0</v>
      </c>
      <c r="G286" s="30">
        <f>'[2]Major Projects summary'!H94</f>
        <v>0</v>
      </c>
      <c r="H286" s="30">
        <f>'[2]Major Projects summary'!I94</f>
        <v>0</v>
      </c>
      <c r="I286" s="30">
        <f>'[2]Major Projects summary'!J94</f>
        <v>0</v>
      </c>
      <c r="J286" s="30">
        <f>'[2]Major Projects summary'!K94</f>
        <v>0</v>
      </c>
      <c r="K286" s="30">
        <f>'[2]Major Projects summary'!L94</f>
        <v>0</v>
      </c>
      <c r="L286" s="30">
        <f>'[2]Major Projects summary'!M94</f>
        <v>0</v>
      </c>
      <c r="M286" s="30">
        <f>'[2]Major Projects summary'!N94</f>
        <v>0</v>
      </c>
      <c r="N286" s="30">
        <f>'[2]Major Projects summary'!O94</f>
        <v>0</v>
      </c>
      <c r="O286" s="30">
        <f>'[2]Major Projects summary'!P94</f>
        <v>0</v>
      </c>
      <c r="DX286" s="41" t="s">
        <v>39</v>
      </c>
      <c r="DY286" s="16" t="s">
        <v>0</v>
      </c>
      <c r="DZ286" s="16" t="s">
        <v>0</v>
      </c>
      <c r="EA286" s="16" t="s">
        <v>0</v>
      </c>
    </row>
    <row r="287" spans="2:131" s="17" customFormat="1" hidden="1" x14ac:dyDescent="0.2">
      <c r="B287" s="74" t="s">
        <v>115</v>
      </c>
      <c r="C287" s="74"/>
      <c r="D287" s="30">
        <f>'[2]Assets - Disposals &amp; Transfers'!E467</f>
        <v>0</v>
      </c>
      <c r="E287" s="74"/>
      <c r="F287" s="30">
        <f>'[2]Assets - Disposals &amp; Transfers'!G467</f>
        <v>0</v>
      </c>
      <c r="G287" s="30">
        <f>'[2]Assets - Disposals &amp; Transfers'!H467</f>
        <v>0</v>
      </c>
      <c r="H287" s="30">
        <f>'[2]Assets - Disposals &amp; Transfers'!I467</f>
        <v>0</v>
      </c>
      <c r="I287" s="30">
        <f>'[2]Assets - Disposals &amp; Transfers'!J467</f>
        <v>0</v>
      </c>
      <c r="J287" s="30">
        <f>'[2]Assets - Disposals &amp; Transfers'!K467</f>
        <v>0</v>
      </c>
      <c r="K287" s="30">
        <f>'[2]Assets - Disposals &amp; Transfers'!L467</f>
        <v>0</v>
      </c>
      <c r="L287" s="30">
        <f>'[2]Assets - Disposals &amp; Transfers'!M467</f>
        <v>0</v>
      </c>
      <c r="M287" s="30">
        <f>'[2]Assets - Disposals &amp; Transfers'!N467</f>
        <v>0</v>
      </c>
      <c r="N287" s="30">
        <f>'[2]Assets - Disposals &amp; Transfers'!O467</f>
        <v>0</v>
      </c>
      <c r="O287" s="30">
        <f>'[2]Assets - Disposals &amp; Transfers'!P467</f>
        <v>0</v>
      </c>
      <c r="DX287" s="41" t="s">
        <v>39</v>
      </c>
      <c r="DY287" s="16" t="s">
        <v>0</v>
      </c>
      <c r="DZ287" s="16" t="s">
        <v>0</v>
      </c>
      <c r="EA287" s="16" t="s">
        <v>0</v>
      </c>
    </row>
    <row r="288" spans="2:131" s="17" customFormat="1" hidden="1" x14ac:dyDescent="0.2">
      <c r="B288" s="74" t="s">
        <v>120</v>
      </c>
      <c r="C288" s="74"/>
      <c r="D288" s="30">
        <f>+'[2]IPP&amp;E Reconciliation'!D708</f>
        <v>0</v>
      </c>
      <c r="E288" s="74"/>
      <c r="F288" s="30">
        <f>+'[2]IPP&amp;E Reconciliation'!E708</f>
        <v>0</v>
      </c>
      <c r="G288" s="30">
        <f>+'[2]IPP&amp;E Reconciliation'!F708</f>
        <v>0</v>
      </c>
      <c r="H288" s="30">
        <f>+'[2]IPP&amp;E Reconciliation'!G708</f>
        <v>0</v>
      </c>
      <c r="I288" s="30">
        <f>+'[2]IPP&amp;E Reconciliation'!H708</f>
        <v>0</v>
      </c>
      <c r="J288" s="30">
        <f>+'[2]IPP&amp;E Reconciliation'!I708</f>
        <v>0</v>
      </c>
      <c r="K288" s="30">
        <f>+'[2]IPP&amp;E Reconciliation'!J708</f>
        <v>0</v>
      </c>
      <c r="L288" s="30">
        <f>+'[2]IPP&amp;E Reconciliation'!K708</f>
        <v>0</v>
      </c>
      <c r="M288" s="30">
        <f>+'[2]IPP&amp;E Reconciliation'!L708</f>
        <v>0</v>
      </c>
      <c r="N288" s="30">
        <f>+'[2]IPP&amp;E Reconciliation'!M708</f>
        <v>0</v>
      </c>
      <c r="O288" s="30">
        <f>+'[2]IPP&amp;E Reconciliation'!N708</f>
        <v>0</v>
      </c>
      <c r="DX288" s="41" t="s">
        <v>39</v>
      </c>
      <c r="DY288" s="16" t="s">
        <v>0</v>
      </c>
      <c r="DZ288" s="16" t="s">
        <v>0</v>
      </c>
      <c r="EA288" s="16" t="s">
        <v>0</v>
      </c>
    </row>
    <row r="289" spans="2:131" s="17" customFormat="1" hidden="1" x14ac:dyDescent="0.2">
      <c r="B289" s="74" t="s">
        <v>116</v>
      </c>
      <c r="C289" s="74"/>
      <c r="D289" s="63" t="e">
        <f>ROUND(D283-SUM(D284:D288),0)</f>
        <v>#VALUE!</v>
      </c>
      <c r="E289" s="74"/>
      <c r="F289" s="63" t="e">
        <f t="shared" ref="F289:O289" si="119">ROUND(F283-SUM(F284:F288),0)</f>
        <v>#VALUE!</v>
      </c>
      <c r="G289" s="63" t="e">
        <f t="shared" si="119"/>
        <v>#VALUE!</v>
      </c>
      <c r="H289" s="63" t="e">
        <f t="shared" si="119"/>
        <v>#VALUE!</v>
      </c>
      <c r="I289" s="63" t="e">
        <f t="shared" si="119"/>
        <v>#VALUE!</v>
      </c>
      <c r="J289" s="63" t="e">
        <f t="shared" si="119"/>
        <v>#VALUE!</v>
      </c>
      <c r="K289" s="63" t="e">
        <f t="shared" si="119"/>
        <v>#VALUE!</v>
      </c>
      <c r="L289" s="63" t="e">
        <f t="shared" si="119"/>
        <v>#VALUE!</v>
      </c>
      <c r="M289" s="63" t="e">
        <f t="shared" si="119"/>
        <v>#VALUE!</v>
      </c>
      <c r="N289" s="63" t="e">
        <f t="shared" si="119"/>
        <v>#VALUE!</v>
      </c>
      <c r="O289" s="63" t="e">
        <f t="shared" si="119"/>
        <v>#VALUE!</v>
      </c>
      <c r="DX289" s="41" t="s">
        <v>39</v>
      </c>
      <c r="DY289" s="16" t="s">
        <v>0</v>
      </c>
      <c r="DZ289" s="16" t="s">
        <v>0</v>
      </c>
      <c r="EA289" s="16" t="s">
        <v>0</v>
      </c>
    </row>
    <row r="290" spans="2:131" s="17" customFormat="1" hidden="1" x14ac:dyDescent="0.2">
      <c r="DX290" s="41" t="s">
        <v>39</v>
      </c>
      <c r="DY290" s="16" t="s">
        <v>0</v>
      </c>
      <c r="DZ290" s="16" t="s">
        <v>0</v>
      </c>
      <c r="EA290" s="16" t="s">
        <v>0</v>
      </c>
    </row>
    <row r="291" spans="2:131" s="17" customFormat="1" hidden="1" x14ac:dyDescent="0.2">
      <c r="B291" s="17" t="str">
        <f>B24</f>
        <v>Impairment</v>
      </c>
      <c r="DX291" s="41" t="s">
        <v>39</v>
      </c>
      <c r="DY291" s="16" t="s">
        <v>0</v>
      </c>
      <c r="DZ291" s="16" t="s">
        <v>0</v>
      </c>
      <c r="EA291" s="16" t="s">
        <v>0</v>
      </c>
    </row>
    <row r="292" spans="2:131" s="17" customFormat="1" hidden="1" x14ac:dyDescent="0.2">
      <c r="B292" s="74" t="s">
        <v>110</v>
      </c>
      <c r="C292" s="74"/>
      <c r="D292" s="17">
        <f>D24</f>
        <v>0</v>
      </c>
      <c r="E292" s="74"/>
      <c r="F292" s="17">
        <f t="shared" ref="F292:O292" si="120">F24</f>
        <v>0</v>
      </c>
      <c r="G292" s="17">
        <f t="shared" si="120"/>
        <v>0</v>
      </c>
      <c r="H292" s="17">
        <f t="shared" si="120"/>
        <v>0</v>
      </c>
      <c r="I292" s="17">
        <f t="shared" si="120"/>
        <v>0</v>
      </c>
      <c r="J292" s="17">
        <f t="shared" si="120"/>
        <v>0</v>
      </c>
      <c r="K292" s="17">
        <f t="shared" si="120"/>
        <v>0</v>
      </c>
      <c r="L292" s="17">
        <f t="shared" si="120"/>
        <v>0</v>
      </c>
      <c r="M292" s="17">
        <f t="shared" si="120"/>
        <v>0</v>
      </c>
      <c r="N292" s="17">
        <f t="shared" si="120"/>
        <v>0</v>
      </c>
      <c r="O292" s="17">
        <f t="shared" si="120"/>
        <v>0</v>
      </c>
      <c r="DX292" s="41" t="s">
        <v>39</v>
      </c>
      <c r="DY292" s="16" t="s">
        <v>0</v>
      </c>
      <c r="DZ292" s="16" t="s">
        <v>0</v>
      </c>
      <c r="EA292" s="16" t="s">
        <v>0</v>
      </c>
    </row>
    <row r="293" spans="2:131" s="17" customFormat="1" hidden="1" x14ac:dyDescent="0.2">
      <c r="B293" s="74" t="s">
        <v>111</v>
      </c>
      <c r="C293" s="74"/>
      <c r="D293" s="17" t="e">
        <f>SUMIF('[2]Budget Summary 1'!$C:$C,$A24,'[2]Budget Summary 1'!J:J)</f>
        <v>#VALUE!</v>
      </c>
      <c r="E293" s="74"/>
      <c r="F293" s="17" t="e">
        <f>SUMIF('[2]Budget Summary 1'!$C:$C,$A24,'[2]Budget Summary 1'!L:L)</f>
        <v>#VALUE!</v>
      </c>
      <c r="G293" s="17" t="e">
        <f>SUMIF('[2]Budget Summary 1'!$C:$C,$A24,'[2]Budget Summary 1'!M:M)</f>
        <v>#VALUE!</v>
      </c>
      <c r="H293" s="17" t="e">
        <f>SUMIF('[2]Budget Summary 1'!$C:$C,$A24,'[2]Budget Summary 1'!N:N)</f>
        <v>#VALUE!</v>
      </c>
      <c r="I293" s="17" t="e">
        <f>SUMIF('[2]Budget Summary 1'!$C:$C,$A24,'[2]Budget Summary 1'!O:O)</f>
        <v>#VALUE!</v>
      </c>
      <c r="J293" s="17" t="e">
        <f>SUMIF('[2]Budget Summary 1'!$C:$C,$A24,'[2]Budget Summary 1'!P:P)</f>
        <v>#VALUE!</v>
      </c>
      <c r="K293" s="17" t="e">
        <f>SUMIF('[2]Budget Summary 1'!$C:$C,$A24,'[2]Budget Summary 1'!Q:Q)</f>
        <v>#VALUE!</v>
      </c>
      <c r="L293" s="17" t="e">
        <f>SUMIF('[2]Budget Summary 1'!$C:$C,$A24,'[2]Budget Summary 1'!R:R)</f>
        <v>#VALUE!</v>
      </c>
      <c r="M293" s="17" t="e">
        <f>SUMIF('[2]Budget Summary 1'!$C:$C,$A24,'[2]Budget Summary 1'!S:S)</f>
        <v>#VALUE!</v>
      </c>
      <c r="N293" s="17" t="e">
        <f>SUMIF('[2]Budget Summary 1'!$C:$C,$A24,'[2]Budget Summary 1'!T:T)</f>
        <v>#VALUE!</v>
      </c>
      <c r="O293" s="17" t="e">
        <f>SUMIF('[2]Budget Summary 1'!$C:$C,$A24,'[2]Budget Summary 1'!U:U)</f>
        <v>#VALUE!</v>
      </c>
      <c r="DX293" s="41" t="s">
        <v>39</v>
      </c>
      <c r="DY293" s="16" t="s">
        <v>0</v>
      </c>
      <c r="DZ293" s="16" t="s">
        <v>0</v>
      </c>
      <c r="EA293" s="16" t="s">
        <v>0</v>
      </c>
    </row>
    <row r="294" spans="2:131" s="17" customFormat="1" hidden="1" x14ac:dyDescent="0.2">
      <c r="B294" s="74" t="s">
        <v>82</v>
      </c>
      <c r="C294" s="74"/>
      <c r="D294" s="56" t="e">
        <f>ROUND(D292-D293,0)</f>
        <v>#VALUE!</v>
      </c>
      <c r="E294" s="74"/>
      <c r="F294" s="56" t="e">
        <f>ROUND(F292-F293,0)</f>
        <v>#VALUE!</v>
      </c>
      <c r="G294" s="56" t="e">
        <f t="shared" ref="G294:O294" si="121">ROUND(G292-G293,0)</f>
        <v>#VALUE!</v>
      </c>
      <c r="H294" s="56" t="e">
        <f t="shared" si="121"/>
        <v>#VALUE!</v>
      </c>
      <c r="I294" s="56" t="e">
        <f t="shared" si="121"/>
        <v>#VALUE!</v>
      </c>
      <c r="J294" s="56" t="e">
        <f t="shared" si="121"/>
        <v>#VALUE!</v>
      </c>
      <c r="K294" s="56" t="e">
        <f t="shared" si="121"/>
        <v>#VALUE!</v>
      </c>
      <c r="L294" s="56" t="e">
        <f t="shared" si="121"/>
        <v>#VALUE!</v>
      </c>
      <c r="M294" s="56" t="e">
        <f t="shared" si="121"/>
        <v>#VALUE!</v>
      </c>
      <c r="N294" s="56" t="e">
        <f t="shared" si="121"/>
        <v>#VALUE!</v>
      </c>
      <c r="O294" s="56" t="e">
        <f t="shared" si="121"/>
        <v>#VALUE!</v>
      </c>
      <c r="DX294" s="41" t="s">
        <v>39</v>
      </c>
      <c r="DY294" s="16" t="s">
        <v>0</v>
      </c>
      <c r="DZ294" s="16" t="s">
        <v>0</v>
      </c>
      <c r="EA294" s="16" t="s">
        <v>0</v>
      </c>
    </row>
    <row r="295" spans="2:131" s="17" customFormat="1" hidden="1" x14ac:dyDescent="0.2">
      <c r="DX295" s="41" t="s">
        <v>39</v>
      </c>
      <c r="DY295" s="16" t="s">
        <v>0</v>
      </c>
      <c r="DZ295" s="16" t="s">
        <v>0</v>
      </c>
      <c r="EA295" s="16" t="s">
        <v>0</v>
      </c>
    </row>
    <row r="296" spans="2:131" s="17" customFormat="1" hidden="1" x14ac:dyDescent="0.2">
      <c r="B296" s="17" t="str">
        <f>B25</f>
        <v>Other Expenses</v>
      </c>
      <c r="DX296" s="41" t="s">
        <v>39</v>
      </c>
      <c r="DY296" s="16" t="s">
        <v>0</v>
      </c>
      <c r="DZ296" s="16" t="s">
        <v>0</v>
      </c>
      <c r="EA296" s="16" t="s">
        <v>0</v>
      </c>
    </row>
    <row r="297" spans="2:131" s="17" customFormat="1" hidden="1" x14ac:dyDescent="0.2">
      <c r="B297" s="74" t="s">
        <v>110</v>
      </c>
      <c r="C297" s="74"/>
      <c r="D297" s="17">
        <f>D25</f>
        <v>4770466</v>
      </c>
      <c r="E297" s="74"/>
      <c r="F297" s="17">
        <f t="shared" ref="F297:O297" si="122">F25</f>
        <v>6307813</v>
      </c>
      <c r="G297" s="17">
        <f t="shared" si="122"/>
        <v>6513524</v>
      </c>
      <c r="H297" s="17">
        <f t="shared" si="122"/>
        <v>6754750</v>
      </c>
      <c r="I297" s="17">
        <f t="shared" si="122"/>
        <v>6884427</v>
      </c>
      <c r="J297" s="17">
        <f t="shared" si="122"/>
        <v>7043204.2500000009</v>
      </c>
      <c r="K297" s="17">
        <f t="shared" si="122"/>
        <v>7155926.4100000001</v>
      </c>
      <c r="L297" s="17">
        <f t="shared" si="122"/>
        <v>7321891.6500000004</v>
      </c>
      <c r="M297" s="17">
        <f t="shared" si="122"/>
        <v>7441726.6400000006</v>
      </c>
      <c r="N297" s="17">
        <f t="shared" si="122"/>
        <v>7615398.6699999999</v>
      </c>
      <c r="O297" s="17">
        <f t="shared" si="122"/>
        <v>7560680.6199999992</v>
      </c>
      <c r="DX297" s="41" t="s">
        <v>39</v>
      </c>
      <c r="DY297" s="16" t="s">
        <v>0</v>
      </c>
      <c r="DZ297" s="16" t="s">
        <v>0</v>
      </c>
      <c r="EA297" s="16" t="s">
        <v>0</v>
      </c>
    </row>
    <row r="298" spans="2:131" s="17" customFormat="1" hidden="1" x14ac:dyDescent="0.2">
      <c r="B298" s="74" t="s">
        <v>111</v>
      </c>
      <c r="C298" s="74"/>
      <c r="D298" s="17" t="e">
        <f>SUMIF('[2]Budget Summary 1'!$C:$C,$A25,'[2]Budget Summary 1'!J:J)</f>
        <v>#VALUE!</v>
      </c>
      <c r="E298" s="74"/>
      <c r="F298" s="17" t="e">
        <f>SUMIF('[2]Budget Summary 1'!$C:$C,$A25,'[2]Budget Summary 1'!L:L)</f>
        <v>#VALUE!</v>
      </c>
      <c r="G298" s="17" t="e">
        <f>SUMIF('[2]Budget Summary 1'!$C:$C,$A25,'[2]Budget Summary 1'!M:M)</f>
        <v>#VALUE!</v>
      </c>
      <c r="H298" s="17" t="e">
        <f>SUMIF('[2]Budget Summary 1'!$C:$C,$A25,'[2]Budget Summary 1'!N:N)</f>
        <v>#VALUE!</v>
      </c>
      <c r="I298" s="17" t="e">
        <f>SUMIF('[2]Budget Summary 1'!$C:$C,$A25,'[2]Budget Summary 1'!O:O)</f>
        <v>#VALUE!</v>
      </c>
      <c r="J298" s="17" t="e">
        <f>SUMIF('[2]Budget Summary 1'!$C:$C,$A25,'[2]Budget Summary 1'!P:P)</f>
        <v>#VALUE!</v>
      </c>
      <c r="K298" s="17" t="e">
        <f>SUMIF('[2]Budget Summary 1'!$C:$C,$A25,'[2]Budget Summary 1'!Q:Q)</f>
        <v>#VALUE!</v>
      </c>
      <c r="L298" s="17" t="e">
        <f>SUMIF('[2]Budget Summary 1'!$C:$C,$A25,'[2]Budget Summary 1'!R:R)</f>
        <v>#VALUE!</v>
      </c>
      <c r="M298" s="17" t="e">
        <f>SUMIF('[2]Budget Summary 1'!$C:$C,$A25,'[2]Budget Summary 1'!S:S)</f>
        <v>#VALUE!</v>
      </c>
      <c r="N298" s="17" t="e">
        <f>SUMIF('[2]Budget Summary 1'!$C:$C,$A25,'[2]Budget Summary 1'!T:T)</f>
        <v>#VALUE!</v>
      </c>
      <c r="O298" s="17" t="e">
        <f>SUMIF('[2]Budget Summary 1'!$C:$C,$A25,'[2]Budget Summary 1'!U:U)</f>
        <v>#VALUE!</v>
      </c>
      <c r="DX298" s="41" t="s">
        <v>39</v>
      </c>
      <c r="DY298" s="16" t="s">
        <v>0</v>
      </c>
      <c r="DZ298" s="16" t="s">
        <v>0</v>
      </c>
      <c r="EA298" s="16" t="s">
        <v>0</v>
      </c>
    </row>
    <row r="299" spans="2:131" s="17" customFormat="1" hidden="1" x14ac:dyDescent="0.2">
      <c r="B299" s="74" t="s">
        <v>82</v>
      </c>
      <c r="C299" s="74"/>
      <c r="D299" s="56" t="e">
        <f>ROUND(D297-D298,0)</f>
        <v>#VALUE!</v>
      </c>
      <c r="E299" s="74"/>
      <c r="F299" s="56" t="e">
        <f>ROUND(F297-F298,0)</f>
        <v>#VALUE!</v>
      </c>
      <c r="G299" s="56" t="e">
        <f t="shared" ref="G299:O299" si="123">ROUND(G297-G298,0)</f>
        <v>#VALUE!</v>
      </c>
      <c r="H299" s="56" t="e">
        <f t="shared" si="123"/>
        <v>#VALUE!</v>
      </c>
      <c r="I299" s="56" t="e">
        <f t="shared" si="123"/>
        <v>#VALUE!</v>
      </c>
      <c r="J299" s="56" t="e">
        <f t="shared" si="123"/>
        <v>#VALUE!</v>
      </c>
      <c r="K299" s="56" t="e">
        <f t="shared" si="123"/>
        <v>#VALUE!</v>
      </c>
      <c r="L299" s="56" t="e">
        <f t="shared" si="123"/>
        <v>#VALUE!</v>
      </c>
      <c r="M299" s="56" t="e">
        <f t="shared" si="123"/>
        <v>#VALUE!</v>
      </c>
      <c r="N299" s="56" t="e">
        <f t="shared" si="123"/>
        <v>#VALUE!</v>
      </c>
      <c r="O299" s="56" t="e">
        <f t="shared" si="123"/>
        <v>#VALUE!</v>
      </c>
      <c r="DX299" s="41" t="s">
        <v>39</v>
      </c>
      <c r="DY299" s="16" t="s">
        <v>0</v>
      </c>
      <c r="DZ299" s="16" t="s">
        <v>0</v>
      </c>
      <c r="EA299" s="16" t="s">
        <v>0</v>
      </c>
    </row>
    <row r="300" spans="2:131" s="17" customFormat="1" hidden="1" x14ac:dyDescent="0.2">
      <c r="B300" s="74" t="s">
        <v>112</v>
      </c>
      <c r="C300" s="74"/>
      <c r="D300" s="30">
        <f>+'[2]S94 - Plan Summary'!D25</f>
        <v>0</v>
      </c>
      <c r="E300" s="74"/>
      <c r="F300" s="30">
        <f>+'[2]S94 - Plan Summary'!F25</f>
        <v>0</v>
      </c>
      <c r="G300" s="30">
        <f>+'[2]S94 - Plan Summary'!G25</f>
        <v>0</v>
      </c>
      <c r="H300" s="30">
        <f>+'[2]S94 - Plan Summary'!H25</f>
        <v>0</v>
      </c>
      <c r="I300" s="30">
        <f>+'[2]S94 - Plan Summary'!I25</f>
        <v>0</v>
      </c>
      <c r="J300" s="30">
        <f>+'[2]S94 - Plan Summary'!J25</f>
        <v>0</v>
      </c>
      <c r="K300" s="30">
        <f>+'[2]S94 - Plan Summary'!K25</f>
        <v>0</v>
      </c>
      <c r="L300" s="30">
        <f>+'[2]S94 - Plan Summary'!L25</f>
        <v>0</v>
      </c>
      <c r="M300" s="30">
        <f>+'[2]S94 - Plan Summary'!M25</f>
        <v>0</v>
      </c>
      <c r="N300" s="30">
        <f>+'[2]S94 - Plan Summary'!N25</f>
        <v>0</v>
      </c>
      <c r="O300" s="30">
        <f>+'[2]S94 - Plan Summary'!O25</f>
        <v>0</v>
      </c>
      <c r="DX300" s="41" t="s">
        <v>39</v>
      </c>
      <c r="DY300" s="16" t="s">
        <v>0</v>
      </c>
      <c r="DZ300" s="16" t="s">
        <v>0</v>
      </c>
      <c r="EA300" s="16" t="s">
        <v>0</v>
      </c>
    </row>
    <row r="301" spans="2:131" s="17" customFormat="1" hidden="1" x14ac:dyDescent="0.2">
      <c r="B301" s="74" t="s">
        <v>113</v>
      </c>
      <c r="C301" s="74"/>
      <c r="D301" s="30">
        <f>'[2]Major Projects summary'!E38</f>
        <v>0</v>
      </c>
      <c r="E301" s="74"/>
      <c r="F301" s="30">
        <f>'[2]Major Projects summary'!G38</f>
        <v>0</v>
      </c>
      <c r="G301" s="30">
        <f>'[2]Major Projects summary'!H38</f>
        <v>0</v>
      </c>
      <c r="H301" s="30">
        <f>'[2]Major Projects summary'!I38</f>
        <v>0</v>
      </c>
      <c r="I301" s="30">
        <f>'[2]Major Projects summary'!J38</f>
        <v>0</v>
      </c>
      <c r="J301" s="30">
        <f>'[2]Major Projects summary'!K38</f>
        <v>0</v>
      </c>
      <c r="K301" s="30">
        <f>'[2]Major Projects summary'!L38</f>
        <v>0</v>
      </c>
      <c r="L301" s="30">
        <f>'[2]Major Projects summary'!M38</f>
        <v>0</v>
      </c>
      <c r="M301" s="30">
        <f>'[2]Major Projects summary'!N38</f>
        <v>0</v>
      </c>
      <c r="N301" s="30">
        <f>'[2]Major Projects summary'!O38</f>
        <v>0</v>
      </c>
      <c r="O301" s="30">
        <f>'[2]Major Projects summary'!P38</f>
        <v>0</v>
      </c>
      <c r="DX301" s="41" t="s">
        <v>39</v>
      </c>
      <c r="DY301" s="16" t="s">
        <v>0</v>
      </c>
      <c r="DZ301" s="16" t="s">
        <v>0</v>
      </c>
      <c r="EA301" s="16" t="s">
        <v>0</v>
      </c>
    </row>
    <row r="302" spans="2:131" s="17" customFormat="1" hidden="1" x14ac:dyDescent="0.2">
      <c r="B302" s="74" t="s">
        <v>114</v>
      </c>
      <c r="C302" s="74"/>
      <c r="D302" s="30">
        <f>'[2]Major Projects summary'!E95</f>
        <v>0</v>
      </c>
      <c r="E302" s="74"/>
      <c r="F302" s="30">
        <f>'[2]Major Projects summary'!G95</f>
        <v>0</v>
      </c>
      <c r="G302" s="30">
        <f>'[2]Major Projects summary'!H95</f>
        <v>0</v>
      </c>
      <c r="H302" s="30">
        <f>'[2]Major Projects summary'!I95</f>
        <v>0</v>
      </c>
      <c r="I302" s="30">
        <f>'[2]Major Projects summary'!J95</f>
        <v>0</v>
      </c>
      <c r="J302" s="30">
        <f>'[2]Major Projects summary'!K95</f>
        <v>0</v>
      </c>
      <c r="K302" s="30">
        <f>'[2]Major Projects summary'!L95</f>
        <v>0</v>
      </c>
      <c r="L302" s="30">
        <f>'[2]Major Projects summary'!M95</f>
        <v>0</v>
      </c>
      <c r="M302" s="30">
        <f>'[2]Major Projects summary'!N95</f>
        <v>0</v>
      </c>
      <c r="N302" s="30">
        <f>'[2]Major Projects summary'!O95</f>
        <v>0</v>
      </c>
      <c r="O302" s="30">
        <f>'[2]Major Projects summary'!P95</f>
        <v>0</v>
      </c>
      <c r="DX302" s="41" t="s">
        <v>39</v>
      </c>
      <c r="DY302" s="16" t="s">
        <v>0</v>
      </c>
      <c r="DZ302" s="16" t="s">
        <v>0</v>
      </c>
      <c r="EA302" s="16" t="s">
        <v>0</v>
      </c>
    </row>
    <row r="303" spans="2:131" s="17" customFormat="1" hidden="1" x14ac:dyDescent="0.2">
      <c r="B303" s="74" t="s">
        <v>115</v>
      </c>
      <c r="C303" s="74"/>
      <c r="D303" s="30">
        <f>'[2]Major Projects summary'!E105</f>
        <v>0</v>
      </c>
      <c r="E303" s="74"/>
      <c r="F303" s="30">
        <f>'[2]Major Projects summary'!G105</f>
        <v>0</v>
      </c>
      <c r="G303" s="30">
        <f>'[2]Major Projects summary'!H105</f>
        <v>0</v>
      </c>
      <c r="H303" s="30">
        <f>'[2]Major Projects summary'!I105</f>
        <v>0</v>
      </c>
      <c r="I303" s="30">
        <f>'[2]Major Projects summary'!J105</f>
        <v>0</v>
      </c>
      <c r="J303" s="30">
        <f>'[2]Major Projects summary'!K105</f>
        <v>0</v>
      </c>
      <c r="K303" s="30">
        <f>'[2]Major Projects summary'!L105</f>
        <v>0</v>
      </c>
      <c r="L303" s="30">
        <f>'[2]Major Projects summary'!M105</f>
        <v>0</v>
      </c>
      <c r="M303" s="30">
        <f>'[2]Major Projects summary'!N105</f>
        <v>0</v>
      </c>
      <c r="N303" s="30">
        <f>'[2]Major Projects summary'!O105</f>
        <v>0</v>
      </c>
      <c r="O303" s="30">
        <f>'[2]Major Projects summary'!P105</f>
        <v>0</v>
      </c>
      <c r="DX303" s="41" t="s">
        <v>39</v>
      </c>
      <c r="DY303" s="16" t="s">
        <v>0</v>
      </c>
      <c r="DZ303" s="16" t="s">
        <v>0</v>
      </c>
      <c r="EA303" s="16" t="s">
        <v>0</v>
      </c>
    </row>
    <row r="304" spans="2:131" s="17" customFormat="1" hidden="1" x14ac:dyDescent="0.2">
      <c r="B304" s="74" t="s">
        <v>120</v>
      </c>
      <c r="C304" s="74"/>
      <c r="D304" s="30">
        <f>'[2]RE Dev Summary'!E55</f>
        <v>0</v>
      </c>
      <c r="E304" s="74"/>
      <c r="F304" s="30">
        <f>'[2]RE Dev Summary'!G55</f>
        <v>0</v>
      </c>
      <c r="G304" s="30">
        <f>'[2]RE Dev Summary'!H55</f>
        <v>0</v>
      </c>
      <c r="H304" s="30">
        <f>'[2]RE Dev Summary'!I55</f>
        <v>0</v>
      </c>
      <c r="I304" s="30">
        <f>'[2]RE Dev Summary'!J55</f>
        <v>0</v>
      </c>
      <c r="J304" s="30">
        <f>'[2]RE Dev Summary'!K55</f>
        <v>0</v>
      </c>
      <c r="K304" s="30">
        <f>'[2]RE Dev Summary'!L55</f>
        <v>0</v>
      </c>
      <c r="L304" s="30">
        <f>'[2]RE Dev Summary'!M55</f>
        <v>0</v>
      </c>
      <c r="M304" s="30">
        <f>'[2]RE Dev Summary'!N55</f>
        <v>0</v>
      </c>
      <c r="N304" s="30">
        <f>'[2]RE Dev Summary'!O55</f>
        <v>0</v>
      </c>
      <c r="O304" s="30">
        <f>'[2]RE Dev Summary'!P55</f>
        <v>0</v>
      </c>
      <c r="DX304" s="41" t="s">
        <v>39</v>
      </c>
      <c r="DY304" s="16" t="s">
        <v>0</v>
      </c>
      <c r="DZ304" s="16" t="s">
        <v>0</v>
      </c>
      <c r="EA304" s="16" t="s">
        <v>0</v>
      </c>
    </row>
    <row r="305" spans="2:131" s="17" customFormat="1" hidden="1" x14ac:dyDescent="0.2">
      <c r="B305" s="74" t="s">
        <v>121</v>
      </c>
      <c r="C305" s="74"/>
      <c r="D305" s="30">
        <f>'[2]RE Dev Summary'!E64</f>
        <v>0</v>
      </c>
      <c r="E305" s="74"/>
      <c r="F305" s="30">
        <f>'[2]RE Dev Summary'!G64</f>
        <v>0</v>
      </c>
      <c r="G305" s="30">
        <f>'[2]RE Dev Summary'!H64</f>
        <v>0</v>
      </c>
      <c r="H305" s="30">
        <f>'[2]RE Dev Summary'!I64</f>
        <v>0</v>
      </c>
      <c r="I305" s="30">
        <f>'[2]RE Dev Summary'!J64</f>
        <v>0</v>
      </c>
      <c r="J305" s="30">
        <f>'[2]RE Dev Summary'!K64</f>
        <v>0</v>
      </c>
      <c r="K305" s="30">
        <f>'[2]RE Dev Summary'!L64</f>
        <v>0</v>
      </c>
      <c r="L305" s="30">
        <f>'[2]RE Dev Summary'!M64</f>
        <v>0</v>
      </c>
      <c r="M305" s="30">
        <f>'[2]RE Dev Summary'!N64</f>
        <v>0</v>
      </c>
      <c r="N305" s="30">
        <f>'[2]RE Dev Summary'!O64</f>
        <v>0</v>
      </c>
      <c r="O305" s="30">
        <f>'[2]RE Dev Summary'!P64</f>
        <v>0</v>
      </c>
      <c r="DX305" s="41" t="s">
        <v>39</v>
      </c>
      <c r="DY305" s="16" t="s">
        <v>0</v>
      </c>
      <c r="DZ305" s="16" t="s">
        <v>0</v>
      </c>
      <c r="EA305" s="16" t="s">
        <v>0</v>
      </c>
    </row>
    <row r="306" spans="2:131" s="17" customFormat="1" hidden="1" x14ac:dyDescent="0.2">
      <c r="B306" s="74" t="s">
        <v>116</v>
      </c>
      <c r="C306" s="74"/>
      <c r="D306" s="63" t="e">
        <f>ROUND(D299-SUM(D300:D305),0)</f>
        <v>#VALUE!</v>
      </c>
      <c r="E306" s="74"/>
      <c r="F306" s="63" t="e">
        <f t="shared" ref="F306:O306" si="124">ROUND(F299-SUM(F300:F305),0)</f>
        <v>#VALUE!</v>
      </c>
      <c r="G306" s="63" t="e">
        <f t="shared" si="124"/>
        <v>#VALUE!</v>
      </c>
      <c r="H306" s="63" t="e">
        <f t="shared" si="124"/>
        <v>#VALUE!</v>
      </c>
      <c r="I306" s="63" t="e">
        <f t="shared" si="124"/>
        <v>#VALUE!</v>
      </c>
      <c r="J306" s="63" t="e">
        <f t="shared" si="124"/>
        <v>#VALUE!</v>
      </c>
      <c r="K306" s="63" t="e">
        <f t="shared" si="124"/>
        <v>#VALUE!</v>
      </c>
      <c r="L306" s="63" t="e">
        <f t="shared" si="124"/>
        <v>#VALUE!</v>
      </c>
      <c r="M306" s="63" t="e">
        <f t="shared" si="124"/>
        <v>#VALUE!</v>
      </c>
      <c r="N306" s="63" t="e">
        <f t="shared" si="124"/>
        <v>#VALUE!</v>
      </c>
      <c r="O306" s="63" t="e">
        <f t="shared" si="124"/>
        <v>#VALUE!</v>
      </c>
      <c r="DX306" s="41" t="s">
        <v>39</v>
      </c>
      <c r="DY306" s="16" t="s">
        <v>0</v>
      </c>
      <c r="DZ306" s="16" t="s">
        <v>0</v>
      </c>
      <c r="EA306" s="16" t="s">
        <v>0</v>
      </c>
    </row>
    <row r="307" spans="2:131" s="17" customFormat="1" hidden="1" x14ac:dyDescent="0.2">
      <c r="DX307" s="41" t="s">
        <v>39</v>
      </c>
      <c r="DY307" s="16" t="s">
        <v>0</v>
      </c>
      <c r="DZ307" s="16" t="s">
        <v>0</v>
      </c>
      <c r="EA307" s="16" t="s">
        <v>0</v>
      </c>
    </row>
    <row r="308" spans="2:131" s="17" customFormat="1" hidden="1" x14ac:dyDescent="0.2">
      <c r="B308" s="17" t="e">
        <f>#REF!</f>
        <v>#REF!</v>
      </c>
      <c r="DX308" s="41" t="s">
        <v>39</v>
      </c>
      <c r="DY308" s="16" t="s">
        <v>0</v>
      </c>
      <c r="DZ308" s="16" t="s">
        <v>0</v>
      </c>
      <c r="EA308" s="16" t="s">
        <v>0</v>
      </c>
    </row>
    <row r="309" spans="2:131" s="17" customFormat="1" hidden="1" x14ac:dyDescent="0.2">
      <c r="B309" s="74" t="s">
        <v>110</v>
      </c>
      <c r="C309" s="74"/>
      <c r="D309" s="17" t="e">
        <f>#REF!</f>
        <v>#REF!</v>
      </c>
      <c r="E309" s="74"/>
      <c r="F309" s="17" t="e">
        <f>#REF!</f>
        <v>#REF!</v>
      </c>
      <c r="G309" s="17" t="e">
        <f>#REF!</f>
        <v>#REF!</v>
      </c>
      <c r="H309" s="17" t="e">
        <f>#REF!</f>
        <v>#REF!</v>
      </c>
      <c r="I309" s="17" t="e">
        <f>#REF!</f>
        <v>#REF!</v>
      </c>
      <c r="J309" s="17" t="e">
        <f>#REF!</f>
        <v>#REF!</v>
      </c>
      <c r="K309" s="17" t="e">
        <f>#REF!</f>
        <v>#REF!</v>
      </c>
      <c r="L309" s="17" t="e">
        <f>#REF!</f>
        <v>#REF!</v>
      </c>
      <c r="M309" s="17" t="e">
        <f>#REF!</f>
        <v>#REF!</v>
      </c>
      <c r="N309" s="17" t="e">
        <f>#REF!</f>
        <v>#REF!</v>
      </c>
      <c r="O309" s="17" t="e">
        <f>#REF!</f>
        <v>#REF!</v>
      </c>
      <c r="DX309" s="41" t="s">
        <v>39</v>
      </c>
      <c r="DY309" s="16" t="s">
        <v>0</v>
      </c>
      <c r="DZ309" s="16" t="s">
        <v>0</v>
      </c>
      <c r="EA309" s="16" t="s">
        <v>0</v>
      </c>
    </row>
    <row r="310" spans="2:131" s="17" customFormat="1" hidden="1" x14ac:dyDescent="0.2">
      <c r="B310" s="74" t="s">
        <v>111</v>
      </c>
      <c r="C310" s="74"/>
      <c r="D310" s="13" t="e">
        <f>IF(SUMIF('[2]Budget Summary 1'!$C:$C,#REF!,'[2]Budget Summary 1'!J:J)&lt;0,-SUMIF('[2]Budget Summary 1'!$C:$C,#REF!,'[2]Budget Summary 1'!J:J),0)</f>
        <v>#VALUE!</v>
      </c>
      <c r="E310" s="74"/>
      <c r="F310" s="13" t="e">
        <f>IF(SUMIF('[2]Budget Summary 1'!$C:$C,#REF!,'[2]Budget Summary 1'!L:L)&lt;0,-SUMIF('[2]Budget Summary 1'!$C:$C,#REF!,'[2]Budget Summary 1'!L:L),0)</f>
        <v>#VALUE!</v>
      </c>
      <c r="G310" s="13" t="e">
        <f>IF(SUMIF('[2]Budget Summary 1'!$C:$C,#REF!,'[2]Budget Summary 1'!M:M)&lt;0,-SUMIF('[2]Budget Summary 1'!$C:$C,#REF!,'[2]Budget Summary 1'!M:M),0)</f>
        <v>#VALUE!</v>
      </c>
      <c r="H310" s="13" t="e">
        <f>IF(SUMIF('[2]Budget Summary 1'!$C:$C,#REF!,'[2]Budget Summary 1'!N:N)&lt;0,-SUMIF('[2]Budget Summary 1'!$C:$C,#REF!,'[2]Budget Summary 1'!N:N),0)</f>
        <v>#VALUE!</v>
      </c>
      <c r="I310" s="13" t="e">
        <f>IF(SUMIF('[2]Budget Summary 1'!$C:$C,#REF!,'[2]Budget Summary 1'!O:O)&lt;0,-SUMIF('[2]Budget Summary 1'!$C:$C,#REF!,'[2]Budget Summary 1'!O:O),0)</f>
        <v>#VALUE!</v>
      </c>
      <c r="J310" s="13" t="e">
        <f>IF(SUMIF('[2]Budget Summary 1'!$C:$C,#REF!,'[2]Budget Summary 1'!P:P)&lt;0,-SUMIF('[2]Budget Summary 1'!$C:$C,#REF!,'[2]Budget Summary 1'!P:P),0)</f>
        <v>#VALUE!</v>
      </c>
      <c r="K310" s="13" t="e">
        <f>IF(SUMIF('[2]Budget Summary 1'!$C:$C,#REF!,'[2]Budget Summary 1'!Q:Q)&lt;0,-SUMIF('[2]Budget Summary 1'!$C:$C,#REF!,'[2]Budget Summary 1'!Q:Q),0)</f>
        <v>#VALUE!</v>
      </c>
      <c r="L310" s="13" t="e">
        <f>IF(SUMIF('[2]Budget Summary 1'!$C:$C,#REF!,'[2]Budget Summary 1'!R:R)&lt;0,-SUMIF('[2]Budget Summary 1'!$C:$C,#REF!,'[2]Budget Summary 1'!R:R),0)</f>
        <v>#VALUE!</v>
      </c>
      <c r="M310" s="13" t="e">
        <f>IF(SUMIF('[2]Budget Summary 1'!$C:$C,#REF!,'[2]Budget Summary 1'!S:S)&lt;0,-SUMIF('[2]Budget Summary 1'!$C:$C,#REF!,'[2]Budget Summary 1'!S:S),0)</f>
        <v>#VALUE!</v>
      </c>
      <c r="N310" s="13" t="e">
        <f>IF(SUMIF('[2]Budget Summary 1'!$C:$C,#REF!,'[2]Budget Summary 1'!T:T)&lt;0,-SUMIF('[2]Budget Summary 1'!$C:$C,#REF!,'[2]Budget Summary 1'!T:T),0)</f>
        <v>#VALUE!</v>
      </c>
      <c r="O310" s="13" t="e">
        <f>IF(SUMIF('[2]Budget Summary 1'!$C:$C,#REF!,'[2]Budget Summary 1'!U:U)&lt;0,-SUMIF('[2]Budget Summary 1'!$C:$C,#REF!,'[2]Budget Summary 1'!U:U),0)</f>
        <v>#VALUE!</v>
      </c>
      <c r="DX310" s="41" t="s">
        <v>39</v>
      </c>
      <c r="DY310" s="16" t="s">
        <v>0</v>
      </c>
      <c r="DZ310" s="16" t="s">
        <v>0</v>
      </c>
      <c r="EA310" s="16" t="s">
        <v>0</v>
      </c>
    </row>
    <row r="311" spans="2:131" s="17" customFormat="1" hidden="1" x14ac:dyDescent="0.2">
      <c r="B311" s="74" t="s">
        <v>82</v>
      </c>
      <c r="C311" s="74"/>
      <c r="D311" s="56" t="e">
        <f>ROUND(D309-D310,0)</f>
        <v>#REF!</v>
      </c>
      <c r="E311" s="74"/>
      <c r="F311" s="56" t="e">
        <f>ROUND(F309-F310,0)</f>
        <v>#REF!</v>
      </c>
      <c r="G311" s="56" t="e">
        <f t="shared" ref="G311:O311" si="125">ROUND(G309-G310,0)</f>
        <v>#REF!</v>
      </c>
      <c r="H311" s="56" t="e">
        <f t="shared" si="125"/>
        <v>#REF!</v>
      </c>
      <c r="I311" s="56" t="e">
        <f t="shared" si="125"/>
        <v>#REF!</v>
      </c>
      <c r="J311" s="56" t="e">
        <f t="shared" si="125"/>
        <v>#REF!</v>
      </c>
      <c r="K311" s="56" t="e">
        <f t="shared" si="125"/>
        <v>#REF!</v>
      </c>
      <c r="L311" s="56" t="e">
        <f t="shared" si="125"/>
        <v>#REF!</v>
      </c>
      <c r="M311" s="56" t="e">
        <f t="shared" si="125"/>
        <v>#REF!</v>
      </c>
      <c r="N311" s="56" t="e">
        <f t="shared" si="125"/>
        <v>#REF!</v>
      </c>
      <c r="O311" s="56" t="e">
        <f t="shared" si="125"/>
        <v>#REF!</v>
      </c>
      <c r="DX311" s="41" t="s">
        <v>39</v>
      </c>
      <c r="DY311" s="16" t="s">
        <v>0</v>
      </c>
      <c r="DZ311" s="16" t="s">
        <v>0</v>
      </c>
      <c r="EA311" s="16" t="s">
        <v>0</v>
      </c>
    </row>
    <row r="312" spans="2:131" s="17" customFormat="1" hidden="1" x14ac:dyDescent="0.2">
      <c r="DX312" s="41" t="s">
        <v>39</v>
      </c>
      <c r="DY312" s="16" t="s">
        <v>0</v>
      </c>
      <c r="DZ312" s="16" t="s">
        <v>0</v>
      </c>
      <c r="EA312" s="16" t="s">
        <v>0</v>
      </c>
    </row>
    <row r="313" spans="2:131" s="17" customFormat="1" hidden="1" x14ac:dyDescent="0.2">
      <c r="B313" s="17" t="e">
        <f>#REF!</f>
        <v>#REF!</v>
      </c>
      <c r="DX313" s="41" t="s">
        <v>39</v>
      </c>
      <c r="DY313" s="16" t="s">
        <v>0</v>
      </c>
      <c r="DZ313" s="16" t="s">
        <v>0</v>
      </c>
      <c r="EA313" s="16" t="s">
        <v>0</v>
      </c>
    </row>
    <row r="314" spans="2:131" s="17" customFormat="1" hidden="1" x14ac:dyDescent="0.2">
      <c r="B314" s="74" t="s">
        <v>110</v>
      </c>
      <c r="C314" s="74"/>
      <c r="D314" s="17" t="e">
        <f>#REF!</f>
        <v>#REF!</v>
      </c>
      <c r="E314" s="74"/>
      <c r="F314" s="17" t="e">
        <f>#REF!</f>
        <v>#REF!</v>
      </c>
      <c r="G314" s="17" t="e">
        <f>#REF!</f>
        <v>#REF!</v>
      </c>
      <c r="H314" s="17" t="e">
        <f>#REF!</f>
        <v>#REF!</v>
      </c>
      <c r="I314" s="17" t="e">
        <f>#REF!</f>
        <v>#REF!</v>
      </c>
      <c r="J314" s="17" t="e">
        <f>#REF!</f>
        <v>#REF!</v>
      </c>
      <c r="K314" s="17" t="e">
        <f>#REF!</f>
        <v>#REF!</v>
      </c>
      <c r="L314" s="17" t="e">
        <f>#REF!</f>
        <v>#REF!</v>
      </c>
      <c r="M314" s="17" t="e">
        <f>#REF!</f>
        <v>#REF!</v>
      </c>
      <c r="N314" s="17" t="e">
        <f>#REF!</f>
        <v>#REF!</v>
      </c>
      <c r="O314" s="17" t="e">
        <f>#REF!</f>
        <v>#REF!</v>
      </c>
      <c r="DX314" s="41" t="s">
        <v>39</v>
      </c>
      <c r="DY314" s="16" t="s">
        <v>0</v>
      </c>
      <c r="DZ314" s="16" t="s">
        <v>0</v>
      </c>
      <c r="EA314" s="16" t="s">
        <v>0</v>
      </c>
    </row>
    <row r="315" spans="2:131" s="17" customFormat="1" hidden="1" x14ac:dyDescent="0.2">
      <c r="B315" s="74" t="s">
        <v>111</v>
      </c>
      <c r="C315" s="74"/>
      <c r="D315" s="13" t="e">
        <f>IF(D314=0,0,-SUMIF('[2]Budget Summary 1'!$C:$C,$A15,'[2]Budget Summary 1'!J:J)+SUMIF('[2]Budget Summary 1'!$C:$C,#REF!,'[2]Budget Summary 1'!J:J))</f>
        <v>#REF!</v>
      </c>
      <c r="E315" s="74"/>
      <c r="F315" s="13" t="e">
        <f>IF(F314=0,0,-SUMIF('[2]Budget Summary 1'!$C:$C,$A15,'[2]Budget Summary 1'!L:L)+SUMIF('[2]Budget Summary 1'!$C:$C,#REF!,'[2]Budget Summary 1'!L:L))</f>
        <v>#REF!</v>
      </c>
      <c r="G315" s="13" t="e">
        <f>IF(G314=0,0,-SUMIF('[2]Budget Summary 1'!$C:$C,$A15,'[2]Budget Summary 1'!M:M)+SUMIF('[2]Budget Summary 1'!$C:$C,#REF!,'[2]Budget Summary 1'!M:M))</f>
        <v>#REF!</v>
      </c>
      <c r="H315" s="13" t="e">
        <f>IF(H314=0,0,-SUMIF('[2]Budget Summary 1'!$C:$C,$A15,'[2]Budget Summary 1'!N:N)+SUMIF('[2]Budget Summary 1'!$C:$C,#REF!,'[2]Budget Summary 1'!N:N))</f>
        <v>#REF!</v>
      </c>
      <c r="I315" s="13" t="e">
        <f>IF(I314=0,0,-SUMIF('[2]Budget Summary 1'!$C:$C,$A15,'[2]Budget Summary 1'!O:O)+SUMIF('[2]Budget Summary 1'!$C:$C,#REF!,'[2]Budget Summary 1'!O:O))</f>
        <v>#REF!</v>
      </c>
      <c r="J315" s="13" t="e">
        <f>IF(J314=0,0,-SUMIF('[2]Budget Summary 1'!$C:$C,$A15,'[2]Budget Summary 1'!P:P)+SUMIF('[2]Budget Summary 1'!$C:$C,#REF!,'[2]Budget Summary 1'!P:P))</f>
        <v>#REF!</v>
      </c>
      <c r="K315" s="13" t="e">
        <f>IF(K314=0,0,-SUMIF('[2]Budget Summary 1'!$C:$C,$A15,'[2]Budget Summary 1'!Q:Q)+SUMIF('[2]Budget Summary 1'!$C:$C,#REF!,'[2]Budget Summary 1'!Q:Q))</f>
        <v>#REF!</v>
      </c>
      <c r="L315" s="13" t="e">
        <f>IF(L314=0,0,-SUMIF('[2]Budget Summary 1'!$C:$C,$A15,'[2]Budget Summary 1'!R:R)+SUMIF('[2]Budget Summary 1'!$C:$C,#REF!,'[2]Budget Summary 1'!R:R))</f>
        <v>#REF!</v>
      </c>
      <c r="M315" s="13" t="e">
        <f>IF(M314=0,0,-SUMIF('[2]Budget Summary 1'!$C:$C,$A15,'[2]Budget Summary 1'!S:S)+SUMIF('[2]Budget Summary 1'!$C:$C,#REF!,'[2]Budget Summary 1'!S:S))</f>
        <v>#REF!</v>
      </c>
      <c r="N315" s="13" t="e">
        <f>IF(N314=0,0,-SUMIF('[2]Budget Summary 1'!$C:$C,$A15,'[2]Budget Summary 1'!T:T)+SUMIF('[2]Budget Summary 1'!$C:$C,#REF!,'[2]Budget Summary 1'!T:T))</f>
        <v>#REF!</v>
      </c>
      <c r="O315" s="13" t="e">
        <f>IF(O314=0,0,-SUMIF('[2]Budget Summary 1'!$C:$C,$A15,'[2]Budget Summary 1'!U:U)+SUMIF('[2]Budget Summary 1'!$C:$C,#REF!,'[2]Budget Summary 1'!U:U))</f>
        <v>#REF!</v>
      </c>
      <c r="DX315" s="41" t="s">
        <v>39</v>
      </c>
      <c r="DY315" s="16" t="s">
        <v>0</v>
      </c>
      <c r="DZ315" s="16" t="s">
        <v>0</v>
      </c>
      <c r="EA315" s="16" t="s">
        <v>0</v>
      </c>
    </row>
    <row r="316" spans="2:131" s="17" customFormat="1" hidden="1" x14ac:dyDescent="0.2">
      <c r="B316" s="74" t="s">
        <v>82</v>
      </c>
      <c r="C316" s="74"/>
      <c r="D316" s="56" t="e">
        <f>ROUND(D314-D315,0)</f>
        <v>#REF!</v>
      </c>
      <c r="E316" s="74"/>
      <c r="F316" s="56" t="e">
        <f>ROUND(F314-F315,0)</f>
        <v>#REF!</v>
      </c>
      <c r="G316" s="56" t="e">
        <f t="shared" ref="G316:O316" si="126">ROUND(G314-G315,0)</f>
        <v>#REF!</v>
      </c>
      <c r="H316" s="56" t="e">
        <f t="shared" si="126"/>
        <v>#REF!</v>
      </c>
      <c r="I316" s="56" t="e">
        <f t="shared" si="126"/>
        <v>#REF!</v>
      </c>
      <c r="J316" s="56" t="e">
        <f t="shared" si="126"/>
        <v>#REF!</v>
      </c>
      <c r="K316" s="56" t="e">
        <f t="shared" si="126"/>
        <v>#REF!</v>
      </c>
      <c r="L316" s="56" t="e">
        <f t="shared" si="126"/>
        <v>#REF!</v>
      </c>
      <c r="M316" s="56" t="e">
        <f t="shared" si="126"/>
        <v>#REF!</v>
      </c>
      <c r="N316" s="56" t="e">
        <f t="shared" si="126"/>
        <v>#REF!</v>
      </c>
      <c r="O316" s="56" t="e">
        <f t="shared" si="126"/>
        <v>#REF!</v>
      </c>
      <c r="DX316" s="41" t="s">
        <v>39</v>
      </c>
      <c r="DY316" s="16" t="s">
        <v>0</v>
      </c>
      <c r="DZ316" s="16" t="s">
        <v>0</v>
      </c>
      <c r="EA316" s="16" t="s">
        <v>0</v>
      </c>
    </row>
    <row r="317" spans="2:131" s="17" customFormat="1" hidden="1" x14ac:dyDescent="0.2">
      <c r="B317" s="74" t="s">
        <v>112</v>
      </c>
      <c r="C317" s="74"/>
      <c r="D317" s="30">
        <f>+IF(('[2]BS workings'!E435+'[2]BS workings'!E548+'[2]BS workings'!E575+'[2]BS workings'!E596+'[2]BS workings'!E628)&lt;0,-('[2]BS workings'!E435),0)</f>
        <v>0</v>
      </c>
      <c r="E317" s="74"/>
      <c r="F317" s="30">
        <f>+IF(('[2]BS workings'!G435+'[2]BS workings'!G548+'[2]BS workings'!G575+'[2]BS workings'!G596+'[2]BS workings'!G628)&lt;0,-('[2]BS workings'!G435),0)</f>
        <v>0</v>
      </c>
      <c r="G317" s="30">
        <f>+IF(('[2]BS workings'!H435+'[2]BS workings'!H548+'[2]BS workings'!H575+'[2]BS workings'!H596+'[2]BS workings'!H628)&lt;0,-('[2]BS workings'!H435),0)</f>
        <v>0</v>
      </c>
      <c r="H317" s="30">
        <f>+IF(('[2]BS workings'!I435+'[2]BS workings'!I548+'[2]BS workings'!I575+'[2]BS workings'!I596+'[2]BS workings'!I628)&lt;0,-('[2]BS workings'!I435),0)</f>
        <v>0</v>
      </c>
      <c r="I317" s="30">
        <f>+IF(('[2]BS workings'!J435+'[2]BS workings'!J548+'[2]BS workings'!J575+'[2]BS workings'!J596+'[2]BS workings'!J628)&lt;0,-('[2]BS workings'!J435),0)</f>
        <v>0</v>
      </c>
      <c r="J317" s="30">
        <f>+IF(('[2]BS workings'!K435+'[2]BS workings'!K548+'[2]BS workings'!K575+'[2]BS workings'!K596+'[2]BS workings'!K628)&lt;0,-('[2]BS workings'!K435),0)</f>
        <v>0</v>
      </c>
      <c r="K317" s="30">
        <f>+IF(('[2]BS workings'!L435+'[2]BS workings'!L548+'[2]BS workings'!L575+'[2]BS workings'!L596+'[2]BS workings'!L628)&lt;0,-('[2]BS workings'!L435),0)</f>
        <v>0</v>
      </c>
      <c r="L317" s="30">
        <f>+IF(('[2]BS workings'!M435+'[2]BS workings'!M548+'[2]BS workings'!M575+'[2]BS workings'!M596+'[2]BS workings'!M628)&lt;0,-('[2]BS workings'!M435),0)</f>
        <v>0</v>
      </c>
      <c r="M317" s="30">
        <f>+IF(('[2]BS workings'!N435+'[2]BS workings'!N548+'[2]BS workings'!N575+'[2]BS workings'!N596+'[2]BS workings'!N628)&lt;0,-('[2]BS workings'!N435),0)</f>
        <v>0</v>
      </c>
      <c r="N317" s="30">
        <f>+IF(('[2]BS workings'!O435+'[2]BS workings'!O548+'[2]BS workings'!O575+'[2]BS workings'!O596+'[2]BS workings'!O628)&lt;0,-('[2]BS workings'!O435),0)</f>
        <v>0</v>
      </c>
      <c r="O317" s="30">
        <f>+IF(('[2]BS workings'!P435+'[2]BS workings'!P548+'[2]BS workings'!P575+'[2]BS workings'!P596+'[2]BS workings'!P628)&lt;0,-('[2]BS workings'!P435),0)</f>
        <v>0</v>
      </c>
      <c r="DX317" s="41" t="s">
        <v>39</v>
      </c>
      <c r="DY317" s="16" t="s">
        <v>0</v>
      </c>
      <c r="DZ317" s="16" t="s">
        <v>0</v>
      </c>
      <c r="EA317" s="16" t="s">
        <v>0</v>
      </c>
    </row>
    <row r="318" spans="2:131" s="17" customFormat="1" hidden="1" x14ac:dyDescent="0.2">
      <c r="B318" s="74" t="s">
        <v>113</v>
      </c>
      <c r="C318" s="74"/>
      <c r="D318" s="30">
        <f>+IF(('[2]BS workings'!E435+'[2]BS workings'!E548+'[2]BS workings'!E575+'[2]BS workings'!E596+'[2]BS workings'!E628)&lt;0,-('[2]BS workings'!E548),0)</f>
        <v>0</v>
      </c>
      <c r="E318" s="74"/>
      <c r="F318" s="30">
        <f>+IF(('[2]BS workings'!G435+'[2]BS workings'!G548+'[2]BS workings'!G575+'[2]BS workings'!G596+'[2]BS workings'!G628)&lt;0,-('[2]BS workings'!G548),0)</f>
        <v>0</v>
      </c>
      <c r="G318" s="30">
        <f>+IF(('[2]BS workings'!H435+'[2]BS workings'!H548+'[2]BS workings'!H575+'[2]BS workings'!H596+'[2]BS workings'!H628)&lt;0,-('[2]BS workings'!H548),0)</f>
        <v>0</v>
      </c>
      <c r="H318" s="30">
        <f>+IF(('[2]BS workings'!I435+'[2]BS workings'!I548+'[2]BS workings'!I575+'[2]BS workings'!I596+'[2]BS workings'!I628)&lt;0,-('[2]BS workings'!I548),0)</f>
        <v>0</v>
      </c>
      <c r="I318" s="30">
        <f>+IF(('[2]BS workings'!J435+'[2]BS workings'!J548+'[2]BS workings'!J575+'[2]BS workings'!J596+'[2]BS workings'!J628)&lt;0,-('[2]BS workings'!J548),0)</f>
        <v>0</v>
      </c>
      <c r="J318" s="30">
        <f>+IF(('[2]BS workings'!K435+'[2]BS workings'!K548+'[2]BS workings'!K575+'[2]BS workings'!K596+'[2]BS workings'!K628)&lt;0,-('[2]BS workings'!K548),0)</f>
        <v>0</v>
      </c>
      <c r="K318" s="30">
        <f>+IF(('[2]BS workings'!L435+'[2]BS workings'!L548+'[2]BS workings'!L575+'[2]BS workings'!L596+'[2]BS workings'!L628)&lt;0,-('[2]BS workings'!L548),0)</f>
        <v>0</v>
      </c>
      <c r="L318" s="30">
        <f>+IF(('[2]BS workings'!M435+'[2]BS workings'!M548+'[2]BS workings'!M575+'[2]BS workings'!M596+'[2]BS workings'!M628)&lt;0,-('[2]BS workings'!M548),0)</f>
        <v>0</v>
      </c>
      <c r="M318" s="30">
        <f>+IF(('[2]BS workings'!N435+'[2]BS workings'!N548+'[2]BS workings'!N575+'[2]BS workings'!N596+'[2]BS workings'!N628)&lt;0,-('[2]BS workings'!N548),0)</f>
        <v>0</v>
      </c>
      <c r="N318" s="30">
        <f>+IF(('[2]BS workings'!O435+'[2]BS workings'!O548+'[2]BS workings'!O575+'[2]BS workings'!O596+'[2]BS workings'!O628)&lt;0,-('[2]BS workings'!O548),0)</f>
        <v>0</v>
      </c>
      <c r="O318" s="30">
        <f>+IF(('[2]BS workings'!P435+'[2]BS workings'!P548+'[2]BS workings'!P575+'[2]BS workings'!P596+'[2]BS workings'!P628)&lt;0,-('[2]BS workings'!P548),0)</f>
        <v>0</v>
      </c>
      <c r="DX318" s="41" t="s">
        <v>39</v>
      </c>
      <c r="DY318" s="16" t="s">
        <v>0</v>
      </c>
      <c r="DZ318" s="16" t="s">
        <v>0</v>
      </c>
      <c r="EA318" s="16" t="s">
        <v>0</v>
      </c>
    </row>
    <row r="319" spans="2:131" s="17" customFormat="1" hidden="1" x14ac:dyDescent="0.2">
      <c r="B319" s="74" t="s">
        <v>114</v>
      </c>
      <c r="C319" s="74"/>
      <c r="D319" s="30">
        <f>+IF(('[2]BS workings'!E435+'[2]BS workings'!E548+'[2]BS workings'!E575+'[2]BS workings'!E596+'[2]BS workings'!E628)&lt;0,-('[2]BS workings'!E575),0)</f>
        <v>0</v>
      </c>
      <c r="E319" s="74"/>
      <c r="F319" s="30">
        <f>+IF(('[2]BS workings'!G435+'[2]BS workings'!G548+'[2]BS workings'!G575+'[2]BS workings'!G596+'[2]BS workings'!G628)&lt;0,-('[2]BS workings'!G575),0)</f>
        <v>0</v>
      </c>
      <c r="G319" s="30">
        <f>+IF(('[2]BS workings'!H435+'[2]BS workings'!H548+'[2]BS workings'!H575+'[2]BS workings'!H596+'[2]BS workings'!H628)&lt;0,-('[2]BS workings'!H575),0)</f>
        <v>0</v>
      </c>
      <c r="H319" s="30">
        <f>+IF(('[2]BS workings'!I435+'[2]BS workings'!I548+'[2]BS workings'!I575+'[2]BS workings'!I596+'[2]BS workings'!I628)&lt;0,-('[2]BS workings'!I575),0)</f>
        <v>0</v>
      </c>
      <c r="I319" s="30">
        <f>+IF(('[2]BS workings'!J435+'[2]BS workings'!J548+'[2]BS workings'!J575+'[2]BS workings'!J596+'[2]BS workings'!J628)&lt;0,-('[2]BS workings'!J575),0)</f>
        <v>0</v>
      </c>
      <c r="J319" s="30">
        <f>+IF(('[2]BS workings'!K435+'[2]BS workings'!K548+'[2]BS workings'!K575+'[2]BS workings'!K596+'[2]BS workings'!K628)&lt;0,-('[2]BS workings'!K575),0)</f>
        <v>0</v>
      </c>
      <c r="K319" s="30">
        <f>+IF(('[2]BS workings'!L435+'[2]BS workings'!L548+'[2]BS workings'!L575+'[2]BS workings'!L596+'[2]BS workings'!L628)&lt;0,-('[2]BS workings'!L575),0)</f>
        <v>0</v>
      </c>
      <c r="L319" s="30">
        <f>+IF(('[2]BS workings'!M435+'[2]BS workings'!M548+'[2]BS workings'!M575+'[2]BS workings'!M596+'[2]BS workings'!M628)&lt;0,-('[2]BS workings'!M575),0)</f>
        <v>0</v>
      </c>
      <c r="M319" s="30">
        <f>+IF(('[2]BS workings'!N435+'[2]BS workings'!N548+'[2]BS workings'!N575+'[2]BS workings'!N596+'[2]BS workings'!N628)&lt;0,-('[2]BS workings'!N575),0)</f>
        <v>0</v>
      </c>
      <c r="N319" s="30">
        <f>+IF(('[2]BS workings'!O435+'[2]BS workings'!O548+'[2]BS workings'!O575+'[2]BS workings'!O596+'[2]BS workings'!O628)&lt;0,-('[2]BS workings'!O575),0)</f>
        <v>0</v>
      </c>
      <c r="O319" s="30">
        <f>+IF(('[2]BS workings'!P435+'[2]BS workings'!P548+'[2]BS workings'!P575+'[2]BS workings'!P596+'[2]BS workings'!P628)&lt;0,-('[2]BS workings'!P575),0)</f>
        <v>0</v>
      </c>
      <c r="DX319" s="41" t="s">
        <v>39</v>
      </c>
      <c r="DY319" s="16" t="s">
        <v>0</v>
      </c>
      <c r="DZ319" s="16" t="s">
        <v>0</v>
      </c>
      <c r="EA319" s="16" t="s">
        <v>0</v>
      </c>
    </row>
    <row r="320" spans="2:131" s="17" customFormat="1" hidden="1" x14ac:dyDescent="0.2">
      <c r="B320" s="74" t="s">
        <v>115</v>
      </c>
      <c r="C320" s="74"/>
      <c r="D320" s="30">
        <f>+IF(('[2]BS workings'!E435+'[2]BS workings'!E548+'[2]BS workings'!E575+'[2]BS workings'!E596+'[2]BS workings'!E628)&lt;0,-('[2]BS workings'!E596),0)</f>
        <v>0</v>
      </c>
      <c r="E320" s="74"/>
      <c r="F320" s="30">
        <f>+IF(('[2]BS workings'!G435+'[2]BS workings'!G548+'[2]BS workings'!G575+'[2]BS workings'!G596+'[2]BS workings'!G628)&lt;0,-('[2]BS workings'!G596),0)</f>
        <v>0</v>
      </c>
      <c r="G320" s="30">
        <f>+IF(('[2]BS workings'!H435+'[2]BS workings'!H548+'[2]BS workings'!H575+'[2]BS workings'!H596+'[2]BS workings'!H628)&lt;0,-('[2]BS workings'!H596),0)</f>
        <v>0</v>
      </c>
      <c r="H320" s="30">
        <f>+IF(('[2]BS workings'!I435+'[2]BS workings'!I548+'[2]BS workings'!I575+'[2]BS workings'!I596+'[2]BS workings'!I628)&lt;0,-('[2]BS workings'!I596),0)</f>
        <v>0</v>
      </c>
      <c r="I320" s="30">
        <f>+IF(('[2]BS workings'!J435+'[2]BS workings'!J548+'[2]BS workings'!J575+'[2]BS workings'!J596+'[2]BS workings'!J628)&lt;0,-('[2]BS workings'!J596),0)</f>
        <v>0</v>
      </c>
      <c r="J320" s="30">
        <f>+IF(('[2]BS workings'!K435+'[2]BS workings'!K548+'[2]BS workings'!K575+'[2]BS workings'!K596+'[2]BS workings'!K628)&lt;0,-('[2]BS workings'!K596),0)</f>
        <v>0</v>
      </c>
      <c r="K320" s="30">
        <f>+IF(('[2]BS workings'!L435+'[2]BS workings'!L548+'[2]BS workings'!L575+'[2]BS workings'!L596+'[2]BS workings'!L628)&lt;0,-('[2]BS workings'!L596),0)</f>
        <v>0</v>
      </c>
      <c r="L320" s="30">
        <f>+IF(('[2]BS workings'!M435+'[2]BS workings'!M548+'[2]BS workings'!M575+'[2]BS workings'!M596+'[2]BS workings'!M628)&lt;0,-('[2]BS workings'!M596),0)</f>
        <v>0</v>
      </c>
      <c r="M320" s="30">
        <f>+IF(('[2]BS workings'!N435+'[2]BS workings'!N548+'[2]BS workings'!N575+'[2]BS workings'!N596+'[2]BS workings'!N628)&lt;0,-('[2]BS workings'!N596),0)</f>
        <v>0</v>
      </c>
      <c r="N320" s="30">
        <f>+IF(('[2]BS workings'!O435+'[2]BS workings'!O548+'[2]BS workings'!O575+'[2]BS workings'!O596+'[2]BS workings'!O628)&lt;0,-('[2]BS workings'!O596),0)</f>
        <v>0</v>
      </c>
      <c r="O320" s="30">
        <f>+IF(('[2]BS workings'!P435+'[2]BS workings'!P548+'[2]BS workings'!P575+'[2]BS workings'!P596+'[2]BS workings'!P628)&lt;0,-('[2]BS workings'!P596),0)</f>
        <v>0</v>
      </c>
      <c r="DX320" s="41" t="s">
        <v>39</v>
      </c>
      <c r="DY320" s="16" t="s">
        <v>0</v>
      </c>
      <c r="DZ320" s="16" t="s">
        <v>0</v>
      </c>
      <c r="EA320" s="16" t="s">
        <v>0</v>
      </c>
    </row>
    <row r="321" spans="1:131" s="17" customFormat="1" hidden="1" x14ac:dyDescent="0.2">
      <c r="B321" s="74" t="s">
        <v>120</v>
      </c>
      <c r="C321" s="74"/>
      <c r="D321" s="30">
        <f>+IF(('[2]BS workings'!E435+'[2]BS workings'!E548+'[2]BS workings'!E575+'[2]BS workings'!E596+'[2]BS workings'!E628)&lt;0,-('[2]BS workings'!E628),0)</f>
        <v>0</v>
      </c>
      <c r="E321" s="74"/>
      <c r="F321" s="30">
        <f>+IF(('[2]BS workings'!G435+'[2]BS workings'!G548+'[2]BS workings'!G575+'[2]BS workings'!G596+'[2]BS workings'!G628)&lt;0,-('[2]BS workings'!G628),0)</f>
        <v>0</v>
      </c>
      <c r="G321" s="30">
        <f>+IF(('[2]BS workings'!H435+'[2]BS workings'!H548+'[2]BS workings'!H575+'[2]BS workings'!H596+'[2]BS workings'!H628)&lt;0,-('[2]BS workings'!H628),0)</f>
        <v>0</v>
      </c>
      <c r="H321" s="30">
        <f>+IF(('[2]BS workings'!I435+'[2]BS workings'!I548+'[2]BS workings'!I575+'[2]BS workings'!I596+'[2]BS workings'!I628)&lt;0,-('[2]BS workings'!I628),0)</f>
        <v>0</v>
      </c>
      <c r="I321" s="30">
        <f>+IF(('[2]BS workings'!J435+'[2]BS workings'!J548+'[2]BS workings'!J575+'[2]BS workings'!J596+'[2]BS workings'!J628)&lt;0,-('[2]BS workings'!J628),0)</f>
        <v>0</v>
      </c>
      <c r="J321" s="30">
        <f>+IF(('[2]BS workings'!K435+'[2]BS workings'!K548+'[2]BS workings'!K575+'[2]BS workings'!K596+'[2]BS workings'!K628)&lt;0,-('[2]BS workings'!K628),0)</f>
        <v>0</v>
      </c>
      <c r="K321" s="30">
        <f>+IF(('[2]BS workings'!L435+'[2]BS workings'!L548+'[2]BS workings'!L575+'[2]BS workings'!L596+'[2]BS workings'!L628)&lt;0,-('[2]BS workings'!L628),0)</f>
        <v>0</v>
      </c>
      <c r="L321" s="30">
        <f>+IF(('[2]BS workings'!M435+'[2]BS workings'!M548+'[2]BS workings'!M575+'[2]BS workings'!M596+'[2]BS workings'!M628)&lt;0,-('[2]BS workings'!M628),0)</f>
        <v>0</v>
      </c>
      <c r="M321" s="30">
        <f>+IF(('[2]BS workings'!N435+'[2]BS workings'!N548+'[2]BS workings'!N575+'[2]BS workings'!N596+'[2]BS workings'!N628)&lt;0,-('[2]BS workings'!N628),0)</f>
        <v>0</v>
      </c>
      <c r="N321" s="30">
        <f>+IF(('[2]BS workings'!O435+'[2]BS workings'!O548+'[2]BS workings'!O575+'[2]BS workings'!O596+'[2]BS workings'!O628)&lt;0,-('[2]BS workings'!O628),0)</f>
        <v>0</v>
      </c>
      <c r="O321" s="30">
        <f>+IF(('[2]BS workings'!P435+'[2]BS workings'!P548+'[2]BS workings'!P575+'[2]BS workings'!P596+'[2]BS workings'!P628)&lt;0,-('[2]BS workings'!P628),0)</f>
        <v>0</v>
      </c>
      <c r="DX321" s="41" t="s">
        <v>39</v>
      </c>
      <c r="DY321" s="16" t="s">
        <v>0</v>
      </c>
      <c r="DZ321" s="16" t="s">
        <v>0</v>
      </c>
      <c r="EA321" s="16" t="s">
        <v>0</v>
      </c>
    </row>
    <row r="322" spans="1:131" s="17" customFormat="1" hidden="1" x14ac:dyDescent="0.2">
      <c r="B322" s="74" t="s">
        <v>121</v>
      </c>
      <c r="C322" s="74"/>
      <c r="D322" s="30" t="e">
        <f>IF(D314=0,0,-'[2]Assets - Disposals &amp; Transfers'!E272-'[2]Assets - Disposals &amp; Transfers'!E273)</f>
        <v>#REF!</v>
      </c>
      <c r="E322" s="74"/>
      <c r="F322" s="30" t="e">
        <f>IF(F314=0,0,-'[2]Assets - Disposals &amp; Transfers'!G272-'[2]Assets - Disposals &amp; Transfers'!G273)</f>
        <v>#REF!</v>
      </c>
      <c r="G322" s="30" t="e">
        <f>IF(G314=0,0,-'[2]Assets - Disposals &amp; Transfers'!H272-'[2]Assets - Disposals &amp; Transfers'!H273)</f>
        <v>#REF!</v>
      </c>
      <c r="H322" s="30" t="e">
        <f>IF(H314=0,0,-'[2]Assets - Disposals &amp; Transfers'!I272-'[2]Assets - Disposals &amp; Transfers'!I273)</f>
        <v>#REF!</v>
      </c>
      <c r="I322" s="30" t="e">
        <f>IF(I314=0,0,-'[2]Assets - Disposals &amp; Transfers'!J272-'[2]Assets - Disposals &amp; Transfers'!J273)</f>
        <v>#REF!</v>
      </c>
      <c r="J322" s="30" t="e">
        <f>IF(J314=0,0,-'[2]Assets - Disposals &amp; Transfers'!K272-'[2]Assets - Disposals &amp; Transfers'!K273)</f>
        <v>#REF!</v>
      </c>
      <c r="K322" s="30" t="e">
        <f>IF(K314=0,0,-'[2]Assets - Disposals &amp; Transfers'!L272-'[2]Assets - Disposals &amp; Transfers'!L273)</f>
        <v>#REF!</v>
      </c>
      <c r="L322" s="30" t="e">
        <f>IF(L314=0,0,-'[2]Assets - Disposals &amp; Transfers'!M272-'[2]Assets - Disposals &amp; Transfers'!M273)</f>
        <v>#REF!</v>
      </c>
      <c r="M322" s="30" t="e">
        <f>IF(M314=0,0,-'[2]Assets - Disposals &amp; Transfers'!N272-'[2]Assets - Disposals &amp; Transfers'!N273)</f>
        <v>#REF!</v>
      </c>
      <c r="N322" s="30" t="e">
        <f>IF(N314=0,0,-'[2]Assets - Disposals &amp; Transfers'!O272-'[2]Assets - Disposals &amp; Transfers'!O273)</f>
        <v>#REF!</v>
      </c>
      <c r="O322" s="30" t="e">
        <f>IF(O314=0,0,-'[2]Assets - Disposals &amp; Transfers'!P272-'[2]Assets - Disposals &amp; Transfers'!P273)</f>
        <v>#REF!</v>
      </c>
      <c r="DX322" s="41" t="s">
        <v>39</v>
      </c>
      <c r="DY322" s="16" t="s">
        <v>0</v>
      </c>
      <c r="DZ322" s="16" t="s">
        <v>0</v>
      </c>
      <c r="EA322" s="16" t="s">
        <v>0</v>
      </c>
    </row>
    <row r="323" spans="1:131" s="17" customFormat="1" hidden="1" x14ac:dyDescent="0.2">
      <c r="B323" s="74" t="s">
        <v>116</v>
      </c>
      <c r="C323" s="74"/>
      <c r="D323" s="63" t="e">
        <f>ROUND(D316-SUM(D317:D322),0)</f>
        <v>#REF!</v>
      </c>
      <c r="E323" s="74"/>
      <c r="F323" s="63" t="e">
        <f>ROUND(F316-SUM(F317:F322),0)</f>
        <v>#REF!</v>
      </c>
      <c r="G323" s="63" t="e">
        <f t="shared" ref="G323:O323" si="127">ROUND(G316-SUM(G317:G322),0)</f>
        <v>#REF!</v>
      </c>
      <c r="H323" s="63" t="e">
        <f t="shared" si="127"/>
        <v>#REF!</v>
      </c>
      <c r="I323" s="63" t="e">
        <f t="shared" si="127"/>
        <v>#REF!</v>
      </c>
      <c r="J323" s="63" t="e">
        <f t="shared" si="127"/>
        <v>#REF!</v>
      </c>
      <c r="K323" s="63" t="e">
        <f t="shared" si="127"/>
        <v>#REF!</v>
      </c>
      <c r="L323" s="63" t="e">
        <f t="shared" si="127"/>
        <v>#REF!</v>
      </c>
      <c r="M323" s="63" t="e">
        <f t="shared" si="127"/>
        <v>#REF!</v>
      </c>
      <c r="N323" s="63" t="e">
        <f t="shared" si="127"/>
        <v>#REF!</v>
      </c>
      <c r="O323" s="63" t="e">
        <f t="shared" si="127"/>
        <v>#REF!</v>
      </c>
      <c r="DX323" s="41" t="s">
        <v>39</v>
      </c>
      <c r="DY323" s="16" t="s">
        <v>0</v>
      </c>
      <c r="DZ323" s="16" t="s">
        <v>0</v>
      </c>
      <c r="EA323" s="16" t="s">
        <v>0</v>
      </c>
    </row>
    <row r="324" spans="1:131" s="17" customFormat="1" hidden="1" x14ac:dyDescent="0.2">
      <c r="DX324" s="41" t="s">
        <v>39</v>
      </c>
      <c r="DY324" s="16" t="s">
        <v>0</v>
      </c>
      <c r="DZ324" s="16" t="s">
        <v>0</v>
      </c>
      <c r="EA324" s="16" t="s">
        <v>0</v>
      </c>
    </row>
    <row r="325" spans="1:131" s="17" customFormat="1" hidden="1" x14ac:dyDescent="0.2">
      <c r="B325" s="17" t="e">
        <f>#REF!</f>
        <v>#REF!</v>
      </c>
      <c r="DX325" s="41" t="s">
        <v>39</v>
      </c>
      <c r="DY325" s="16" t="s">
        <v>0</v>
      </c>
      <c r="DZ325" s="16" t="s">
        <v>0</v>
      </c>
      <c r="EA325" s="16" t="s">
        <v>0</v>
      </c>
    </row>
    <row r="326" spans="1:131" s="17" customFormat="1" hidden="1" x14ac:dyDescent="0.2">
      <c r="B326" s="74" t="s">
        <v>110</v>
      </c>
      <c r="C326" s="74"/>
      <c r="D326" s="17" t="e">
        <f>#REF!</f>
        <v>#REF!</v>
      </c>
      <c r="E326" s="74"/>
      <c r="F326" s="17" t="e">
        <f>#REF!</f>
        <v>#REF!</v>
      </c>
      <c r="G326" s="17" t="e">
        <f>#REF!</f>
        <v>#REF!</v>
      </c>
      <c r="H326" s="17" t="e">
        <f>#REF!</f>
        <v>#REF!</v>
      </c>
      <c r="I326" s="17" t="e">
        <f>#REF!</f>
        <v>#REF!</v>
      </c>
      <c r="J326" s="17" t="e">
        <f>#REF!</f>
        <v>#REF!</v>
      </c>
      <c r="K326" s="17" t="e">
        <f>#REF!</f>
        <v>#REF!</v>
      </c>
      <c r="L326" s="17" t="e">
        <f>#REF!</f>
        <v>#REF!</v>
      </c>
      <c r="M326" s="17" t="e">
        <f>#REF!</f>
        <v>#REF!</v>
      </c>
      <c r="N326" s="17" t="e">
        <f>#REF!</f>
        <v>#REF!</v>
      </c>
      <c r="O326" s="17" t="e">
        <f>#REF!</f>
        <v>#REF!</v>
      </c>
      <c r="DX326" s="41" t="s">
        <v>39</v>
      </c>
      <c r="DY326" s="16" t="s">
        <v>0</v>
      </c>
      <c r="DZ326" s="16" t="s">
        <v>0</v>
      </c>
      <c r="EA326" s="16" t="s">
        <v>0</v>
      </c>
    </row>
    <row r="327" spans="1:131" s="17" customFormat="1" hidden="1" x14ac:dyDescent="0.2">
      <c r="B327" s="74" t="s">
        <v>111</v>
      </c>
      <c r="C327" s="74"/>
      <c r="D327" s="17" t="e">
        <f>SUMIF('[2]Budget Summary 1'!$C:$C,#REF!,'[2]Budget Summary 1'!J:J)</f>
        <v>#VALUE!</v>
      </c>
      <c r="E327" s="74"/>
      <c r="F327" s="17" t="e">
        <f>SUMIF('[2]Budget Summary 1'!$C:$C,#REF!,'[2]Budget Summary 1'!L:L)</f>
        <v>#VALUE!</v>
      </c>
      <c r="G327" s="17" t="e">
        <f>SUMIF('[2]Budget Summary 1'!$C:$C,#REF!,'[2]Budget Summary 1'!M:M)</f>
        <v>#VALUE!</v>
      </c>
      <c r="H327" s="17" t="e">
        <f>SUMIF('[2]Budget Summary 1'!$C:$C,#REF!,'[2]Budget Summary 1'!N:N)</f>
        <v>#VALUE!</v>
      </c>
      <c r="I327" s="17" t="e">
        <f>SUMIF('[2]Budget Summary 1'!$C:$C,#REF!,'[2]Budget Summary 1'!O:O)</f>
        <v>#VALUE!</v>
      </c>
      <c r="J327" s="17" t="e">
        <f>SUMIF('[2]Budget Summary 1'!$C:$C,#REF!,'[2]Budget Summary 1'!P:P)</f>
        <v>#VALUE!</v>
      </c>
      <c r="K327" s="17" t="e">
        <f>SUMIF('[2]Budget Summary 1'!$C:$C,#REF!,'[2]Budget Summary 1'!Q:Q)</f>
        <v>#VALUE!</v>
      </c>
      <c r="L327" s="17" t="e">
        <f>SUMIF('[2]Budget Summary 1'!$C:$C,#REF!,'[2]Budget Summary 1'!R:R)</f>
        <v>#VALUE!</v>
      </c>
      <c r="M327" s="17" t="e">
        <f>SUMIF('[2]Budget Summary 1'!$C:$C,#REF!,'[2]Budget Summary 1'!S:S)</f>
        <v>#VALUE!</v>
      </c>
      <c r="N327" s="17" t="e">
        <f>SUMIF('[2]Budget Summary 1'!$C:$C,#REF!,'[2]Budget Summary 1'!T:T)</f>
        <v>#VALUE!</v>
      </c>
      <c r="O327" s="17" t="e">
        <f>SUMIF('[2]Budget Summary 1'!$C:$C,#REF!,'[2]Budget Summary 1'!U:U)</f>
        <v>#VALUE!</v>
      </c>
      <c r="DX327" s="41" t="s">
        <v>39</v>
      </c>
      <c r="DY327" s="16" t="s">
        <v>0</v>
      </c>
      <c r="DZ327" s="16" t="s">
        <v>0</v>
      </c>
      <c r="EA327" s="16" t="s">
        <v>0</v>
      </c>
    </row>
    <row r="328" spans="1:131" s="17" customFormat="1" hidden="1" x14ac:dyDescent="0.2">
      <c r="B328" s="74" t="s">
        <v>82</v>
      </c>
      <c r="C328" s="74"/>
      <c r="D328" s="56" t="e">
        <f>ROUND(D326-D327,0)</f>
        <v>#REF!</v>
      </c>
      <c r="E328" s="74"/>
      <c r="F328" s="56" t="e">
        <f>ROUND(F326-F327,0)</f>
        <v>#REF!</v>
      </c>
      <c r="G328" s="56" t="e">
        <f t="shared" ref="G328:O328" si="128">ROUND(G326-G327,0)</f>
        <v>#REF!</v>
      </c>
      <c r="H328" s="56" t="e">
        <f t="shared" si="128"/>
        <v>#REF!</v>
      </c>
      <c r="I328" s="56" t="e">
        <f t="shared" si="128"/>
        <v>#REF!</v>
      </c>
      <c r="J328" s="56" t="e">
        <f t="shared" si="128"/>
        <v>#REF!</v>
      </c>
      <c r="K328" s="56" t="e">
        <f t="shared" si="128"/>
        <v>#REF!</v>
      </c>
      <c r="L328" s="56" t="e">
        <f t="shared" si="128"/>
        <v>#REF!</v>
      </c>
      <c r="M328" s="56" t="e">
        <f t="shared" si="128"/>
        <v>#REF!</v>
      </c>
      <c r="N328" s="56" t="e">
        <f t="shared" si="128"/>
        <v>#REF!</v>
      </c>
      <c r="O328" s="56" t="e">
        <f t="shared" si="128"/>
        <v>#REF!</v>
      </c>
      <c r="DX328" s="41" t="s">
        <v>39</v>
      </c>
      <c r="DY328" s="16" t="s">
        <v>0</v>
      </c>
      <c r="DZ328" s="16" t="s">
        <v>0</v>
      </c>
      <c r="EA328" s="16" t="s">
        <v>0</v>
      </c>
    </row>
    <row r="329" spans="1:131" s="17" customFormat="1" hidden="1" x14ac:dyDescent="0.2">
      <c r="DX329" s="41" t="s">
        <v>39</v>
      </c>
      <c r="DY329" s="16" t="s">
        <v>0</v>
      </c>
      <c r="DZ329" s="16" t="s">
        <v>0</v>
      </c>
      <c r="EA329" s="16" t="s">
        <v>0</v>
      </c>
    </row>
    <row r="330" spans="1:131" s="17" customFormat="1" hidden="1" x14ac:dyDescent="0.2">
      <c r="DX330" s="41" t="s">
        <v>39</v>
      </c>
      <c r="DY330" s="16" t="s">
        <v>0</v>
      </c>
      <c r="DZ330" s="16" t="s">
        <v>0</v>
      </c>
      <c r="EA330" s="16" t="s">
        <v>0</v>
      </c>
    </row>
    <row r="331" spans="1:131" s="17" customFormat="1" hidden="1" x14ac:dyDescent="0.2">
      <c r="DX331" s="41" t="s">
        <v>39</v>
      </c>
      <c r="DY331" s="16" t="s">
        <v>0</v>
      </c>
      <c r="DZ331" s="16" t="s">
        <v>0</v>
      </c>
      <c r="EA331" s="16" t="s">
        <v>0</v>
      </c>
    </row>
    <row r="332" spans="1:131" s="17" customFormat="1" hidden="1" x14ac:dyDescent="0.2">
      <c r="DX332" s="41" t="s">
        <v>39</v>
      </c>
      <c r="DY332" s="16" t="s">
        <v>0</v>
      </c>
      <c r="DZ332" s="16" t="s">
        <v>0</v>
      </c>
      <c r="EA332" s="16" t="s">
        <v>0</v>
      </c>
    </row>
    <row r="333" spans="1:131" s="17" customFormat="1" hidden="1" x14ac:dyDescent="0.2">
      <c r="A333" s="41" t="s">
        <v>39</v>
      </c>
      <c r="B333" s="41" t="s">
        <v>39</v>
      </c>
      <c r="C333" s="41" t="s">
        <v>39</v>
      </c>
      <c r="D333" s="41" t="s">
        <v>39</v>
      </c>
      <c r="E333" s="41" t="s">
        <v>39</v>
      </c>
      <c r="F333" s="41" t="s">
        <v>39</v>
      </c>
      <c r="G333" s="41" t="s">
        <v>39</v>
      </c>
      <c r="H333" s="41" t="s">
        <v>39</v>
      </c>
      <c r="I333" s="41" t="s">
        <v>39</v>
      </c>
      <c r="J333" s="41" t="s">
        <v>39</v>
      </c>
      <c r="K333" s="41" t="s">
        <v>39</v>
      </c>
      <c r="L333" s="41" t="s">
        <v>39</v>
      </c>
      <c r="M333" s="41" t="s">
        <v>39</v>
      </c>
      <c r="N333" s="41" t="s">
        <v>39</v>
      </c>
      <c r="O333" s="41" t="s">
        <v>39</v>
      </c>
      <c r="P333" s="41" t="s">
        <v>39</v>
      </c>
      <c r="Q333" s="41" t="s">
        <v>39</v>
      </c>
      <c r="R333" s="41" t="s">
        <v>39</v>
      </c>
      <c r="S333" s="41" t="s">
        <v>39</v>
      </c>
      <c r="T333" s="41" t="s">
        <v>39</v>
      </c>
      <c r="U333" s="41" t="s">
        <v>39</v>
      </c>
      <c r="V333" s="41" t="s">
        <v>39</v>
      </c>
      <c r="W333" s="41" t="s">
        <v>39</v>
      </c>
      <c r="X333" s="41" t="s">
        <v>39</v>
      </c>
      <c r="Y333" s="41" t="s">
        <v>39</v>
      </c>
      <c r="Z333" s="41" t="s">
        <v>39</v>
      </c>
      <c r="AA333" s="41" t="s">
        <v>39</v>
      </c>
      <c r="AB333" s="41" t="s">
        <v>39</v>
      </c>
      <c r="AC333" s="41" t="s">
        <v>39</v>
      </c>
      <c r="AD333" s="41" t="s">
        <v>39</v>
      </c>
      <c r="AE333" s="41" t="s">
        <v>39</v>
      </c>
      <c r="AF333" s="41" t="s">
        <v>39</v>
      </c>
      <c r="AG333" s="41" t="s">
        <v>39</v>
      </c>
      <c r="AH333" s="41" t="s">
        <v>39</v>
      </c>
      <c r="AI333" s="41" t="s">
        <v>39</v>
      </c>
      <c r="AJ333" s="41" t="s">
        <v>39</v>
      </c>
      <c r="AK333" s="41" t="s">
        <v>39</v>
      </c>
      <c r="AL333" s="41" t="s">
        <v>39</v>
      </c>
      <c r="AM333" s="41" t="s">
        <v>39</v>
      </c>
      <c r="AN333" s="41" t="s">
        <v>39</v>
      </c>
      <c r="AO333" s="41" t="s">
        <v>39</v>
      </c>
      <c r="AP333" s="41" t="s">
        <v>39</v>
      </c>
      <c r="AQ333" s="41" t="s">
        <v>39</v>
      </c>
      <c r="AR333" s="41" t="s">
        <v>39</v>
      </c>
      <c r="AS333" s="41" t="s">
        <v>39</v>
      </c>
      <c r="AT333" s="41" t="s">
        <v>39</v>
      </c>
      <c r="AU333" s="41" t="s">
        <v>39</v>
      </c>
      <c r="AV333" s="41" t="s">
        <v>39</v>
      </c>
      <c r="AW333" s="41" t="s">
        <v>39</v>
      </c>
      <c r="AX333" s="41" t="s">
        <v>39</v>
      </c>
      <c r="AY333" s="41" t="s">
        <v>39</v>
      </c>
      <c r="AZ333" s="41" t="s">
        <v>39</v>
      </c>
      <c r="BA333" s="41" t="s">
        <v>39</v>
      </c>
      <c r="BB333" s="41" t="s">
        <v>39</v>
      </c>
      <c r="BC333" s="41" t="s">
        <v>39</v>
      </c>
      <c r="BD333" s="41" t="s">
        <v>39</v>
      </c>
      <c r="BE333" s="41" t="s">
        <v>39</v>
      </c>
      <c r="BF333" s="41" t="s">
        <v>39</v>
      </c>
      <c r="BG333" s="41" t="s">
        <v>39</v>
      </c>
      <c r="BH333" s="41" t="s">
        <v>39</v>
      </c>
      <c r="BI333" s="41" t="s">
        <v>39</v>
      </c>
      <c r="BJ333" s="41" t="s">
        <v>39</v>
      </c>
      <c r="BK333" s="41" t="s">
        <v>39</v>
      </c>
      <c r="BL333" s="41" t="s">
        <v>39</v>
      </c>
      <c r="BM333" s="41" t="s">
        <v>39</v>
      </c>
      <c r="BN333" s="41" t="s">
        <v>39</v>
      </c>
      <c r="BO333" s="41" t="s">
        <v>39</v>
      </c>
      <c r="BP333" s="41" t="s">
        <v>39</v>
      </c>
      <c r="BQ333" s="41" t="s">
        <v>39</v>
      </c>
      <c r="BR333" s="41" t="s">
        <v>39</v>
      </c>
      <c r="BS333" s="41" t="s">
        <v>39</v>
      </c>
      <c r="BT333" s="41" t="s">
        <v>39</v>
      </c>
      <c r="BU333" s="41" t="s">
        <v>39</v>
      </c>
      <c r="BV333" s="41" t="s">
        <v>39</v>
      </c>
      <c r="BW333" s="41" t="s">
        <v>39</v>
      </c>
      <c r="BX333" s="41" t="s">
        <v>39</v>
      </c>
      <c r="BY333" s="41" t="s">
        <v>39</v>
      </c>
      <c r="BZ333" s="41" t="s">
        <v>39</v>
      </c>
      <c r="CA333" s="41" t="s">
        <v>39</v>
      </c>
      <c r="CB333" s="41" t="s">
        <v>39</v>
      </c>
      <c r="CC333" s="41" t="s">
        <v>39</v>
      </c>
      <c r="CD333" s="41" t="s">
        <v>39</v>
      </c>
      <c r="CE333" s="41" t="s">
        <v>39</v>
      </c>
      <c r="CF333" s="41" t="s">
        <v>39</v>
      </c>
      <c r="CG333" s="41" t="s">
        <v>39</v>
      </c>
      <c r="CH333" s="41" t="s">
        <v>39</v>
      </c>
      <c r="CI333" s="41" t="s">
        <v>39</v>
      </c>
      <c r="CJ333" s="41" t="s">
        <v>39</v>
      </c>
      <c r="CK333" s="41" t="s">
        <v>39</v>
      </c>
      <c r="CL333" s="41" t="s">
        <v>39</v>
      </c>
      <c r="CM333" s="41" t="s">
        <v>39</v>
      </c>
      <c r="CN333" s="41" t="s">
        <v>39</v>
      </c>
      <c r="CO333" s="41" t="s">
        <v>39</v>
      </c>
      <c r="CP333" s="41" t="s">
        <v>39</v>
      </c>
      <c r="CQ333" s="41" t="s">
        <v>39</v>
      </c>
      <c r="CR333" s="41" t="s">
        <v>39</v>
      </c>
      <c r="CS333" s="41" t="s">
        <v>39</v>
      </c>
      <c r="CT333" s="41" t="s">
        <v>39</v>
      </c>
      <c r="CU333" s="41" t="s">
        <v>39</v>
      </c>
      <c r="CV333" s="41" t="s">
        <v>39</v>
      </c>
      <c r="CW333" s="41" t="s">
        <v>39</v>
      </c>
      <c r="CX333" s="41" t="s">
        <v>39</v>
      </c>
      <c r="CY333" s="41" t="s">
        <v>39</v>
      </c>
      <c r="CZ333" s="41" t="s">
        <v>39</v>
      </c>
      <c r="DA333" s="41" t="s">
        <v>39</v>
      </c>
      <c r="DB333" s="41" t="s">
        <v>39</v>
      </c>
      <c r="DC333" s="41" t="s">
        <v>39</v>
      </c>
      <c r="DD333" s="41" t="s">
        <v>39</v>
      </c>
      <c r="DE333" s="41" t="s">
        <v>39</v>
      </c>
      <c r="DF333" s="41" t="s">
        <v>39</v>
      </c>
      <c r="DG333" s="41" t="s">
        <v>39</v>
      </c>
      <c r="DH333" s="41" t="s">
        <v>39</v>
      </c>
      <c r="DI333" s="41" t="s">
        <v>39</v>
      </c>
      <c r="DJ333" s="41" t="s">
        <v>39</v>
      </c>
      <c r="DK333" s="41" t="s">
        <v>39</v>
      </c>
      <c r="DL333" s="41" t="s">
        <v>39</v>
      </c>
      <c r="DM333" s="41" t="s">
        <v>39</v>
      </c>
      <c r="DN333" s="41" t="s">
        <v>39</v>
      </c>
      <c r="DO333" s="41" t="s">
        <v>39</v>
      </c>
      <c r="DP333" s="41" t="s">
        <v>39</v>
      </c>
      <c r="DQ333" s="41" t="s">
        <v>39</v>
      </c>
      <c r="DR333" s="41" t="s">
        <v>39</v>
      </c>
      <c r="DS333" s="41" t="s">
        <v>39</v>
      </c>
      <c r="DT333" s="41" t="s">
        <v>39</v>
      </c>
      <c r="DU333" s="41" t="s">
        <v>39</v>
      </c>
      <c r="DV333" s="41" t="s">
        <v>39</v>
      </c>
      <c r="DW333" s="41" t="s">
        <v>39</v>
      </c>
      <c r="DX333" s="41" t="s">
        <v>39</v>
      </c>
      <c r="DY333" s="16" t="s">
        <v>0</v>
      </c>
      <c r="DZ333" s="16" t="s">
        <v>0</v>
      </c>
      <c r="EA333" s="16" t="s">
        <v>0</v>
      </c>
    </row>
    <row r="334" spans="1:131" s="17" customFormat="1" ht="30" customHeight="1" x14ac:dyDescent="0.2">
      <c r="B334" s="16" t="s">
        <v>0</v>
      </c>
      <c r="C334" s="16" t="s">
        <v>0</v>
      </c>
      <c r="D334" s="16" t="s">
        <v>0</v>
      </c>
      <c r="E334" s="16" t="s">
        <v>0</v>
      </c>
      <c r="F334" s="16" t="s">
        <v>0</v>
      </c>
      <c r="G334" s="16" t="s">
        <v>0</v>
      </c>
      <c r="H334" s="16" t="s">
        <v>0</v>
      </c>
      <c r="I334" s="16" t="s">
        <v>0</v>
      </c>
      <c r="J334" s="16" t="s">
        <v>0</v>
      </c>
      <c r="K334" s="16" t="s">
        <v>0</v>
      </c>
      <c r="L334" s="16" t="s">
        <v>0</v>
      </c>
      <c r="M334" s="16" t="s">
        <v>0</v>
      </c>
      <c r="N334" s="16" t="s">
        <v>0</v>
      </c>
      <c r="O334" s="16" t="s">
        <v>0</v>
      </c>
      <c r="P334" s="13" t="s">
        <v>0</v>
      </c>
      <c r="Q334" s="13" t="s">
        <v>0</v>
      </c>
      <c r="R334" s="13" t="s">
        <v>0</v>
      </c>
      <c r="S334" s="13" t="s">
        <v>0</v>
      </c>
      <c r="T334" s="13" t="s">
        <v>0</v>
      </c>
      <c r="U334" s="13" t="s">
        <v>0</v>
      </c>
      <c r="V334" s="13" t="s">
        <v>0</v>
      </c>
      <c r="W334" s="13" t="s">
        <v>0</v>
      </c>
      <c r="X334" s="13" t="s">
        <v>0</v>
      </c>
      <c r="Y334" s="13" t="s">
        <v>0</v>
      </c>
      <c r="Z334" s="13" t="s">
        <v>0</v>
      </c>
      <c r="AA334" s="13" t="s">
        <v>0</v>
      </c>
      <c r="AB334" s="13" t="s">
        <v>0</v>
      </c>
      <c r="AC334" s="13" t="s">
        <v>0</v>
      </c>
      <c r="AD334" s="13" t="s">
        <v>0</v>
      </c>
      <c r="AE334" s="13" t="s">
        <v>0</v>
      </c>
      <c r="AF334" s="13" t="s">
        <v>0</v>
      </c>
      <c r="AG334" s="13" t="s">
        <v>0</v>
      </c>
      <c r="AH334" s="13" t="s">
        <v>0</v>
      </c>
      <c r="AI334" s="13" t="s">
        <v>0</v>
      </c>
      <c r="AJ334" s="13" t="s">
        <v>0</v>
      </c>
      <c r="AK334" s="13" t="s">
        <v>0</v>
      </c>
      <c r="AL334" s="13" t="s">
        <v>0</v>
      </c>
      <c r="AM334" s="13" t="s">
        <v>0</v>
      </c>
      <c r="AN334" s="13" t="s">
        <v>0</v>
      </c>
      <c r="AO334" s="13" t="s">
        <v>0</v>
      </c>
      <c r="AP334" s="13" t="s">
        <v>0</v>
      </c>
      <c r="AQ334" s="13" t="s">
        <v>0</v>
      </c>
      <c r="AR334" s="13" t="s">
        <v>0</v>
      </c>
      <c r="AS334" s="13" t="s">
        <v>0</v>
      </c>
      <c r="AT334" s="13" t="s">
        <v>0</v>
      </c>
      <c r="AU334" s="13" t="s">
        <v>0</v>
      </c>
      <c r="AV334" s="13" t="s">
        <v>0</v>
      </c>
      <c r="AW334" s="13" t="s">
        <v>0</v>
      </c>
      <c r="AX334" s="13" t="s">
        <v>0</v>
      </c>
      <c r="AY334" s="13" t="s">
        <v>0</v>
      </c>
      <c r="AZ334" s="13" t="s">
        <v>0</v>
      </c>
      <c r="BA334" s="13" t="s">
        <v>0</v>
      </c>
      <c r="BB334" s="13" t="s">
        <v>0</v>
      </c>
      <c r="BC334" s="13" t="s">
        <v>0</v>
      </c>
      <c r="BD334" s="13" t="s">
        <v>0</v>
      </c>
      <c r="BE334" s="13" t="s">
        <v>0</v>
      </c>
      <c r="BF334" s="13" t="s">
        <v>0</v>
      </c>
      <c r="BG334" s="13" t="s">
        <v>0</v>
      </c>
      <c r="BH334" s="13" t="s">
        <v>0</v>
      </c>
      <c r="BI334" s="13" t="s">
        <v>0</v>
      </c>
      <c r="BJ334" s="13" t="s">
        <v>0</v>
      </c>
      <c r="BK334" s="13" t="s">
        <v>0</v>
      </c>
      <c r="BL334" s="13" t="s">
        <v>0</v>
      </c>
      <c r="BM334" s="13" t="s">
        <v>0</v>
      </c>
      <c r="BN334" s="13" t="s">
        <v>0</v>
      </c>
      <c r="BO334" s="13" t="s">
        <v>0</v>
      </c>
      <c r="BP334" s="13" t="s">
        <v>0</v>
      </c>
      <c r="BQ334" s="13" t="s">
        <v>0</v>
      </c>
      <c r="BR334" s="13" t="s">
        <v>0</v>
      </c>
      <c r="BS334" s="13" t="s">
        <v>0</v>
      </c>
      <c r="BT334" s="13" t="s">
        <v>0</v>
      </c>
      <c r="BU334" s="13" t="s">
        <v>0</v>
      </c>
      <c r="BV334" s="13" t="s">
        <v>0</v>
      </c>
      <c r="BW334" s="13" t="s">
        <v>0</v>
      </c>
      <c r="BX334" s="13" t="s">
        <v>0</v>
      </c>
      <c r="BY334" s="13" t="s">
        <v>0</v>
      </c>
      <c r="BZ334" s="13" t="s">
        <v>0</v>
      </c>
      <c r="CA334" s="13" t="s">
        <v>0</v>
      </c>
      <c r="CB334" s="13" t="s">
        <v>0</v>
      </c>
      <c r="CC334" s="13" t="s">
        <v>0</v>
      </c>
      <c r="CD334" s="13" t="s">
        <v>0</v>
      </c>
      <c r="CE334" s="13" t="s">
        <v>0</v>
      </c>
      <c r="CF334" s="13" t="s">
        <v>0</v>
      </c>
      <c r="CG334" s="13" t="s">
        <v>0</v>
      </c>
      <c r="CH334" s="13" t="s">
        <v>0</v>
      </c>
      <c r="CI334" s="13" t="s">
        <v>0</v>
      </c>
      <c r="CJ334" s="13" t="s">
        <v>0</v>
      </c>
      <c r="CK334" s="13" t="s">
        <v>0</v>
      </c>
      <c r="CL334" s="13" t="s">
        <v>0</v>
      </c>
      <c r="CM334" s="13" t="s">
        <v>0</v>
      </c>
      <c r="CN334" s="13" t="s">
        <v>0</v>
      </c>
      <c r="CO334" s="13" t="s">
        <v>0</v>
      </c>
      <c r="CP334" s="13" t="s">
        <v>0</v>
      </c>
      <c r="CQ334" s="13" t="s">
        <v>0</v>
      </c>
      <c r="CR334" s="13" t="s">
        <v>0</v>
      </c>
      <c r="CS334" s="13" t="s">
        <v>0</v>
      </c>
      <c r="CT334" s="13" t="s">
        <v>0</v>
      </c>
      <c r="CU334" s="13" t="s">
        <v>0</v>
      </c>
      <c r="CV334" s="13" t="s">
        <v>0</v>
      </c>
      <c r="CW334" s="13" t="s">
        <v>0</v>
      </c>
      <c r="CX334" s="13" t="s">
        <v>0</v>
      </c>
      <c r="CY334" s="13" t="s">
        <v>0</v>
      </c>
      <c r="CZ334" s="13" t="s">
        <v>0</v>
      </c>
      <c r="DA334" s="13" t="s">
        <v>0</v>
      </c>
      <c r="DB334" s="13" t="s">
        <v>0</v>
      </c>
      <c r="DC334" s="13" t="s">
        <v>0</v>
      </c>
      <c r="DD334" s="13" t="s">
        <v>0</v>
      </c>
      <c r="DE334" s="13" t="s">
        <v>0</v>
      </c>
      <c r="DF334" s="13" t="s">
        <v>0</v>
      </c>
      <c r="DG334" s="13" t="s">
        <v>0</v>
      </c>
      <c r="DH334" s="13" t="s">
        <v>0</v>
      </c>
      <c r="DI334" s="13" t="s">
        <v>0</v>
      </c>
      <c r="DJ334" s="13" t="s">
        <v>0</v>
      </c>
      <c r="DK334" s="13" t="s">
        <v>0</v>
      </c>
      <c r="DL334" s="13" t="s">
        <v>0</v>
      </c>
      <c r="DM334" s="13" t="s">
        <v>0</v>
      </c>
      <c r="DN334" s="13" t="s">
        <v>0</v>
      </c>
      <c r="DO334" s="13" t="s">
        <v>0</v>
      </c>
      <c r="DP334" s="13" t="s">
        <v>0</v>
      </c>
      <c r="DQ334" s="13" t="s">
        <v>0</v>
      </c>
      <c r="DR334" s="13" t="s">
        <v>0</v>
      </c>
      <c r="DS334" s="13" t="s">
        <v>0</v>
      </c>
      <c r="DT334" s="13" t="s">
        <v>0</v>
      </c>
      <c r="DU334" s="13" t="s">
        <v>0</v>
      </c>
      <c r="DV334" s="13" t="s">
        <v>0</v>
      </c>
      <c r="DW334" s="13" t="s">
        <v>0</v>
      </c>
      <c r="DX334" s="13" t="s">
        <v>0</v>
      </c>
      <c r="DY334" s="16" t="s">
        <v>0</v>
      </c>
      <c r="DZ334" s="16" t="s">
        <v>0</v>
      </c>
      <c r="EA334" s="16" t="s">
        <v>0</v>
      </c>
    </row>
    <row r="335" spans="1:131" s="17" customFormat="1" ht="30" customHeight="1" x14ac:dyDescent="0.2">
      <c r="B335" s="16" t="s">
        <v>0</v>
      </c>
      <c r="C335" s="16" t="s">
        <v>0</v>
      </c>
      <c r="D335" s="16" t="s">
        <v>0</v>
      </c>
      <c r="E335" s="16" t="s">
        <v>0</v>
      </c>
      <c r="F335" s="16" t="s">
        <v>0</v>
      </c>
      <c r="G335" s="16" t="s">
        <v>0</v>
      </c>
      <c r="H335" s="16" t="s">
        <v>0</v>
      </c>
      <c r="I335" s="16" t="s">
        <v>0</v>
      </c>
      <c r="J335" s="16" t="s">
        <v>0</v>
      </c>
      <c r="K335" s="16" t="s">
        <v>0</v>
      </c>
      <c r="L335" s="16" t="s">
        <v>0</v>
      </c>
      <c r="M335" s="16" t="s">
        <v>0</v>
      </c>
      <c r="N335" s="16" t="s">
        <v>0</v>
      </c>
      <c r="O335" s="16" t="s">
        <v>0</v>
      </c>
      <c r="P335" s="13" t="s">
        <v>0</v>
      </c>
      <c r="Q335" s="13" t="s">
        <v>0</v>
      </c>
      <c r="R335" s="13" t="s">
        <v>0</v>
      </c>
      <c r="S335" s="13" t="s">
        <v>0</v>
      </c>
      <c r="T335" s="13" t="s">
        <v>0</v>
      </c>
      <c r="U335" s="13" t="s">
        <v>0</v>
      </c>
      <c r="V335" s="13" t="s">
        <v>0</v>
      </c>
      <c r="W335" s="13" t="s">
        <v>0</v>
      </c>
      <c r="X335" s="13" t="s">
        <v>0</v>
      </c>
      <c r="Y335" s="13" t="s">
        <v>0</v>
      </c>
      <c r="Z335" s="13" t="s">
        <v>0</v>
      </c>
      <c r="AA335" s="13" t="s">
        <v>0</v>
      </c>
      <c r="AB335" s="13" t="s">
        <v>0</v>
      </c>
      <c r="AC335" s="13" t="s">
        <v>0</v>
      </c>
      <c r="AD335" s="13" t="s">
        <v>0</v>
      </c>
      <c r="AE335" s="13" t="s">
        <v>0</v>
      </c>
      <c r="AF335" s="13" t="s">
        <v>0</v>
      </c>
      <c r="AG335" s="13" t="s">
        <v>0</v>
      </c>
      <c r="AH335" s="13" t="s">
        <v>0</v>
      </c>
      <c r="AI335" s="13" t="s">
        <v>0</v>
      </c>
      <c r="AJ335" s="13" t="s">
        <v>0</v>
      </c>
      <c r="AK335" s="13" t="s">
        <v>0</v>
      </c>
      <c r="AL335" s="13" t="s">
        <v>0</v>
      </c>
      <c r="AM335" s="13" t="s">
        <v>0</v>
      </c>
      <c r="AN335" s="13" t="s">
        <v>0</v>
      </c>
      <c r="AO335" s="13" t="s">
        <v>0</v>
      </c>
      <c r="AP335" s="13" t="s">
        <v>0</v>
      </c>
      <c r="AQ335" s="13" t="s">
        <v>0</v>
      </c>
      <c r="AR335" s="13" t="s">
        <v>0</v>
      </c>
      <c r="AS335" s="13" t="s">
        <v>0</v>
      </c>
      <c r="AT335" s="13" t="s">
        <v>0</v>
      </c>
      <c r="AU335" s="13" t="s">
        <v>0</v>
      </c>
      <c r="AV335" s="13" t="s">
        <v>0</v>
      </c>
      <c r="AW335" s="13" t="s">
        <v>0</v>
      </c>
      <c r="AX335" s="13" t="s">
        <v>0</v>
      </c>
      <c r="AY335" s="13" t="s">
        <v>0</v>
      </c>
      <c r="AZ335" s="13" t="s">
        <v>0</v>
      </c>
      <c r="BA335" s="13" t="s">
        <v>0</v>
      </c>
      <c r="BB335" s="13" t="s">
        <v>0</v>
      </c>
      <c r="BC335" s="13" t="s">
        <v>0</v>
      </c>
      <c r="BD335" s="13" t="s">
        <v>0</v>
      </c>
      <c r="BE335" s="13" t="s">
        <v>0</v>
      </c>
      <c r="BF335" s="13" t="s">
        <v>0</v>
      </c>
      <c r="BG335" s="13" t="s">
        <v>0</v>
      </c>
      <c r="BH335" s="13" t="s">
        <v>0</v>
      </c>
      <c r="BI335" s="13" t="s">
        <v>0</v>
      </c>
      <c r="BJ335" s="13" t="s">
        <v>0</v>
      </c>
      <c r="BK335" s="13" t="s">
        <v>0</v>
      </c>
      <c r="BL335" s="13" t="s">
        <v>0</v>
      </c>
      <c r="BM335" s="13" t="s">
        <v>0</v>
      </c>
      <c r="BN335" s="13" t="s">
        <v>0</v>
      </c>
      <c r="BO335" s="13" t="s">
        <v>0</v>
      </c>
      <c r="BP335" s="13" t="s">
        <v>0</v>
      </c>
      <c r="BQ335" s="13" t="s">
        <v>0</v>
      </c>
      <c r="BR335" s="13" t="s">
        <v>0</v>
      </c>
      <c r="BS335" s="13" t="s">
        <v>0</v>
      </c>
      <c r="BT335" s="13" t="s">
        <v>0</v>
      </c>
      <c r="BU335" s="13" t="s">
        <v>0</v>
      </c>
      <c r="BV335" s="13" t="s">
        <v>0</v>
      </c>
      <c r="BW335" s="13" t="s">
        <v>0</v>
      </c>
      <c r="BX335" s="13" t="s">
        <v>0</v>
      </c>
      <c r="BY335" s="13" t="s">
        <v>0</v>
      </c>
      <c r="BZ335" s="13" t="s">
        <v>0</v>
      </c>
      <c r="CA335" s="13" t="s">
        <v>0</v>
      </c>
      <c r="CB335" s="13" t="s">
        <v>0</v>
      </c>
      <c r="CC335" s="13" t="s">
        <v>0</v>
      </c>
      <c r="CD335" s="13" t="s">
        <v>0</v>
      </c>
      <c r="CE335" s="13" t="s">
        <v>0</v>
      </c>
      <c r="CF335" s="13" t="s">
        <v>0</v>
      </c>
      <c r="CG335" s="13" t="s">
        <v>0</v>
      </c>
      <c r="CH335" s="13" t="s">
        <v>0</v>
      </c>
      <c r="CI335" s="13" t="s">
        <v>0</v>
      </c>
      <c r="CJ335" s="13" t="s">
        <v>0</v>
      </c>
      <c r="CK335" s="13" t="s">
        <v>0</v>
      </c>
      <c r="CL335" s="13" t="s">
        <v>0</v>
      </c>
      <c r="CM335" s="13" t="s">
        <v>0</v>
      </c>
      <c r="CN335" s="13" t="s">
        <v>0</v>
      </c>
      <c r="CO335" s="13" t="s">
        <v>0</v>
      </c>
      <c r="CP335" s="13" t="s">
        <v>0</v>
      </c>
      <c r="CQ335" s="13" t="s">
        <v>0</v>
      </c>
      <c r="CR335" s="13" t="s">
        <v>0</v>
      </c>
      <c r="CS335" s="13" t="s">
        <v>0</v>
      </c>
      <c r="CT335" s="13" t="s">
        <v>0</v>
      </c>
      <c r="CU335" s="13" t="s">
        <v>0</v>
      </c>
      <c r="CV335" s="13" t="s">
        <v>0</v>
      </c>
      <c r="CW335" s="13" t="s">
        <v>0</v>
      </c>
      <c r="CX335" s="13" t="s">
        <v>0</v>
      </c>
      <c r="CY335" s="13" t="s">
        <v>0</v>
      </c>
      <c r="CZ335" s="13" t="s">
        <v>0</v>
      </c>
      <c r="DA335" s="13" t="s">
        <v>0</v>
      </c>
      <c r="DB335" s="13" t="s">
        <v>0</v>
      </c>
      <c r="DC335" s="13" t="s">
        <v>0</v>
      </c>
      <c r="DD335" s="13" t="s">
        <v>0</v>
      </c>
      <c r="DE335" s="13" t="s">
        <v>0</v>
      </c>
      <c r="DF335" s="13" t="s">
        <v>0</v>
      </c>
      <c r="DG335" s="13" t="s">
        <v>0</v>
      </c>
      <c r="DH335" s="13" t="s">
        <v>0</v>
      </c>
      <c r="DI335" s="13" t="s">
        <v>0</v>
      </c>
      <c r="DJ335" s="13" t="s">
        <v>0</v>
      </c>
      <c r="DK335" s="13" t="s">
        <v>0</v>
      </c>
      <c r="DL335" s="13" t="s">
        <v>0</v>
      </c>
      <c r="DM335" s="13" t="s">
        <v>0</v>
      </c>
      <c r="DN335" s="13" t="s">
        <v>0</v>
      </c>
      <c r="DO335" s="13" t="s">
        <v>0</v>
      </c>
      <c r="DP335" s="13" t="s">
        <v>0</v>
      </c>
      <c r="DQ335" s="13" t="s">
        <v>0</v>
      </c>
      <c r="DR335" s="13" t="s">
        <v>0</v>
      </c>
      <c r="DS335" s="13" t="s">
        <v>0</v>
      </c>
      <c r="DT335" s="13" t="s">
        <v>0</v>
      </c>
      <c r="DU335" s="13" t="s">
        <v>0</v>
      </c>
      <c r="DV335" s="13" t="s">
        <v>0</v>
      </c>
      <c r="DW335" s="13" t="s">
        <v>0</v>
      </c>
      <c r="DX335" s="13" t="s">
        <v>0</v>
      </c>
      <c r="DY335" s="16" t="s">
        <v>0</v>
      </c>
      <c r="DZ335" s="16" t="s">
        <v>0</v>
      </c>
      <c r="EA335" s="16" t="s">
        <v>0</v>
      </c>
    </row>
    <row r="336" spans="1:131" s="17" customFormat="1" ht="30" customHeight="1" x14ac:dyDescent="0.2">
      <c r="B336" s="16" t="s">
        <v>0</v>
      </c>
      <c r="C336" s="16" t="s">
        <v>0</v>
      </c>
      <c r="D336" s="16" t="s">
        <v>0</v>
      </c>
      <c r="E336" s="16" t="s">
        <v>0</v>
      </c>
      <c r="F336" s="16" t="s">
        <v>0</v>
      </c>
      <c r="G336" s="16" t="s">
        <v>0</v>
      </c>
      <c r="H336" s="16" t="s">
        <v>0</v>
      </c>
      <c r="I336" s="16" t="s">
        <v>0</v>
      </c>
      <c r="J336" s="16" t="s">
        <v>0</v>
      </c>
      <c r="K336" s="16" t="s">
        <v>0</v>
      </c>
      <c r="L336" s="16" t="s">
        <v>0</v>
      </c>
      <c r="M336" s="16" t="s">
        <v>0</v>
      </c>
      <c r="N336" s="16" t="s">
        <v>0</v>
      </c>
      <c r="O336" s="16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3" t="s">
        <v>0</v>
      </c>
      <c r="U336" s="13" t="s">
        <v>0</v>
      </c>
      <c r="V336" s="13" t="s">
        <v>0</v>
      </c>
      <c r="W336" s="13" t="s">
        <v>0</v>
      </c>
      <c r="X336" s="13" t="s">
        <v>0</v>
      </c>
      <c r="Y336" s="13" t="s">
        <v>0</v>
      </c>
      <c r="Z336" s="13" t="s">
        <v>0</v>
      </c>
      <c r="AA336" s="13" t="s">
        <v>0</v>
      </c>
      <c r="AB336" s="13" t="s">
        <v>0</v>
      </c>
      <c r="AC336" s="13" t="s">
        <v>0</v>
      </c>
      <c r="AD336" s="13" t="s">
        <v>0</v>
      </c>
      <c r="AE336" s="13" t="s">
        <v>0</v>
      </c>
      <c r="AF336" s="13" t="s">
        <v>0</v>
      </c>
      <c r="AG336" s="13" t="s">
        <v>0</v>
      </c>
      <c r="AH336" s="13" t="s">
        <v>0</v>
      </c>
      <c r="AI336" s="13" t="s">
        <v>0</v>
      </c>
      <c r="AJ336" s="13" t="s">
        <v>0</v>
      </c>
      <c r="AK336" s="13" t="s">
        <v>0</v>
      </c>
      <c r="AL336" s="13" t="s">
        <v>0</v>
      </c>
      <c r="AM336" s="13" t="s">
        <v>0</v>
      </c>
      <c r="AN336" s="13" t="s">
        <v>0</v>
      </c>
      <c r="AO336" s="13" t="s">
        <v>0</v>
      </c>
      <c r="AP336" s="13" t="s">
        <v>0</v>
      </c>
      <c r="AQ336" s="13" t="s">
        <v>0</v>
      </c>
      <c r="AR336" s="13" t="s">
        <v>0</v>
      </c>
      <c r="AS336" s="13" t="s">
        <v>0</v>
      </c>
      <c r="AT336" s="13" t="s">
        <v>0</v>
      </c>
      <c r="AU336" s="13" t="s">
        <v>0</v>
      </c>
      <c r="AV336" s="13" t="s">
        <v>0</v>
      </c>
      <c r="AW336" s="13" t="s">
        <v>0</v>
      </c>
      <c r="AX336" s="13" t="s">
        <v>0</v>
      </c>
      <c r="AY336" s="13" t="s">
        <v>0</v>
      </c>
      <c r="AZ336" s="13" t="s">
        <v>0</v>
      </c>
      <c r="BA336" s="13" t="s">
        <v>0</v>
      </c>
      <c r="BB336" s="13" t="s">
        <v>0</v>
      </c>
      <c r="BC336" s="13" t="s">
        <v>0</v>
      </c>
      <c r="BD336" s="13" t="s">
        <v>0</v>
      </c>
      <c r="BE336" s="13" t="s">
        <v>0</v>
      </c>
      <c r="BF336" s="13" t="s">
        <v>0</v>
      </c>
      <c r="BG336" s="13" t="s">
        <v>0</v>
      </c>
      <c r="BH336" s="13" t="s">
        <v>0</v>
      </c>
      <c r="BI336" s="13" t="s">
        <v>0</v>
      </c>
      <c r="BJ336" s="13" t="s">
        <v>0</v>
      </c>
      <c r="BK336" s="13" t="s">
        <v>0</v>
      </c>
      <c r="BL336" s="13" t="s">
        <v>0</v>
      </c>
      <c r="BM336" s="13" t="s">
        <v>0</v>
      </c>
      <c r="BN336" s="13" t="s">
        <v>0</v>
      </c>
      <c r="BO336" s="13" t="s">
        <v>0</v>
      </c>
      <c r="BP336" s="13" t="s">
        <v>0</v>
      </c>
      <c r="BQ336" s="13" t="s">
        <v>0</v>
      </c>
      <c r="BR336" s="13" t="s">
        <v>0</v>
      </c>
      <c r="BS336" s="13" t="s">
        <v>0</v>
      </c>
      <c r="BT336" s="13" t="s">
        <v>0</v>
      </c>
      <c r="BU336" s="13" t="s">
        <v>0</v>
      </c>
      <c r="BV336" s="13" t="s">
        <v>0</v>
      </c>
      <c r="BW336" s="13" t="s">
        <v>0</v>
      </c>
      <c r="BX336" s="13" t="s">
        <v>0</v>
      </c>
      <c r="BY336" s="13" t="s">
        <v>0</v>
      </c>
      <c r="BZ336" s="13" t="s">
        <v>0</v>
      </c>
      <c r="CA336" s="13" t="s">
        <v>0</v>
      </c>
      <c r="CB336" s="13" t="s">
        <v>0</v>
      </c>
      <c r="CC336" s="13" t="s">
        <v>0</v>
      </c>
      <c r="CD336" s="13" t="s">
        <v>0</v>
      </c>
      <c r="CE336" s="13" t="s">
        <v>0</v>
      </c>
      <c r="CF336" s="13" t="s">
        <v>0</v>
      </c>
      <c r="CG336" s="13" t="s">
        <v>0</v>
      </c>
      <c r="CH336" s="13" t="s">
        <v>0</v>
      </c>
      <c r="CI336" s="13" t="s">
        <v>0</v>
      </c>
      <c r="CJ336" s="13" t="s">
        <v>0</v>
      </c>
      <c r="CK336" s="13" t="s">
        <v>0</v>
      </c>
      <c r="CL336" s="13" t="s">
        <v>0</v>
      </c>
      <c r="CM336" s="13" t="s">
        <v>0</v>
      </c>
      <c r="CN336" s="13" t="s">
        <v>0</v>
      </c>
      <c r="CO336" s="13" t="s">
        <v>0</v>
      </c>
      <c r="CP336" s="13" t="s">
        <v>0</v>
      </c>
      <c r="CQ336" s="13" t="s">
        <v>0</v>
      </c>
      <c r="CR336" s="13" t="s">
        <v>0</v>
      </c>
      <c r="CS336" s="13" t="s">
        <v>0</v>
      </c>
      <c r="CT336" s="13" t="s">
        <v>0</v>
      </c>
      <c r="CU336" s="13" t="s">
        <v>0</v>
      </c>
      <c r="CV336" s="13" t="s">
        <v>0</v>
      </c>
      <c r="CW336" s="13" t="s">
        <v>0</v>
      </c>
      <c r="CX336" s="13" t="s">
        <v>0</v>
      </c>
      <c r="CY336" s="13" t="s">
        <v>0</v>
      </c>
      <c r="CZ336" s="13" t="s">
        <v>0</v>
      </c>
      <c r="DA336" s="13" t="s">
        <v>0</v>
      </c>
      <c r="DB336" s="13" t="s">
        <v>0</v>
      </c>
      <c r="DC336" s="13" t="s">
        <v>0</v>
      </c>
      <c r="DD336" s="13" t="s">
        <v>0</v>
      </c>
      <c r="DE336" s="13" t="s">
        <v>0</v>
      </c>
      <c r="DF336" s="13" t="s">
        <v>0</v>
      </c>
      <c r="DG336" s="13" t="s">
        <v>0</v>
      </c>
      <c r="DH336" s="13" t="s">
        <v>0</v>
      </c>
      <c r="DI336" s="13" t="s">
        <v>0</v>
      </c>
      <c r="DJ336" s="13" t="s">
        <v>0</v>
      </c>
      <c r="DK336" s="13" t="s">
        <v>0</v>
      </c>
      <c r="DL336" s="13" t="s">
        <v>0</v>
      </c>
      <c r="DM336" s="13" t="s">
        <v>0</v>
      </c>
      <c r="DN336" s="13" t="s">
        <v>0</v>
      </c>
      <c r="DO336" s="13" t="s">
        <v>0</v>
      </c>
      <c r="DP336" s="13" t="s">
        <v>0</v>
      </c>
      <c r="DQ336" s="13" t="s">
        <v>0</v>
      </c>
      <c r="DR336" s="13" t="s">
        <v>0</v>
      </c>
      <c r="DS336" s="13" t="s">
        <v>0</v>
      </c>
      <c r="DT336" s="13" t="s">
        <v>0</v>
      </c>
      <c r="DU336" s="13" t="s">
        <v>0</v>
      </c>
      <c r="DV336" s="13" t="s">
        <v>0</v>
      </c>
      <c r="DW336" s="13" t="s">
        <v>0</v>
      </c>
      <c r="DX336" s="13" t="s">
        <v>0</v>
      </c>
      <c r="DY336" s="16" t="s">
        <v>0</v>
      </c>
      <c r="DZ336" s="16" t="s">
        <v>0</v>
      </c>
      <c r="EA336" s="16" t="s">
        <v>0</v>
      </c>
    </row>
    <row r="337" spans="2:131" s="17" customFormat="1" ht="30" customHeight="1" x14ac:dyDescent="0.2">
      <c r="B337" s="16" t="s">
        <v>0</v>
      </c>
      <c r="C337" s="16" t="s">
        <v>0</v>
      </c>
      <c r="D337" s="16" t="s">
        <v>0</v>
      </c>
      <c r="E337" s="16" t="s">
        <v>0</v>
      </c>
      <c r="F337" s="16" t="s">
        <v>0</v>
      </c>
      <c r="G337" s="16" t="s">
        <v>0</v>
      </c>
      <c r="H337" s="16" t="s">
        <v>0</v>
      </c>
      <c r="I337" s="16" t="s">
        <v>0</v>
      </c>
      <c r="J337" s="16" t="s">
        <v>0</v>
      </c>
      <c r="K337" s="16" t="s">
        <v>0</v>
      </c>
      <c r="L337" s="16" t="s">
        <v>0</v>
      </c>
      <c r="M337" s="16" t="s">
        <v>0</v>
      </c>
      <c r="N337" s="16" t="s">
        <v>0</v>
      </c>
      <c r="O337" s="16" t="s">
        <v>0</v>
      </c>
      <c r="P337" s="13" t="s">
        <v>0</v>
      </c>
      <c r="Q337" s="13" t="s">
        <v>0</v>
      </c>
      <c r="R337" s="13" t="s">
        <v>0</v>
      </c>
      <c r="S337" s="13" t="s">
        <v>0</v>
      </c>
      <c r="T337" s="13" t="s">
        <v>0</v>
      </c>
      <c r="U337" s="13" t="s">
        <v>0</v>
      </c>
      <c r="V337" s="13" t="s">
        <v>0</v>
      </c>
      <c r="W337" s="13" t="s">
        <v>0</v>
      </c>
      <c r="X337" s="13" t="s">
        <v>0</v>
      </c>
      <c r="Y337" s="13" t="s">
        <v>0</v>
      </c>
      <c r="Z337" s="13" t="s">
        <v>0</v>
      </c>
      <c r="AA337" s="13" t="s">
        <v>0</v>
      </c>
      <c r="AB337" s="13" t="s">
        <v>0</v>
      </c>
      <c r="AC337" s="13" t="s">
        <v>0</v>
      </c>
      <c r="AD337" s="13" t="s">
        <v>0</v>
      </c>
      <c r="AE337" s="13" t="s">
        <v>0</v>
      </c>
      <c r="AF337" s="13" t="s">
        <v>0</v>
      </c>
      <c r="AG337" s="13" t="s">
        <v>0</v>
      </c>
      <c r="AH337" s="13" t="s">
        <v>0</v>
      </c>
      <c r="AI337" s="13" t="s">
        <v>0</v>
      </c>
      <c r="AJ337" s="13" t="s">
        <v>0</v>
      </c>
      <c r="AK337" s="13" t="s">
        <v>0</v>
      </c>
      <c r="AL337" s="13" t="s">
        <v>0</v>
      </c>
      <c r="AM337" s="13" t="s">
        <v>0</v>
      </c>
      <c r="AN337" s="13" t="s">
        <v>0</v>
      </c>
      <c r="AO337" s="13" t="s">
        <v>0</v>
      </c>
      <c r="AP337" s="13" t="s">
        <v>0</v>
      </c>
      <c r="AQ337" s="13" t="s">
        <v>0</v>
      </c>
      <c r="AR337" s="13" t="s">
        <v>0</v>
      </c>
      <c r="AS337" s="13" t="s">
        <v>0</v>
      </c>
      <c r="AT337" s="13" t="s">
        <v>0</v>
      </c>
      <c r="AU337" s="13" t="s">
        <v>0</v>
      </c>
      <c r="AV337" s="13" t="s">
        <v>0</v>
      </c>
      <c r="AW337" s="13" t="s">
        <v>0</v>
      </c>
      <c r="AX337" s="13" t="s">
        <v>0</v>
      </c>
      <c r="AY337" s="13" t="s">
        <v>0</v>
      </c>
      <c r="AZ337" s="13" t="s">
        <v>0</v>
      </c>
      <c r="BA337" s="13" t="s">
        <v>0</v>
      </c>
      <c r="BB337" s="13" t="s">
        <v>0</v>
      </c>
      <c r="BC337" s="13" t="s">
        <v>0</v>
      </c>
      <c r="BD337" s="13" t="s">
        <v>0</v>
      </c>
      <c r="BE337" s="13" t="s">
        <v>0</v>
      </c>
      <c r="BF337" s="13" t="s">
        <v>0</v>
      </c>
      <c r="BG337" s="13" t="s">
        <v>0</v>
      </c>
      <c r="BH337" s="13" t="s">
        <v>0</v>
      </c>
      <c r="BI337" s="13" t="s">
        <v>0</v>
      </c>
      <c r="BJ337" s="13" t="s">
        <v>0</v>
      </c>
      <c r="BK337" s="13" t="s">
        <v>0</v>
      </c>
      <c r="BL337" s="13" t="s">
        <v>0</v>
      </c>
      <c r="BM337" s="13" t="s">
        <v>0</v>
      </c>
      <c r="BN337" s="13" t="s">
        <v>0</v>
      </c>
      <c r="BO337" s="13" t="s">
        <v>0</v>
      </c>
      <c r="BP337" s="13" t="s">
        <v>0</v>
      </c>
      <c r="BQ337" s="13" t="s">
        <v>0</v>
      </c>
      <c r="BR337" s="13" t="s">
        <v>0</v>
      </c>
      <c r="BS337" s="13" t="s">
        <v>0</v>
      </c>
      <c r="BT337" s="13" t="s">
        <v>0</v>
      </c>
      <c r="BU337" s="13" t="s">
        <v>0</v>
      </c>
      <c r="BV337" s="13" t="s">
        <v>0</v>
      </c>
      <c r="BW337" s="13" t="s">
        <v>0</v>
      </c>
      <c r="BX337" s="13" t="s">
        <v>0</v>
      </c>
      <c r="BY337" s="13" t="s">
        <v>0</v>
      </c>
      <c r="BZ337" s="13" t="s">
        <v>0</v>
      </c>
      <c r="CA337" s="13" t="s">
        <v>0</v>
      </c>
      <c r="CB337" s="13" t="s">
        <v>0</v>
      </c>
      <c r="CC337" s="13" t="s">
        <v>0</v>
      </c>
      <c r="CD337" s="13" t="s">
        <v>0</v>
      </c>
      <c r="CE337" s="13" t="s">
        <v>0</v>
      </c>
      <c r="CF337" s="13" t="s">
        <v>0</v>
      </c>
      <c r="CG337" s="13" t="s">
        <v>0</v>
      </c>
      <c r="CH337" s="13" t="s">
        <v>0</v>
      </c>
      <c r="CI337" s="13" t="s">
        <v>0</v>
      </c>
      <c r="CJ337" s="13" t="s">
        <v>0</v>
      </c>
      <c r="CK337" s="13" t="s">
        <v>0</v>
      </c>
      <c r="CL337" s="13" t="s">
        <v>0</v>
      </c>
      <c r="CM337" s="13" t="s">
        <v>0</v>
      </c>
      <c r="CN337" s="13" t="s">
        <v>0</v>
      </c>
      <c r="CO337" s="13" t="s">
        <v>0</v>
      </c>
      <c r="CP337" s="13" t="s">
        <v>0</v>
      </c>
      <c r="CQ337" s="13" t="s">
        <v>0</v>
      </c>
      <c r="CR337" s="13" t="s">
        <v>0</v>
      </c>
      <c r="CS337" s="13" t="s">
        <v>0</v>
      </c>
      <c r="CT337" s="13" t="s">
        <v>0</v>
      </c>
      <c r="CU337" s="13" t="s">
        <v>0</v>
      </c>
      <c r="CV337" s="13" t="s">
        <v>0</v>
      </c>
      <c r="CW337" s="13" t="s">
        <v>0</v>
      </c>
      <c r="CX337" s="13" t="s">
        <v>0</v>
      </c>
      <c r="CY337" s="13" t="s">
        <v>0</v>
      </c>
      <c r="CZ337" s="13" t="s">
        <v>0</v>
      </c>
      <c r="DA337" s="13" t="s">
        <v>0</v>
      </c>
      <c r="DB337" s="13" t="s">
        <v>0</v>
      </c>
      <c r="DC337" s="13" t="s">
        <v>0</v>
      </c>
      <c r="DD337" s="13" t="s">
        <v>0</v>
      </c>
      <c r="DE337" s="13" t="s">
        <v>0</v>
      </c>
      <c r="DF337" s="13" t="s">
        <v>0</v>
      </c>
      <c r="DG337" s="13" t="s">
        <v>0</v>
      </c>
      <c r="DH337" s="13" t="s">
        <v>0</v>
      </c>
      <c r="DI337" s="13" t="s">
        <v>0</v>
      </c>
      <c r="DJ337" s="13" t="s">
        <v>0</v>
      </c>
      <c r="DK337" s="13" t="s">
        <v>0</v>
      </c>
      <c r="DL337" s="13" t="s">
        <v>0</v>
      </c>
      <c r="DM337" s="13" t="s">
        <v>0</v>
      </c>
      <c r="DN337" s="13" t="s">
        <v>0</v>
      </c>
      <c r="DO337" s="13" t="s">
        <v>0</v>
      </c>
      <c r="DP337" s="13" t="s">
        <v>0</v>
      </c>
      <c r="DQ337" s="13" t="s">
        <v>0</v>
      </c>
      <c r="DR337" s="13" t="s">
        <v>0</v>
      </c>
      <c r="DS337" s="13" t="s">
        <v>0</v>
      </c>
      <c r="DT337" s="13" t="s">
        <v>0</v>
      </c>
      <c r="DU337" s="13" t="s">
        <v>0</v>
      </c>
      <c r="DV337" s="13" t="s">
        <v>0</v>
      </c>
      <c r="DW337" s="13" t="s">
        <v>0</v>
      </c>
      <c r="DX337" s="13" t="s">
        <v>0</v>
      </c>
      <c r="DY337" s="16" t="s">
        <v>0</v>
      </c>
      <c r="DZ337" s="16" t="s">
        <v>0</v>
      </c>
      <c r="EA337" s="16" t="s">
        <v>0</v>
      </c>
    </row>
    <row r="338" spans="2:131" s="17" customFormat="1" ht="30" customHeight="1" x14ac:dyDescent="0.2">
      <c r="B338" s="16" t="s">
        <v>0</v>
      </c>
      <c r="C338" s="16" t="s">
        <v>0</v>
      </c>
      <c r="D338" s="16" t="s">
        <v>0</v>
      </c>
      <c r="E338" s="16" t="s">
        <v>0</v>
      </c>
      <c r="F338" s="16" t="s">
        <v>0</v>
      </c>
      <c r="G338" s="16" t="s">
        <v>0</v>
      </c>
      <c r="H338" s="16" t="s">
        <v>0</v>
      </c>
      <c r="I338" s="16" t="s">
        <v>0</v>
      </c>
      <c r="J338" s="16" t="s">
        <v>0</v>
      </c>
      <c r="K338" s="16" t="s">
        <v>0</v>
      </c>
      <c r="L338" s="16" t="s">
        <v>0</v>
      </c>
      <c r="M338" s="16" t="s">
        <v>0</v>
      </c>
      <c r="N338" s="16" t="s">
        <v>0</v>
      </c>
      <c r="O338" s="16" t="s">
        <v>0</v>
      </c>
      <c r="P338" s="13" t="s">
        <v>0</v>
      </c>
      <c r="Q338" s="13" t="s">
        <v>0</v>
      </c>
      <c r="R338" s="13" t="s">
        <v>0</v>
      </c>
      <c r="S338" s="13" t="s">
        <v>0</v>
      </c>
      <c r="T338" s="13" t="s">
        <v>0</v>
      </c>
      <c r="U338" s="13" t="s">
        <v>0</v>
      </c>
      <c r="V338" s="13" t="s">
        <v>0</v>
      </c>
      <c r="W338" s="13" t="s">
        <v>0</v>
      </c>
      <c r="X338" s="13" t="s">
        <v>0</v>
      </c>
      <c r="Y338" s="13" t="s">
        <v>0</v>
      </c>
      <c r="Z338" s="13" t="s">
        <v>0</v>
      </c>
      <c r="AA338" s="13" t="s">
        <v>0</v>
      </c>
      <c r="AB338" s="13" t="s">
        <v>0</v>
      </c>
      <c r="AC338" s="13" t="s">
        <v>0</v>
      </c>
      <c r="AD338" s="13" t="s">
        <v>0</v>
      </c>
      <c r="AE338" s="13" t="s">
        <v>0</v>
      </c>
      <c r="AF338" s="13" t="s">
        <v>0</v>
      </c>
      <c r="AG338" s="13" t="s">
        <v>0</v>
      </c>
      <c r="AH338" s="13" t="s">
        <v>0</v>
      </c>
      <c r="AI338" s="13" t="s">
        <v>0</v>
      </c>
      <c r="AJ338" s="13" t="s">
        <v>0</v>
      </c>
      <c r="AK338" s="13" t="s">
        <v>0</v>
      </c>
      <c r="AL338" s="13" t="s">
        <v>0</v>
      </c>
      <c r="AM338" s="13" t="s">
        <v>0</v>
      </c>
      <c r="AN338" s="13" t="s">
        <v>0</v>
      </c>
      <c r="AO338" s="13" t="s">
        <v>0</v>
      </c>
      <c r="AP338" s="13" t="s">
        <v>0</v>
      </c>
      <c r="AQ338" s="13" t="s">
        <v>0</v>
      </c>
      <c r="AR338" s="13" t="s">
        <v>0</v>
      </c>
      <c r="AS338" s="13" t="s">
        <v>0</v>
      </c>
      <c r="AT338" s="13" t="s">
        <v>0</v>
      </c>
      <c r="AU338" s="13" t="s">
        <v>0</v>
      </c>
      <c r="AV338" s="13" t="s">
        <v>0</v>
      </c>
      <c r="AW338" s="13" t="s">
        <v>0</v>
      </c>
      <c r="AX338" s="13" t="s">
        <v>0</v>
      </c>
      <c r="AY338" s="13" t="s">
        <v>0</v>
      </c>
      <c r="AZ338" s="13" t="s">
        <v>0</v>
      </c>
      <c r="BA338" s="13" t="s">
        <v>0</v>
      </c>
      <c r="BB338" s="13" t="s">
        <v>0</v>
      </c>
      <c r="BC338" s="13" t="s">
        <v>0</v>
      </c>
      <c r="BD338" s="13" t="s">
        <v>0</v>
      </c>
      <c r="BE338" s="13" t="s">
        <v>0</v>
      </c>
      <c r="BF338" s="13" t="s">
        <v>0</v>
      </c>
      <c r="BG338" s="13" t="s">
        <v>0</v>
      </c>
      <c r="BH338" s="13" t="s">
        <v>0</v>
      </c>
      <c r="BI338" s="13" t="s">
        <v>0</v>
      </c>
      <c r="BJ338" s="13" t="s">
        <v>0</v>
      </c>
      <c r="BK338" s="13" t="s">
        <v>0</v>
      </c>
      <c r="BL338" s="13" t="s">
        <v>0</v>
      </c>
      <c r="BM338" s="13" t="s">
        <v>0</v>
      </c>
      <c r="BN338" s="13" t="s">
        <v>0</v>
      </c>
      <c r="BO338" s="13" t="s">
        <v>0</v>
      </c>
      <c r="BP338" s="13" t="s">
        <v>0</v>
      </c>
      <c r="BQ338" s="13" t="s">
        <v>0</v>
      </c>
      <c r="BR338" s="13" t="s">
        <v>0</v>
      </c>
      <c r="BS338" s="13" t="s">
        <v>0</v>
      </c>
      <c r="BT338" s="13" t="s">
        <v>0</v>
      </c>
      <c r="BU338" s="13" t="s">
        <v>0</v>
      </c>
      <c r="BV338" s="13" t="s">
        <v>0</v>
      </c>
      <c r="BW338" s="13" t="s">
        <v>0</v>
      </c>
      <c r="BX338" s="13" t="s">
        <v>0</v>
      </c>
      <c r="BY338" s="13" t="s">
        <v>0</v>
      </c>
      <c r="BZ338" s="13" t="s">
        <v>0</v>
      </c>
      <c r="CA338" s="13" t="s">
        <v>0</v>
      </c>
      <c r="CB338" s="13" t="s">
        <v>0</v>
      </c>
      <c r="CC338" s="13" t="s">
        <v>0</v>
      </c>
      <c r="CD338" s="13" t="s">
        <v>0</v>
      </c>
      <c r="CE338" s="13" t="s">
        <v>0</v>
      </c>
      <c r="CF338" s="13" t="s">
        <v>0</v>
      </c>
      <c r="CG338" s="13" t="s">
        <v>0</v>
      </c>
      <c r="CH338" s="13" t="s">
        <v>0</v>
      </c>
      <c r="CI338" s="13" t="s">
        <v>0</v>
      </c>
      <c r="CJ338" s="13" t="s">
        <v>0</v>
      </c>
      <c r="CK338" s="13" t="s">
        <v>0</v>
      </c>
      <c r="CL338" s="13" t="s">
        <v>0</v>
      </c>
      <c r="CM338" s="13" t="s">
        <v>0</v>
      </c>
      <c r="CN338" s="13" t="s">
        <v>0</v>
      </c>
      <c r="CO338" s="13" t="s">
        <v>0</v>
      </c>
      <c r="CP338" s="13" t="s">
        <v>0</v>
      </c>
      <c r="CQ338" s="13" t="s">
        <v>0</v>
      </c>
      <c r="CR338" s="13" t="s">
        <v>0</v>
      </c>
      <c r="CS338" s="13" t="s">
        <v>0</v>
      </c>
      <c r="CT338" s="13" t="s">
        <v>0</v>
      </c>
      <c r="CU338" s="13" t="s">
        <v>0</v>
      </c>
      <c r="CV338" s="13" t="s">
        <v>0</v>
      </c>
      <c r="CW338" s="13" t="s">
        <v>0</v>
      </c>
      <c r="CX338" s="13" t="s">
        <v>0</v>
      </c>
      <c r="CY338" s="13" t="s">
        <v>0</v>
      </c>
      <c r="CZ338" s="13" t="s">
        <v>0</v>
      </c>
      <c r="DA338" s="13" t="s">
        <v>0</v>
      </c>
      <c r="DB338" s="13" t="s">
        <v>0</v>
      </c>
      <c r="DC338" s="13" t="s">
        <v>0</v>
      </c>
      <c r="DD338" s="13" t="s">
        <v>0</v>
      </c>
      <c r="DE338" s="13" t="s">
        <v>0</v>
      </c>
      <c r="DF338" s="13" t="s">
        <v>0</v>
      </c>
      <c r="DG338" s="13" t="s">
        <v>0</v>
      </c>
      <c r="DH338" s="13" t="s">
        <v>0</v>
      </c>
      <c r="DI338" s="13" t="s">
        <v>0</v>
      </c>
      <c r="DJ338" s="13" t="s">
        <v>0</v>
      </c>
      <c r="DK338" s="13" t="s">
        <v>0</v>
      </c>
      <c r="DL338" s="13" t="s">
        <v>0</v>
      </c>
      <c r="DM338" s="13" t="s">
        <v>0</v>
      </c>
      <c r="DN338" s="13" t="s">
        <v>0</v>
      </c>
      <c r="DO338" s="13" t="s">
        <v>0</v>
      </c>
      <c r="DP338" s="13" t="s">
        <v>0</v>
      </c>
      <c r="DQ338" s="13" t="s">
        <v>0</v>
      </c>
      <c r="DR338" s="13" t="s">
        <v>0</v>
      </c>
      <c r="DS338" s="13" t="s">
        <v>0</v>
      </c>
      <c r="DT338" s="13" t="s">
        <v>0</v>
      </c>
      <c r="DU338" s="13" t="s">
        <v>0</v>
      </c>
      <c r="DV338" s="13" t="s">
        <v>0</v>
      </c>
      <c r="DW338" s="13" t="s">
        <v>0</v>
      </c>
      <c r="DX338" s="13" t="s">
        <v>0</v>
      </c>
      <c r="DY338" s="16" t="s">
        <v>0</v>
      </c>
      <c r="DZ338" s="16" t="s">
        <v>0</v>
      </c>
      <c r="EA338" s="16" t="s">
        <v>0</v>
      </c>
    </row>
    <row r="339" spans="2:131" s="17" customFormat="1" ht="30" customHeight="1" x14ac:dyDescent="0.2">
      <c r="B339" s="16" t="s">
        <v>0</v>
      </c>
      <c r="C339" s="16" t="s">
        <v>0</v>
      </c>
      <c r="D339" s="16" t="s">
        <v>0</v>
      </c>
      <c r="E339" s="16" t="s">
        <v>0</v>
      </c>
      <c r="F339" s="16" t="s">
        <v>0</v>
      </c>
      <c r="G339" s="16" t="s">
        <v>0</v>
      </c>
      <c r="H339" s="16" t="s">
        <v>0</v>
      </c>
      <c r="I339" s="16" t="s">
        <v>0</v>
      </c>
      <c r="J339" s="16" t="s">
        <v>0</v>
      </c>
      <c r="K339" s="16" t="s">
        <v>0</v>
      </c>
      <c r="L339" s="16" t="s">
        <v>0</v>
      </c>
      <c r="M339" s="16" t="s">
        <v>0</v>
      </c>
      <c r="N339" s="16" t="s">
        <v>0</v>
      </c>
      <c r="O339" s="16" t="s">
        <v>0</v>
      </c>
      <c r="P339" s="13" t="s">
        <v>0</v>
      </c>
      <c r="Q339" s="13" t="s">
        <v>0</v>
      </c>
      <c r="R339" s="13" t="s">
        <v>0</v>
      </c>
      <c r="S339" s="13" t="s">
        <v>0</v>
      </c>
      <c r="T339" s="13" t="s">
        <v>0</v>
      </c>
      <c r="U339" s="13" t="s">
        <v>0</v>
      </c>
      <c r="V339" s="13" t="s">
        <v>0</v>
      </c>
      <c r="W339" s="13" t="s">
        <v>0</v>
      </c>
      <c r="X339" s="13" t="s">
        <v>0</v>
      </c>
      <c r="Y339" s="13" t="s">
        <v>0</v>
      </c>
      <c r="Z339" s="13" t="s">
        <v>0</v>
      </c>
      <c r="AA339" s="13" t="s">
        <v>0</v>
      </c>
      <c r="AB339" s="13" t="s">
        <v>0</v>
      </c>
      <c r="AC339" s="13" t="s">
        <v>0</v>
      </c>
      <c r="AD339" s="13" t="s">
        <v>0</v>
      </c>
      <c r="AE339" s="13" t="s">
        <v>0</v>
      </c>
      <c r="AF339" s="13" t="s">
        <v>0</v>
      </c>
      <c r="AG339" s="13" t="s">
        <v>0</v>
      </c>
      <c r="AH339" s="13" t="s">
        <v>0</v>
      </c>
      <c r="AI339" s="13" t="s">
        <v>0</v>
      </c>
      <c r="AJ339" s="13" t="s">
        <v>0</v>
      </c>
      <c r="AK339" s="13" t="s">
        <v>0</v>
      </c>
      <c r="AL339" s="13" t="s">
        <v>0</v>
      </c>
      <c r="AM339" s="13" t="s">
        <v>0</v>
      </c>
      <c r="AN339" s="13" t="s">
        <v>0</v>
      </c>
      <c r="AO339" s="13" t="s">
        <v>0</v>
      </c>
      <c r="AP339" s="13" t="s">
        <v>0</v>
      </c>
      <c r="AQ339" s="13" t="s">
        <v>0</v>
      </c>
      <c r="AR339" s="13" t="s">
        <v>0</v>
      </c>
      <c r="AS339" s="13" t="s">
        <v>0</v>
      </c>
      <c r="AT339" s="13" t="s">
        <v>0</v>
      </c>
      <c r="AU339" s="13" t="s">
        <v>0</v>
      </c>
      <c r="AV339" s="13" t="s">
        <v>0</v>
      </c>
      <c r="AW339" s="13" t="s">
        <v>0</v>
      </c>
      <c r="AX339" s="13" t="s">
        <v>0</v>
      </c>
      <c r="AY339" s="13" t="s">
        <v>0</v>
      </c>
      <c r="AZ339" s="13" t="s">
        <v>0</v>
      </c>
      <c r="BA339" s="13" t="s">
        <v>0</v>
      </c>
      <c r="BB339" s="13" t="s">
        <v>0</v>
      </c>
      <c r="BC339" s="13" t="s">
        <v>0</v>
      </c>
      <c r="BD339" s="13" t="s">
        <v>0</v>
      </c>
      <c r="BE339" s="13" t="s">
        <v>0</v>
      </c>
      <c r="BF339" s="13" t="s">
        <v>0</v>
      </c>
      <c r="BG339" s="13" t="s">
        <v>0</v>
      </c>
      <c r="BH339" s="13" t="s">
        <v>0</v>
      </c>
      <c r="BI339" s="13" t="s">
        <v>0</v>
      </c>
      <c r="BJ339" s="13" t="s">
        <v>0</v>
      </c>
      <c r="BK339" s="13" t="s">
        <v>0</v>
      </c>
      <c r="BL339" s="13" t="s">
        <v>0</v>
      </c>
      <c r="BM339" s="13" t="s">
        <v>0</v>
      </c>
      <c r="BN339" s="13" t="s">
        <v>0</v>
      </c>
      <c r="BO339" s="13" t="s">
        <v>0</v>
      </c>
      <c r="BP339" s="13" t="s">
        <v>0</v>
      </c>
      <c r="BQ339" s="13" t="s">
        <v>0</v>
      </c>
      <c r="BR339" s="13" t="s">
        <v>0</v>
      </c>
      <c r="BS339" s="13" t="s">
        <v>0</v>
      </c>
      <c r="BT339" s="13" t="s">
        <v>0</v>
      </c>
      <c r="BU339" s="13" t="s">
        <v>0</v>
      </c>
      <c r="BV339" s="13" t="s">
        <v>0</v>
      </c>
      <c r="BW339" s="13" t="s">
        <v>0</v>
      </c>
      <c r="BX339" s="13" t="s">
        <v>0</v>
      </c>
      <c r="BY339" s="13" t="s">
        <v>0</v>
      </c>
      <c r="BZ339" s="13" t="s">
        <v>0</v>
      </c>
      <c r="CA339" s="13" t="s">
        <v>0</v>
      </c>
      <c r="CB339" s="13" t="s">
        <v>0</v>
      </c>
      <c r="CC339" s="13" t="s">
        <v>0</v>
      </c>
      <c r="CD339" s="13" t="s">
        <v>0</v>
      </c>
      <c r="CE339" s="13" t="s">
        <v>0</v>
      </c>
      <c r="CF339" s="13" t="s">
        <v>0</v>
      </c>
      <c r="CG339" s="13" t="s">
        <v>0</v>
      </c>
      <c r="CH339" s="13" t="s">
        <v>0</v>
      </c>
      <c r="CI339" s="13" t="s">
        <v>0</v>
      </c>
      <c r="CJ339" s="13" t="s">
        <v>0</v>
      </c>
      <c r="CK339" s="13" t="s">
        <v>0</v>
      </c>
      <c r="CL339" s="13" t="s">
        <v>0</v>
      </c>
      <c r="CM339" s="13" t="s">
        <v>0</v>
      </c>
      <c r="CN339" s="13" t="s">
        <v>0</v>
      </c>
      <c r="CO339" s="13" t="s">
        <v>0</v>
      </c>
      <c r="CP339" s="13" t="s">
        <v>0</v>
      </c>
      <c r="CQ339" s="13" t="s">
        <v>0</v>
      </c>
      <c r="CR339" s="13" t="s">
        <v>0</v>
      </c>
      <c r="CS339" s="13" t="s">
        <v>0</v>
      </c>
      <c r="CT339" s="13" t="s">
        <v>0</v>
      </c>
      <c r="CU339" s="13" t="s">
        <v>0</v>
      </c>
      <c r="CV339" s="13" t="s">
        <v>0</v>
      </c>
      <c r="CW339" s="13" t="s">
        <v>0</v>
      </c>
      <c r="CX339" s="13" t="s">
        <v>0</v>
      </c>
      <c r="CY339" s="13" t="s">
        <v>0</v>
      </c>
      <c r="CZ339" s="13" t="s">
        <v>0</v>
      </c>
      <c r="DA339" s="13" t="s">
        <v>0</v>
      </c>
      <c r="DB339" s="13" t="s">
        <v>0</v>
      </c>
      <c r="DC339" s="13" t="s">
        <v>0</v>
      </c>
      <c r="DD339" s="13" t="s">
        <v>0</v>
      </c>
      <c r="DE339" s="13" t="s">
        <v>0</v>
      </c>
      <c r="DF339" s="13" t="s">
        <v>0</v>
      </c>
      <c r="DG339" s="13" t="s">
        <v>0</v>
      </c>
      <c r="DH339" s="13" t="s">
        <v>0</v>
      </c>
      <c r="DI339" s="13" t="s">
        <v>0</v>
      </c>
      <c r="DJ339" s="13" t="s">
        <v>0</v>
      </c>
      <c r="DK339" s="13" t="s">
        <v>0</v>
      </c>
      <c r="DL339" s="13" t="s">
        <v>0</v>
      </c>
      <c r="DM339" s="13" t="s">
        <v>0</v>
      </c>
      <c r="DN339" s="13" t="s">
        <v>0</v>
      </c>
      <c r="DO339" s="13" t="s">
        <v>0</v>
      </c>
      <c r="DP339" s="13" t="s">
        <v>0</v>
      </c>
      <c r="DQ339" s="13" t="s">
        <v>0</v>
      </c>
      <c r="DR339" s="13" t="s">
        <v>0</v>
      </c>
      <c r="DS339" s="13" t="s">
        <v>0</v>
      </c>
      <c r="DT339" s="13" t="s">
        <v>0</v>
      </c>
      <c r="DU339" s="13" t="s">
        <v>0</v>
      </c>
      <c r="DV339" s="13" t="s">
        <v>0</v>
      </c>
      <c r="DW339" s="13" t="s">
        <v>0</v>
      </c>
      <c r="DX339" s="13" t="s">
        <v>0</v>
      </c>
      <c r="DY339" s="16" t="s">
        <v>0</v>
      </c>
      <c r="DZ339" s="16" t="s">
        <v>0</v>
      </c>
      <c r="EA339" s="16" t="s">
        <v>0</v>
      </c>
    </row>
    <row r="340" spans="2:131" s="17" customFormat="1" ht="30" customHeight="1" x14ac:dyDescent="0.2">
      <c r="B340" s="16" t="s">
        <v>0</v>
      </c>
      <c r="C340" s="16" t="s">
        <v>0</v>
      </c>
      <c r="D340" s="16" t="s">
        <v>0</v>
      </c>
      <c r="E340" s="16" t="s">
        <v>0</v>
      </c>
      <c r="F340" s="16" t="s">
        <v>0</v>
      </c>
      <c r="G340" s="16" t="s">
        <v>0</v>
      </c>
      <c r="H340" s="16" t="s">
        <v>0</v>
      </c>
      <c r="I340" s="16" t="s">
        <v>0</v>
      </c>
      <c r="J340" s="16" t="s">
        <v>0</v>
      </c>
      <c r="K340" s="16" t="s">
        <v>0</v>
      </c>
      <c r="L340" s="16" t="s">
        <v>0</v>
      </c>
      <c r="M340" s="16" t="s">
        <v>0</v>
      </c>
      <c r="N340" s="16" t="s">
        <v>0</v>
      </c>
      <c r="O340" s="16" t="s">
        <v>0</v>
      </c>
      <c r="P340" s="13" t="s">
        <v>0</v>
      </c>
      <c r="Q340" s="13" t="s">
        <v>0</v>
      </c>
      <c r="R340" s="13" t="s">
        <v>0</v>
      </c>
      <c r="S340" s="13" t="s">
        <v>0</v>
      </c>
      <c r="T340" s="13" t="s">
        <v>0</v>
      </c>
      <c r="U340" s="13" t="s">
        <v>0</v>
      </c>
      <c r="V340" s="13" t="s">
        <v>0</v>
      </c>
      <c r="W340" s="13" t="s">
        <v>0</v>
      </c>
      <c r="X340" s="13" t="s">
        <v>0</v>
      </c>
      <c r="Y340" s="13" t="s">
        <v>0</v>
      </c>
      <c r="Z340" s="13" t="s">
        <v>0</v>
      </c>
      <c r="AA340" s="13" t="s">
        <v>0</v>
      </c>
      <c r="AB340" s="13" t="s">
        <v>0</v>
      </c>
      <c r="AC340" s="13" t="s">
        <v>0</v>
      </c>
      <c r="AD340" s="13" t="s">
        <v>0</v>
      </c>
      <c r="AE340" s="13" t="s">
        <v>0</v>
      </c>
      <c r="AF340" s="13" t="s">
        <v>0</v>
      </c>
      <c r="AG340" s="13" t="s">
        <v>0</v>
      </c>
      <c r="AH340" s="13" t="s">
        <v>0</v>
      </c>
      <c r="AI340" s="13" t="s">
        <v>0</v>
      </c>
      <c r="AJ340" s="13" t="s">
        <v>0</v>
      </c>
      <c r="AK340" s="13" t="s">
        <v>0</v>
      </c>
      <c r="AL340" s="13" t="s">
        <v>0</v>
      </c>
      <c r="AM340" s="13" t="s">
        <v>0</v>
      </c>
      <c r="AN340" s="13" t="s">
        <v>0</v>
      </c>
      <c r="AO340" s="13" t="s">
        <v>0</v>
      </c>
      <c r="AP340" s="13" t="s">
        <v>0</v>
      </c>
      <c r="AQ340" s="13" t="s">
        <v>0</v>
      </c>
      <c r="AR340" s="13" t="s">
        <v>0</v>
      </c>
      <c r="AS340" s="13" t="s">
        <v>0</v>
      </c>
      <c r="AT340" s="13" t="s">
        <v>0</v>
      </c>
      <c r="AU340" s="13" t="s">
        <v>0</v>
      </c>
      <c r="AV340" s="13" t="s">
        <v>0</v>
      </c>
      <c r="AW340" s="13" t="s">
        <v>0</v>
      </c>
      <c r="AX340" s="13" t="s">
        <v>0</v>
      </c>
      <c r="AY340" s="13" t="s">
        <v>0</v>
      </c>
      <c r="AZ340" s="13" t="s">
        <v>0</v>
      </c>
      <c r="BA340" s="13" t="s">
        <v>0</v>
      </c>
      <c r="BB340" s="13" t="s">
        <v>0</v>
      </c>
      <c r="BC340" s="13" t="s">
        <v>0</v>
      </c>
      <c r="BD340" s="13" t="s">
        <v>0</v>
      </c>
      <c r="BE340" s="13" t="s">
        <v>0</v>
      </c>
      <c r="BF340" s="13" t="s">
        <v>0</v>
      </c>
      <c r="BG340" s="13" t="s">
        <v>0</v>
      </c>
      <c r="BH340" s="13" t="s">
        <v>0</v>
      </c>
      <c r="BI340" s="13" t="s">
        <v>0</v>
      </c>
      <c r="BJ340" s="13" t="s">
        <v>0</v>
      </c>
      <c r="BK340" s="13" t="s">
        <v>0</v>
      </c>
      <c r="BL340" s="13" t="s">
        <v>0</v>
      </c>
      <c r="BM340" s="13" t="s">
        <v>0</v>
      </c>
      <c r="BN340" s="13" t="s">
        <v>0</v>
      </c>
      <c r="BO340" s="13" t="s">
        <v>0</v>
      </c>
      <c r="BP340" s="13" t="s">
        <v>0</v>
      </c>
      <c r="BQ340" s="13" t="s">
        <v>0</v>
      </c>
      <c r="BR340" s="13" t="s">
        <v>0</v>
      </c>
      <c r="BS340" s="13" t="s">
        <v>0</v>
      </c>
      <c r="BT340" s="13" t="s">
        <v>0</v>
      </c>
      <c r="BU340" s="13" t="s">
        <v>0</v>
      </c>
      <c r="BV340" s="13" t="s">
        <v>0</v>
      </c>
      <c r="BW340" s="13" t="s">
        <v>0</v>
      </c>
      <c r="BX340" s="13" t="s">
        <v>0</v>
      </c>
      <c r="BY340" s="13" t="s">
        <v>0</v>
      </c>
      <c r="BZ340" s="13" t="s">
        <v>0</v>
      </c>
      <c r="CA340" s="13" t="s">
        <v>0</v>
      </c>
      <c r="CB340" s="13" t="s">
        <v>0</v>
      </c>
      <c r="CC340" s="13" t="s">
        <v>0</v>
      </c>
      <c r="CD340" s="13" t="s">
        <v>0</v>
      </c>
      <c r="CE340" s="13" t="s">
        <v>0</v>
      </c>
      <c r="CF340" s="13" t="s">
        <v>0</v>
      </c>
      <c r="CG340" s="13" t="s">
        <v>0</v>
      </c>
      <c r="CH340" s="13" t="s">
        <v>0</v>
      </c>
      <c r="CI340" s="13" t="s">
        <v>0</v>
      </c>
      <c r="CJ340" s="13" t="s">
        <v>0</v>
      </c>
      <c r="CK340" s="13" t="s">
        <v>0</v>
      </c>
      <c r="CL340" s="13" t="s">
        <v>0</v>
      </c>
      <c r="CM340" s="13" t="s">
        <v>0</v>
      </c>
      <c r="CN340" s="13" t="s">
        <v>0</v>
      </c>
      <c r="CO340" s="13" t="s">
        <v>0</v>
      </c>
      <c r="CP340" s="13" t="s">
        <v>0</v>
      </c>
      <c r="CQ340" s="13" t="s">
        <v>0</v>
      </c>
      <c r="CR340" s="13" t="s">
        <v>0</v>
      </c>
      <c r="CS340" s="13" t="s">
        <v>0</v>
      </c>
      <c r="CT340" s="13" t="s">
        <v>0</v>
      </c>
      <c r="CU340" s="13" t="s">
        <v>0</v>
      </c>
      <c r="CV340" s="13" t="s">
        <v>0</v>
      </c>
      <c r="CW340" s="13" t="s">
        <v>0</v>
      </c>
      <c r="CX340" s="13" t="s">
        <v>0</v>
      </c>
      <c r="CY340" s="13" t="s">
        <v>0</v>
      </c>
      <c r="CZ340" s="13" t="s">
        <v>0</v>
      </c>
      <c r="DA340" s="13" t="s">
        <v>0</v>
      </c>
      <c r="DB340" s="13" t="s">
        <v>0</v>
      </c>
      <c r="DC340" s="13" t="s">
        <v>0</v>
      </c>
      <c r="DD340" s="13" t="s">
        <v>0</v>
      </c>
      <c r="DE340" s="13" t="s">
        <v>0</v>
      </c>
      <c r="DF340" s="13" t="s">
        <v>0</v>
      </c>
      <c r="DG340" s="13" t="s">
        <v>0</v>
      </c>
      <c r="DH340" s="13" t="s">
        <v>0</v>
      </c>
      <c r="DI340" s="13" t="s">
        <v>0</v>
      </c>
      <c r="DJ340" s="13" t="s">
        <v>0</v>
      </c>
      <c r="DK340" s="13" t="s">
        <v>0</v>
      </c>
      <c r="DL340" s="13" t="s">
        <v>0</v>
      </c>
      <c r="DM340" s="13" t="s">
        <v>0</v>
      </c>
      <c r="DN340" s="13" t="s">
        <v>0</v>
      </c>
      <c r="DO340" s="13" t="s">
        <v>0</v>
      </c>
      <c r="DP340" s="13" t="s">
        <v>0</v>
      </c>
      <c r="DQ340" s="13" t="s">
        <v>0</v>
      </c>
      <c r="DR340" s="13" t="s">
        <v>0</v>
      </c>
      <c r="DS340" s="13" t="s">
        <v>0</v>
      </c>
      <c r="DT340" s="13" t="s">
        <v>0</v>
      </c>
      <c r="DU340" s="13" t="s">
        <v>0</v>
      </c>
      <c r="DV340" s="13" t="s">
        <v>0</v>
      </c>
      <c r="DW340" s="13" t="s">
        <v>0</v>
      </c>
      <c r="DX340" s="13" t="s">
        <v>0</v>
      </c>
      <c r="DY340" s="16" t="s">
        <v>0</v>
      </c>
      <c r="DZ340" s="16" t="s">
        <v>0</v>
      </c>
      <c r="EA340" s="16" t="s">
        <v>0</v>
      </c>
    </row>
    <row r="341" spans="2:131" s="17" customFormat="1" x14ac:dyDescent="0.2"/>
    <row r="342" spans="2:131" s="17" customFormat="1" x14ac:dyDescent="0.2"/>
    <row r="343" spans="2:131" s="17" customFormat="1" x14ac:dyDescent="0.2"/>
    <row r="344" spans="2:131" s="17" customFormat="1" x14ac:dyDescent="0.2"/>
    <row r="345" spans="2:131" s="17" customFormat="1" x14ac:dyDescent="0.2"/>
    <row r="346" spans="2:131" s="17" customFormat="1" x14ac:dyDescent="0.2"/>
    <row r="347" spans="2:131" s="17" customFormat="1" x14ac:dyDescent="0.2"/>
    <row r="348" spans="2:131" s="17" customFormat="1" x14ac:dyDescent="0.2"/>
    <row r="349" spans="2:131" s="17" customFormat="1" x14ac:dyDescent="0.2"/>
    <row r="350" spans="2:131" s="17" customFormat="1" x14ac:dyDescent="0.2"/>
    <row r="351" spans="2:131" s="17" customFormat="1" x14ac:dyDescent="0.2"/>
    <row r="352" spans="2:131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</sheetData>
  <mergeCells count="1">
    <mergeCell ref="F3:O3"/>
  </mergeCells>
  <pageMargins left="0.39370078740157483" right="0.19685039370078741" top="0.78740157480314965" bottom="0.43307086614173229" header="0.51181102362204722" footer="0.27559055118110237"/>
  <pageSetup paperSize="8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BS_general">
    <tabColor rgb="FFFFC000"/>
  </sheetPr>
  <dimension ref="A1:Q791"/>
  <sheetViews>
    <sheetView zoomScaleNormal="100" zoomScaleSheetLayoutView="100" workbookViewId="0">
      <pane xSplit="1" ySplit="5" topLeftCell="B6" activePane="bottomRight" state="frozen"/>
      <selection activeCell="C6" sqref="C6"/>
      <selection pane="topRight" activeCell="C6" sqref="C6"/>
      <selection pane="bottomLeft" activeCell="C6" sqref="C6"/>
      <selection pane="bottomRight" activeCell="A73" sqref="A73:A74"/>
    </sheetView>
  </sheetViews>
  <sheetFormatPr defaultColWidth="9.140625" defaultRowHeight="12.75" x14ac:dyDescent="0.2"/>
  <cols>
    <col min="1" max="1" width="57.7109375" style="3" customWidth="1"/>
    <col min="2" max="2" width="2.7109375" style="3" customWidth="1"/>
    <col min="3" max="3" width="13.7109375" style="3" customWidth="1"/>
    <col min="4" max="4" width="2.7109375" style="3" customWidth="1"/>
    <col min="5" max="14" width="13.7109375" style="3" customWidth="1"/>
    <col min="15" max="17" width="20.7109375" style="3" customWidth="1"/>
    <col min="18" max="41" width="9.140625" style="3" customWidth="1"/>
    <col min="42" max="44" width="9.140625" style="3"/>
    <col min="45" max="45" width="15.5703125" style="3" customWidth="1"/>
    <col min="46" max="16384" width="9.140625" style="3"/>
  </cols>
  <sheetData>
    <row r="1" spans="1:17" ht="15" customHeight="1" x14ac:dyDescent="0.25">
      <c r="A1" s="1" t="str">
        <f>'[2]Cover Page'!$A$3</f>
        <v>Coffs Harbour City Council</v>
      </c>
      <c r="B1" s="2"/>
      <c r="D1" s="2"/>
      <c r="O1" s="35" t="s">
        <v>0</v>
      </c>
      <c r="P1" s="35" t="s">
        <v>0</v>
      </c>
      <c r="Q1" s="35" t="s">
        <v>0</v>
      </c>
    </row>
    <row r="2" spans="1:17" ht="15" customHeight="1" x14ac:dyDescent="0.25">
      <c r="A2" s="1" t="str">
        <f>'[2]Cover Page'!$A$5</f>
        <v>10 Year Financial Plan for the Years ending 30 June 2025</v>
      </c>
      <c r="B2" s="2"/>
      <c r="D2" s="2"/>
      <c r="O2" s="35" t="s">
        <v>0</v>
      </c>
      <c r="P2" s="35" t="s">
        <v>0</v>
      </c>
      <c r="Q2" s="35" t="s">
        <v>0</v>
      </c>
    </row>
    <row r="3" spans="1:17" ht="15" customHeight="1" x14ac:dyDescent="0.25">
      <c r="A3" s="5" t="str">
        <f>"BALANCE SHEET - "&amp;UPPER(general_fund_name)</f>
        <v>BALANCE SHEET - GENERAL FUND</v>
      </c>
      <c r="B3" s="37"/>
      <c r="C3" s="78" t="s">
        <v>1</v>
      </c>
      <c r="D3" s="84"/>
      <c r="E3" s="207" t="s">
        <v>2</v>
      </c>
      <c r="F3" s="207"/>
      <c r="G3" s="207"/>
      <c r="H3" s="207"/>
      <c r="I3" s="207"/>
      <c r="J3" s="207"/>
      <c r="K3" s="207"/>
      <c r="L3" s="207"/>
      <c r="M3" s="207"/>
      <c r="N3" s="207"/>
      <c r="O3" s="35" t="s">
        <v>0</v>
      </c>
      <c r="P3" s="35" t="s">
        <v>0</v>
      </c>
      <c r="Q3" s="35" t="s">
        <v>0</v>
      </c>
    </row>
    <row r="4" spans="1:17" ht="15" customHeight="1" x14ac:dyDescent="0.25">
      <c r="A4" s="32" t="str">
        <f>"Scenario: "&amp;general_scenario_name</f>
        <v>Scenario: Base-Line Model</v>
      </c>
      <c r="B4" s="7"/>
      <c r="C4" s="80" t="str">
        <f>Starting_year_general-1&amp;"/"&amp;RIGHT(Starting_year_general,2)</f>
        <v>2014/15</v>
      </c>
      <c r="D4" s="81"/>
      <c r="E4" s="80" t="str">
        <f>Starting_year_general&amp;"/"&amp;RIGHT(Starting_year_general+1,2)</f>
        <v>2015/16</v>
      </c>
      <c r="F4" s="80" t="str">
        <f>Starting_year_general+1&amp;"/"&amp;RIGHT(Starting_year_general+2,2)</f>
        <v>2016/17</v>
      </c>
      <c r="G4" s="80" t="str">
        <f>Starting_year_general+2&amp;"/"&amp;RIGHT(Starting_year_general+3,2)</f>
        <v>2017/18</v>
      </c>
      <c r="H4" s="80" t="str">
        <f>Starting_year_general+3&amp;"/"&amp;RIGHT(Starting_year_general+4,2)</f>
        <v>2018/19</v>
      </c>
      <c r="I4" s="80" t="str">
        <f>Starting_year_general+4&amp;"/"&amp;RIGHT(Starting_year_general+5,2)</f>
        <v>2019/20</v>
      </c>
      <c r="J4" s="80" t="str">
        <f>Starting_year_general+5&amp;"/"&amp;RIGHT(Starting_year_general+6,2)</f>
        <v>2020/21</v>
      </c>
      <c r="K4" s="80" t="str">
        <f>Starting_year_general+6&amp;"/"&amp;RIGHT(Starting_year_general+7,2)</f>
        <v>2021/22</v>
      </c>
      <c r="L4" s="80" t="str">
        <f>Starting_year_general+7&amp;"/"&amp;RIGHT(Starting_year_general+8,2)</f>
        <v>2022/23</v>
      </c>
      <c r="M4" s="80" t="str">
        <f>Starting_year_general+8&amp;"/"&amp;RIGHT(Starting_year_general+9,2)</f>
        <v>2023/24</v>
      </c>
      <c r="N4" s="80" t="str">
        <f>Starting_year_general+9&amp;"/"&amp;RIGHT(Starting_year_general+10,2)</f>
        <v>2024/25</v>
      </c>
      <c r="O4" s="35" t="s">
        <v>0</v>
      </c>
      <c r="P4" s="35" t="s">
        <v>0</v>
      </c>
      <c r="Q4" s="35" t="s">
        <v>0</v>
      </c>
    </row>
    <row r="5" spans="1:17" ht="15" customHeight="1" thickBot="1" x14ac:dyDescent="0.25">
      <c r="A5" s="9"/>
      <c r="B5" s="10"/>
      <c r="C5" s="82" t="str">
        <f>IF('[2]Cover Page'!$K$19=TRUE,"$","$'000")</f>
        <v>$</v>
      </c>
      <c r="D5" s="83"/>
      <c r="E5" s="82" t="str">
        <f>IF('[2]Cover Page'!$K$19=TRUE,"$","$'000")</f>
        <v>$</v>
      </c>
      <c r="F5" s="82" t="str">
        <f>IF('[2]Cover Page'!$K$19=TRUE,"$","$'000")</f>
        <v>$</v>
      </c>
      <c r="G5" s="82" t="str">
        <f>IF('[2]Cover Page'!$K$19=TRUE,"$","$'000")</f>
        <v>$</v>
      </c>
      <c r="H5" s="82" t="str">
        <f>IF('[2]Cover Page'!$K$19=TRUE,"$","$'000")</f>
        <v>$</v>
      </c>
      <c r="I5" s="82" t="str">
        <f>IF('[2]Cover Page'!$K$19=TRUE,"$","$'000")</f>
        <v>$</v>
      </c>
      <c r="J5" s="82" t="str">
        <f>IF('[2]Cover Page'!$K$19=TRUE,"$","$'000")</f>
        <v>$</v>
      </c>
      <c r="K5" s="82" t="str">
        <f>IF('[2]Cover Page'!$K$19=TRUE,"$","$'000")</f>
        <v>$</v>
      </c>
      <c r="L5" s="82" t="str">
        <f>IF('[2]Cover Page'!$K$19=TRUE,"$","$'000")</f>
        <v>$</v>
      </c>
      <c r="M5" s="82" t="str">
        <f>IF('[2]Cover Page'!$K$19=TRUE,"$","$'000")</f>
        <v>$</v>
      </c>
      <c r="N5" s="82" t="str">
        <f>IF('[2]Cover Page'!$K$19=TRUE,"$","$'000")</f>
        <v>$</v>
      </c>
      <c r="O5" s="35" t="s">
        <v>0</v>
      </c>
      <c r="P5" s="35" t="s">
        <v>0</v>
      </c>
      <c r="Q5" s="35" t="s">
        <v>0</v>
      </c>
    </row>
    <row r="6" spans="1:17" s="17" customFormat="1" ht="15" x14ac:dyDescent="0.25">
      <c r="A6" s="39" t="s">
        <v>142</v>
      </c>
      <c r="B6" s="40"/>
      <c r="D6" s="40"/>
      <c r="O6" s="16" t="s">
        <v>0</v>
      </c>
      <c r="P6" s="16" t="s">
        <v>0</v>
      </c>
      <c r="Q6" s="16" t="s">
        <v>0</v>
      </c>
    </row>
    <row r="7" spans="1:17" s="17" customFormat="1" x14ac:dyDescent="0.2">
      <c r="A7" s="21" t="s">
        <v>143</v>
      </c>
      <c r="B7" s="40"/>
      <c r="D7" s="40"/>
      <c r="O7" s="16" t="s">
        <v>0</v>
      </c>
      <c r="P7" s="16" t="s">
        <v>0</v>
      </c>
      <c r="Q7" s="16" t="s">
        <v>0</v>
      </c>
    </row>
    <row r="8" spans="1:17" s="17" customFormat="1" x14ac:dyDescent="0.2">
      <c r="A8" s="17" t="s">
        <v>144</v>
      </c>
      <c r="B8" s="40"/>
      <c r="C8" s="17">
        <v>1971871.4187943451</v>
      </c>
      <c r="D8" s="40"/>
      <c r="E8" s="17">
        <v>1958041.4008497556</v>
      </c>
      <c r="F8" s="17">
        <v>2255777.9989708429</v>
      </c>
      <c r="G8" s="17">
        <v>2641200.9321692195</v>
      </c>
      <c r="H8" s="17">
        <v>3107364.8749731202</v>
      </c>
      <c r="I8" s="17">
        <v>3527208.0228303671</v>
      </c>
      <c r="J8" s="17">
        <v>3898024.9490290917</v>
      </c>
      <c r="K8" s="17">
        <v>4442603.4807467759</v>
      </c>
      <c r="L8" s="17">
        <v>5141356.7440137025</v>
      </c>
      <c r="M8" s="17">
        <v>5735722.8179607019</v>
      </c>
      <c r="N8" s="17">
        <v>6547616.421262119</v>
      </c>
      <c r="O8" s="16" t="s">
        <v>0</v>
      </c>
      <c r="P8" s="16" t="s">
        <v>0</v>
      </c>
      <c r="Q8" s="16" t="s">
        <v>0</v>
      </c>
    </row>
    <row r="9" spans="1:17" s="17" customFormat="1" x14ac:dyDescent="0.2">
      <c r="A9" s="17" t="s">
        <v>145</v>
      </c>
      <c r="B9" s="40"/>
      <c r="C9" s="17">
        <v>7003161.594178522</v>
      </c>
      <c r="D9" s="40"/>
      <c r="E9" s="17">
        <v>6954043.8628735244</v>
      </c>
      <c r="F9" s="17">
        <v>8011464.488412004</v>
      </c>
      <c r="G9" s="17">
        <v>9380305.8122245148</v>
      </c>
      <c r="H9" s="17">
        <v>11035901.298684372</v>
      </c>
      <c r="I9" s="17">
        <v>12526987.066564014</v>
      </c>
      <c r="J9" s="17">
        <v>13843954.710232208</v>
      </c>
      <c r="K9" s="17">
        <v>15778042.00516914</v>
      </c>
      <c r="L9" s="17">
        <v>18259685.569996439</v>
      </c>
      <c r="M9" s="17">
        <v>20370594.84241407</v>
      </c>
      <c r="N9" s="17">
        <v>23254059.781865429</v>
      </c>
      <c r="O9" s="16" t="s">
        <v>0</v>
      </c>
      <c r="P9" s="16" t="s">
        <v>0</v>
      </c>
      <c r="Q9" s="16" t="s">
        <v>0</v>
      </c>
    </row>
    <row r="10" spans="1:17" s="17" customFormat="1" x14ac:dyDescent="0.2">
      <c r="A10" s="17" t="s">
        <v>146</v>
      </c>
      <c r="B10" s="40"/>
      <c r="C10" s="17">
        <v>14019693.477171738</v>
      </c>
      <c r="D10" s="40"/>
      <c r="E10" s="17">
        <v>13738374.679666955</v>
      </c>
      <c r="F10" s="17">
        <v>14335144.172877625</v>
      </c>
      <c r="G10" s="17">
        <v>14831935.149292944</v>
      </c>
      <c r="H10" s="17">
        <v>15351865.04350139</v>
      </c>
      <c r="I10" s="17">
        <v>15918894.889443696</v>
      </c>
      <c r="J10" s="17">
        <v>16384493.863687731</v>
      </c>
      <c r="K10" s="17">
        <v>17006986.223910853</v>
      </c>
      <c r="L10" s="17">
        <v>17698842.934656285</v>
      </c>
      <c r="M10" s="17">
        <v>18337172.119752437</v>
      </c>
      <c r="N10" s="17">
        <v>19082612.011509966</v>
      </c>
      <c r="O10" s="16" t="s">
        <v>0</v>
      </c>
      <c r="P10" s="16" t="s">
        <v>0</v>
      </c>
      <c r="Q10" s="16" t="s">
        <v>0</v>
      </c>
    </row>
    <row r="11" spans="1:17" s="17" customFormat="1" x14ac:dyDescent="0.2">
      <c r="A11" s="17" t="s">
        <v>147</v>
      </c>
      <c r="B11" s="40"/>
      <c r="C11" s="17">
        <v>2067729.7956812051</v>
      </c>
      <c r="D11" s="40"/>
      <c r="E11" s="17">
        <v>1722626.6947960099</v>
      </c>
      <c r="F11" s="17">
        <v>1747623.4272266203</v>
      </c>
      <c r="G11" s="17">
        <v>1787589.8857997311</v>
      </c>
      <c r="H11" s="17">
        <v>1831427.8449456799</v>
      </c>
      <c r="I11" s="17">
        <v>1884824.2876203258</v>
      </c>
      <c r="J11" s="17">
        <v>1940635.5553895526</v>
      </c>
      <c r="K11" s="17">
        <v>1996465.5251922682</v>
      </c>
      <c r="L11" s="17">
        <v>2055661.8482191563</v>
      </c>
      <c r="M11" s="17">
        <v>2105086.2605860773</v>
      </c>
      <c r="N11" s="17">
        <v>2166718.3638157723</v>
      </c>
      <c r="O11" s="16" t="s">
        <v>0</v>
      </c>
      <c r="P11" s="16" t="s">
        <v>0</v>
      </c>
      <c r="Q11" s="16" t="s">
        <v>0</v>
      </c>
    </row>
    <row r="12" spans="1:17" s="17" customFormat="1" x14ac:dyDescent="0.2">
      <c r="A12" s="17" t="s">
        <v>148</v>
      </c>
      <c r="B12" s="29"/>
      <c r="C12" s="17">
        <v>1132237.21728</v>
      </c>
      <c r="D12" s="29"/>
      <c r="E12" s="17">
        <v>988771.31593500008</v>
      </c>
      <c r="F12" s="17">
        <v>1005345.701295</v>
      </c>
      <c r="G12" s="17">
        <v>1030136.21178</v>
      </c>
      <c r="H12" s="17">
        <v>1054697.2807799999</v>
      </c>
      <c r="I12" s="17">
        <v>1084629.769665</v>
      </c>
      <c r="J12" s="17">
        <v>1114877.8428450001</v>
      </c>
      <c r="K12" s="17">
        <v>1146173.5554750003</v>
      </c>
      <c r="L12" s="17">
        <v>1178261.6119950006</v>
      </c>
      <c r="M12" s="17">
        <v>1206488.2601850003</v>
      </c>
      <c r="N12" s="17">
        <v>1236396.7227300005</v>
      </c>
      <c r="O12" s="16" t="s">
        <v>0</v>
      </c>
      <c r="P12" s="16" t="s">
        <v>0</v>
      </c>
      <c r="Q12" s="16" t="s">
        <v>0</v>
      </c>
    </row>
    <row r="13" spans="1:17" s="17" customFormat="1" x14ac:dyDescent="0.2">
      <c r="A13" s="17" t="s">
        <v>149</v>
      </c>
      <c r="B13" s="29"/>
      <c r="C13" s="17">
        <v>1487000</v>
      </c>
      <c r="D13" s="29"/>
      <c r="E13" s="17">
        <v>1487000</v>
      </c>
      <c r="F13" s="17">
        <v>1487000</v>
      </c>
      <c r="G13" s="17">
        <v>1487000</v>
      </c>
      <c r="H13" s="17">
        <v>1487000</v>
      </c>
      <c r="I13" s="17">
        <v>1487000</v>
      </c>
      <c r="J13" s="17">
        <v>1487000</v>
      </c>
      <c r="K13" s="17">
        <v>1487000</v>
      </c>
      <c r="L13" s="17">
        <v>1487000</v>
      </c>
      <c r="M13" s="17">
        <v>1487000</v>
      </c>
      <c r="N13" s="17">
        <v>1487000</v>
      </c>
      <c r="O13" s="16" t="s">
        <v>0</v>
      </c>
      <c r="P13" s="16" t="s">
        <v>0</v>
      </c>
      <c r="Q13" s="16" t="s">
        <v>0</v>
      </c>
    </row>
    <row r="14" spans="1:17" s="17" customFormat="1" hidden="1" x14ac:dyDescent="0.2">
      <c r="A14" s="41" t="s">
        <v>150</v>
      </c>
      <c r="B14" s="29"/>
      <c r="C14" s="17">
        <v>0</v>
      </c>
      <c r="D14" s="29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6" t="s">
        <v>0</v>
      </c>
      <c r="P14" s="16" t="s">
        <v>0</v>
      </c>
      <c r="Q14" s="16" t="s">
        <v>0</v>
      </c>
    </row>
    <row r="15" spans="1:17" s="17" customFormat="1" x14ac:dyDescent="0.2">
      <c r="A15" s="21" t="s">
        <v>151</v>
      </c>
      <c r="B15" s="29"/>
      <c r="C15" s="56">
        <v>27681693.503105808</v>
      </c>
      <c r="D15" s="29"/>
      <c r="E15" s="56">
        <v>26848857.954121247</v>
      </c>
      <c r="F15" s="56">
        <v>28842355.788782094</v>
      </c>
      <c r="G15" s="56">
        <v>31158167.991266411</v>
      </c>
      <c r="H15" s="56">
        <v>33868256.342884563</v>
      </c>
      <c r="I15" s="56">
        <v>36429544.03612341</v>
      </c>
      <c r="J15" s="56">
        <v>38668986.921183586</v>
      </c>
      <c r="K15" s="56">
        <v>41857270.79049404</v>
      </c>
      <c r="L15" s="56">
        <v>45820808.708880588</v>
      </c>
      <c r="M15" s="56">
        <v>49242064.300898291</v>
      </c>
      <c r="N15" s="56">
        <v>53774403.301183291</v>
      </c>
      <c r="O15" s="16" t="s">
        <v>0</v>
      </c>
      <c r="P15" s="16" t="s">
        <v>0</v>
      </c>
      <c r="Q15" s="16" t="s">
        <v>0</v>
      </c>
    </row>
    <row r="16" spans="1:17" s="17" customFormat="1" x14ac:dyDescent="0.2">
      <c r="B16" s="29"/>
      <c r="D16" s="29"/>
      <c r="O16" s="16" t="s">
        <v>0</v>
      </c>
      <c r="P16" s="16" t="s">
        <v>0</v>
      </c>
      <c r="Q16" s="16" t="s">
        <v>0</v>
      </c>
    </row>
    <row r="17" spans="1:17" s="17" customFormat="1" x14ac:dyDescent="0.2">
      <c r="A17" s="21" t="s">
        <v>152</v>
      </c>
      <c r="B17" s="29"/>
      <c r="D17" s="29"/>
      <c r="O17" s="16" t="s">
        <v>0</v>
      </c>
      <c r="P17" s="16" t="s">
        <v>0</v>
      </c>
      <c r="Q17" s="16" t="s">
        <v>0</v>
      </c>
    </row>
    <row r="18" spans="1:17" s="17" customFormat="1" x14ac:dyDescent="0.2">
      <c r="A18" s="17" t="s">
        <v>145</v>
      </c>
      <c r="B18" s="29"/>
      <c r="C18" s="17">
        <v>30462395.362914015</v>
      </c>
      <c r="D18" s="29"/>
      <c r="E18" s="17">
        <v>30248742.753271822</v>
      </c>
      <c r="F18" s="17">
        <v>34848317.492034003</v>
      </c>
      <c r="G18" s="17">
        <v>40802511.898990646</v>
      </c>
      <c r="H18" s="17">
        <v>48004031.325804904</v>
      </c>
      <c r="I18" s="17">
        <v>54489965.367212951</v>
      </c>
      <c r="J18" s="17">
        <v>60218519.321320534</v>
      </c>
      <c r="K18" s="17">
        <v>68631424.129019573</v>
      </c>
      <c r="L18" s="17">
        <v>79426092.566263884</v>
      </c>
      <c r="M18" s="17">
        <v>88608138.698839232</v>
      </c>
      <c r="N18" s="17">
        <v>101150652.2221148</v>
      </c>
      <c r="O18" s="16" t="s">
        <v>0</v>
      </c>
      <c r="P18" s="16" t="s">
        <v>0</v>
      </c>
      <c r="Q18" s="16" t="s">
        <v>0</v>
      </c>
    </row>
    <row r="19" spans="1:17" s="17" customFormat="1" x14ac:dyDescent="0.2">
      <c r="A19" s="17" t="s">
        <v>146</v>
      </c>
      <c r="B19" s="29"/>
      <c r="C19" s="17">
        <v>1638601.7964063319</v>
      </c>
      <c r="D19" s="29"/>
      <c r="E19" s="17">
        <v>1514207.5012606755</v>
      </c>
      <c r="F19" s="17">
        <v>1506520.8367564029</v>
      </c>
      <c r="G19" s="17">
        <v>1522750.3420891694</v>
      </c>
      <c r="H19" s="17">
        <v>1555454.1027652484</v>
      </c>
      <c r="I19" s="17">
        <v>1587041.0621629034</v>
      </c>
      <c r="J19" s="17">
        <v>1586795.0279271195</v>
      </c>
      <c r="K19" s="17">
        <v>1632213.5982174242</v>
      </c>
      <c r="L19" s="17">
        <v>1689433.4133491206</v>
      </c>
      <c r="M19" s="17">
        <v>1732968.4219601974</v>
      </c>
      <c r="N19" s="17">
        <v>1794667.8709376447</v>
      </c>
      <c r="O19" s="16" t="s">
        <v>0</v>
      </c>
      <c r="P19" s="16" t="s">
        <v>0</v>
      </c>
      <c r="Q19" s="16" t="s">
        <v>0</v>
      </c>
    </row>
    <row r="20" spans="1:17" s="17" customFormat="1" x14ac:dyDescent="0.2">
      <c r="A20" s="17" t="s">
        <v>153</v>
      </c>
      <c r="B20" s="29"/>
      <c r="C20" s="17">
        <v>1191823151</v>
      </c>
      <c r="D20" s="29"/>
      <c r="E20" s="17">
        <v>1187861903</v>
      </c>
      <c r="F20" s="17">
        <v>1178439763</v>
      </c>
      <c r="G20" s="17">
        <v>1168814951</v>
      </c>
      <c r="H20" s="17">
        <v>1158753607</v>
      </c>
      <c r="I20" s="17">
        <v>1149306484.5400002</v>
      </c>
      <c r="J20" s="17">
        <v>1139862256.3300004</v>
      </c>
      <c r="K20" s="17">
        <v>1126660363.5800004</v>
      </c>
      <c r="L20" s="17">
        <v>1110686412.8200004</v>
      </c>
      <c r="M20" s="17">
        <v>1096796385.1500003</v>
      </c>
      <c r="N20" s="17">
        <v>1078502589.1900005</v>
      </c>
      <c r="O20" s="16" t="s">
        <v>0</v>
      </c>
      <c r="P20" s="16" t="s">
        <v>0</v>
      </c>
      <c r="Q20" s="16" t="s">
        <v>0</v>
      </c>
    </row>
    <row r="21" spans="1:17" s="17" customFormat="1" x14ac:dyDescent="0.2">
      <c r="A21" s="17" t="s">
        <v>154</v>
      </c>
      <c r="B21" s="29"/>
      <c r="C21" s="17">
        <v>3712000</v>
      </c>
      <c r="D21" s="29"/>
      <c r="E21" s="17">
        <v>3712000</v>
      </c>
      <c r="F21" s="17">
        <v>3712000</v>
      </c>
      <c r="G21" s="17">
        <v>3712000</v>
      </c>
      <c r="H21" s="17">
        <v>3712000</v>
      </c>
      <c r="I21" s="17">
        <v>3712000</v>
      </c>
      <c r="J21" s="17">
        <v>3712000</v>
      </c>
      <c r="K21" s="17">
        <v>3712000</v>
      </c>
      <c r="L21" s="17">
        <v>3712000</v>
      </c>
      <c r="M21" s="17">
        <v>3712000</v>
      </c>
      <c r="N21" s="17">
        <v>3712000</v>
      </c>
      <c r="O21" s="16" t="s">
        <v>0</v>
      </c>
      <c r="P21" s="16" t="s">
        <v>0</v>
      </c>
      <c r="Q21" s="16" t="s">
        <v>0</v>
      </c>
    </row>
    <row r="22" spans="1:17" s="17" customFormat="1" x14ac:dyDescent="0.2">
      <c r="A22" s="17" t="s">
        <v>155</v>
      </c>
      <c r="B22" s="29"/>
      <c r="C22" s="50">
        <v>2165000</v>
      </c>
      <c r="D22" s="29"/>
      <c r="E22" s="50">
        <v>2165000</v>
      </c>
      <c r="F22" s="50">
        <v>2165000</v>
      </c>
      <c r="G22" s="50">
        <v>2165000</v>
      </c>
      <c r="H22" s="50">
        <v>2165000</v>
      </c>
      <c r="I22" s="50">
        <v>2165000</v>
      </c>
      <c r="J22" s="50">
        <v>2165000</v>
      </c>
      <c r="K22" s="50">
        <v>2165000</v>
      </c>
      <c r="L22" s="50">
        <v>2165000</v>
      </c>
      <c r="M22" s="50">
        <v>2165000</v>
      </c>
      <c r="N22" s="50">
        <v>2165000</v>
      </c>
      <c r="O22" s="16" t="s">
        <v>0</v>
      </c>
      <c r="P22" s="16" t="s">
        <v>0</v>
      </c>
      <c r="Q22" s="16" t="s">
        <v>0</v>
      </c>
    </row>
    <row r="23" spans="1:17" s="17" customFormat="1" x14ac:dyDescent="0.2">
      <c r="A23" s="21" t="s">
        <v>156</v>
      </c>
      <c r="B23" s="29"/>
      <c r="C23" s="56">
        <v>1229801148.1593204</v>
      </c>
      <c r="D23" s="29"/>
      <c r="E23" s="56">
        <v>1225501853.2545326</v>
      </c>
      <c r="F23" s="56">
        <v>1220671601.3287904</v>
      </c>
      <c r="G23" s="56">
        <v>1217017213.2410798</v>
      </c>
      <c r="H23" s="56">
        <v>1214190092.4285703</v>
      </c>
      <c r="I23" s="56">
        <v>1211260490.9693761</v>
      </c>
      <c r="J23" s="56">
        <v>1207544570.6792481</v>
      </c>
      <c r="K23" s="56">
        <v>1202801001.3072374</v>
      </c>
      <c r="L23" s="56">
        <v>1197678938.7996135</v>
      </c>
      <c r="M23" s="56">
        <v>1193014492.2707996</v>
      </c>
      <c r="N23" s="56">
        <v>1187324909.2830529</v>
      </c>
      <c r="O23" s="16" t="s">
        <v>0</v>
      </c>
      <c r="P23" s="16" t="s">
        <v>0</v>
      </c>
      <c r="Q23" s="16" t="s">
        <v>0</v>
      </c>
    </row>
    <row r="24" spans="1:17" s="17" customFormat="1" ht="13.5" thickBot="1" x14ac:dyDescent="0.25">
      <c r="A24" s="21" t="s">
        <v>157</v>
      </c>
      <c r="B24" s="19"/>
      <c r="C24" s="27">
        <v>1257482841.6624262</v>
      </c>
      <c r="D24" s="19"/>
      <c r="E24" s="27">
        <v>1252350711.2086539</v>
      </c>
      <c r="F24" s="27">
        <v>1249513957.1175725</v>
      </c>
      <c r="G24" s="27">
        <v>1248175381.2323463</v>
      </c>
      <c r="H24" s="27">
        <v>1248058348.7714548</v>
      </c>
      <c r="I24" s="27">
        <v>1247690035.0054996</v>
      </c>
      <c r="J24" s="27">
        <v>1246213557.6004317</v>
      </c>
      <c r="K24" s="27">
        <v>1244658272.0977314</v>
      </c>
      <c r="L24" s="27">
        <v>1243499747.5084941</v>
      </c>
      <c r="M24" s="27">
        <v>1242256556.571698</v>
      </c>
      <c r="N24" s="27">
        <v>1241099312.5842361</v>
      </c>
      <c r="O24" s="16" t="s">
        <v>0</v>
      </c>
      <c r="P24" s="16" t="s">
        <v>0</v>
      </c>
      <c r="Q24" s="16" t="s">
        <v>0</v>
      </c>
    </row>
    <row r="25" spans="1:17" s="17" customFormat="1" x14ac:dyDescent="0.2">
      <c r="B25" s="29"/>
      <c r="D25" s="29"/>
      <c r="O25" s="16" t="s">
        <v>0</v>
      </c>
      <c r="P25" s="16" t="s">
        <v>0</v>
      </c>
      <c r="Q25" s="16" t="s">
        <v>0</v>
      </c>
    </row>
    <row r="26" spans="1:17" s="17" customFormat="1" ht="15" x14ac:dyDescent="0.25">
      <c r="A26" s="39" t="s">
        <v>158</v>
      </c>
      <c r="B26" s="29"/>
      <c r="D26" s="29"/>
      <c r="O26" s="16" t="s">
        <v>0</v>
      </c>
      <c r="P26" s="16" t="s">
        <v>0</v>
      </c>
      <c r="Q26" s="16" t="s">
        <v>0</v>
      </c>
    </row>
    <row r="27" spans="1:17" s="17" customFormat="1" x14ac:dyDescent="0.2">
      <c r="A27" s="21" t="s">
        <v>159</v>
      </c>
      <c r="B27" s="29"/>
      <c r="D27" s="29"/>
      <c r="O27" s="16" t="s">
        <v>0</v>
      </c>
      <c r="P27" s="16" t="s">
        <v>0</v>
      </c>
      <c r="Q27" s="16" t="s">
        <v>0</v>
      </c>
    </row>
    <row r="28" spans="1:17" s="17" customFormat="1" x14ac:dyDescent="0.2">
      <c r="A28" s="17" t="s">
        <v>160</v>
      </c>
      <c r="B28" s="29"/>
      <c r="C28" s="17">
        <v>8187501.4835819844</v>
      </c>
      <c r="D28" s="29"/>
      <c r="E28" s="17">
        <v>6750437.0598914539</v>
      </c>
      <c r="F28" s="17">
        <v>6169681.675363359</v>
      </c>
      <c r="G28" s="17">
        <v>6113672.8285991997</v>
      </c>
      <c r="H28" s="17">
        <v>6059850.3566536102</v>
      </c>
      <c r="I28" s="17">
        <v>6047882.055042428</v>
      </c>
      <c r="J28" s="17">
        <v>6030793.4045721116</v>
      </c>
      <c r="K28" s="17">
        <v>5916463.4999278095</v>
      </c>
      <c r="L28" s="17">
        <v>5872389.2309860606</v>
      </c>
      <c r="M28" s="17">
        <v>6073547.2820964772</v>
      </c>
      <c r="N28" s="17">
        <v>6041006.8485830892</v>
      </c>
      <c r="O28" s="16" t="s">
        <v>0</v>
      </c>
      <c r="P28" s="16" t="s">
        <v>0</v>
      </c>
      <c r="Q28" s="16" t="s">
        <v>0</v>
      </c>
    </row>
    <row r="29" spans="1:17" s="17" customFormat="1" x14ac:dyDescent="0.2">
      <c r="A29" s="17" t="s">
        <v>161</v>
      </c>
      <c r="B29" s="29"/>
      <c r="C29" s="17">
        <v>4603201</v>
      </c>
      <c r="D29" s="29"/>
      <c r="E29" s="17">
        <v>3410406</v>
      </c>
      <c r="F29" s="17">
        <v>2722527</v>
      </c>
      <c r="G29" s="17">
        <v>2535313</v>
      </c>
      <c r="H29" s="17">
        <v>2704834</v>
      </c>
      <c r="I29" s="17">
        <v>1967653</v>
      </c>
      <c r="J29" s="17">
        <v>1868060</v>
      </c>
      <c r="K29" s="17">
        <v>1456857</v>
      </c>
      <c r="L29" s="17">
        <v>990401</v>
      </c>
      <c r="M29" s="17">
        <v>596217</v>
      </c>
      <c r="N29" s="17">
        <v>541623</v>
      </c>
      <c r="O29" s="16" t="s">
        <v>0</v>
      </c>
      <c r="P29" s="16" t="s">
        <v>0</v>
      </c>
      <c r="Q29" s="16" t="s">
        <v>0</v>
      </c>
    </row>
    <row r="30" spans="1:17" s="17" customFormat="1" x14ac:dyDescent="0.2">
      <c r="A30" s="17" t="s">
        <v>162</v>
      </c>
      <c r="B30" s="29"/>
      <c r="C30" s="17">
        <v>13248268.080614427</v>
      </c>
      <c r="D30" s="29"/>
      <c r="E30" s="17">
        <v>13248268.080614427</v>
      </c>
      <c r="F30" s="17">
        <v>13248268.080614427</v>
      </c>
      <c r="G30" s="17">
        <v>13248268.080614427</v>
      </c>
      <c r="H30" s="17">
        <v>13248268.080614427</v>
      </c>
      <c r="I30" s="17">
        <v>13248268.080614427</v>
      </c>
      <c r="J30" s="17">
        <v>13248268.080614427</v>
      </c>
      <c r="K30" s="17">
        <v>13248268.080614427</v>
      </c>
      <c r="L30" s="17">
        <v>13248268.080614427</v>
      </c>
      <c r="M30" s="17">
        <v>13248268.080614427</v>
      </c>
      <c r="N30" s="17">
        <v>13248268.080614427</v>
      </c>
      <c r="O30" s="16" t="s">
        <v>0</v>
      </c>
      <c r="P30" s="16" t="s">
        <v>0</v>
      </c>
      <c r="Q30" s="16" t="s">
        <v>0</v>
      </c>
    </row>
    <row r="31" spans="1:17" s="17" customFormat="1" x14ac:dyDescent="0.2">
      <c r="A31" s="21" t="s">
        <v>163</v>
      </c>
      <c r="B31" s="29"/>
      <c r="C31" s="56">
        <v>26038970.564196412</v>
      </c>
      <c r="D31" s="29"/>
      <c r="E31" s="56">
        <v>23409111.14050588</v>
      </c>
      <c r="F31" s="56">
        <v>22140476.755977787</v>
      </c>
      <c r="G31" s="56">
        <v>21897253.909213625</v>
      </c>
      <c r="H31" s="56">
        <v>22012952.437268037</v>
      </c>
      <c r="I31" s="56">
        <v>21263803.135656856</v>
      </c>
      <c r="J31" s="56">
        <v>21147121.48518654</v>
      </c>
      <c r="K31" s="56">
        <v>20621588.580542237</v>
      </c>
      <c r="L31" s="56">
        <v>20111058.311600488</v>
      </c>
      <c r="M31" s="56">
        <v>19918032.362710904</v>
      </c>
      <c r="N31" s="56">
        <v>19830897.929197516</v>
      </c>
      <c r="O31" s="16" t="s">
        <v>0</v>
      </c>
      <c r="P31" s="16" t="s">
        <v>0</v>
      </c>
      <c r="Q31" s="16" t="s">
        <v>0</v>
      </c>
    </row>
    <row r="32" spans="1:17" s="17" customFormat="1" x14ac:dyDescent="0.2">
      <c r="B32" s="29"/>
      <c r="D32" s="29"/>
      <c r="O32" s="16" t="s">
        <v>0</v>
      </c>
      <c r="P32" s="16" t="s">
        <v>0</v>
      </c>
      <c r="Q32" s="16" t="s">
        <v>0</v>
      </c>
    </row>
    <row r="33" spans="1:17" s="17" customFormat="1" x14ac:dyDescent="0.2">
      <c r="A33" s="21" t="s">
        <v>164</v>
      </c>
      <c r="B33" s="29"/>
      <c r="D33" s="29"/>
      <c r="O33" s="16" t="s">
        <v>0</v>
      </c>
      <c r="P33" s="16" t="s">
        <v>0</v>
      </c>
      <c r="Q33" s="16" t="s">
        <v>0</v>
      </c>
    </row>
    <row r="34" spans="1:17" s="17" customFormat="1" x14ac:dyDescent="0.2">
      <c r="A34" s="17" t="s">
        <v>160</v>
      </c>
      <c r="B34" s="29"/>
      <c r="C34" s="17">
        <v>894298.3488441807</v>
      </c>
      <c r="D34" s="29"/>
      <c r="E34" s="17">
        <v>842002.51876232086</v>
      </c>
      <c r="F34" s="17">
        <v>860318.49220917793</v>
      </c>
      <c r="G34" s="17">
        <v>885164.49374705355</v>
      </c>
      <c r="H34" s="17">
        <v>904192.54480111727</v>
      </c>
      <c r="I34" s="17">
        <v>931918.41045681527</v>
      </c>
      <c r="J34" s="17">
        <v>960476.38585911773</v>
      </c>
      <c r="K34" s="17">
        <v>990211.53780323279</v>
      </c>
      <c r="L34" s="17">
        <v>1021050.1275075787</v>
      </c>
      <c r="M34" s="17">
        <v>1051047.1896012817</v>
      </c>
      <c r="N34" s="17">
        <v>1082602.295652743</v>
      </c>
      <c r="O34" s="16" t="s">
        <v>0</v>
      </c>
      <c r="P34" s="16" t="s">
        <v>0</v>
      </c>
      <c r="Q34" s="16" t="s">
        <v>0</v>
      </c>
    </row>
    <row r="35" spans="1:17" s="17" customFormat="1" x14ac:dyDescent="0.2">
      <c r="A35" s="17" t="s">
        <v>161</v>
      </c>
      <c r="B35" s="29"/>
      <c r="C35" s="17">
        <v>21882472</v>
      </c>
      <c r="D35" s="29"/>
      <c r="E35" s="17">
        <v>18472066</v>
      </c>
      <c r="F35" s="17">
        <v>15749539</v>
      </c>
      <c r="G35" s="17">
        <v>13214226</v>
      </c>
      <c r="H35" s="17">
        <v>10509392</v>
      </c>
      <c r="I35" s="17">
        <v>8541739</v>
      </c>
      <c r="J35" s="17">
        <v>6673679</v>
      </c>
      <c r="K35" s="17">
        <v>5216822</v>
      </c>
      <c r="L35" s="17">
        <v>4226421</v>
      </c>
      <c r="M35" s="17">
        <v>3630204</v>
      </c>
      <c r="N35" s="17">
        <v>3088581</v>
      </c>
      <c r="O35" s="16" t="s">
        <v>0</v>
      </c>
      <c r="P35" s="16" t="s">
        <v>0</v>
      </c>
      <c r="Q35" s="16" t="s">
        <v>0</v>
      </c>
    </row>
    <row r="36" spans="1:17" s="17" customFormat="1" x14ac:dyDescent="0.2">
      <c r="A36" s="17" t="s">
        <v>162</v>
      </c>
      <c r="B36" s="29"/>
      <c r="C36" s="17">
        <v>5787731.9193855738</v>
      </c>
      <c r="D36" s="29"/>
      <c r="E36" s="17">
        <v>5787731.9193855738</v>
      </c>
      <c r="F36" s="17">
        <v>5787731.9193855738</v>
      </c>
      <c r="G36" s="17">
        <v>5787731.9193855738</v>
      </c>
      <c r="H36" s="17">
        <v>5787731.9193855738</v>
      </c>
      <c r="I36" s="17">
        <v>5787731.9193855738</v>
      </c>
      <c r="J36" s="17">
        <v>5787731.9193855738</v>
      </c>
      <c r="K36" s="17">
        <v>5787731.9193855738</v>
      </c>
      <c r="L36" s="17">
        <v>5787731.9193855738</v>
      </c>
      <c r="M36" s="17">
        <v>5787731.9193855738</v>
      </c>
      <c r="N36" s="17">
        <v>5787731.9193855738</v>
      </c>
      <c r="O36" s="16" t="s">
        <v>0</v>
      </c>
      <c r="P36" s="16" t="s">
        <v>0</v>
      </c>
      <c r="Q36" s="16" t="s">
        <v>0</v>
      </c>
    </row>
    <row r="37" spans="1:17" s="17" customFormat="1" x14ac:dyDescent="0.2">
      <c r="A37" s="21" t="s">
        <v>165</v>
      </c>
      <c r="B37" s="29"/>
      <c r="C37" s="56">
        <v>28564502.268229757</v>
      </c>
      <c r="D37" s="29"/>
      <c r="E37" s="56">
        <v>25101800.438147895</v>
      </c>
      <c r="F37" s="56">
        <v>22397589.411594752</v>
      </c>
      <c r="G37" s="56">
        <v>19887122.413132627</v>
      </c>
      <c r="H37" s="56">
        <v>17201316.464186691</v>
      </c>
      <c r="I37" s="56">
        <v>15261389.329842389</v>
      </c>
      <c r="J37" s="56">
        <v>13421887.305244692</v>
      </c>
      <c r="K37" s="56">
        <v>11994765.457188807</v>
      </c>
      <c r="L37" s="56">
        <v>11035203.046893153</v>
      </c>
      <c r="M37" s="56">
        <v>10468983.108986855</v>
      </c>
      <c r="N37" s="56">
        <v>9958915.2150383163</v>
      </c>
      <c r="O37" s="16" t="s">
        <v>0</v>
      </c>
      <c r="P37" s="16" t="s">
        <v>0</v>
      </c>
      <c r="Q37" s="16" t="s">
        <v>0</v>
      </c>
    </row>
    <row r="38" spans="1:17" s="17" customFormat="1" ht="13.5" thickBot="1" x14ac:dyDescent="0.25">
      <c r="A38" s="21" t="s">
        <v>166</v>
      </c>
      <c r="B38" s="19"/>
      <c r="C38" s="27">
        <v>54603472.832426168</v>
      </c>
      <c r="D38" s="19"/>
      <c r="E38" s="27">
        <v>48510911.578653775</v>
      </c>
      <c r="F38" s="27">
        <v>44538066.167572543</v>
      </c>
      <c r="G38" s="27">
        <v>41784376.322346255</v>
      </c>
      <c r="H38" s="27">
        <v>39214268.901454732</v>
      </c>
      <c r="I38" s="27">
        <v>36525192.465499245</v>
      </c>
      <c r="J38" s="27">
        <v>34569008.790431231</v>
      </c>
      <c r="K38" s="27">
        <v>32616354.037731044</v>
      </c>
      <c r="L38" s="27">
        <v>31146261.358493641</v>
      </c>
      <c r="M38" s="27">
        <v>30387015.471697759</v>
      </c>
      <c r="N38" s="27">
        <v>29789813.144235834</v>
      </c>
      <c r="O38" s="16" t="s">
        <v>0</v>
      </c>
      <c r="P38" s="16" t="s">
        <v>0</v>
      </c>
      <c r="Q38" s="16" t="s">
        <v>0</v>
      </c>
    </row>
    <row r="39" spans="1:17" s="17" customFormat="1" ht="15.75" thickBot="1" x14ac:dyDescent="0.3">
      <c r="A39" s="39" t="s">
        <v>167</v>
      </c>
      <c r="B39" s="19"/>
      <c r="C39" s="85">
        <v>1202879368.8300002</v>
      </c>
      <c r="D39" s="19"/>
      <c r="E39" s="85">
        <v>1203839799.6300001</v>
      </c>
      <c r="F39" s="85">
        <v>1204975890.95</v>
      </c>
      <c r="G39" s="85">
        <v>1206391004.9100001</v>
      </c>
      <c r="H39" s="85">
        <v>1208844079.8700001</v>
      </c>
      <c r="I39" s="85">
        <v>1211164842.5400004</v>
      </c>
      <c r="J39" s="85">
        <v>1211644548.8100004</v>
      </c>
      <c r="K39" s="85">
        <v>1212041918.0600004</v>
      </c>
      <c r="L39" s="85">
        <v>1212353486.1500006</v>
      </c>
      <c r="M39" s="85">
        <v>1211869541.1000001</v>
      </c>
      <c r="N39" s="85">
        <v>1211309499.4400003</v>
      </c>
      <c r="O39" s="16" t="s">
        <v>0</v>
      </c>
      <c r="P39" s="16" t="s">
        <v>0</v>
      </c>
      <c r="Q39" s="16" t="s">
        <v>0</v>
      </c>
    </row>
    <row r="40" spans="1:17" s="17" customFormat="1" ht="13.5" thickTop="1" x14ac:dyDescent="0.2">
      <c r="B40" s="29"/>
      <c r="D40" s="29"/>
      <c r="O40" s="16" t="s">
        <v>0</v>
      </c>
      <c r="P40" s="16" t="s">
        <v>0</v>
      </c>
      <c r="Q40" s="16" t="s">
        <v>0</v>
      </c>
    </row>
    <row r="41" spans="1:17" s="17" customFormat="1" ht="15" x14ac:dyDescent="0.25">
      <c r="A41" s="39" t="s">
        <v>168</v>
      </c>
      <c r="B41" s="29"/>
      <c r="D41" s="29"/>
      <c r="O41" s="16" t="s">
        <v>0</v>
      </c>
      <c r="P41" s="16" t="s">
        <v>0</v>
      </c>
      <c r="Q41" s="16" t="s">
        <v>0</v>
      </c>
    </row>
    <row r="42" spans="1:17" s="17" customFormat="1" x14ac:dyDescent="0.2">
      <c r="A42" s="17" t="s">
        <v>169</v>
      </c>
      <c r="B42" s="29"/>
      <c r="C42" s="17">
        <v>710697368.83000004</v>
      </c>
      <c r="D42" s="29"/>
      <c r="E42" s="17">
        <v>711657799.63</v>
      </c>
      <c r="F42" s="17">
        <v>712793890.95000005</v>
      </c>
      <c r="G42" s="17">
        <v>714209004.91000009</v>
      </c>
      <c r="H42" s="17">
        <v>716662079.87000012</v>
      </c>
      <c r="I42" s="17">
        <v>718982842.5400002</v>
      </c>
      <c r="J42" s="17">
        <v>719462548.81000018</v>
      </c>
      <c r="K42" s="17">
        <v>719859918.06000018</v>
      </c>
      <c r="L42" s="17">
        <v>720171486.1500001</v>
      </c>
      <c r="M42" s="17">
        <v>719687541.10000014</v>
      </c>
      <c r="N42" s="17">
        <v>719127499.44000006</v>
      </c>
      <c r="O42" s="16" t="s">
        <v>0</v>
      </c>
      <c r="P42" s="16" t="s">
        <v>0</v>
      </c>
      <c r="Q42" s="16" t="s">
        <v>0</v>
      </c>
    </row>
    <row r="43" spans="1:17" s="17" customFormat="1" x14ac:dyDescent="0.2">
      <c r="A43" s="17" t="s">
        <v>170</v>
      </c>
      <c r="B43" s="29"/>
      <c r="C43" s="17">
        <v>492182000</v>
      </c>
      <c r="D43" s="29"/>
      <c r="E43" s="17">
        <v>492182000</v>
      </c>
      <c r="F43" s="17">
        <v>492182000</v>
      </c>
      <c r="G43" s="17">
        <v>492182000</v>
      </c>
      <c r="H43" s="17">
        <v>492182000</v>
      </c>
      <c r="I43" s="17">
        <v>492182000</v>
      </c>
      <c r="J43" s="17">
        <v>492182000</v>
      </c>
      <c r="K43" s="17">
        <v>492182000</v>
      </c>
      <c r="L43" s="17">
        <v>492182000</v>
      </c>
      <c r="M43" s="17">
        <v>492182000</v>
      </c>
      <c r="N43" s="17">
        <v>492182000</v>
      </c>
      <c r="O43" s="16" t="s">
        <v>0</v>
      </c>
      <c r="P43" s="16" t="s">
        <v>0</v>
      </c>
      <c r="Q43" s="16" t="s">
        <v>0</v>
      </c>
    </row>
    <row r="44" spans="1:17" s="17" customFormat="1" x14ac:dyDescent="0.2">
      <c r="A44" s="17" t="s">
        <v>171</v>
      </c>
      <c r="B44" s="29"/>
      <c r="C44" s="56">
        <v>1202879368.8299999</v>
      </c>
      <c r="D44" s="29"/>
      <c r="E44" s="56">
        <v>1203839799.6300001</v>
      </c>
      <c r="F44" s="56">
        <v>1204975890.95</v>
      </c>
      <c r="G44" s="56">
        <v>1206391004.9100001</v>
      </c>
      <c r="H44" s="56">
        <v>1208844079.8700001</v>
      </c>
      <c r="I44" s="56">
        <v>1211164842.5400002</v>
      </c>
      <c r="J44" s="56">
        <v>1211644548.8100002</v>
      </c>
      <c r="K44" s="56">
        <v>1212041918.0600002</v>
      </c>
      <c r="L44" s="56">
        <v>1212353486.1500001</v>
      </c>
      <c r="M44" s="56">
        <v>1211869541.1000001</v>
      </c>
      <c r="N44" s="56">
        <v>1211309499.4400001</v>
      </c>
      <c r="O44" s="16" t="s">
        <v>0</v>
      </c>
      <c r="P44" s="16" t="s">
        <v>0</v>
      </c>
      <c r="Q44" s="16" t="s">
        <v>0</v>
      </c>
    </row>
    <row r="45" spans="1:17" s="17" customFormat="1" ht="15.75" thickBot="1" x14ac:dyDescent="0.3">
      <c r="A45" s="39" t="s">
        <v>172</v>
      </c>
      <c r="B45" s="19"/>
      <c r="C45" s="64">
        <v>1202879368.8299999</v>
      </c>
      <c r="D45" s="19"/>
      <c r="E45" s="64">
        <v>1203839799.6300001</v>
      </c>
      <c r="F45" s="64">
        <v>1204975890.95</v>
      </c>
      <c r="G45" s="64">
        <v>1206391004.9100001</v>
      </c>
      <c r="H45" s="64">
        <v>1208844079.8700001</v>
      </c>
      <c r="I45" s="64">
        <v>1211164842.5400002</v>
      </c>
      <c r="J45" s="64">
        <v>1211644548.8100002</v>
      </c>
      <c r="K45" s="64">
        <v>1212041918.0600002</v>
      </c>
      <c r="L45" s="64">
        <v>1212353486.1500001</v>
      </c>
      <c r="M45" s="64">
        <v>1211869541.1000001</v>
      </c>
      <c r="N45" s="64">
        <v>1211309499.4400001</v>
      </c>
      <c r="O45" s="16" t="s">
        <v>0</v>
      </c>
      <c r="P45" s="16" t="s">
        <v>0</v>
      </c>
      <c r="Q45" s="16" t="s">
        <v>0</v>
      </c>
    </row>
    <row r="46" spans="1:17" s="17" customFormat="1" ht="13.5" thickTop="1" x14ac:dyDescent="0.2">
      <c r="B46" s="29"/>
      <c r="D46" s="29"/>
      <c r="O46" s="16" t="s">
        <v>0</v>
      </c>
      <c r="P46" s="16" t="s">
        <v>0</v>
      </c>
      <c r="Q46" s="16" t="s">
        <v>0</v>
      </c>
    </row>
    <row r="47" spans="1:17" s="17" customFormat="1" ht="14.25" hidden="1" customHeight="1" x14ac:dyDescent="0.2">
      <c r="B47" s="30"/>
      <c r="D47" s="30"/>
      <c r="O47" s="16" t="s">
        <v>0</v>
      </c>
      <c r="P47" s="16" t="s">
        <v>0</v>
      </c>
      <c r="Q47" s="16" t="s">
        <v>0</v>
      </c>
    </row>
    <row r="48" spans="1:17" s="17" customFormat="1" ht="13.5" hidden="1" thickBot="1" x14ac:dyDescent="0.25">
      <c r="A48" s="13" t="s">
        <v>173</v>
      </c>
      <c r="B48" s="86"/>
      <c r="C48" s="27">
        <f>ROUND(C39,0)-ROUND(C45,0)</f>
        <v>0</v>
      </c>
      <c r="D48" s="86"/>
      <c r="E48" s="27">
        <f t="shared" ref="E48:N48" si="0">ROUND(E39,0)-ROUND(E45,0)</f>
        <v>0</v>
      </c>
      <c r="F48" s="27">
        <f t="shared" si="0"/>
        <v>0</v>
      </c>
      <c r="G48" s="27">
        <f t="shared" si="0"/>
        <v>0</v>
      </c>
      <c r="H48" s="27">
        <f t="shared" si="0"/>
        <v>0</v>
      </c>
      <c r="I48" s="27">
        <f t="shared" si="0"/>
        <v>0</v>
      </c>
      <c r="J48" s="27">
        <f t="shared" si="0"/>
        <v>0</v>
      </c>
      <c r="K48" s="27">
        <f t="shared" si="0"/>
        <v>0</v>
      </c>
      <c r="L48" s="27">
        <f t="shared" si="0"/>
        <v>0</v>
      </c>
      <c r="M48" s="27">
        <f t="shared" si="0"/>
        <v>0</v>
      </c>
      <c r="N48" s="27">
        <f t="shared" si="0"/>
        <v>0</v>
      </c>
      <c r="O48" s="16" t="s">
        <v>0</v>
      </c>
      <c r="P48" s="16" t="s">
        <v>0</v>
      </c>
      <c r="Q48" s="16" t="s">
        <v>0</v>
      </c>
    </row>
    <row r="49" spans="1:17" s="17" customFormat="1" hidden="1" x14ac:dyDescent="0.2">
      <c r="A49" s="87" t="s">
        <v>174</v>
      </c>
      <c r="B49" s="88"/>
      <c r="C49" s="89" t="e">
        <f>IF(C48&lt;&gt;0,IF(#REF!="",C$4,#REF!&amp;", "&amp;C$4),#REF!)</f>
        <v>#REF!</v>
      </c>
      <c r="D49" s="88"/>
      <c r="E49" s="89" t="e">
        <f>IF(E48&lt;&gt;0,IF(C49="",E$4,C49&amp;", "&amp;E$4),C49)</f>
        <v>#REF!</v>
      </c>
      <c r="F49" s="89" t="e">
        <f t="shared" ref="F49:N49" si="1">IF(F48&lt;&gt;0,IF(E49="",F$4,E49&amp;", "&amp;F$4),E49)</f>
        <v>#REF!</v>
      </c>
      <c r="G49" s="89" t="e">
        <f t="shared" si="1"/>
        <v>#REF!</v>
      </c>
      <c r="H49" s="89" t="e">
        <f t="shared" si="1"/>
        <v>#REF!</v>
      </c>
      <c r="I49" s="89" t="e">
        <f t="shared" si="1"/>
        <v>#REF!</v>
      </c>
      <c r="J49" s="89" t="e">
        <f t="shared" si="1"/>
        <v>#REF!</v>
      </c>
      <c r="K49" s="89" t="e">
        <f t="shared" si="1"/>
        <v>#REF!</v>
      </c>
      <c r="L49" s="89" t="e">
        <f t="shared" si="1"/>
        <v>#REF!</v>
      </c>
      <c r="M49" s="89" t="e">
        <f t="shared" si="1"/>
        <v>#REF!</v>
      </c>
      <c r="N49" s="89" t="e">
        <f t="shared" si="1"/>
        <v>#REF!</v>
      </c>
      <c r="O49" s="16" t="s">
        <v>0</v>
      </c>
      <c r="P49" s="16" t="s">
        <v>0</v>
      </c>
      <c r="Q49" s="16" t="s">
        <v>0</v>
      </c>
    </row>
    <row r="50" spans="1:17" s="17" customFormat="1" hidden="1" x14ac:dyDescent="0.2">
      <c r="B50" s="30"/>
      <c r="C50" s="61"/>
      <c r="D50" s="3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16" t="s">
        <v>0</v>
      </c>
      <c r="P50" s="16" t="s">
        <v>0</v>
      </c>
      <c r="Q50" s="16" t="s">
        <v>0</v>
      </c>
    </row>
    <row r="51" spans="1:17" s="17" customFormat="1" hidden="1" x14ac:dyDescent="0.2">
      <c r="B51" s="30"/>
      <c r="C51" s="17">
        <v>1</v>
      </c>
      <c r="D51" s="30"/>
      <c r="E51" s="17">
        <f>C51+1</f>
        <v>2</v>
      </c>
      <c r="F51" s="17">
        <f t="shared" ref="F51:N51" si="2">E51+1</f>
        <v>3</v>
      </c>
      <c r="G51" s="17">
        <f t="shared" si="2"/>
        <v>4</v>
      </c>
      <c r="H51" s="17">
        <f t="shared" si="2"/>
        <v>5</v>
      </c>
      <c r="I51" s="17">
        <f t="shared" si="2"/>
        <v>6</v>
      </c>
      <c r="J51" s="17">
        <f t="shared" si="2"/>
        <v>7</v>
      </c>
      <c r="K51" s="17">
        <f t="shared" si="2"/>
        <v>8</v>
      </c>
      <c r="L51" s="17">
        <f t="shared" si="2"/>
        <v>9</v>
      </c>
      <c r="M51" s="17">
        <f t="shared" si="2"/>
        <v>10</v>
      </c>
      <c r="N51" s="17">
        <f t="shared" si="2"/>
        <v>11</v>
      </c>
      <c r="O51" s="16" t="s">
        <v>0</v>
      </c>
      <c r="P51" s="16" t="s">
        <v>0</v>
      </c>
      <c r="Q51" s="16" t="s">
        <v>0</v>
      </c>
    </row>
    <row r="52" spans="1:17" s="17" customFormat="1" hidden="1" x14ac:dyDescent="0.2">
      <c r="B52" s="30"/>
      <c r="D52" s="30"/>
      <c r="O52" s="16" t="s">
        <v>0</v>
      </c>
      <c r="P52" s="16" t="s">
        <v>0</v>
      </c>
      <c r="Q52" s="16" t="s">
        <v>0</v>
      </c>
    </row>
    <row r="53" spans="1:17" s="17" customFormat="1" hidden="1" x14ac:dyDescent="0.2">
      <c r="A53" s="13" t="s">
        <v>175</v>
      </c>
      <c r="B53" s="86"/>
      <c r="C53" s="17">
        <f>ROUND(SUM(C8:C13)+C23-C38,0)-ROUND(C45,0)</f>
        <v>0</v>
      </c>
      <c r="D53" s="86"/>
      <c r="E53" s="17">
        <f t="shared" ref="E53:N53" si="3">ROUND(SUM(E8:E13)+E23-E38,0)-ROUND(E45,0)</f>
        <v>0</v>
      </c>
      <c r="F53" s="17">
        <f t="shared" si="3"/>
        <v>0</v>
      </c>
      <c r="G53" s="17">
        <f t="shared" si="3"/>
        <v>0</v>
      </c>
      <c r="H53" s="17">
        <f t="shared" si="3"/>
        <v>0</v>
      </c>
      <c r="I53" s="17">
        <f t="shared" si="3"/>
        <v>0</v>
      </c>
      <c r="J53" s="17">
        <f t="shared" si="3"/>
        <v>0</v>
      </c>
      <c r="K53" s="17">
        <f t="shared" si="3"/>
        <v>0</v>
      </c>
      <c r="L53" s="17">
        <f t="shared" si="3"/>
        <v>0</v>
      </c>
      <c r="M53" s="17">
        <f t="shared" si="3"/>
        <v>0</v>
      </c>
      <c r="N53" s="17">
        <f t="shared" si="3"/>
        <v>0</v>
      </c>
      <c r="O53" s="16" t="s">
        <v>0</v>
      </c>
      <c r="P53" s="16" t="s">
        <v>0</v>
      </c>
      <c r="Q53" s="16" t="s">
        <v>0</v>
      </c>
    </row>
    <row r="54" spans="1:17" s="17" customFormat="1" hidden="1" x14ac:dyDescent="0.2">
      <c r="A54" s="13" t="s">
        <v>176</v>
      </c>
      <c r="B54" s="86"/>
      <c r="C54" s="17">
        <f>IF(AND(ABS(C53)&gt;0,OR(ABS(C53)&lt;1,ABS(C53)=1)),SUM(C8:C13)+C23-C38-C45,0)</f>
        <v>0</v>
      </c>
      <c r="D54" s="86"/>
      <c r="E54" s="17">
        <f t="shared" ref="E54:N54" si="4">IF(AND(ABS(E53)&gt;0,OR(ABS(E53)&lt;1,ABS(E53)=1)),SUM(E8:E13)+E23-E38-E45,0)</f>
        <v>0</v>
      </c>
      <c r="F54" s="17">
        <f t="shared" si="4"/>
        <v>0</v>
      </c>
      <c r="G54" s="17">
        <f t="shared" si="4"/>
        <v>0</v>
      </c>
      <c r="H54" s="17">
        <f t="shared" si="4"/>
        <v>0</v>
      </c>
      <c r="I54" s="17">
        <f t="shared" si="4"/>
        <v>0</v>
      </c>
      <c r="J54" s="17">
        <f t="shared" si="4"/>
        <v>0</v>
      </c>
      <c r="K54" s="17">
        <f t="shared" si="4"/>
        <v>0</v>
      </c>
      <c r="L54" s="17">
        <f t="shared" si="4"/>
        <v>0</v>
      </c>
      <c r="M54" s="17">
        <f t="shared" si="4"/>
        <v>0</v>
      </c>
      <c r="N54" s="17">
        <f t="shared" si="4"/>
        <v>0</v>
      </c>
      <c r="O54" s="16" t="s">
        <v>0</v>
      </c>
      <c r="P54" s="16" t="s">
        <v>0</v>
      </c>
      <c r="Q54" s="16" t="s">
        <v>0</v>
      </c>
    </row>
    <row r="55" spans="1:17" s="17" customFormat="1" hidden="1" x14ac:dyDescent="0.2">
      <c r="B55" s="30"/>
      <c r="D55" s="30"/>
      <c r="O55" s="16" t="s">
        <v>0</v>
      </c>
      <c r="P55" s="16" t="s">
        <v>0</v>
      </c>
      <c r="Q55" s="16" t="s">
        <v>0</v>
      </c>
    </row>
    <row r="56" spans="1:17" s="17" customFormat="1" hidden="1" x14ac:dyDescent="0.2">
      <c r="B56" s="30"/>
      <c r="D56" s="30"/>
      <c r="O56" s="16" t="s">
        <v>0</v>
      </c>
      <c r="P56" s="16" t="s">
        <v>0</v>
      </c>
      <c r="Q56" s="16" t="s">
        <v>0</v>
      </c>
    </row>
    <row r="57" spans="1:17" s="17" customFormat="1" ht="13.5" hidden="1" thickBot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16" t="s">
        <v>0</v>
      </c>
      <c r="P57" s="16" t="s">
        <v>0</v>
      </c>
      <c r="Q57" s="16" t="s">
        <v>0</v>
      </c>
    </row>
    <row r="58" spans="1:17" s="17" customFormat="1" hidden="1" x14ac:dyDescent="0.2">
      <c r="B58" s="30"/>
      <c r="D58" s="30"/>
      <c r="O58" s="16" t="s">
        <v>0</v>
      </c>
      <c r="P58" s="16" t="s">
        <v>0</v>
      </c>
      <c r="Q58" s="16" t="s">
        <v>0</v>
      </c>
    </row>
    <row r="59" spans="1:17" s="17" customFormat="1" hidden="1" x14ac:dyDescent="0.2">
      <c r="A59" s="21"/>
      <c r="B59" s="61"/>
      <c r="D59" s="61"/>
      <c r="O59" s="16" t="s">
        <v>0</v>
      </c>
      <c r="P59" s="16" t="s">
        <v>0</v>
      </c>
      <c r="Q59" s="16" t="s">
        <v>0</v>
      </c>
    </row>
    <row r="60" spans="1:17" hidden="1" x14ac:dyDescent="0.2">
      <c r="A60" s="3" t="s">
        <v>177</v>
      </c>
      <c r="B60" s="91"/>
      <c r="C60" s="3">
        <f>'[2]BS workings'!E274</f>
        <v>0</v>
      </c>
      <c r="D60" s="91"/>
      <c r="E60" s="3">
        <f>'[2]BS workings'!G274</f>
        <v>0</v>
      </c>
      <c r="F60" s="3">
        <f>'[2]BS workings'!H274</f>
        <v>0</v>
      </c>
      <c r="G60" s="3">
        <f>'[2]BS workings'!I274</f>
        <v>0</v>
      </c>
      <c r="H60" s="3">
        <f>'[2]BS workings'!J274</f>
        <v>0</v>
      </c>
      <c r="I60" s="3">
        <f>'[2]BS workings'!K274</f>
        <v>0</v>
      </c>
      <c r="J60" s="3">
        <f>'[2]BS workings'!L274</f>
        <v>0</v>
      </c>
      <c r="K60" s="3">
        <f>'[2]BS workings'!M274</f>
        <v>0</v>
      </c>
      <c r="L60" s="3">
        <f>'[2]BS workings'!N274</f>
        <v>0</v>
      </c>
      <c r="M60" s="3">
        <f>'[2]BS workings'!O274</f>
        <v>0</v>
      </c>
      <c r="N60" s="3">
        <f>'[2]BS workings'!P274</f>
        <v>0</v>
      </c>
      <c r="O60" s="16" t="s">
        <v>0</v>
      </c>
      <c r="P60" s="16" t="s">
        <v>0</v>
      </c>
      <c r="Q60" s="16" t="s">
        <v>0</v>
      </c>
    </row>
    <row r="61" spans="1:17" hidden="1" x14ac:dyDescent="0.2">
      <c r="A61" s="3" t="s">
        <v>178</v>
      </c>
      <c r="B61" s="91"/>
      <c r="C61" s="3">
        <f>'[2]BS workings'!E275</f>
        <v>0</v>
      </c>
      <c r="D61" s="91"/>
      <c r="E61" s="3">
        <f>'[2]BS workings'!G275</f>
        <v>0</v>
      </c>
      <c r="F61" s="3">
        <f>'[2]BS workings'!H275</f>
        <v>0</v>
      </c>
      <c r="G61" s="3">
        <f>'[2]BS workings'!I275</f>
        <v>0</v>
      </c>
      <c r="H61" s="3">
        <f>'[2]BS workings'!J275</f>
        <v>0</v>
      </c>
      <c r="I61" s="3">
        <f>'[2]BS workings'!K275</f>
        <v>0</v>
      </c>
      <c r="J61" s="3">
        <f>'[2]BS workings'!L275</f>
        <v>0</v>
      </c>
      <c r="K61" s="3">
        <f>'[2]BS workings'!M275</f>
        <v>0</v>
      </c>
      <c r="L61" s="3">
        <f>'[2]BS workings'!N275</f>
        <v>0</v>
      </c>
      <c r="M61" s="3">
        <f>'[2]BS workings'!O275</f>
        <v>0</v>
      </c>
      <c r="N61" s="3">
        <f>'[2]BS workings'!P275</f>
        <v>0</v>
      </c>
      <c r="O61" s="16" t="s">
        <v>0</v>
      </c>
      <c r="P61" s="16" t="s">
        <v>0</v>
      </c>
      <c r="Q61" s="16" t="s">
        <v>0</v>
      </c>
    </row>
    <row r="62" spans="1:17" hidden="1" x14ac:dyDescent="0.2">
      <c r="O62" s="16" t="s">
        <v>0</v>
      </c>
      <c r="P62" s="16" t="s">
        <v>0</v>
      </c>
      <c r="Q62" s="16" t="s">
        <v>0</v>
      </c>
    </row>
    <row r="63" spans="1:17" hidden="1" x14ac:dyDescent="0.2">
      <c r="A63" s="3" t="s">
        <v>179</v>
      </c>
      <c r="C63" s="3">
        <f>'[2]BS workings'!E826</f>
        <v>0</v>
      </c>
      <c r="E63" s="3">
        <f>'[2]BS workings'!G826</f>
        <v>0</v>
      </c>
      <c r="F63" s="3">
        <f>'[2]BS workings'!H826</f>
        <v>0</v>
      </c>
      <c r="G63" s="3">
        <f>'[2]BS workings'!I826</f>
        <v>0</v>
      </c>
      <c r="H63" s="3">
        <f>'[2]BS workings'!J826</f>
        <v>0</v>
      </c>
      <c r="I63" s="3">
        <f>'[2]BS workings'!K826</f>
        <v>0</v>
      </c>
      <c r="J63" s="3">
        <f>'[2]BS workings'!L826</f>
        <v>0</v>
      </c>
      <c r="K63" s="3">
        <f>'[2]BS workings'!M826</f>
        <v>0</v>
      </c>
      <c r="L63" s="3">
        <f>'[2]BS workings'!N826</f>
        <v>0</v>
      </c>
      <c r="M63" s="3">
        <f>'[2]BS workings'!O826</f>
        <v>0</v>
      </c>
      <c r="N63" s="3">
        <f>'[2]BS workings'!P826</f>
        <v>0</v>
      </c>
      <c r="O63" s="16" t="s">
        <v>0</v>
      </c>
      <c r="P63" s="16" t="s">
        <v>0</v>
      </c>
      <c r="Q63" s="16" t="s">
        <v>0</v>
      </c>
    </row>
    <row r="64" spans="1:17" hidden="1" x14ac:dyDescent="0.2">
      <c r="A64" s="3" t="s">
        <v>180</v>
      </c>
      <c r="C64" s="3">
        <f>'[2]BS workings'!E827</f>
        <v>0</v>
      </c>
      <c r="E64" s="3">
        <f>'[2]BS workings'!G827</f>
        <v>0</v>
      </c>
      <c r="F64" s="3">
        <f>'[2]BS workings'!H827</f>
        <v>0</v>
      </c>
      <c r="G64" s="3">
        <f>'[2]BS workings'!I827</f>
        <v>0</v>
      </c>
      <c r="H64" s="3">
        <f>'[2]BS workings'!J827</f>
        <v>0</v>
      </c>
      <c r="I64" s="3">
        <f>'[2]BS workings'!K827</f>
        <v>0</v>
      </c>
      <c r="J64" s="3">
        <f>'[2]BS workings'!L827</f>
        <v>0</v>
      </c>
      <c r="K64" s="3">
        <f>'[2]BS workings'!M827</f>
        <v>0</v>
      </c>
      <c r="L64" s="3">
        <f>'[2]BS workings'!N827</f>
        <v>0</v>
      </c>
      <c r="M64" s="3">
        <f>'[2]BS workings'!O827</f>
        <v>0</v>
      </c>
      <c r="N64" s="3">
        <f>'[2]BS workings'!P827</f>
        <v>0</v>
      </c>
      <c r="O64" s="16" t="s">
        <v>0</v>
      </c>
      <c r="P64" s="16" t="s">
        <v>0</v>
      </c>
      <c r="Q64" s="16" t="s">
        <v>0</v>
      </c>
    </row>
    <row r="65" spans="1:17" hidden="1" x14ac:dyDescent="0.2">
      <c r="O65" s="16" t="s">
        <v>0</v>
      </c>
      <c r="P65" s="16" t="s">
        <v>0</v>
      </c>
      <c r="Q65" s="16" t="s">
        <v>0</v>
      </c>
    </row>
    <row r="66" spans="1:17" hidden="1" x14ac:dyDescent="0.2">
      <c r="A66" s="13" t="s">
        <v>181</v>
      </c>
      <c r="C66" s="3">
        <f>'[2]BS workings'!E47</f>
        <v>1971871.4187943451</v>
      </c>
      <c r="E66" s="3">
        <f>'[2]BS workings'!G47</f>
        <v>1958041.4008497556</v>
      </c>
      <c r="F66" s="3">
        <f>'[2]BS workings'!H47</f>
        <v>2255777.9989708429</v>
      </c>
      <c r="G66" s="3">
        <f>'[2]BS workings'!I47</f>
        <v>2641200.9321692195</v>
      </c>
      <c r="H66" s="3">
        <f>'[2]BS workings'!J47</f>
        <v>3107364.8749731202</v>
      </c>
      <c r="I66" s="3">
        <f>'[2]BS workings'!K47</f>
        <v>3527208.0228303671</v>
      </c>
      <c r="J66" s="3">
        <f>'[2]BS workings'!L47</f>
        <v>3898024.9490290917</v>
      </c>
      <c r="K66" s="3">
        <f>'[2]BS workings'!M47</f>
        <v>4442603.4807467759</v>
      </c>
      <c r="L66" s="3">
        <f>'[2]BS workings'!N47</f>
        <v>5141356.7440137025</v>
      </c>
      <c r="M66" s="3">
        <f>'[2]BS workings'!O47</f>
        <v>5735722.8179607019</v>
      </c>
      <c r="N66" s="3">
        <f>'[2]BS workings'!P47</f>
        <v>6547616.421262119</v>
      </c>
      <c r="O66" s="16" t="s">
        <v>0</v>
      </c>
      <c r="P66" s="16" t="s">
        <v>0</v>
      </c>
      <c r="Q66" s="16" t="s">
        <v>0</v>
      </c>
    </row>
    <row r="67" spans="1:17" hidden="1" x14ac:dyDescent="0.2">
      <c r="A67" s="13" t="s">
        <v>182</v>
      </c>
      <c r="C67" s="3">
        <f>'[2]BS workings'!E48</f>
        <v>0</v>
      </c>
      <c r="E67" s="3">
        <f>'[2]BS workings'!G48</f>
        <v>0</v>
      </c>
      <c r="F67" s="3">
        <f>'[2]BS workings'!H48</f>
        <v>0</v>
      </c>
      <c r="G67" s="3">
        <f>'[2]BS workings'!I48</f>
        <v>0</v>
      </c>
      <c r="H67" s="3">
        <f>'[2]BS workings'!J48</f>
        <v>0</v>
      </c>
      <c r="I67" s="3">
        <f>'[2]BS workings'!K48</f>
        <v>0</v>
      </c>
      <c r="J67" s="3">
        <f>'[2]BS workings'!L48</f>
        <v>0</v>
      </c>
      <c r="K67" s="3">
        <f>'[2]BS workings'!M48</f>
        <v>0</v>
      </c>
      <c r="L67" s="3">
        <f>'[2]BS workings'!N48</f>
        <v>0</v>
      </c>
      <c r="M67" s="3">
        <f>'[2]BS workings'!O48</f>
        <v>0</v>
      </c>
      <c r="N67" s="3">
        <f>'[2]BS workings'!P48</f>
        <v>0</v>
      </c>
      <c r="O67" s="16" t="s">
        <v>0</v>
      </c>
      <c r="P67" s="16" t="s">
        <v>0</v>
      </c>
      <c r="Q67" s="16" t="s">
        <v>0</v>
      </c>
    </row>
    <row r="68" spans="1:17" hidden="1" x14ac:dyDescent="0.2">
      <c r="O68" s="16" t="s">
        <v>0</v>
      </c>
      <c r="P68" s="16" t="s">
        <v>0</v>
      </c>
      <c r="Q68" s="16" t="s">
        <v>0</v>
      </c>
    </row>
    <row r="69" spans="1:17" hidden="1" x14ac:dyDescent="0.2">
      <c r="O69" s="16" t="s">
        <v>0</v>
      </c>
      <c r="P69" s="16" t="s">
        <v>0</v>
      </c>
      <c r="Q69" s="16" t="s">
        <v>0</v>
      </c>
    </row>
    <row r="70" spans="1:17" hidden="1" x14ac:dyDescent="0.2">
      <c r="O70" s="16" t="s">
        <v>0</v>
      </c>
      <c r="P70" s="16" t="s">
        <v>0</v>
      </c>
      <c r="Q70" s="16" t="s">
        <v>0</v>
      </c>
    </row>
    <row r="71" spans="1:17" hidden="1" x14ac:dyDescent="0.2">
      <c r="O71" s="16" t="s">
        <v>0</v>
      </c>
      <c r="P71" s="16" t="s">
        <v>0</v>
      </c>
      <c r="Q71" s="16" t="s">
        <v>0</v>
      </c>
    </row>
    <row r="72" spans="1:17" hidden="1" x14ac:dyDescent="0.2">
      <c r="A72" s="33" t="s">
        <v>39</v>
      </c>
      <c r="B72" s="33" t="s">
        <v>39</v>
      </c>
      <c r="C72" s="33" t="s">
        <v>39</v>
      </c>
      <c r="D72" s="33" t="s">
        <v>39</v>
      </c>
      <c r="E72" s="33" t="s">
        <v>39</v>
      </c>
      <c r="F72" s="33" t="s">
        <v>39</v>
      </c>
      <c r="G72" s="33" t="s">
        <v>39</v>
      </c>
      <c r="H72" s="33" t="s">
        <v>39</v>
      </c>
      <c r="I72" s="33" t="s">
        <v>39</v>
      </c>
      <c r="J72" s="33" t="s">
        <v>39</v>
      </c>
      <c r="K72" s="33" t="s">
        <v>39</v>
      </c>
      <c r="L72" s="33" t="s">
        <v>39</v>
      </c>
      <c r="M72" s="33" t="s">
        <v>39</v>
      </c>
      <c r="N72" s="33" t="s">
        <v>39</v>
      </c>
      <c r="O72" s="16" t="s">
        <v>0</v>
      </c>
      <c r="P72" s="16" t="s">
        <v>0</v>
      </c>
      <c r="Q72" s="16" t="s">
        <v>0</v>
      </c>
    </row>
    <row r="73" spans="1:17" ht="30" customHeight="1" x14ac:dyDescent="0.2">
      <c r="A73" s="35" t="s">
        <v>0</v>
      </c>
      <c r="B73" s="35" t="s">
        <v>0</v>
      </c>
      <c r="C73" s="35" t="s">
        <v>0</v>
      </c>
      <c r="D73" s="35" t="s">
        <v>0</v>
      </c>
      <c r="E73" s="35" t="s">
        <v>0</v>
      </c>
      <c r="F73" s="35" t="s">
        <v>0</v>
      </c>
      <c r="G73" s="35" t="s">
        <v>0</v>
      </c>
      <c r="H73" s="35" t="s">
        <v>0</v>
      </c>
      <c r="I73" s="35" t="s">
        <v>0</v>
      </c>
      <c r="J73" s="35" t="s">
        <v>0</v>
      </c>
      <c r="K73" s="35" t="s">
        <v>0</v>
      </c>
      <c r="L73" s="35" t="s">
        <v>0</v>
      </c>
      <c r="M73" s="35" t="s">
        <v>0</v>
      </c>
      <c r="N73" s="35" t="s">
        <v>0</v>
      </c>
      <c r="O73" s="16" t="s">
        <v>0</v>
      </c>
      <c r="P73" s="16" t="s">
        <v>0</v>
      </c>
      <c r="Q73" s="16" t="s">
        <v>0</v>
      </c>
    </row>
    <row r="74" spans="1:17" ht="30" customHeight="1" x14ac:dyDescent="0.2">
      <c r="A74" s="35" t="s">
        <v>0</v>
      </c>
      <c r="B74" s="35" t="s">
        <v>0</v>
      </c>
      <c r="C74" s="35" t="s">
        <v>0</v>
      </c>
      <c r="D74" s="35" t="s">
        <v>0</v>
      </c>
      <c r="E74" s="35" t="s">
        <v>0</v>
      </c>
      <c r="F74" s="35" t="s">
        <v>0</v>
      </c>
      <c r="G74" s="35" t="s">
        <v>0</v>
      </c>
      <c r="H74" s="35" t="s">
        <v>0</v>
      </c>
      <c r="I74" s="35" t="s">
        <v>0</v>
      </c>
      <c r="J74" s="35" t="s">
        <v>0</v>
      </c>
      <c r="K74" s="35" t="s">
        <v>0</v>
      </c>
      <c r="L74" s="35" t="s">
        <v>0</v>
      </c>
      <c r="M74" s="35" t="s">
        <v>0</v>
      </c>
      <c r="N74" s="35" t="s">
        <v>0</v>
      </c>
      <c r="O74" s="16" t="s">
        <v>0</v>
      </c>
      <c r="P74" s="16" t="s">
        <v>0</v>
      </c>
      <c r="Q74" s="16" t="s">
        <v>0</v>
      </c>
    </row>
    <row r="75" spans="1:17" ht="30" customHeight="1" x14ac:dyDescent="0.2">
      <c r="A75" s="35" t="s">
        <v>0</v>
      </c>
      <c r="B75" s="35" t="s">
        <v>0</v>
      </c>
      <c r="C75" s="35" t="s">
        <v>0</v>
      </c>
      <c r="D75" s="35" t="s">
        <v>0</v>
      </c>
      <c r="E75" s="35" t="s">
        <v>0</v>
      </c>
      <c r="F75" s="35" t="s">
        <v>0</v>
      </c>
      <c r="G75" s="35" t="s">
        <v>0</v>
      </c>
      <c r="H75" s="35" t="s">
        <v>0</v>
      </c>
      <c r="I75" s="35" t="s">
        <v>0</v>
      </c>
      <c r="J75" s="35" t="s">
        <v>0</v>
      </c>
      <c r="K75" s="35" t="s">
        <v>0</v>
      </c>
      <c r="L75" s="35" t="s">
        <v>0</v>
      </c>
      <c r="M75" s="35" t="s">
        <v>0</v>
      </c>
      <c r="N75" s="35" t="s">
        <v>0</v>
      </c>
      <c r="O75" s="16" t="s">
        <v>0</v>
      </c>
      <c r="P75" s="16" t="s">
        <v>0</v>
      </c>
      <c r="Q75" s="16" t="s">
        <v>0</v>
      </c>
    </row>
    <row r="76" spans="1:17" ht="30" customHeight="1" x14ac:dyDescent="0.2">
      <c r="A76" s="35" t="s">
        <v>0</v>
      </c>
      <c r="B76" s="35" t="s">
        <v>0</v>
      </c>
      <c r="C76" s="35" t="s">
        <v>0</v>
      </c>
      <c r="D76" s="35" t="s">
        <v>0</v>
      </c>
      <c r="E76" s="35" t="s">
        <v>0</v>
      </c>
      <c r="F76" s="35" t="s">
        <v>0</v>
      </c>
      <c r="G76" s="35" t="s">
        <v>0</v>
      </c>
      <c r="H76" s="35" t="s">
        <v>0</v>
      </c>
      <c r="I76" s="35" t="s">
        <v>0</v>
      </c>
      <c r="J76" s="35" t="s">
        <v>0</v>
      </c>
      <c r="K76" s="35" t="s">
        <v>0</v>
      </c>
      <c r="L76" s="35" t="s">
        <v>0</v>
      </c>
      <c r="M76" s="35" t="s">
        <v>0</v>
      </c>
      <c r="N76" s="35" t="s">
        <v>0</v>
      </c>
      <c r="O76" s="16" t="s">
        <v>0</v>
      </c>
      <c r="P76" s="16" t="s">
        <v>0</v>
      </c>
      <c r="Q76" s="16" t="s">
        <v>0</v>
      </c>
    </row>
    <row r="77" spans="1:17" ht="30" customHeight="1" x14ac:dyDescent="0.2">
      <c r="A77" s="35" t="s">
        <v>0</v>
      </c>
      <c r="B77" s="35" t="s">
        <v>0</v>
      </c>
      <c r="C77" s="35" t="s">
        <v>0</v>
      </c>
      <c r="D77" s="35" t="s">
        <v>0</v>
      </c>
      <c r="E77" s="35" t="s">
        <v>0</v>
      </c>
      <c r="F77" s="35" t="s">
        <v>0</v>
      </c>
      <c r="G77" s="35" t="s">
        <v>0</v>
      </c>
      <c r="H77" s="35" t="s">
        <v>0</v>
      </c>
      <c r="I77" s="35" t="s">
        <v>0</v>
      </c>
      <c r="J77" s="35" t="s">
        <v>0</v>
      </c>
      <c r="K77" s="35" t="s">
        <v>0</v>
      </c>
      <c r="L77" s="35" t="s">
        <v>0</v>
      </c>
      <c r="M77" s="35" t="s">
        <v>0</v>
      </c>
      <c r="N77" s="35" t="s">
        <v>0</v>
      </c>
      <c r="O77" s="16" t="s">
        <v>0</v>
      </c>
      <c r="P77" s="16" t="s">
        <v>0</v>
      </c>
      <c r="Q77" s="16" t="s">
        <v>0</v>
      </c>
    </row>
    <row r="78" spans="1:17" ht="30" customHeight="1" x14ac:dyDescent="0.2">
      <c r="A78" s="35" t="s">
        <v>0</v>
      </c>
      <c r="B78" s="35" t="s">
        <v>0</v>
      </c>
      <c r="C78" s="35" t="s">
        <v>0</v>
      </c>
      <c r="D78" s="35" t="s">
        <v>0</v>
      </c>
      <c r="E78" s="35" t="s">
        <v>0</v>
      </c>
      <c r="F78" s="35" t="s">
        <v>0</v>
      </c>
      <c r="G78" s="35" t="s">
        <v>0</v>
      </c>
      <c r="H78" s="35" t="s">
        <v>0</v>
      </c>
      <c r="I78" s="35" t="s">
        <v>0</v>
      </c>
      <c r="J78" s="35" t="s">
        <v>0</v>
      </c>
      <c r="K78" s="35" t="s">
        <v>0</v>
      </c>
      <c r="L78" s="35" t="s">
        <v>0</v>
      </c>
      <c r="M78" s="35" t="s">
        <v>0</v>
      </c>
      <c r="N78" s="35" t="s">
        <v>0</v>
      </c>
      <c r="O78" s="16" t="s">
        <v>0</v>
      </c>
      <c r="P78" s="16" t="s">
        <v>0</v>
      </c>
      <c r="Q78" s="16" t="s">
        <v>0</v>
      </c>
    </row>
    <row r="79" spans="1:17" ht="30" customHeight="1" x14ac:dyDescent="0.2">
      <c r="A79" s="35" t="s">
        <v>0</v>
      </c>
      <c r="B79" s="35" t="s">
        <v>0</v>
      </c>
      <c r="C79" s="35" t="s">
        <v>0</v>
      </c>
      <c r="D79" s="35" t="s">
        <v>0</v>
      </c>
      <c r="E79" s="35" t="s">
        <v>0</v>
      </c>
      <c r="F79" s="35" t="s">
        <v>0</v>
      </c>
      <c r="G79" s="35" t="s">
        <v>0</v>
      </c>
      <c r="H79" s="35" t="s">
        <v>0</v>
      </c>
      <c r="I79" s="35" t="s">
        <v>0</v>
      </c>
      <c r="J79" s="35" t="s">
        <v>0</v>
      </c>
      <c r="K79" s="35" t="s">
        <v>0</v>
      </c>
      <c r="L79" s="35" t="s">
        <v>0</v>
      </c>
      <c r="M79" s="35" t="s">
        <v>0</v>
      </c>
      <c r="N79" s="35" t="s">
        <v>0</v>
      </c>
      <c r="O79" s="16" t="s">
        <v>0</v>
      </c>
      <c r="P79" s="16" t="s">
        <v>0</v>
      </c>
      <c r="Q79" s="16" t="s">
        <v>0</v>
      </c>
    </row>
    <row r="128" s="92" customFormat="1" x14ac:dyDescent="0.2"/>
    <row r="129" s="92" customFormat="1" x14ac:dyDescent="0.2"/>
    <row r="130" s="92" customFormat="1" x14ac:dyDescent="0.2"/>
    <row r="131" s="92" customFormat="1" x14ac:dyDescent="0.2"/>
    <row r="132" s="92" customFormat="1" x14ac:dyDescent="0.2"/>
    <row r="133" s="92" customFormat="1" x14ac:dyDescent="0.2"/>
    <row r="134" s="92" customFormat="1" x14ac:dyDescent="0.2"/>
    <row r="135" s="92" customFormat="1" x14ac:dyDescent="0.2"/>
    <row r="136" s="92" customFormat="1" x14ac:dyDescent="0.2"/>
    <row r="137" s="92" customFormat="1" x14ac:dyDescent="0.2"/>
    <row r="138" s="92" customFormat="1" x14ac:dyDescent="0.2"/>
    <row r="139" s="92" customFormat="1" x14ac:dyDescent="0.2"/>
    <row r="140" s="92" customFormat="1" x14ac:dyDescent="0.2"/>
    <row r="141" s="92" customFormat="1" x14ac:dyDescent="0.2"/>
    <row r="142" s="92" customFormat="1" x14ac:dyDescent="0.2"/>
    <row r="143" s="92" customFormat="1" x14ac:dyDescent="0.2"/>
    <row r="144" s="92" customFormat="1" x14ac:dyDescent="0.2"/>
    <row r="145" s="92" customFormat="1" x14ac:dyDescent="0.2"/>
    <row r="146" s="92" customFormat="1" x14ac:dyDescent="0.2"/>
    <row r="147" s="92" customFormat="1" x14ac:dyDescent="0.2"/>
    <row r="148" s="92" customFormat="1" x14ac:dyDescent="0.2"/>
    <row r="149" s="92" customFormat="1" x14ac:dyDescent="0.2"/>
    <row r="150" s="92" customFormat="1" x14ac:dyDescent="0.2"/>
    <row r="151" s="92" customFormat="1" x14ac:dyDescent="0.2"/>
    <row r="152" s="92" customFormat="1" x14ac:dyDescent="0.2"/>
    <row r="153" s="92" customFormat="1" x14ac:dyDescent="0.2"/>
    <row r="154" s="92" customFormat="1" x14ac:dyDescent="0.2"/>
    <row r="155" s="92" customFormat="1" x14ac:dyDescent="0.2"/>
    <row r="156" s="92" customFormat="1" x14ac:dyDescent="0.2"/>
    <row r="157" s="92" customFormat="1" x14ac:dyDescent="0.2"/>
    <row r="158" s="92" customFormat="1" x14ac:dyDescent="0.2"/>
    <row r="159" s="92" customFormat="1" x14ac:dyDescent="0.2"/>
    <row r="160" s="92" customFormat="1" x14ac:dyDescent="0.2"/>
    <row r="161" s="92" customFormat="1" x14ac:dyDescent="0.2"/>
    <row r="162" s="92" customFormat="1" x14ac:dyDescent="0.2"/>
    <row r="163" s="92" customFormat="1" x14ac:dyDescent="0.2"/>
    <row r="164" s="92" customFormat="1" x14ac:dyDescent="0.2"/>
    <row r="165" s="92" customFormat="1" x14ac:dyDescent="0.2"/>
    <row r="166" s="92" customFormat="1" x14ac:dyDescent="0.2"/>
    <row r="167" s="92" customFormat="1" x14ac:dyDescent="0.2"/>
    <row r="168" s="92" customFormat="1" x14ac:dyDescent="0.2"/>
    <row r="169" s="92" customFormat="1" x14ac:dyDescent="0.2"/>
    <row r="170" s="92" customFormat="1" x14ac:dyDescent="0.2"/>
    <row r="171" s="92" customFormat="1" x14ac:dyDescent="0.2"/>
    <row r="172" s="92" customFormat="1" x14ac:dyDescent="0.2"/>
    <row r="173" s="92" customFormat="1" x14ac:dyDescent="0.2"/>
    <row r="174" s="92" customFormat="1" x14ac:dyDescent="0.2"/>
    <row r="175" s="92" customFormat="1" x14ac:dyDescent="0.2"/>
    <row r="176" s="92" customFormat="1" x14ac:dyDescent="0.2"/>
    <row r="177" s="92" customFormat="1" x14ac:dyDescent="0.2"/>
    <row r="178" s="92" customFormat="1" x14ac:dyDescent="0.2"/>
    <row r="179" s="92" customFormat="1" x14ac:dyDescent="0.2"/>
    <row r="180" s="92" customFormat="1" x14ac:dyDescent="0.2"/>
    <row r="181" s="92" customFormat="1" x14ac:dyDescent="0.2"/>
    <row r="182" s="92" customFormat="1" x14ac:dyDescent="0.2"/>
    <row r="183" s="92" customFormat="1" x14ac:dyDescent="0.2"/>
    <row r="184" s="92" customFormat="1" x14ac:dyDescent="0.2"/>
    <row r="185" s="92" customFormat="1" x14ac:dyDescent="0.2"/>
    <row r="186" s="92" customFormat="1" x14ac:dyDescent="0.2"/>
    <row r="187" s="92" customFormat="1" x14ac:dyDescent="0.2"/>
    <row r="188" s="92" customFormat="1" x14ac:dyDescent="0.2"/>
    <row r="189" s="92" customFormat="1" x14ac:dyDescent="0.2"/>
    <row r="190" s="92" customFormat="1" x14ac:dyDescent="0.2"/>
    <row r="191" s="92" customFormat="1" x14ac:dyDescent="0.2"/>
    <row r="192" s="92" customFormat="1" x14ac:dyDescent="0.2"/>
    <row r="193" s="92" customFormat="1" x14ac:dyDescent="0.2"/>
    <row r="194" s="92" customFormat="1" x14ac:dyDescent="0.2"/>
    <row r="195" s="92" customFormat="1" x14ac:dyDescent="0.2"/>
    <row r="196" s="92" customFormat="1" x14ac:dyDescent="0.2"/>
    <row r="197" s="92" customFormat="1" x14ac:dyDescent="0.2"/>
    <row r="198" s="92" customFormat="1" x14ac:dyDescent="0.2"/>
    <row r="199" s="92" customFormat="1" x14ac:dyDescent="0.2"/>
    <row r="200" s="92" customFormat="1" x14ac:dyDescent="0.2"/>
    <row r="201" s="92" customFormat="1" x14ac:dyDescent="0.2"/>
    <row r="202" s="92" customFormat="1" x14ac:dyDescent="0.2"/>
    <row r="203" s="92" customFormat="1" x14ac:dyDescent="0.2"/>
    <row r="204" s="92" customFormat="1" x14ac:dyDescent="0.2"/>
    <row r="205" s="92" customFormat="1" x14ac:dyDescent="0.2"/>
    <row r="206" s="92" customFormat="1" x14ac:dyDescent="0.2"/>
    <row r="207" s="92" customFormat="1" x14ac:dyDescent="0.2"/>
    <row r="208" s="92" customFormat="1" x14ac:dyDescent="0.2"/>
    <row r="209" s="92" customFormat="1" x14ac:dyDescent="0.2"/>
    <row r="210" s="92" customFormat="1" x14ac:dyDescent="0.2"/>
    <row r="211" s="92" customFormat="1" x14ac:dyDescent="0.2"/>
    <row r="212" s="92" customFormat="1" x14ac:dyDescent="0.2"/>
    <row r="213" s="92" customFormat="1" x14ac:dyDescent="0.2"/>
    <row r="214" s="92" customFormat="1" x14ac:dyDescent="0.2"/>
    <row r="215" s="92" customFormat="1" x14ac:dyDescent="0.2"/>
    <row r="216" s="92" customFormat="1" x14ac:dyDescent="0.2"/>
    <row r="217" s="92" customFormat="1" x14ac:dyDescent="0.2"/>
    <row r="218" s="92" customFormat="1" x14ac:dyDescent="0.2"/>
    <row r="219" s="92" customFormat="1" x14ac:dyDescent="0.2"/>
    <row r="220" s="92" customFormat="1" x14ac:dyDescent="0.2"/>
    <row r="221" s="92" customFormat="1" x14ac:dyDescent="0.2"/>
    <row r="222" s="92" customFormat="1" x14ac:dyDescent="0.2"/>
    <row r="223" s="92" customFormat="1" x14ac:dyDescent="0.2"/>
    <row r="224" s="92" customFormat="1" x14ac:dyDescent="0.2"/>
    <row r="225" s="92" customFormat="1" x14ac:dyDescent="0.2"/>
    <row r="226" s="92" customFormat="1" x14ac:dyDescent="0.2"/>
    <row r="227" s="92" customFormat="1" x14ac:dyDescent="0.2"/>
    <row r="228" s="92" customFormat="1" x14ac:dyDescent="0.2"/>
    <row r="229" s="92" customFormat="1" x14ac:dyDescent="0.2"/>
    <row r="230" s="92" customFormat="1" x14ac:dyDescent="0.2"/>
    <row r="231" s="92" customFormat="1" x14ac:dyDescent="0.2"/>
    <row r="232" s="92" customFormat="1" x14ac:dyDescent="0.2"/>
    <row r="233" s="92" customFormat="1" x14ac:dyDescent="0.2"/>
    <row r="234" s="92" customFormat="1" x14ac:dyDescent="0.2"/>
    <row r="235" s="92" customFormat="1" x14ac:dyDescent="0.2"/>
    <row r="236" s="92" customFormat="1" x14ac:dyDescent="0.2"/>
    <row r="237" s="92" customFormat="1" x14ac:dyDescent="0.2"/>
    <row r="238" s="92" customFormat="1" x14ac:dyDescent="0.2"/>
    <row r="239" s="92" customFormat="1" x14ac:dyDescent="0.2"/>
    <row r="240" s="92" customFormat="1" x14ac:dyDescent="0.2"/>
    <row r="241" s="92" customFormat="1" x14ac:dyDescent="0.2"/>
    <row r="242" s="92" customFormat="1" x14ac:dyDescent="0.2"/>
    <row r="243" s="92" customFormat="1" x14ac:dyDescent="0.2"/>
    <row r="244" s="92" customFormat="1" x14ac:dyDescent="0.2"/>
    <row r="245" s="92" customFormat="1" x14ac:dyDescent="0.2"/>
    <row r="246" s="92" customFormat="1" x14ac:dyDescent="0.2"/>
    <row r="247" s="92" customFormat="1" x14ac:dyDescent="0.2"/>
    <row r="248" s="92" customFormat="1" x14ac:dyDescent="0.2"/>
    <row r="249" s="92" customFormat="1" x14ac:dyDescent="0.2"/>
    <row r="250" s="92" customFormat="1" x14ac:dyDescent="0.2"/>
    <row r="251" s="92" customFormat="1" x14ac:dyDescent="0.2"/>
    <row r="252" s="92" customFormat="1" x14ac:dyDescent="0.2"/>
    <row r="253" s="92" customFormat="1" x14ac:dyDescent="0.2"/>
    <row r="254" s="92" customFormat="1" x14ac:dyDescent="0.2"/>
    <row r="255" s="92" customFormat="1" x14ac:dyDescent="0.2"/>
    <row r="256" s="92" customFormat="1" x14ac:dyDescent="0.2"/>
    <row r="257" s="92" customFormat="1" x14ac:dyDescent="0.2"/>
    <row r="258" s="92" customFormat="1" x14ac:dyDescent="0.2"/>
    <row r="259" s="92" customFormat="1" x14ac:dyDescent="0.2"/>
    <row r="260" s="92" customFormat="1" x14ac:dyDescent="0.2"/>
    <row r="261" s="92" customFormat="1" x14ac:dyDescent="0.2"/>
    <row r="262" s="92" customFormat="1" x14ac:dyDescent="0.2"/>
    <row r="263" s="92" customFormat="1" x14ac:dyDescent="0.2"/>
    <row r="264" s="92" customFormat="1" x14ac:dyDescent="0.2"/>
    <row r="265" s="92" customFormat="1" x14ac:dyDescent="0.2"/>
    <row r="266" s="92" customFormat="1" x14ac:dyDescent="0.2"/>
    <row r="267" s="92" customFormat="1" x14ac:dyDescent="0.2"/>
    <row r="268" s="92" customFormat="1" x14ac:dyDescent="0.2"/>
    <row r="269" s="92" customFormat="1" x14ac:dyDescent="0.2"/>
    <row r="270" s="92" customFormat="1" x14ac:dyDescent="0.2"/>
    <row r="271" s="92" customFormat="1" x14ac:dyDescent="0.2"/>
    <row r="272" s="92" customFormat="1" x14ac:dyDescent="0.2"/>
    <row r="273" s="92" customFormat="1" x14ac:dyDescent="0.2"/>
    <row r="274" s="92" customFormat="1" x14ac:dyDescent="0.2"/>
    <row r="275" s="92" customFormat="1" x14ac:dyDescent="0.2"/>
    <row r="276" s="92" customFormat="1" x14ac:dyDescent="0.2"/>
    <row r="277" s="92" customFormat="1" x14ac:dyDescent="0.2"/>
    <row r="278" s="92" customFormat="1" x14ac:dyDescent="0.2"/>
    <row r="279" s="92" customFormat="1" x14ac:dyDescent="0.2"/>
    <row r="280" s="92" customFormat="1" x14ac:dyDescent="0.2"/>
    <row r="281" s="92" customFormat="1" x14ac:dyDescent="0.2"/>
    <row r="282" s="92" customFormat="1" x14ac:dyDescent="0.2"/>
    <row r="283" s="92" customFormat="1" x14ac:dyDescent="0.2"/>
    <row r="284" s="92" customFormat="1" x14ac:dyDescent="0.2"/>
    <row r="285" s="92" customFormat="1" x14ac:dyDescent="0.2"/>
    <row r="286" s="92" customFormat="1" x14ac:dyDescent="0.2"/>
    <row r="287" s="92" customFormat="1" x14ac:dyDescent="0.2"/>
    <row r="288" s="92" customFormat="1" x14ac:dyDescent="0.2"/>
    <row r="289" s="92" customFormat="1" x14ac:dyDescent="0.2"/>
    <row r="290" s="92" customFormat="1" x14ac:dyDescent="0.2"/>
    <row r="291" s="92" customFormat="1" x14ac:dyDescent="0.2"/>
    <row r="292" s="92" customFormat="1" x14ac:dyDescent="0.2"/>
    <row r="293" s="92" customFormat="1" x14ac:dyDescent="0.2"/>
    <row r="294" s="92" customFormat="1" x14ac:dyDescent="0.2"/>
    <row r="295" s="92" customFormat="1" x14ac:dyDescent="0.2"/>
    <row r="296" s="92" customFormat="1" x14ac:dyDescent="0.2"/>
    <row r="297" s="92" customFormat="1" x14ac:dyDescent="0.2"/>
    <row r="298" s="92" customFormat="1" x14ac:dyDescent="0.2"/>
    <row r="299" s="92" customFormat="1" x14ac:dyDescent="0.2"/>
    <row r="300" s="92" customFormat="1" x14ac:dyDescent="0.2"/>
    <row r="301" s="92" customFormat="1" x14ac:dyDescent="0.2"/>
    <row r="302" s="92" customFormat="1" x14ac:dyDescent="0.2"/>
    <row r="303" s="92" customFormat="1" x14ac:dyDescent="0.2"/>
    <row r="304" s="92" customFormat="1" x14ac:dyDescent="0.2"/>
    <row r="305" s="92" customFormat="1" x14ac:dyDescent="0.2"/>
    <row r="306" s="92" customFormat="1" x14ac:dyDescent="0.2"/>
    <row r="307" s="92" customFormat="1" x14ac:dyDescent="0.2"/>
    <row r="308" s="92" customFormat="1" x14ac:dyDescent="0.2"/>
    <row r="309" s="92" customFormat="1" x14ac:dyDescent="0.2"/>
    <row r="310" s="92" customFormat="1" x14ac:dyDescent="0.2"/>
    <row r="311" s="92" customFormat="1" x14ac:dyDescent="0.2"/>
    <row r="312" s="92" customFormat="1" x14ac:dyDescent="0.2"/>
    <row r="313" s="92" customFormat="1" x14ac:dyDescent="0.2"/>
    <row r="314" s="92" customFormat="1" x14ac:dyDescent="0.2"/>
    <row r="315" s="92" customFormat="1" x14ac:dyDescent="0.2"/>
    <row r="316" s="92" customFormat="1" x14ac:dyDescent="0.2"/>
    <row r="317" s="92" customFormat="1" x14ac:dyDescent="0.2"/>
    <row r="318" s="92" customFormat="1" x14ac:dyDescent="0.2"/>
    <row r="319" s="92" customFormat="1" x14ac:dyDescent="0.2"/>
    <row r="320" s="92" customFormat="1" x14ac:dyDescent="0.2"/>
    <row r="321" s="92" customFormat="1" x14ac:dyDescent="0.2"/>
    <row r="322" s="92" customFormat="1" x14ac:dyDescent="0.2"/>
    <row r="323" s="92" customFormat="1" x14ac:dyDescent="0.2"/>
    <row r="324" s="92" customFormat="1" x14ac:dyDescent="0.2"/>
    <row r="325" s="92" customFormat="1" x14ac:dyDescent="0.2"/>
    <row r="326" s="92" customFormat="1" x14ac:dyDescent="0.2"/>
    <row r="327" s="92" customFormat="1" x14ac:dyDescent="0.2"/>
    <row r="328" s="92" customFormat="1" x14ac:dyDescent="0.2"/>
    <row r="329" s="92" customFormat="1" x14ac:dyDescent="0.2"/>
    <row r="330" s="92" customFormat="1" x14ac:dyDescent="0.2"/>
    <row r="331" s="92" customFormat="1" x14ac:dyDescent="0.2"/>
    <row r="332" s="92" customFormat="1" x14ac:dyDescent="0.2"/>
    <row r="333" s="92" customFormat="1" x14ac:dyDescent="0.2"/>
    <row r="334" s="92" customFormat="1" x14ac:dyDescent="0.2"/>
    <row r="335" s="92" customFormat="1" x14ac:dyDescent="0.2"/>
    <row r="336" s="92" customFormat="1" x14ac:dyDescent="0.2"/>
    <row r="337" s="92" customFormat="1" x14ac:dyDescent="0.2"/>
    <row r="338" s="92" customFormat="1" x14ac:dyDescent="0.2"/>
    <row r="339" s="92" customFormat="1" x14ac:dyDescent="0.2"/>
    <row r="340" s="92" customFormat="1" x14ac:dyDescent="0.2"/>
    <row r="341" s="92" customFormat="1" x14ac:dyDescent="0.2"/>
    <row r="342" s="92" customFormat="1" x14ac:dyDescent="0.2"/>
    <row r="343" s="92" customFormat="1" x14ac:dyDescent="0.2"/>
    <row r="344" s="92" customFormat="1" x14ac:dyDescent="0.2"/>
    <row r="345" s="92" customFormat="1" x14ac:dyDescent="0.2"/>
    <row r="346" s="92" customFormat="1" x14ac:dyDescent="0.2"/>
    <row r="347" s="92" customFormat="1" x14ac:dyDescent="0.2"/>
    <row r="348" s="92" customFormat="1" x14ac:dyDescent="0.2"/>
    <row r="349" s="92" customFormat="1" x14ac:dyDescent="0.2"/>
    <row r="350" s="92" customFormat="1" x14ac:dyDescent="0.2"/>
    <row r="351" s="92" customFormat="1" x14ac:dyDescent="0.2"/>
    <row r="352" s="92" customFormat="1" x14ac:dyDescent="0.2"/>
    <row r="353" s="92" customFormat="1" x14ac:dyDescent="0.2"/>
    <row r="354" s="92" customFormat="1" x14ac:dyDescent="0.2"/>
    <row r="355" s="92" customFormat="1" x14ac:dyDescent="0.2"/>
    <row r="356" s="92" customFormat="1" x14ac:dyDescent="0.2"/>
    <row r="357" s="92" customFormat="1" x14ac:dyDescent="0.2"/>
    <row r="358" s="92" customFormat="1" x14ac:dyDescent="0.2"/>
    <row r="359" s="92" customFormat="1" x14ac:dyDescent="0.2"/>
    <row r="360" s="92" customFormat="1" x14ac:dyDescent="0.2"/>
    <row r="361" s="92" customFormat="1" x14ac:dyDescent="0.2"/>
    <row r="362" s="92" customFormat="1" x14ac:dyDescent="0.2"/>
    <row r="363" s="92" customFormat="1" x14ac:dyDescent="0.2"/>
    <row r="364" s="92" customFormat="1" x14ac:dyDescent="0.2"/>
    <row r="365" s="92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  <row r="725" s="17" customFormat="1" x14ac:dyDescent="0.2"/>
    <row r="726" s="17" customFormat="1" x14ac:dyDescent="0.2"/>
    <row r="727" s="17" customFormat="1" x14ac:dyDescent="0.2"/>
    <row r="728" s="17" customFormat="1" x14ac:dyDescent="0.2"/>
    <row r="729" s="17" customFormat="1" x14ac:dyDescent="0.2"/>
    <row r="730" s="17" customFormat="1" x14ac:dyDescent="0.2"/>
    <row r="731" s="17" customFormat="1" x14ac:dyDescent="0.2"/>
    <row r="732" s="17" customFormat="1" x14ac:dyDescent="0.2"/>
    <row r="733" s="17" customFormat="1" x14ac:dyDescent="0.2"/>
    <row r="734" s="17" customFormat="1" x14ac:dyDescent="0.2"/>
    <row r="735" s="17" customFormat="1" x14ac:dyDescent="0.2"/>
    <row r="736" s="17" customFormat="1" x14ac:dyDescent="0.2"/>
    <row r="737" s="17" customFormat="1" x14ac:dyDescent="0.2"/>
    <row r="738" s="17" customFormat="1" x14ac:dyDescent="0.2"/>
    <row r="739" s="17" customFormat="1" x14ac:dyDescent="0.2"/>
    <row r="740" s="17" customFormat="1" x14ac:dyDescent="0.2"/>
    <row r="741" s="17" customFormat="1" x14ac:dyDescent="0.2"/>
    <row r="742" s="17" customFormat="1" x14ac:dyDescent="0.2"/>
    <row r="743" s="17" customFormat="1" x14ac:dyDescent="0.2"/>
    <row r="744" s="17" customFormat="1" x14ac:dyDescent="0.2"/>
    <row r="745" s="17" customFormat="1" x14ac:dyDescent="0.2"/>
    <row r="746" s="17" customFormat="1" x14ac:dyDescent="0.2"/>
    <row r="747" s="17" customFormat="1" x14ac:dyDescent="0.2"/>
    <row r="748" s="17" customFormat="1" x14ac:dyDescent="0.2"/>
    <row r="749" s="17" customFormat="1" x14ac:dyDescent="0.2"/>
    <row r="750" s="17" customFormat="1" x14ac:dyDescent="0.2"/>
    <row r="751" s="17" customFormat="1" x14ac:dyDescent="0.2"/>
    <row r="752" s="17" customFormat="1" x14ac:dyDescent="0.2"/>
    <row r="753" s="17" customFormat="1" x14ac:dyDescent="0.2"/>
    <row r="754" s="17" customFormat="1" x14ac:dyDescent="0.2"/>
    <row r="755" s="17" customFormat="1" x14ac:dyDescent="0.2"/>
    <row r="756" s="17" customFormat="1" x14ac:dyDescent="0.2"/>
    <row r="757" s="17" customFormat="1" x14ac:dyDescent="0.2"/>
    <row r="758" s="17" customFormat="1" x14ac:dyDescent="0.2"/>
    <row r="759" s="17" customFormat="1" x14ac:dyDescent="0.2"/>
    <row r="760" s="17" customFormat="1" x14ac:dyDescent="0.2"/>
    <row r="761" s="17" customFormat="1" x14ac:dyDescent="0.2"/>
    <row r="762" s="17" customFormat="1" x14ac:dyDescent="0.2"/>
    <row r="763" s="17" customFormat="1" x14ac:dyDescent="0.2"/>
    <row r="764" s="17" customFormat="1" x14ac:dyDescent="0.2"/>
    <row r="765" s="17" customFormat="1" x14ac:dyDescent="0.2"/>
    <row r="766" s="17" customFormat="1" x14ac:dyDescent="0.2"/>
    <row r="767" s="17" customFormat="1" x14ac:dyDescent="0.2"/>
    <row r="768" s="17" customFormat="1" x14ac:dyDescent="0.2"/>
    <row r="769" s="17" customFormat="1" x14ac:dyDescent="0.2"/>
    <row r="770" s="17" customFormat="1" x14ac:dyDescent="0.2"/>
    <row r="771" s="17" customFormat="1" x14ac:dyDescent="0.2"/>
    <row r="772" s="17" customFormat="1" x14ac:dyDescent="0.2"/>
    <row r="773" s="17" customFormat="1" x14ac:dyDescent="0.2"/>
    <row r="774" s="17" customFormat="1" x14ac:dyDescent="0.2"/>
    <row r="775" s="17" customFormat="1" x14ac:dyDescent="0.2"/>
    <row r="776" s="17" customFormat="1" x14ac:dyDescent="0.2"/>
    <row r="777" s="17" customFormat="1" x14ac:dyDescent="0.2"/>
    <row r="778" s="17" customFormat="1" x14ac:dyDescent="0.2"/>
    <row r="779" s="17" customFormat="1" x14ac:dyDescent="0.2"/>
    <row r="780" s="17" customFormat="1" x14ac:dyDescent="0.2"/>
    <row r="781" s="17" customFormat="1" x14ac:dyDescent="0.2"/>
    <row r="782" s="17" customFormat="1" x14ac:dyDescent="0.2"/>
    <row r="783" s="17" customFormat="1" x14ac:dyDescent="0.2"/>
    <row r="784" s="17" customFormat="1" x14ac:dyDescent="0.2"/>
    <row r="785" s="17" customFormat="1" x14ac:dyDescent="0.2"/>
    <row r="786" s="17" customFormat="1" x14ac:dyDescent="0.2"/>
    <row r="787" s="17" customFormat="1" x14ac:dyDescent="0.2"/>
    <row r="788" s="17" customFormat="1" x14ac:dyDescent="0.2"/>
    <row r="789" s="17" customFormat="1" x14ac:dyDescent="0.2"/>
    <row r="790" s="17" customFormat="1" x14ac:dyDescent="0.2"/>
    <row r="791" s="17" customFormat="1" x14ac:dyDescent="0.2"/>
  </sheetData>
  <mergeCells count="1">
    <mergeCell ref="E3:N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mary_CF_general">
    <tabColor rgb="FFFFC000"/>
    <pageSetUpPr fitToPage="1"/>
  </sheetPr>
  <dimension ref="A1:BA149"/>
  <sheetViews>
    <sheetView tabSelected="1" zoomScaleNormal="100" zoomScaleSheetLayoutView="100" workbookViewId="0">
      <pane xSplit="1" ySplit="5" topLeftCell="B6" activePane="bottomRight" state="frozen"/>
      <selection activeCell="C6" sqref="C6"/>
      <selection pane="topRight" activeCell="C6" sqref="C6"/>
      <selection pane="bottomLeft" activeCell="C6" sqref="C6"/>
      <selection pane="bottomRight" activeCell="A44" sqref="A44"/>
    </sheetView>
  </sheetViews>
  <sheetFormatPr defaultColWidth="9.140625" defaultRowHeight="12.75" x14ac:dyDescent="0.2"/>
  <cols>
    <col min="1" max="1" width="57.7109375" style="3" customWidth="1"/>
    <col min="2" max="2" width="2.7109375" style="3" customWidth="1"/>
    <col min="3" max="3" width="13.7109375" style="3" customWidth="1"/>
    <col min="4" max="4" width="2.7109375" style="3" customWidth="1"/>
    <col min="5" max="14" width="13.7109375" style="3" customWidth="1"/>
    <col min="15" max="15" width="13.28515625" style="3" hidden="1" customWidth="1"/>
    <col min="16" max="16" width="48.140625" style="3" hidden="1" customWidth="1"/>
    <col min="17" max="17" width="45.5703125" style="3" hidden="1" customWidth="1"/>
    <col min="18" max="21" width="9.140625" style="3" hidden="1" customWidth="1"/>
    <col min="22" max="23" width="11.28515625" style="3" hidden="1" customWidth="1"/>
    <col min="24" max="50" width="9.140625" style="3" hidden="1" customWidth="1"/>
    <col min="51" max="53" width="20.7109375" style="3" customWidth="1"/>
    <col min="54" max="60" width="9.140625" style="3" customWidth="1"/>
    <col min="61" max="63" width="9.140625" style="3"/>
    <col min="64" max="64" width="12" style="3" customWidth="1"/>
    <col min="65" max="16384" width="9.140625" style="3"/>
  </cols>
  <sheetData>
    <row r="1" spans="1:53" ht="15" customHeight="1" x14ac:dyDescent="0.25">
      <c r="A1" s="1" t="str">
        <f>'[2]Cover Page'!$A$3</f>
        <v>Coffs Harbour City Council</v>
      </c>
      <c r="B1" s="34"/>
      <c r="D1" s="2"/>
      <c r="O1" s="33" t="s">
        <v>39</v>
      </c>
      <c r="P1" s="33" t="s">
        <v>39</v>
      </c>
      <c r="Q1" s="33" t="s">
        <v>39</v>
      </c>
      <c r="R1" s="33" t="s">
        <v>39</v>
      </c>
      <c r="S1" s="33" t="s">
        <v>39</v>
      </c>
      <c r="T1" s="33" t="s">
        <v>39</v>
      </c>
      <c r="U1" s="33" t="s">
        <v>39</v>
      </c>
      <c r="V1" s="33" t="s">
        <v>39</v>
      </c>
      <c r="W1" s="33" t="s">
        <v>39</v>
      </c>
      <c r="X1" s="33" t="s">
        <v>39</v>
      </c>
      <c r="Y1" s="33" t="s">
        <v>39</v>
      </c>
      <c r="Z1" s="33" t="s">
        <v>39</v>
      </c>
      <c r="AA1" s="33" t="s">
        <v>39</v>
      </c>
      <c r="AB1" s="33" t="s">
        <v>39</v>
      </c>
      <c r="AC1" s="33" t="s">
        <v>39</v>
      </c>
      <c r="AD1" s="33" t="s">
        <v>39</v>
      </c>
      <c r="AE1" s="33" t="s">
        <v>39</v>
      </c>
      <c r="AF1" s="33" t="s">
        <v>39</v>
      </c>
      <c r="AG1" s="33" t="s">
        <v>39</v>
      </c>
      <c r="AH1" s="33" t="s">
        <v>39</v>
      </c>
      <c r="AI1" s="33" t="s">
        <v>39</v>
      </c>
      <c r="AJ1" s="33" t="s">
        <v>39</v>
      </c>
      <c r="AK1" s="33" t="s">
        <v>39</v>
      </c>
      <c r="AL1" s="33" t="s">
        <v>39</v>
      </c>
      <c r="AM1" s="33" t="s">
        <v>39</v>
      </c>
      <c r="AN1" s="33" t="s">
        <v>39</v>
      </c>
      <c r="AO1" s="33" t="s">
        <v>39</v>
      </c>
      <c r="AP1" s="33" t="s">
        <v>39</v>
      </c>
      <c r="AQ1" s="33" t="s">
        <v>39</v>
      </c>
      <c r="AR1" s="33" t="s">
        <v>39</v>
      </c>
      <c r="AS1" s="33" t="s">
        <v>39</v>
      </c>
      <c r="AT1" s="33" t="s">
        <v>39</v>
      </c>
      <c r="AU1" s="33" t="s">
        <v>39</v>
      </c>
      <c r="AV1" s="33" t="s">
        <v>39</v>
      </c>
      <c r="AW1" s="33" t="s">
        <v>39</v>
      </c>
      <c r="AX1" s="33" t="s">
        <v>39</v>
      </c>
      <c r="AY1" s="35" t="s">
        <v>0</v>
      </c>
      <c r="AZ1" s="35" t="s">
        <v>0</v>
      </c>
      <c r="BA1" s="35" t="s">
        <v>0</v>
      </c>
    </row>
    <row r="2" spans="1:53" ht="15" customHeight="1" x14ac:dyDescent="0.25">
      <c r="A2" s="1" t="str">
        <f>'[2]Cover Page'!$A$5</f>
        <v>10 Year Financial Plan for the Years ending 30 June 2025</v>
      </c>
      <c r="B2" s="34"/>
      <c r="D2" s="2"/>
      <c r="AX2" s="33" t="s">
        <v>39</v>
      </c>
      <c r="AY2" s="35" t="s">
        <v>0</v>
      </c>
      <c r="AZ2" s="35" t="s">
        <v>0</v>
      </c>
      <c r="BA2" s="35" t="s">
        <v>0</v>
      </c>
    </row>
    <row r="3" spans="1:53" ht="15" customHeight="1" x14ac:dyDescent="0.25">
      <c r="A3" s="5" t="str">
        <f>"CASH FLOW STATEMENT - "&amp;UPPER(general_fund_name)</f>
        <v>CASH FLOW STATEMENT - GENERAL FUND</v>
      </c>
      <c r="B3" s="93"/>
      <c r="C3" s="78" t="s">
        <v>1</v>
      </c>
      <c r="D3" s="79"/>
      <c r="E3" s="207" t="s">
        <v>2</v>
      </c>
      <c r="F3" s="207"/>
      <c r="G3" s="207"/>
      <c r="H3" s="207"/>
      <c r="I3" s="207"/>
      <c r="J3" s="207"/>
      <c r="K3" s="207"/>
      <c r="L3" s="207"/>
      <c r="M3" s="207"/>
      <c r="N3" s="207"/>
      <c r="AX3" s="33" t="s">
        <v>39</v>
      </c>
      <c r="AY3" s="35" t="s">
        <v>0</v>
      </c>
      <c r="AZ3" s="35" t="s">
        <v>0</v>
      </c>
      <c r="BA3" s="35" t="s">
        <v>0</v>
      </c>
    </row>
    <row r="4" spans="1:53" ht="15" customHeight="1" x14ac:dyDescent="0.25">
      <c r="A4" s="32" t="str">
        <f>"Scenario: "&amp;general_scenario_name</f>
        <v>Scenario: Base-Line Model</v>
      </c>
      <c r="B4" s="7"/>
      <c r="C4" s="80" t="str">
        <f>Starting_year_general-1&amp;"/"&amp;RIGHT(Starting_year_general,2)</f>
        <v>2014/15</v>
      </c>
      <c r="D4" s="81"/>
      <c r="E4" s="80" t="str">
        <f>Starting_year_general&amp;"/"&amp;RIGHT(Starting_year_general+1,2)</f>
        <v>2015/16</v>
      </c>
      <c r="F4" s="80" t="str">
        <f>Starting_year_general+1&amp;"/"&amp;RIGHT(Starting_year_general+2,2)</f>
        <v>2016/17</v>
      </c>
      <c r="G4" s="80" t="str">
        <f>Starting_year_general+2&amp;"/"&amp;RIGHT(Starting_year_general+3,2)</f>
        <v>2017/18</v>
      </c>
      <c r="H4" s="80" t="str">
        <f>Starting_year_general+3&amp;"/"&amp;RIGHT(Starting_year_general+4,2)</f>
        <v>2018/19</v>
      </c>
      <c r="I4" s="80" t="str">
        <f>Starting_year_general+4&amp;"/"&amp;RIGHT(Starting_year_general+5,2)</f>
        <v>2019/20</v>
      </c>
      <c r="J4" s="80" t="str">
        <f>Starting_year_general+5&amp;"/"&amp;RIGHT(Starting_year_general+6,2)</f>
        <v>2020/21</v>
      </c>
      <c r="K4" s="80" t="str">
        <f>Starting_year_general+6&amp;"/"&amp;RIGHT(Starting_year_general+7,2)</f>
        <v>2021/22</v>
      </c>
      <c r="L4" s="80" t="str">
        <f>Starting_year_general+7&amp;"/"&amp;RIGHT(Starting_year_general+8,2)</f>
        <v>2022/23</v>
      </c>
      <c r="M4" s="80" t="str">
        <f>Starting_year_general+8&amp;"/"&amp;RIGHT(Starting_year_general+9,2)</f>
        <v>2023/24</v>
      </c>
      <c r="N4" s="80" t="str">
        <f>Starting_year_general+9&amp;"/"&amp;RIGHT(Starting_year_general+10,2)</f>
        <v>2024/25</v>
      </c>
      <c r="T4" s="6" t="str">
        <f>C4</f>
        <v>2014/15</v>
      </c>
      <c r="U4" s="6" t="str">
        <f t="shared" ref="U4:AD4" si="0">E4</f>
        <v>2015/16</v>
      </c>
      <c r="V4" s="6" t="str">
        <f t="shared" si="0"/>
        <v>2016/17</v>
      </c>
      <c r="W4" s="6" t="str">
        <f t="shared" si="0"/>
        <v>2017/18</v>
      </c>
      <c r="X4" s="6" t="str">
        <f t="shared" si="0"/>
        <v>2018/19</v>
      </c>
      <c r="Y4" s="6" t="str">
        <f t="shared" si="0"/>
        <v>2019/20</v>
      </c>
      <c r="Z4" s="6" t="str">
        <f t="shared" si="0"/>
        <v>2020/21</v>
      </c>
      <c r="AA4" s="6" t="str">
        <f t="shared" si="0"/>
        <v>2021/22</v>
      </c>
      <c r="AB4" s="6" t="str">
        <f t="shared" si="0"/>
        <v>2022/23</v>
      </c>
      <c r="AC4" s="6" t="str">
        <f t="shared" si="0"/>
        <v>2023/24</v>
      </c>
      <c r="AD4" s="6" t="str">
        <f t="shared" si="0"/>
        <v>2024/25</v>
      </c>
      <c r="AT4" s="6"/>
      <c r="AU4" s="6"/>
      <c r="AV4" s="6"/>
      <c r="AX4" s="33" t="s">
        <v>39</v>
      </c>
      <c r="AY4" s="35" t="s">
        <v>0</v>
      </c>
      <c r="AZ4" s="35" t="s">
        <v>0</v>
      </c>
      <c r="BA4" s="35" t="s">
        <v>0</v>
      </c>
    </row>
    <row r="5" spans="1:53" ht="15" customHeight="1" thickBot="1" x14ac:dyDescent="0.25">
      <c r="A5" s="9"/>
      <c r="B5" s="10"/>
      <c r="C5" s="82" t="str">
        <f>IF('[2]Cover Page'!$K$19=TRUE,"$","$'000")</f>
        <v>$</v>
      </c>
      <c r="D5" s="83"/>
      <c r="E5" s="82" t="str">
        <f>IF('[2]Cover Page'!$K$19=TRUE,"$","$'000")</f>
        <v>$</v>
      </c>
      <c r="F5" s="82" t="str">
        <f>IF('[2]Cover Page'!$K$19=TRUE,"$","$'000")</f>
        <v>$</v>
      </c>
      <c r="G5" s="82" t="str">
        <f>IF('[2]Cover Page'!$K$19=TRUE,"$","$'000")</f>
        <v>$</v>
      </c>
      <c r="H5" s="82" t="str">
        <f>IF('[2]Cover Page'!$K$19=TRUE,"$","$'000")</f>
        <v>$</v>
      </c>
      <c r="I5" s="82" t="str">
        <f>IF('[2]Cover Page'!$K$19=TRUE,"$","$'000")</f>
        <v>$</v>
      </c>
      <c r="J5" s="82" t="str">
        <f>IF('[2]Cover Page'!$K$19=TRUE,"$","$'000")</f>
        <v>$</v>
      </c>
      <c r="K5" s="82" t="str">
        <f>IF('[2]Cover Page'!$K$19=TRUE,"$","$'000")</f>
        <v>$</v>
      </c>
      <c r="L5" s="82" t="str">
        <f>IF('[2]Cover Page'!$K$19=TRUE,"$","$'000")</f>
        <v>$</v>
      </c>
      <c r="M5" s="82" t="str">
        <f>IF('[2]Cover Page'!$K$19=TRUE,"$","$'000")</f>
        <v>$</v>
      </c>
      <c r="N5" s="82" t="str">
        <f>IF('[2]Cover Page'!$K$19=TRUE,"$","$'000")</f>
        <v>$</v>
      </c>
      <c r="AX5" s="33" t="s">
        <v>39</v>
      </c>
      <c r="AY5" s="35" t="s">
        <v>0</v>
      </c>
      <c r="AZ5" s="35" t="s">
        <v>0</v>
      </c>
      <c r="BA5" s="35" t="s">
        <v>0</v>
      </c>
    </row>
    <row r="6" spans="1:53" ht="15" x14ac:dyDescent="0.25">
      <c r="A6" s="39" t="s">
        <v>183</v>
      </c>
      <c r="B6" s="40"/>
      <c r="C6" s="17"/>
      <c r="D6" s="40"/>
      <c r="E6" s="17"/>
      <c r="F6" s="13"/>
      <c r="G6" s="17"/>
      <c r="H6" s="17"/>
      <c r="I6" s="17"/>
      <c r="J6" s="17"/>
      <c r="K6" s="17"/>
      <c r="L6" s="17"/>
      <c r="M6" s="17"/>
      <c r="N6" s="17"/>
      <c r="AX6" s="33" t="s">
        <v>39</v>
      </c>
      <c r="AY6" s="35" t="s">
        <v>0</v>
      </c>
      <c r="AZ6" s="35" t="s">
        <v>0</v>
      </c>
      <c r="BA6" s="35" t="s">
        <v>0</v>
      </c>
    </row>
    <row r="7" spans="1:53" ht="13.5" thickBot="1" x14ac:dyDescent="0.25">
      <c r="A7" s="21" t="s">
        <v>184</v>
      </c>
      <c r="B7" s="40"/>
      <c r="C7" s="17"/>
      <c r="D7" s="40"/>
      <c r="E7" s="17"/>
      <c r="F7" s="17"/>
      <c r="G7" s="17"/>
      <c r="H7" s="17"/>
      <c r="I7" s="17"/>
      <c r="J7" s="17"/>
      <c r="K7" s="17"/>
      <c r="L7" s="17"/>
      <c r="M7" s="17"/>
      <c r="N7" s="17"/>
      <c r="P7" s="69" t="s">
        <v>185</v>
      </c>
      <c r="AX7" s="33" t="s">
        <v>39</v>
      </c>
      <c r="AY7" s="35" t="s">
        <v>0</v>
      </c>
      <c r="AZ7" s="35" t="s">
        <v>0</v>
      </c>
      <c r="BA7" s="35" t="s">
        <v>0</v>
      </c>
    </row>
    <row r="8" spans="1:53" ht="13.5" thickTop="1" x14ac:dyDescent="0.2">
      <c r="A8" s="17" t="s">
        <v>4</v>
      </c>
      <c r="B8" s="40"/>
      <c r="C8" s="17">
        <v>55703682.566976391</v>
      </c>
      <c r="D8" s="40"/>
      <c r="E8" s="17">
        <v>57779695.876814798</v>
      </c>
      <c r="F8" s="17">
        <v>60093870.658488698</v>
      </c>
      <c r="G8" s="17">
        <v>62519112.997689933</v>
      </c>
      <c r="H8" s="17">
        <v>65053993.552030265</v>
      </c>
      <c r="I8" s="17">
        <v>67573409.580012396</v>
      </c>
      <c r="J8" s="17">
        <v>68453554.519940525</v>
      </c>
      <c r="K8" s="17">
        <v>71036711.388789266</v>
      </c>
      <c r="L8" s="17">
        <v>73829619.472222418</v>
      </c>
      <c r="M8" s="17">
        <v>75874299.290764526</v>
      </c>
      <c r="N8" s="17">
        <v>78840872.983645797</v>
      </c>
      <c r="O8" s="94"/>
      <c r="P8" s="95" t="s">
        <v>4</v>
      </c>
      <c r="Q8" s="96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X8" s="33" t="s">
        <v>39</v>
      </c>
      <c r="AY8" s="35" t="s">
        <v>0</v>
      </c>
      <c r="AZ8" s="35" t="s">
        <v>0</v>
      </c>
      <c r="BA8" s="35" t="s">
        <v>0</v>
      </c>
    </row>
    <row r="9" spans="1:53" x14ac:dyDescent="0.2">
      <c r="A9" s="17" t="s">
        <v>5</v>
      </c>
      <c r="B9" s="40"/>
      <c r="C9" s="17">
        <v>13080159.924251461</v>
      </c>
      <c r="D9" s="40"/>
      <c r="E9" s="17">
        <v>14559170.364077019</v>
      </c>
      <c r="F9" s="17">
        <v>15157173.964964429</v>
      </c>
      <c r="G9" s="17">
        <v>15661023.428519435</v>
      </c>
      <c r="H9" s="17">
        <v>16075447.756802836</v>
      </c>
      <c r="I9" s="17">
        <v>16518114.54014856</v>
      </c>
      <c r="J9" s="17">
        <v>16974978.840838928</v>
      </c>
      <c r="K9" s="17">
        <v>17445250.755458243</v>
      </c>
      <c r="L9" s="17">
        <v>17929329.150542434</v>
      </c>
      <c r="M9" s="17">
        <v>18427624.802992348</v>
      </c>
      <c r="N9" s="17">
        <v>18940560.855297618</v>
      </c>
      <c r="O9" s="94"/>
      <c r="P9" s="98" t="s">
        <v>5</v>
      </c>
      <c r="Q9" s="99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X9" s="33" t="s">
        <v>39</v>
      </c>
      <c r="AY9" s="35" t="s">
        <v>0</v>
      </c>
      <c r="AZ9" s="35" t="s">
        <v>0</v>
      </c>
      <c r="BA9" s="35" t="s">
        <v>0</v>
      </c>
    </row>
    <row r="10" spans="1:53" x14ac:dyDescent="0.2">
      <c r="A10" s="17" t="s">
        <v>186</v>
      </c>
      <c r="B10" s="40"/>
      <c r="C10" s="17">
        <v>3939654.5655263001</v>
      </c>
      <c r="D10" s="40"/>
      <c r="E10" s="17">
        <v>2122233.2054232713</v>
      </c>
      <c r="F10" s="17">
        <v>1860268.3369225268</v>
      </c>
      <c r="G10" s="17">
        <v>2087979.6580255572</v>
      </c>
      <c r="H10" s="17">
        <v>2104410.2082358757</v>
      </c>
      <c r="I10" s="17">
        <v>2042083.2959050636</v>
      </c>
      <c r="J10" s="17">
        <v>2145839.4485405348</v>
      </c>
      <c r="K10" s="17">
        <v>2148305.7669326686</v>
      </c>
      <c r="L10" s="17">
        <v>2199364.4820035263</v>
      </c>
      <c r="M10" s="17">
        <v>2335685.3892492428</v>
      </c>
      <c r="N10" s="17">
        <v>2399299.4522918682</v>
      </c>
      <c r="O10" s="94"/>
      <c r="P10" s="98" t="s">
        <v>6</v>
      </c>
      <c r="Q10" s="99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X10" s="33" t="s">
        <v>39</v>
      </c>
      <c r="AY10" s="35" t="s">
        <v>0</v>
      </c>
      <c r="AZ10" s="35" t="s">
        <v>0</v>
      </c>
      <c r="BA10" s="35" t="s">
        <v>0</v>
      </c>
    </row>
    <row r="11" spans="1:53" x14ac:dyDescent="0.2">
      <c r="A11" s="17" t="s">
        <v>187</v>
      </c>
      <c r="B11" s="40"/>
      <c r="C11" s="17">
        <v>26632985.451111842</v>
      </c>
      <c r="D11" s="40"/>
      <c r="E11" s="17">
        <v>19007249.202167999</v>
      </c>
      <c r="F11" s="17">
        <v>16745341.46548848</v>
      </c>
      <c r="G11" s="17">
        <v>16792601.776377779</v>
      </c>
      <c r="H11" s="17">
        <v>17174863.69541008</v>
      </c>
      <c r="I11" s="17">
        <v>17552059.086466435</v>
      </c>
      <c r="J11" s="17">
        <v>17918567.540185928</v>
      </c>
      <c r="K11" s="17">
        <v>18291819.806722399</v>
      </c>
      <c r="L11" s="17">
        <v>18674629.892957553</v>
      </c>
      <c r="M11" s="17">
        <v>19067258.964639701</v>
      </c>
      <c r="N11" s="17">
        <v>19471042.93919272</v>
      </c>
      <c r="O11" s="94"/>
      <c r="P11" s="98" t="s">
        <v>8</v>
      </c>
      <c r="Q11" s="99" t="s">
        <v>9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X11" s="33" t="s">
        <v>39</v>
      </c>
      <c r="AY11" s="35" t="s">
        <v>0</v>
      </c>
      <c r="AZ11" s="35" t="s">
        <v>0</v>
      </c>
      <c r="BA11" s="35" t="s">
        <v>0</v>
      </c>
    </row>
    <row r="12" spans="1:53" x14ac:dyDescent="0.2">
      <c r="A12" s="17" t="s">
        <v>148</v>
      </c>
      <c r="B12" s="40"/>
      <c r="C12" s="17">
        <v>5439117.6593488278</v>
      </c>
      <c r="D12" s="40"/>
      <c r="E12" s="17">
        <v>7453997.3946177717</v>
      </c>
      <c r="F12" s="17">
        <v>8545159.838793207</v>
      </c>
      <c r="G12" s="17">
        <v>8923641.2870113403</v>
      </c>
      <c r="H12" s="17">
        <v>9092967.6896202918</v>
      </c>
      <c r="I12" s="17">
        <v>9292209.7059297208</v>
      </c>
      <c r="J12" s="17">
        <v>9495802.1838354263</v>
      </c>
      <c r="K12" s="17">
        <v>9788693.7935637459</v>
      </c>
      <c r="L12" s="17">
        <v>10048846.783711843</v>
      </c>
      <c r="M12" s="17">
        <v>10310046.469505906</v>
      </c>
      <c r="N12" s="17">
        <v>10662118.827082053</v>
      </c>
      <c r="O12" s="94"/>
      <c r="P12" s="98" t="s">
        <v>7</v>
      </c>
      <c r="Q12" s="99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X12" s="33" t="s">
        <v>39</v>
      </c>
      <c r="AY12" s="35" t="s">
        <v>0</v>
      </c>
      <c r="AZ12" s="35" t="s">
        <v>0</v>
      </c>
      <c r="BA12" s="35" t="s">
        <v>0</v>
      </c>
    </row>
    <row r="13" spans="1:53" x14ac:dyDescent="0.2">
      <c r="A13" s="21" t="s">
        <v>188</v>
      </c>
      <c r="B13" s="40"/>
      <c r="C13" s="17"/>
      <c r="D13" s="40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94"/>
      <c r="P13" s="98"/>
      <c r="Q13" s="99"/>
      <c r="AX13" s="33" t="s">
        <v>39</v>
      </c>
      <c r="AY13" s="35" t="s">
        <v>0</v>
      </c>
      <c r="AZ13" s="35" t="s">
        <v>0</v>
      </c>
      <c r="BA13" s="35" t="s">
        <v>0</v>
      </c>
    </row>
    <row r="14" spans="1:53" x14ac:dyDescent="0.2">
      <c r="A14" s="17" t="s">
        <v>14</v>
      </c>
      <c r="B14" s="29"/>
      <c r="C14" s="17">
        <v>-32167131.441065934</v>
      </c>
      <c r="D14" s="29"/>
      <c r="E14" s="17">
        <v>-33130217.781752933</v>
      </c>
      <c r="F14" s="17">
        <v>-34757095.777181134</v>
      </c>
      <c r="G14" s="17">
        <v>-36220076</v>
      </c>
      <c r="H14" s="17">
        <v>-37253523</v>
      </c>
      <c r="I14" s="17">
        <v>-39060328.129999988</v>
      </c>
      <c r="J14" s="17">
        <v>-40951297.449999996</v>
      </c>
      <c r="K14" s="17">
        <v>-42930453.769999996</v>
      </c>
      <c r="L14" s="17">
        <v>-45002015.660000004</v>
      </c>
      <c r="M14" s="17">
        <v>-47170406.789999999</v>
      </c>
      <c r="N14" s="17">
        <v>-49440354.330000006</v>
      </c>
      <c r="O14" s="94"/>
      <c r="P14" s="98" t="s">
        <v>14</v>
      </c>
      <c r="Q14" s="99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X14" s="33" t="s">
        <v>39</v>
      </c>
      <c r="AY14" s="35" t="s">
        <v>0</v>
      </c>
      <c r="AZ14" s="35" t="s">
        <v>0</v>
      </c>
      <c r="BA14" s="35" t="s">
        <v>0</v>
      </c>
    </row>
    <row r="15" spans="1:53" x14ac:dyDescent="0.2">
      <c r="A15" s="17" t="s">
        <v>16</v>
      </c>
      <c r="B15" s="29"/>
      <c r="C15" s="17">
        <v>-43336881.123907499</v>
      </c>
      <c r="D15" s="29"/>
      <c r="E15" s="17">
        <v>-33251495.891484439</v>
      </c>
      <c r="F15" s="17">
        <v>-33734353.138836876</v>
      </c>
      <c r="G15" s="17">
        <v>-34448204.085804746</v>
      </c>
      <c r="H15" s="17">
        <v>-35281907.705210529</v>
      </c>
      <c r="I15" s="17">
        <v>-36306200.486616962</v>
      </c>
      <c r="J15" s="17">
        <v>-37386417.685861908</v>
      </c>
      <c r="K15" s="17">
        <v>-38453470.882770963</v>
      </c>
      <c r="L15" s="17">
        <v>-39599654.331620991</v>
      </c>
      <c r="M15" s="17">
        <v>-40474678.074011154</v>
      </c>
      <c r="N15" s="17">
        <v>-41851970.928631194</v>
      </c>
      <c r="O15" s="94"/>
      <c r="P15" s="98" t="s">
        <v>16</v>
      </c>
      <c r="Q15" s="99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X15" s="33" t="s">
        <v>39</v>
      </c>
      <c r="AY15" s="35" t="s">
        <v>0</v>
      </c>
      <c r="AZ15" s="35" t="s">
        <v>0</v>
      </c>
      <c r="BA15" s="35" t="s">
        <v>0</v>
      </c>
    </row>
    <row r="16" spans="1:53" x14ac:dyDescent="0.2">
      <c r="A16" s="17" t="s">
        <v>15</v>
      </c>
      <c r="B16" s="29"/>
      <c r="C16" s="17">
        <v>-1798058.9253204756</v>
      </c>
      <c r="D16" s="29"/>
      <c r="E16" s="17">
        <v>-1945351.333587629</v>
      </c>
      <c r="F16" s="17">
        <v>-1573488.0348521066</v>
      </c>
      <c r="G16" s="17">
        <v>-1320936.2207584085</v>
      </c>
      <c r="H16" s="17">
        <v>-1137913.6856283383</v>
      </c>
      <c r="I16" s="17">
        <v>-979233.79590206069</v>
      </c>
      <c r="J16" s="17">
        <v>-761047.10099291755</v>
      </c>
      <c r="K16" s="17">
        <v>-638743.70435479702</v>
      </c>
      <c r="L16" s="17">
        <v>-503552.77222317096</v>
      </c>
      <c r="M16" s="17">
        <v>-396670.90070377575</v>
      </c>
      <c r="N16" s="17">
        <v>-319383.89292812016</v>
      </c>
      <c r="O16" s="94"/>
      <c r="P16" s="98" t="s">
        <v>15</v>
      </c>
      <c r="Q16" s="99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X16" s="33" t="s">
        <v>39</v>
      </c>
      <c r="AY16" s="35" t="s">
        <v>0</v>
      </c>
      <c r="AZ16" s="35" t="s">
        <v>0</v>
      </c>
      <c r="BA16" s="35" t="s">
        <v>0</v>
      </c>
    </row>
    <row r="17" spans="1:53" ht="13.5" thickBot="1" x14ac:dyDescent="0.25">
      <c r="A17" s="17" t="s">
        <v>148</v>
      </c>
      <c r="B17" s="29"/>
      <c r="C17" s="17">
        <v>-4770466</v>
      </c>
      <c r="D17" s="29"/>
      <c r="E17" s="17">
        <v>-6307813</v>
      </c>
      <c r="F17" s="17">
        <v>-6513524</v>
      </c>
      <c r="G17" s="17">
        <v>-6754750</v>
      </c>
      <c r="H17" s="17">
        <v>-6884427</v>
      </c>
      <c r="I17" s="17">
        <v>-7043204.2500000009</v>
      </c>
      <c r="J17" s="17">
        <v>-7155926.4100000001</v>
      </c>
      <c r="K17" s="17">
        <v>-7321891.6500000004</v>
      </c>
      <c r="L17" s="17">
        <v>-7441726.6400000006</v>
      </c>
      <c r="M17" s="17">
        <v>-7615398.6699999999</v>
      </c>
      <c r="N17" s="17">
        <v>-7560680.6199999992</v>
      </c>
      <c r="O17" s="17"/>
      <c r="P17" s="17" t="e">
        <f>-'[2]CF workings'!R116-SUM(#REF!)+#REF!+'[2]BS workings'!R905+'[2]BS workings'!R906</f>
        <v>#VALUE!</v>
      </c>
      <c r="Q17" s="100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X17" s="33" t="s">
        <v>39</v>
      </c>
      <c r="AY17" s="35" t="s">
        <v>0</v>
      </c>
      <c r="AZ17" s="35" t="s">
        <v>0</v>
      </c>
      <c r="BA17" s="35" t="s">
        <v>0</v>
      </c>
    </row>
    <row r="18" spans="1:53" ht="13.5" thickTop="1" x14ac:dyDescent="0.2">
      <c r="A18" s="17"/>
      <c r="B18" s="29"/>
      <c r="C18" s="17"/>
      <c r="D18" s="2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4"/>
      <c r="AX18" s="33" t="s">
        <v>39</v>
      </c>
      <c r="AY18" s="35" t="s">
        <v>0</v>
      </c>
      <c r="AZ18" s="35" t="s">
        <v>0</v>
      </c>
      <c r="BA18" s="35" t="s">
        <v>0</v>
      </c>
    </row>
    <row r="19" spans="1:53" x14ac:dyDescent="0.2">
      <c r="A19" s="21" t="s">
        <v>189</v>
      </c>
      <c r="B19" s="29"/>
      <c r="C19" s="56">
        <v>22723062.676920913</v>
      </c>
      <c r="D19" s="29"/>
      <c r="E19" s="56">
        <v>26287468.036275852</v>
      </c>
      <c r="F19" s="56">
        <v>25823353.313787218</v>
      </c>
      <c r="G19" s="56">
        <v>27240392.841060892</v>
      </c>
      <c r="H19" s="56">
        <v>28943911.511260472</v>
      </c>
      <c r="I19" s="56">
        <v>29588909.545943163</v>
      </c>
      <c r="J19" s="56">
        <v>28734053.886486534</v>
      </c>
      <c r="K19" s="56">
        <v>29366221.504340567</v>
      </c>
      <c r="L19" s="56">
        <v>30134840.377593622</v>
      </c>
      <c r="M19" s="56">
        <v>30357760.482436799</v>
      </c>
      <c r="N19" s="56">
        <v>31141505.28595075</v>
      </c>
      <c r="O19" s="94"/>
      <c r="AX19" s="33" t="s">
        <v>39</v>
      </c>
      <c r="AY19" s="35" t="s">
        <v>0</v>
      </c>
      <c r="AZ19" s="35" t="s">
        <v>0</v>
      </c>
      <c r="BA19" s="35" t="s">
        <v>0</v>
      </c>
    </row>
    <row r="20" spans="1:53" x14ac:dyDescent="0.2">
      <c r="A20" s="17"/>
      <c r="B20" s="29"/>
      <c r="C20" s="17"/>
      <c r="D20" s="29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4"/>
      <c r="AX20" s="33" t="s">
        <v>39</v>
      </c>
      <c r="AY20" s="35" t="s">
        <v>0</v>
      </c>
      <c r="AZ20" s="35" t="s">
        <v>0</v>
      </c>
      <c r="BA20" s="35" t="s">
        <v>0</v>
      </c>
    </row>
    <row r="21" spans="1:53" ht="15" x14ac:dyDescent="0.25">
      <c r="A21" s="39" t="s">
        <v>190</v>
      </c>
      <c r="B21" s="29"/>
      <c r="C21" s="17"/>
      <c r="D21" s="29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4"/>
      <c r="AX21" s="33" t="s">
        <v>39</v>
      </c>
      <c r="AY21" s="35" t="s">
        <v>0</v>
      </c>
      <c r="AZ21" s="35" t="s">
        <v>0</v>
      </c>
      <c r="BA21" s="35" t="s">
        <v>0</v>
      </c>
    </row>
    <row r="22" spans="1:53" x14ac:dyDescent="0.2">
      <c r="A22" s="21" t="s">
        <v>184</v>
      </c>
      <c r="B22" s="29"/>
      <c r="C22" s="17"/>
      <c r="D22" s="2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4"/>
      <c r="AX22" s="33" t="s">
        <v>39</v>
      </c>
      <c r="AY22" s="35" t="s">
        <v>0</v>
      </c>
      <c r="AZ22" s="35" t="s">
        <v>0</v>
      </c>
      <c r="BA22" s="35" t="s">
        <v>0</v>
      </c>
    </row>
    <row r="23" spans="1:53" x14ac:dyDescent="0.2">
      <c r="A23" s="13" t="s">
        <v>191</v>
      </c>
      <c r="B23" s="29"/>
      <c r="C23" s="17">
        <v>15858443.042907458</v>
      </c>
      <c r="D23" s="29"/>
      <c r="E23" s="17">
        <v>262770.34094718541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94"/>
      <c r="AX23" s="33" t="s">
        <v>39</v>
      </c>
      <c r="AY23" s="35" t="s">
        <v>0</v>
      </c>
      <c r="AZ23" s="35" t="s">
        <v>0</v>
      </c>
      <c r="BA23" s="35" t="s">
        <v>0</v>
      </c>
    </row>
    <row r="24" spans="1:53" x14ac:dyDescent="0.2">
      <c r="A24" s="17" t="s">
        <v>192</v>
      </c>
      <c r="B24" s="29"/>
      <c r="C24" s="17">
        <v>2923900</v>
      </c>
      <c r="D24" s="29"/>
      <c r="E24" s="17">
        <v>1519129</v>
      </c>
      <c r="F24" s="17">
        <v>1262938</v>
      </c>
      <c r="G24" s="17">
        <v>1298000</v>
      </c>
      <c r="H24" s="17">
        <v>1362900</v>
      </c>
      <c r="I24" s="17">
        <v>1328836.7</v>
      </c>
      <c r="J24" s="17">
        <v>1334102.8</v>
      </c>
      <c r="K24" s="17">
        <v>1178507.05</v>
      </c>
      <c r="L24" s="17">
        <v>925908.26</v>
      </c>
      <c r="M24" s="17">
        <v>1871225.29</v>
      </c>
      <c r="N24" s="17">
        <v>1873482.05</v>
      </c>
      <c r="O24" s="94"/>
      <c r="AX24" s="33" t="s">
        <v>39</v>
      </c>
      <c r="AY24" s="35" t="s">
        <v>0</v>
      </c>
      <c r="AZ24" s="35" t="s">
        <v>0</v>
      </c>
      <c r="BA24" s="35" t="s">
        <v>0</v>
      </c>
    </row>
    <row r="25" spans="1:53" x14ac:dyDescent="0.2">
      <c r="A25" s="17" t="s">
        <v>193</v>
      </c>
      <c r="B25" s="29"/>
      <c r="C25" s="17">
        <v>41785</v>
      </c>
      <c r="D25" s="29"/>
      <c r="E25" s="17">
        <v>39353</v>
      </c>
      <c r="F25" s="17">
        <v>40391</v>
      </c>
      <c r="G25" s="17">
        <v>41504</v>
      </c>
      <c r="H25" s="17">
        <v>32362</v>
      </c>
      <c r="I25" s="17">
        <v>18976</v>
      </c>
      <c r="J25" s="17">
        <v>20348</v>
      </c>
      <c r="K25" s="17">
        <v>21819</v>
      </c>
      <c r="L25" s="17">
        <v>9550</v>
      </c>
      <c r="M25" s="17">
        <v>0</v>
      </c>
      <c r="N25" s="17">
        <v>0</v>
      </c>
      <c r="O25" s="94"/>
      <c r="AX25" s="33" t="s">
        <v>39</v>
      </c>
      <c r="AY25" s="35" t="s">
        <v>0</v>
      </c>
      <c r="AZ25" s="35" t="s">
        <v>0</v>
      </c>
      <c r="BA25" s="35" t="s">
        <v>0</v>
      </c>
    </row>
    <row r="26" spans="1:53" x14ac:dyDescent="0.2">
      <c r="A26" s="21" t="s">
        <v>188</v>
      </c>
      <c r="B26" s="29"/>
      <c r="C26" s="17"/>
      <c r="D26" s="2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94"/>
      <c r="AX26" s="33" t="s">
        <v>39</v>
      </c>
      <c r="AY26" s="35" t="s">
        <v>0</v>
      </c>
      <c r="AZ26" s="35" t="s">
        <v>0</v>
      </c>
      <c r="BA26" s="35" t="s">
        <v>0</v>
      </c>
    </row>
    <row r="27" spans="1:53" x14ac:dyDescent="0.2">
      <c r="A27" s="13" t="s">
        <v>194</v>
      </c>
      <c r="B27" s="29"/>
      <c r="C27" s="17">
        <v>0</v>
      </c>
      <c r="D27" s="29"/>
      <c r="E27" s="17">
        <v>0</v>
      </c>
      <c r="F27" s="17">
        <v>-5656995.3643006636</v>
      </c>
      <c r="G27" s="17">
        <v>-7323035.7307691481</v>
      </c>
      <c r="H27" s="17">
        <v>-8857114.9132741131</v>
      </c>
      <c r="I27" s="17">
        <v>-7977019.8092876896</v>
      </c>
      <c r="J27" s="17">
        <v>-7045521.5977757759</v>
      </c>
      <c r="K27" s="17">
        <v>-10346992.102635972</v>
      </c>
      <c r="L27" s="17">
        <v>-13276312.002071625</v>
      </c>
      <c r="M27" s="17">
        <v>-11292955.404992983</v>
      </c>
      <c r="N27" s="17">
        <v>-15425978.462726921</v>
      </c>
      <c r="O27" s="94"/>
      <c r="AX27" s="33" t="s">
        <v>39</v>
      </c>
      <c r="AY27" s="35" t="s">
        <v>0</v>
      </c>
      <c r="AZ27" s="35" t="s">
        <v>0</v>
      </c>
      <c r="BA27" s="35" t="s">
        <v>0</v>
      </c>
    </row>
    <row r="28" spans="1:53" x14ac:dyDescent="0.2">
      <c r="A28" s="17" t="s">
        <v>195</v>
      </c>
      <c r="B28" s="29"/>
      <c r="C28" s="17">
        <v>0</v>
      </c>
      <c r="D28" s="29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94"/>
      <c r="AX28" s="33" t="s">
        <v>39</v>
      </c>
      <c r="AY28" s="35" t="s">
        <v>0</v>
      </c>
      <c r="AZ28" s="35" t="s">
        <v>0</v>
      </c>
      <c r="BA28" s="35" t="s">
        <v>0</v>
      </c>
    </row>
    <row r="29" spans="1:53" x14ac:dyDescent="0.2">
      <c r="A29" s="17" t="s">
        <v>196</v>
      </c>
      <c r="B29" s="29"/>
      <c r="C29" s="17">
        <v>-47004837.301034018</v>
      </c>
      <c r="D29" s="29"/>
      <c r="E29" s="17">
        <v>-23519349.395167619</v>
      </c>
      <c r="F29" s="17">
        <v>-17761544.351365477</v>
      </c>
      <c r="G29" s="17">
        <v>-18148911.177093361</v>
      </c>
      <c r="H29" s="17">
        <v>-18480581.655182488</v>
      </c>
      <c r="I29" s="17">
        <v>-19835025.288798254</v>
      </c>
      <c r="J29" s="17">
        <v>-20704513.162512019</v>
      </c>
      <c r="K29" s="17">
        <v>-17806916.919986885</v>
      </c>
      <c r="L29" s="17">
        <v>-15638376.372255059</v>
      </c>
      <c r="M29" s="17">
        <v>-19351263.29349684</v>
      </c>
      <c r="N29" s="17">
        <v>-16180898.269922376</v>
      </c>
      <c r="O29" s="94"/>
      <c r="AX29" s="33" t="s">
        <v>39</v>
      </c>
      <c r="AY29" s="35" t="s">
        <v>0</v>
      </c>
      <c r="AZ29" s="35" t="s">
        <v>0</v>
      </c>
      <c r="BA29" s="35" t="s">
        <v>0</v>
      </c>
    </row>
    <row r="30" spans="1:53" x14ac:dyDescent="0.2">
      <c r="A30" s="17"/>
      <c r="B30" s="29"/>
      <c r="C30" s="17"/>
      <c r="D30" s="2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94"/>
      <c r="AX30" s="33" t="s">
        <v>39</v>
      </c>
      <c r="AY30" s="35" t="s">
        <v>0</v>
      </c>
      <c r="AZ30" s="35" t="s">
        <v>0</v>
      </c>
      <c r="BA30" s="35" t="s">
        <v>0</v>
      </c>
    </row>
    <row r="31" spans="1:53" x14ac:dyDescent="0.2">
      <c r="A31" s="21" t="s">
        <v>197</v>
      </c>
      <c r="B31" s="29"/>
      <c r="C31" s="56">
        <v>-28180709.258126561</v>
      </c>
      <c r="D31" s="29"/>
      <c r="E31" s="56">
        <v>-21698097.054220434</v>
      </c>
      <c r="F31" s="56">
        <v>-22115210.715666141</v>
      </c>
      <c r="G31" s="56">
        <v>-24132442.907862507</v>
      </c>
      <c r="H31" s="56">
        <v>-25942434.568456601</v>
      </c>
      <c r="I31" s="56">
        <v>-26464232.398085944</v>
      </c>
      <c r="J31" s="56">
        <v>-26395583.960287794</v>
      </c>
      <c r="K31" s="56">
        <v>-26953582.972622856</v>
      </c>
      <c r="L31" s="56">
        <v>-27979230.114326686</v>
      </c>
      <c r="M31" s="56">
        <v>-28772993.408489823</v>
      </c>
      <c r="N31" s="56">
        <v>-29733394.682649296</v>
      </c>
      <c r="O31" s="94"/>
      <c r="AX31" s="33" t="s">
        <v>39</v>
      </c>
      <c r="AY31" s="35" t="s">
        <v>0</v>
      </c>
      <c r="AZ31" s="35" t="s">
        <v>0</v>
      </c>
      <c r="BA31" s="35" t="s">
        <v>0</v>
      </c>
    </row>
    <row r="32" spans="1:53" x14ac:dyDescent="0.2">
      <c r="A32" s="17"/>
      <c r="B32" s="29"/>
      <c r="C32" s="17"/>
      <c r="D32" s="29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4"/>
      <c r="AX32" s="33" t="s">
        <v>39</v>
      </c>
      <c r="AY32" s="35" t="s">
        <v>0</v>
      </c>
      <c r="AZ32" s="35" t="s">
        <v>0</v>
      </c>
      <c r="BA32" s="35" t="s">
        <v>0</v>
      </c>
    </row>
    <row r="33" spans="1:53" ht="15" x14ac:dyDescent="0.25">
      <c r="A33" s="39" t="s">
        <v>198</v>
      </c>
      <c r="B33" s="29"/>
      <c r="C33" s="17"/>
      <c r="D33" s="2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94"/>
      <c r="AX33" s="33" t="s">
        <v>39</v>
      </c>
      <c r="AY33" s="35" t="s">
        <v>0</v>
      </c>
      <c r="AZ33" s="35" t="s">
        <v>0</v>
      </c>
      <c r="BA33" s="35" t="s">
        <v>0</v>
      </c>
    </row>
    <row r="34" spans="1:53" x14ac:dyDescent="0.2">
      <c r="A34" s="21" t="s">
        <v>184</v>
      </c>
      <c r="B34" s="29"/>
      <c r="C34" s="17"/>
      <c r="D34" s="29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94"/>
      <c r="AX34" s="33" t="s">
        <v>39</v>
      </c>
      <c r="AY34" s="35" t="s">
        <v>0</v>
      </c>
      <c r="AZ34" s="35" t="s">
        <v>0</v>
      </c>
      <c r="BA34" s="35" t="s">
        <v>0</v>
      </c>
    </row>
    <row r="35" spans="1:53" x14ac:dyDescent="0.2">
      <c r="A35" s="17" t="s">
        <v>199</v>
      </c>
      <c r="B35" s="29"/>
      <c r="C35" s="17">
        <v>2200000</v>
      </c>
      <c r="D35" s="29"/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94"/>
      <c r="AX35" s="33" t="s">
        <v>39</v>
      </c>
      <c r="AY35" s="35" t="s">
        <v>0</v>
      </c>
      <c r="AZ35" s="35" t="s">
        <v>0</v>
      </c>
      <c r="BA35" s="35" t="s">
        <v>0</v>
      </c>
    </row>
    <row r="36" spans="1:53" x14ac:dyDescent="0.2">
      <c r="A36" s="21" t="s">
        <v>188</v>
      </c>
      <c r="B36" s="29"/>
      <c r="C36" s="17"/>
      <c r="D36" s="2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94"/>
      <c r="AX36" s="33" t="s">
        <v>39</v>
      </c>
      <c r="AY36" s="35" t="s">
        <v>0</v>
      </c>
      <c r="AZ36" s="35" t="s">
        <v>0</v>
      </c>
      <c r="BA36" s="35" t="s">
        <v>0</v>
      </c>
    </row>
    <row r="37" spans="1:53" x14ac:dyDescent="0.2">
      <c r="A37" s="17" t="s">
        <v>200</v>
      </c>
      <c r="B37" s="29"/>
      <c r="C37" s="17">
        <v>-4261482</v>
      </c>
      <c r="D37" s="29"/>
      <c r="E37" s="17">
        <v>-4603201</v>
      </c>
      <c r="F37" s="17">
        <v>-3410406</v>
      </c>
      <c r="G37" s="17">
        <v>-2722527</v>
      </c>
      <c r="H37" s="17">
        <v>-2535313</v>
      </c>
      <c r="I37" s="17">
        <v>-2704834</v>
      </c>
      <c r="J37" s="17">
        <v>-1967653</v>
      </c>
      <c r="K37" s="17">
        <v>-1868060</v>
      </c>
      <c r="L37" s="17">
        <v>-1456857</v>
      </c>
      <c r="M37" s="17">
        <v>-990401</v>
      </c>
      <c r="N37" s="17">
        <v>-596217</v>
      </c>
      <c r="O37" s="94"/>
      <c r="AX37" s="33" t="s">
        <v>39</v>
      </c>
      <c r="AY37" s="35" t="s">
        <v>0</v>
      </c>
      <c r="AZ37" s="35" t="s">
        <v>0</v>
      </c>
      <c r="BA37" s="35" t="s">
        <v>0</v>
      </c>
    </row>
    <row r="38" spans="1:53" x14ac:dyDescent="0.2">
      <c r="A38" s="17"/>
      <c r="B38" s="29"/>
      <c r="C38" s="17"/>
      <c r="D38" s="2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94"/>
      <c r="AX38" s="33" t="s">
        <v>39</v>
      </c>
      <c r="AY38" s="35" t="s">
        <v>0</v>
      </c>
      <c r="AZ38" s="35" t="s">
        <v>0</v>
      </c>
      <c r="BA38" s="35" t="s">
        <v>0</v>
      </c>
    </row>
    <row r="39" spans="1:53" x14ac:dyDescent="0.2">
      <c r="A39" s="21" t="s">
        <v>201</v>
      </c>
      <c r="B39" s="29"/>
      <c r="C39" s="56">
        <v>-2061482</v>
      </c>
      <c r="D39" s="29"/>
      <c r="E39" s="56">
        <v>-4603201</v>
      </c>
      <c r="F39" s="56">
        <v>-3410406</v>
      </c>
      <c r="G39" s="56">
        <v>-2722527</v>
      </c>
      <c r="H39" s="56">
        <v>-2535313</v>
      </c>
      <c r="I39" s="56">
        <v>-2704834</v>
      </c>
      <c r="J39" s="56">
        <v>-1967653</v>
      </c>
      <c r="K39" s="56">
        <v>-1868060</v>
      </c>
      <c r="L39" s="56">
        <v>-1456857</v>
      </c>
      <c r="M39" s="56">
        <v>-990401</v>
      </c>
      <c r="N39" s="56">
        <v>-596217</v>
      </c>
      <c r="O39" s="94"/>
      <c r="AX39" s="33" t="s">
        <v>39</v>
      </c>
      <c r="AY39" s="35" t="s">
        <v>0</v>
      </c>
      <c r="AZ39" s="35" t="s">
        <v>0</v>
      </c>
      <c r="BA39" s="35" t="s">
        <v>0</v>
      </c>
    </row>
    <row r="40" spans="1:53" x14ac:dyDescent="0.2">
      <c r="A40" s="17"/>
      <c r="B40" s="29"/>
      <c r="C40" s="17"/>
      <c r="D40" s="2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94"/>
      <c r="AX40" s="33" t="s">
        <v>39</v>
      </c>
      <c r="AY40" s="35" t="s">
        <v>0</v>
      </c>
      <c r="AZ40" s="35" t="s">
        <v>0</v>
      </c>
      <c r="BA40" s="35" t="s">
        <v>0</v>
      </c>
    </row>
    <row r="41" spans="1:53" x14ac:dyDescent="0.2">
      <c r="A41" s="21" t="s">
        <v>202</v>
      </c>
      <c r="B41" s="29"/>
      <c r="C41" s="17">
        <v>-7519128.5812056474</v>
      </c>
      <c r="D41" s="29"/>
      <c r="E41" s="17">
        <v>-13830.017944581807</v>
      </c>
      <c r="F41" s="17">
        <v>297736.59812107682</v>
      </c>
      <c r="G41" s="17">
        <v>385422.93319838494</v>
      </c>
      <c r="H41" s="17">
        <v>466163.94280387089</v>
      </c>
      <c r="I41" s="17">
        <v>419843.14785721898</v>
      </c>
      <c r="J41" s="17">
        <v>370816.92619873956</v>
      </c>
      <c r="K41" s="17">
        <v>544578.5317177102</v>
      </c>
      <c r="L41" s="17">
        <v>698753.26326693594</v>
      </c>
      <c r="M41" s="17">
        <v>594366.07394697517</v>
      </c>
      <c r="N41" s="17">
        <v>811893.60330145434</v>
      </c>
      <c r="O41" s="94"/>
      <c r="AX41" s="33" t="s">
        <v>39</v>
      </c>
      <c r="AY41" s="35" t="s">
        <v>0</v>
      </c>
      <c r="AZ41" s="35" t="s">
        <v>0</v>
      </c>
      <c r="BA41" s="35" t="s">
        <v>0</v>
      </c>
    </row>
    <row r="42" spans="1:53" x14ac:dyDescent="0.2">
      <c r="A42" s="17"/>
      <c r="B42" s="29"/>
      <c r="C42" s="17"/>
      <c r="D42" s="2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94"/>
      <c r="AX42" s="33" t="s">
        <v>39</v>
      </c>
      <c r="AY42" s="35" t="s">
        <v>0</v>
      </c>
      <c r="AZ42" s="35" t="s">
        <v>0</v>
      </c>
      <c r="BA42" s="35" t="s">
        <v>0</v>
      </c>
    </row>
    <row r="43" spans="1:53" x14ac:dyDescent="0.2">
      <c r="A43" s="21" t="s">
        <v>203</v>
      </c>
      <c r="B43" s="29"/>
      <c r="C43" s="50">
        <v>9491000</v>
      </c>
      <c r="D43" s="29"/>
      <c r="E43" s="17">
        <v>1971871.4187943526</v>
      </c>
      <c r="F43" s="17">
        <v>1958041.4008497708</v>
      </c>
      <c r="G43" s="17">
        <v>2255777.9989708476</v>
      </c>
      <c r="H43" s="17">
        <v>2641200.9321692325</v>
      </c>
      <c r="I43" s="17">
        <v>3107364.8749731034</v>
      </c>
      <c r="J43" s="17">
        <v>3527208.0228303224</v>
      </c>
      <c r="K43" s="17">
        <v>3898024.9490290619</v>
      </c>
      <c r="L43" s="17">
        <v>4442603.4807467721</v>
      </c>
      <c r="M43" s="17">
        <v>5141356.7440137081</v>
      </c>
      <c r="N43" s="17">
        <v>5735722.8179606833</v>
      </c>
      <c r="O43" s="94"/>
      <c r="AX43" s="33" t="s">
        <v>39</v>
      </c>
      <c r="AY43" s="35" t="s">
        <v>0</v>
      </c>
      <c r="AZ43" s="35" t="s">
        <v>0</v>
      </c>
      <c r="BA43" s="35" t="s">
        <v>0</v>
      </c>
    </row>
    <row r="44" spans="1:53" x14ac:dyDescent="0.2">
      <c r="A44" s="17"/>
      <c r="B44" s="29"/>
      <c r="C44" s="17"/>
      <c r="D44" s="2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94"/>
      <c r="AX44" s="33" t="s">
        <v>39</v>
      </c>
      <c r="AY44" s="35" t="s">
        <v>0</v>
      </c>
      <c r="AZ44" s="35" t="s">
        <v>0</v>
      </c>
      <c r="BA44" s="35" t="s">
        <v>0</v>
      </c>
    </row>
    <row r="45" spans="1:53" ht="13.5" thickBot="1" x14ac:dyDescent="0.25">
      <c r="A45" s="21" t="s">
        <v>204</v>
      </c>
      <c r="B45" s="19"/>
      <c r="C45" s="27">
        <v>1971871.4187943526</v>
      </c>
      <c r="D45" s="19"/>
      <c r="E45" s="27">
        <v>1958041.4008497708</v>
      </c>
      <c r="F45" s="27">
        <v>2255777.9989708476</v>
      </c>
      <c r="G45" s="27">
        <v>2641200.9321692325</v>
      </c>
      <c r="H45" s="27">
        <v>3107364.8749731034</v>
      </c>
      <c r="I45" s="27">
        <v>3527208.0228303224</v>
      </c>
      <c r="J45" s="27">
        <v>3898024.9490290619</v>
      </c>
      <c r="K45" s="27">
        <v>4442603.4807467721</v>
      </c>
      <c r="L45" s="27">
        <v>5141356.7440137081</v>
      </c>
      <c r="M45" s="27">
        <v>5735722.8179606833</v>
      </c>
      <c r="N45" s="27">
        <v>6547616.4212621376</v>
      </c>
      <c r="O45" s="94"/>
      <c r="AX45" s="33" t="s">
        <v>39</v>
      </c>
      <c r="AY45" s="35" t="s">
        <v>0</v>
      </c>
      <c r="AZ45" s="35" t="s">
        <v>0</v>
      </c>
      <c r="BA45" s="35" t="s">
        <v>0</v>
      </c>
    </row>
    <row r="46" spans="1:53" x14ac:dyDescent="0.2">
      <c r="A46" s="101"/>
      <c r="B46" s="29"/>
      <c r="C46" s="101"/>
      <c r="D46" s="29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94"/>
      <c r="AX46" s="33" t="s">
        <v>39</v>
      </c>
      <c r="AY46" s="35" t="s">
        <v>0</v>
      </c>
      <c r="AZ46" s="35" t="s">
        <v>0</v>
      </c>
      <c r="BA46" s="35" t="s">
        <v>0</v>
      </c>
    </row>
    <row r="47" spans="1:53" x14ac:dyDescent="0.2">
      <c r="A47" s="13" t="s">
        <v>204</v>
      </c>
      <c r="B47" s="29"/>
      <c r="C47" s="17">
        <v>1971871.4187943526</v>
      </c>
      <c r="D47" s="29"/>
      <c r="E47" s="17">
        <v>1958041.4008497708</v>
      </c>
      <c r="F47" s="17">
        <v>2255777.9989708476</v>
      </c>
      <c r="G47" s="17">
        <v>2641200.9321692325</v>
      </c>
      <c r="H47" s="17">
        <v>3107364.8749731034</v>
      </c>
      <c r="I47" s="17">
        <v>3527208.0228303224</v>
      </c>
      <c r="J47" s="17">
        <v>3898024.9490290619</v>
      </c>
      <c r="K47" s="17">
        <v>4442603.4807467721</v>
      </c>
      <c r="L47" s="17">
        <v>5141356.7440137081</v>
      </c>
      <c r="M47" s="17">
        <v>5735722.8179606833</v>
      </c>
      <c r="N47" s="17">
        <v>6547616.4212621376</v>
      </c>
      <c r="O47" s="94"/>
      <c r="AX47" s="33" t="s">
        <v>39</v>
      </c>
      <c r="AY47" s="35" t="s">
        <v>0</v>
      </c>
      <c r="AZ47" s="35" t="s">
        <v>0</v>
      </c>
      <c r="BA47" s="35" t="s">
        <v>0</v>
      </c>
    </row>
    <row r="48" spans="1:53" x14ac:dyDescent="0.2">
      <c r="A48" s="13" t="s">
        <v>205</v>
      </c>
      <c r="B48" s="29"/>
      <c r="C48" s="17">
        <v>37465556.957092538</v>
      </c>
      <c r="D48" s="29"/>
      <c r="E48" s="17">
        <v>37202786.616145343</v>
      </c>
      <c r="F48" s="17">
        <v>42859781.980446011</v>
      </c>
      <c r="G48" s="17">
        <v>50182817.711215161</v>
      </c>
      <c r="H48" s="17">
        <v>59039932.624489278</v>
      </c>
      <c r="I48" s="17">
        <v>67016952.433776967</v>
      </c>
      <c r="J48" s="17">
        <v>74062474.031552747</v>
      </c>
      <c r="K48" s="17">
        <v>84409466.134188712</v>
      </c>
      <c r="L48" s="17">
        <v>97685778.136260331</v>
      </c>
      <c r="M48" s="17">
        <v>108978733.5412533</v>
      </c>
      <c r="N48" s="17">
        <v>124404712.00398023</v>
      </c>
      <c r="O48" s="94"/>
      <c r="AX48" s="33" t="s">
        <v>39</v>
      </c>
      <c r="AY48" s="35" t="s">
        <v>0</v>
      </c>
      <c r="AZ48" s="35" t="s">
        <v>0</v>
      </c>
      <c r="BA48" s="35" t="s">
        <v>0</v>
      </c>
    </row>
    <row r="49" spans="1:53" x14ac:dyDescent="0.2">
      <c r="A49" s="22" t="s">
        <v>206</v>
      </c>
      <c r="B49" s="19"/>
      <c r="C49" s="22">
        <v>39437428.375886887</v>
      </c>
      <c r="D49" s="19"/>
      <c r="E49" s="22">
        <v>39160828.016995117</v>
      </c>
      <c r="F49" s="22">
        <v>45115559.979416862</v>
      </c>
      <c r="G49" s="22">
        <v>52824018.643384397</v>
      </c>
      <c r="H49" s="22">
        <v>62147297.499462381</v>
      </c>
      <c r="I49" s="22">
        <v>70544160.456607282</v>
      </c>
      <c r="J49" s="22">
        <v>77960498.980581805</v>
      </c>
      <c r="K49" s="22">
        <v>88852069.614935488</v>
      </c>
      <c r="L49" s="22">
        <v>102827134.88027404</v>
      </c>
      <c r="M49" s="22">
        <v>114714456.35921398</v>
      </c>
      <c r="N49" s="22">
        <v>130952328.42524236</v>
      </c>
      <c r="O49" s="94"/>
      <c r="AX49" s="33" t="s">
        <v>39</v>
      </c>
      <c r="AY49" s="35" t="s">
        <v>0</v>
      </c>
      <c r="AZ49" s="35" t="s">
        <v>0</v>
      </c>
      <c r="BA49" s="35" t="s">
        <v>0</v>
      </c>
    </row>
    <row r="50" spans="1:53" x14ac:dyDescent="0.2">
      <c r="A50" s="17"/>
      <c r="B50" s="29"/>
      <c r="C50" s="17"/>
      <c r="D50" s="29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94"/>
      <c r="AX50" s="33" t="s">
        <v>39</v>
      </c>
      <c r="AY50" s="35" t="s">
        <v>0</v>
      </c>
      <c r="AZ50" s="35" t="s">
        <v>0</v>
      </c>
      <c r="BA50" s="35" t="s">
        <v>0</v>
      </c>
    </row>
    <row r="51" spans="1:53" ht="30" customHeight="1" x14ac:dyDescent="0.2">
      <c r="A51" s="16" t="s">
        <v>0</v>
      </c>
      <c r="B51" s="102" t="s">
        <v>0</v>
      </c>
      <c r="C51" s="16" t="s">
        <v>0</v>
      </c>
      <c r="D51" s="102" t="s">
        <v>0</v>
      </c>
      <c r="E51" s="16" t="s">
        <v>0</v>
      </c>
      <c r="F51" s="16" t="s">
        <v>0</v>
      </c>
      <c r="G51" s="16" t="s">
        <v>0</v>
      </c>
      <c r="H51" s="16" t="s">
        <v>0</v>
      </c>
      <c r="I51" s="16" t="s">
        <v>0</v>
      </c>
      <c r="J51" s="16" t="s">
        <v>0</v>
      </c>
      <c r="K51" s="16" t="s">
        <v>0</v>
      </c>
      <c r="L51" s="16" t="s">
        <v>0</v>
      </c>
      <c r="M51" s="16" t="s">
        <v>0</v>
      </c>
      <c r="N51" s="16" t="s">
        <v>0</v>
      </c>
      <c r="O51" s="35" t="s">
        <v>0</v>
      </c>
      <c r="P51" s="35" t="s">
        <v>0</v>
      </c>
      <c r="Q51" s="35" t="s">
        <v>0</v>
      </c>
      <c r="R51" s="35" t="s">
        <v>0</v>
      </c>
      <c r="S51" s="35" t="s">
        <v>0</v>
      </c>
      <c r="T51" s="35" t="s">
        <v>0</v>
      </c>
      <c r="U51" s="35" t="s">
        <v>0</v>
      </c>
      <c r="V51" s="35" t="s">
        <v>0</v>
      </c>
      <c r="W51" s="35" t="s">
        <v>0</v>
      </c>
      <c r="X51" s="35" t="s">
        <v>0</v>
      </c>
      <c r="Y51" s="35" t="s">
        <v>0</v>
      </c>
      <c r="Z51" s="35" t="s">
        <v>0</v>
      </c>
      <c r="AA51" s="35" t="s">
        <v>0</v>
      </c>
      <c r="AB51" s="35" t="s">
        <v>0</v>
      </c>
      <c r="AC51" s="35" t="s">
        <v>0</v>
      </c>
      <c r="AD51" s="35" t="s">
        <v>0</v>
      </c>
      <c r="AE51" s="35" t="s">
        <v>0</v>
      </c>
      <c r="AF51" s="35" t="s">
        <v>0</v>
      </c>
      <c r="AG51" s="35" t="s">
        <v>0</v>
      </c>
      <c r="AH51" s="35" t="s">
        <v>0</v>
      </c>
      <c r="AI51" s="35" t="s">
        <v>0</v>
      </c>
      <c r="AJ51" s="35" t="s">
        <v>0</v>
      </c>
      <c r="AK51" s="35" t="s">
        <v>0</v>
      </c>
      <c r="AL51" s="35" t="s">
        <v>0</v>
      </c>
      <c r="AM51" s="35" t="s">
        <v>0</v>
      </c>
      <c r="AN51" s="35" t="s">
        <v>0</v>
      </c>
      <c r="AO51" s="35" t="s">
        <v>0</v>
      </c>
      <c r="AP51" s="35" t="s">
        <v>0</v>
      </c>
      <c r="AQ51" s="35" t="s">
        <v>0</v>
      </c>
      <c r="AR51" s="35" t="s">
        <v>0</v>
      </c>
      <c r="AS51" s="35" t="s">
        <v>0</v>
      </c>
      <c r="AT51" s="35" t="s">
        <v>0</v>
      </c>
      <c r="AU51" s="35" t="s">
        <v>0</v>
      </c>
      <c r="AV51" s="35" t="s">
        <v>0</v>
      </c>
      <c r="AW51" s="35" t="s">
        <v>0</v>
      </c>
      <c r="AX51" s="35" t="s">
        <v>0</v>
      </c>
      <c r="AY51" s="35" t="s">
        <v>0</v>
      </c>
      <c r="AZ51" s="35" t="s">
        <v>0</v>
      </c>
      <c r="BA51" s="35" t="s">
        <v>0</v>
      </c>
    </row>
    <row r="52" spans="1:53" ht="30" customHeight="1" x14ac:dyDescent="0.2">
      <c r="A52" s="16" t="s">
        <v>0</v>
      </c>
      <c r="B52" s="102" t="s">
        <v>0</v>
      </c>
      <c r="C52" s="16" t="s">
        <v>0</v>
      </c>
      <c r="D52" s="102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 t="s">
        <v>0</v>
      </c>
      <c r="L52" s="16" t="s">
        <v>0</v>
      </c>
      <c r="M52" s="16" t="s">
        <v>0</v>
      </c>
      <c r="N52" s="16" t="s">
        <v>0</v>
      </c>
      <c r="O52" s="35" t="s">
        <v>0</v>
      </c>
      <c r="P52" s="35" t="s">
        <v>0</v>
      </c>
      <c r="Q52" s="35" t="s">
        <v>0</v>
      </c>
      <c r="R52" s="35" t="s">
        <v>0</v>
      </c>
      <c r="S52" s="35" t="s">
        <v>0</v>
      </c>
      <c r="T52" s="35" t="s">
        <v>0</v>
      </c>
      <c r="U52" s="35" t="s">
        <v>0</v>
      </c>
      <c r="V52" s="35" t="s">
        <v>0</v>
      </c>
      <c r="W52" s="35" t="s">
        <v>0</v>
      </c>
      <c r="X52" s="35" t="s">
        <v>0</v>
      </c>
      <c r="Y52" s="35" t="s">
        <v>0</v>
      </c>
      <c r="Z52" s="35" t="s">
        <v>0</v>
      </c>
      <c r="AA52" s="35" t="s">
        <v>0</v>
      </c>
      <c r="AB52" s="35" t="s">
        <v>0</v>
      </c>
      <c r="AC52" s="35" t="s">
        <v>0</v>
      </c>
      <c r="AD52" s="35" t="s">
        <v>0</v>
      </c>
      <c r="AE52" s="35" t="s">
        <v>0</v>
      </c>
      <c r="AF52" s="35" t="s">
        <v>0</v>
      </c>
      <c r="AG52" s="35" t="s">
        <v>0</v>
      </c>
      <c r="AH52" s="35" t="s">
        <v>0</v>
      </c>
      <c r="AI52" s="35" t="s">
        <v>0</v>
      </c>
      <c r="AJ52" s="35" t="s">
        <v>0</v>
      </c>
      <c r="AK52" s="35" t="s">
        <v>0</v>
      </c>
      <c r="AL52" s="35" t="s">
        <v>0</v>
      </c>
      <c r="AM52" s="35" t="s">
        <v>0</v>
      </c>
      <c r="AN52" s="35" t="s">
        <v>0</v>
      </c>
      <c r="AO52" s="35" t="s">
        <v>0</v>
      </c>
      <c r="AP52" s="35" t="s">
        <v>0</v>
      </c>
      <c r="AQ52" s="35" t="s">
        <v>0</v>
      </c>
      <c r="AR52" s="35" t="s">
        <v>0</v>
      </c>
      <c r="AS52" s="35" t="s">
        <v>0</v>
      </c>
      <c r="AT52" s="35" t="s">
        <v>0</v>
      </c>
      <c r="AU52" s="35" t="s">
        <v>0</v>
      </c>
      <c r="AV52" s="35" t="s">
        <v>0</v>
      </c>
      <c r="AW52" s="35" t="s">
        <v>0</v>
      </c>
      <c r="AX52" s="35" t="s">
        <v>0</v>
      </c>
      <c r="AY52" s="35" t="s">
        <v>0</v>
      </c>
      <c r="AZ52" s="35" t="s">
        <v>0</v>
      </c>
      <c r="BA52" s="35" t="s">
        <v>0</v>
      </c>
    </row>
    <row r="53" spans="1:53" ht="30" customHeight="1" x14ac:dyDescent="0.2">
      <c r="A53" s="16" t="s">
        <v>0</v>
      </c>
      <c r="B53" s="102" t="s">
        <v>0</v>
      </c>
      <c r="C53" s="16" t="s">
        <v>0</v>
      </c>
      <c r="D53" s="102" t="s">
        <v>0</v>
      </c>
      <c r="E53" s="16" t="s">
        <v>0</v>
      </c>
      <c r="F53" s="16" t="s">
        <v>0</v>
      </c>
      <c r="G53" s="16" t="s">
        <v>0</v>
      </c>
      <c r="H53" s="16" t="s">
        <v>0</v>
      </c>
      <c r="I53" s="16" t="s">
        <v>0</v>
      </c>
      <c r="J53" s="16" t="s">
        <v>0</v>
      </c>
      <c r="K53" s="16" t="s">
        <v>0</v>
      </c>
      <c r="L53" s="16" t="s">
        <v>0</v>
      </c>
      <c r="M53" s="16" t="s">
        <v>0</v>
      </c>
      <c r="N53" s="16" t="s">
        <v>0</v>
      </c>
      <c r="O53" s="35" t="s">
        <v>0</v>
      </c>
      <c r="P53" s="35" t="s">
        <v>0</v>
      </c>
      <c r="Q53" s="35" t="s">
        <v>0</v>
      </c>
      <c r="R53" s="35" t="s">
        <v>0</v>
      </c>
      <c r="S53" s="35" t="s">
        <v>0</v>
      </c>
      <c r="T53" s="35" t="s">
        <v>0</v>
      </c>
      <c r="U53" s="35" t="s">
        <v>0</v>
      </c>
      <c r="V53" s="35" t="s">
        <v>0</v>
      </c>
      <c r="W53" s="35" t="s">
        <v>0</v>
      </c>
      <c r="X53" s="35" t="s">
        <v>0</v>
      </c>
      <c r="Y53" s="35" t="s">
        <v>0</v>
      </c>
      <c r="Z53" s="35" t="s">
        <v>0</v>
      </c>
      <c r="AA53" s="35" t="s">
        <v>0</v>
      </c>
      <c r="AB53" s="35" t="s">
        <v>0</v>
      </c>
      <c r="AC53" s="35" t="s">
        <v>0</v>
      </c>
      <c r="AD53" s="35" t="s">
        <v>0</v>
      </c>
      <c r="AE53" s="35" t="s">
        <v>0</v>
      </c>
      <c r="AF53" s="35" t="s">
        <v>0</v>
      </c>
      <c r="AG53" s="35" t="s">
        <v>0</v>
      </c>
      <c r="AH53" s="35" t="s">
        <v>0</v>
      </c>
      <c r="AI53" s="35" t="s">
        <v>0</v>
      </c>
      <c r="AJ53" s="35" t="s">
        <v>0</v>
      </c>
      <c r="AK53" s="35" t="s">
        <v>0</v>
      </c>
      <c r="AL53" s="35" t="s">
        <v>0</v>
      </c>
      <c r="AM53" s="35" t="s">
        <v>0</v>
      </c>
      <c r="AN53" s="35" t="s">
        <v>0</v>
      </c>
      <c r="AO53" s="35" t="s">
        <v>0</v>
      </c>
      <c r="AP53" s="35" t="s">
        <v>0</v>
      </c>
      <c r="AQ53" s="35" t="s">
        <v>0</v>
      </c>
      <c r="AR53" s="35" t="s">
        <v>0</v>
      </c>
      <c r="AS53" s="35" t="s">
        <v>0</v>
      </c>
      <c r="AT53" s="35" t="s">
        <v>0</v>
      </c>
      <c r="AU53" s="35" t="s">
        <v>0</v>
      </c>
      <c r="AV53" s="35" t="s">
        <v>0</v>
      </c>
      <c r="AW53" s="35" t="s">
        <v>0</v>
      </c>
      <c r="AX53" s="35" t="s">
        <v>0</v>
      </c>
      <c r="AY53" s="35" t="s">
        <v>0</v>
      </c>
      <c r="AZ53" s="35" t="s">
        <v>0</v>
      </c>
      <c r="BA53" s="35" t="s">
        <v>0</v>
      </c>
    </row>
    <row r="54" spans="1:53" ht="30" customHeight="1" x14ac:dyDescent="0.2">
      <c r="A54" s="16" t="s">
        <v>0</v>
      </c>
      <c r="B54" s="102" t="s">
        <v>0</v>
      </c>
      <c r="C54" s="16" t="s">
        <v>0</v>
      </c>
      <c r="D54" s="102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 t="s">
        <v>0</v>
      </c>
      <c r="L54" s="16" t="s">
        <v>0</v>
      </c>
      <c r="M54" s="16" t="s">
        <v>0</v>
      </c>
      <c r="N54" s="16" t="s">
        <v>0</v>
      </c>
      <c r="O54" s="35" t="s">
        <v>0</v>
      </c>
      <c r="P54" s="35" t="s">
        <v>0</v>
      </c>
      <c r="Q54" s="35" t="s">
        <v>0</v>
      </c>
      <c r="R54" s="35" t="s">
        <v>0</v>
      </c>
      <c r="S54" s="35" t="s">
        <v>0</v>
      </c>
      <c r="T54" s="35" t="s">
        <v>0</v>
      </c>
      <c r="U54" s="35" t="s">
        <v>0</v>
      </c>
      <c r="V54" s="35" t="s">
        <v>0</v>
      </c>
      <c r="W54" s="35" t="s">
        <v>0</v>
      </c>
      <c r="X54" s="35" t="s">
        <v>0</v>
      </c>
      <c r="Y54" s="35" t="s">
        <v>0</v>
      </c>
      <c r="Z54" s="35" t="s">
        <v>0</v>
      </c>
      <c r="AA54" s="35" t="s">
        <v>0</v>
      </c>
      <c r="AB54" s="35" t="s">
        <v>0</v>
      </c>
      <c r="AC54" s="35" t="s">
        <v>0</v>
      </c>
      <c r="AD54" s="35" t="s">
        <v>0</v>
      </c>
      <c r="AE54" s="35" t="s">
        <v>0</v>
      </c>
      <c r="AF54" s="35" t="s">
        <v>0</v>
      </c>
      <c r="AG54" s="35" t="s">
        <v>0</v>
      </c>
      <c r="AH54" s="35" t="s">
        <v>0</v>
      </c>
      <c r="AI54" s="35" t="s">
        <v>0</v>
      </c>
      <c r="AJ54" s="35" t="s">
        <v>0</v>
      </c>
      <c r="AK54" s="35" t="s">
        <v>0</v>
      </c>
      <c r="AL54" s="35" t="s">
        <v>0</v>
      </c>
      <c r="AM54" s="35" t="s">
        <v>0</v>
      </c>
      <c r="AN54" s="35" t="s">
        <v>0</v>
      </c>
      <c r="AO54" s="35" t="s">
        <v>0</v>
      </c>
      <c r="AP54" s="35" t="s">
        <v>0</v>
      </c>
      <c r="AQ54" s="35" t="s">
        <v>0</v>
      </c>
      <c r="AR54" s="35" t="s">
        <v>0</v>
      </c>
      <c r="AS54" s="35" t="s">
        <v>0</v>
      </c>
      <c r="AT54" s="35" t="s">
        <v>0</v>
      </c>
      <c r="AU54" s="35" t="s">
        <v>0</v>
      </c>
      <c r="AV54" s="35" t="s">
        <v>0</v>
      </c>
      <c r="AW54" s="35" t="s">
        <v>0</v>
      </c>
      <c r="AX54" s="35" t="s">
        <v>0</v>
      </c>
      <c r="AY54" s="35" t="s">
        <v>0</v>
      </c>
      <c r="AZ54" s="35" t="s">
        <v>0</v>
      </c>
      <c r="BA54" s="35" t="s">
        <v>0</v>
      </c>
    </row>
    <row r="55" spans="1:53" ht="30" customHeight="1" x14ac:dyDescent="0.2">
      <c r="A55" s="16" t="s">
        <v>0</v>
      </c>
      <c r="B55" s="102" t="s">
        <v>0</v>
      </c>
      <c r="C55" s="16" t="s">
        <v>0</v>
      </c>
      <c r="D55" s="102" t="s">
        <v>0</v>
      </c>
      <c r="E55" s="16" t="s">
        <v>0</v>
      </c>
      <c r="F55" s="16" t="s">
        <v>0</v>
      </c>
      <c r="G55" s="16" t="s">
        <v>0</v>
      </c>
      <c r="H55" s="16" t="s">
        <v>0</v>
      </c>
      <c r="I55" s="16" t="s">
        <v>0</v>
      </c>
      <c r="J55" s="16" t="s">
        <v>0</v>
      </c>
      <c r="K55" s="16" t="s">
        <v>0</v>
      </c>
      <c r="L55" s="16" t="s">
        <v>0</v>
      </c>
      <c r="M55" s="16" t="s">
        <v>0</v>
      </c>
      <c r="N55" s="16" t="s">
        <v>0</v>
      </c>
      <c r="O55" s="35" t="s">
        <v>0</v>
      </c>
      <c r="P55" s="35" t="s">
        <v>0</v>
      </c>
      <c r="Q55" s="35" t="s">
        <v>0</v>
      </c>
      <c r="R55" s="35" t="s">
        <v>0</v>
      </c>
      <c r="S55" s="35" t="s">
        <v>0</v>
      </c>
      <c r="T55" s="35" t="s">
        <v>0</v>
      </c>
      <c r="U55" s="35" t="s">
        <v>0</v>
      </c>
      <c r="V55" s="35" t="s">
        <v>0</v>
      </c>
      <c r="W55" s="35" t="s">
        <v>0</v>
      </c>
      <c r="X55" s="35" t="s">
        <v>0</v>
      </c>
      <c r="Y55" s="35" t="s">
        <v>0</v>
      </c>
      <c r="Z55" s="35" t="s">
        <v>0</v>
      </c>
      <c r="AA55" s="35" t="s">
        <v>0</v>
      </c>
      <c r="AB55" s="35" t="s">
        <v>0</v>
      </c>
      <c r="AC55" s="35" t="s">
        <v>0</v>
      </c>
      <c r="AD55" s="35" t="s">
        <v>0</v>
      </c>
      <c r="AE55" s="35" t="s">
        <v>0</v>
      </c>
      <c r="AF55" s="35" t="s">
        <v>0</v>
      </c>
      <c r="AG55" s="35" t="s">
        <v>0</v>
      </c>
      <c r="AH55" s="35" t="s">
        <v>0</v>
      </c>
      <c r="AI55" s="35" t="s">
        <v>0</v>
      </c>
      <c r="AJ55" s="35" t="s">
        <v>0</v>
      </c>
      <c r="AK55" s="35" t="s">
        <v>0</v>
      </c>
      <c r="AL55" s="35" t="s">
        <v>0</v>
      </c>
      <c r="AM55" s="35" t="s">
        <v>0</v>
      </c>
      <c r="AN55" s="35" t="s">
        <v>0</v>
      </c>
      <c r="AO55" s="35" t="s">
        <v>0</v>
      </c>
      <c r="AP55" s="35" t="s">
        <v>0</v>
      </c>
      <c r="AQ55" s="35" t="s">
        <v>0</v>
      </c>
      <c r="AR55" s="35" t="s">
        <v>0</v>
      </c>
      <c r="AS55" s="35" t="s">
        <v>0</v>
      </c>
      <c r="AT55" s="35" t="s">
        <v>0</v>
      </c>
      <c r="AU55" s="35" t="s">
        <v>0</v>
      </c>
      <c r="AV55" s="35" t="s">
        <v>0</v>
      </c>
      <c r="AW55" s="35" t="s">
        <v>0</v>
      </c>
      <c r="AX55" s="35" t="s">
        <v>0</v>
      </c>
      <c r="AY55" s="35" t="s">
        <v>0</v>
      </c>
      <c r="AZ55" s="35" t="s">
        <v>0</v>
      </c>
      <c r="BA55" s="35" t="s">
        <v>0</v>
      </c>
    </row>
    <row r="56" spans="1:53" ht="30" customHeight="1" x14ac:dyDescent="0.2">
      <c r="A56" s="16" t="s">
        <v>0</v>
      </c>
      <c r="B56" s="102" t="s">
        <v>0</v>
      </c>
      <c r="C56" s="16" t="s">
        <v>0</v>
      </c>
      <c r="D56" s="102" t="s">
        <v>0</v>
      </c>
      <c r="E56" s="16" t="s">
        <v>0</v>
      </c>
      <c r="F56" s="16" t="s">
        <v>0</v>
      </c>
      <c r="G56" s="16" t="s">
        <v>0</v>
      </c>
      <c r="H56" s="16" t="s">
        <v>0</v>
      </c>
      <c r="I56" s="16" t="s">
        <v>0</v>
      </c>
      <c r="J56" s="16" t="s">
        <v>0</v>
      </c>
      <c r="K56" s="16" t="s">
        <v>0</v>
      </c>
      <c r="L56" s="16" t="s">
        <v>0</v>
      </c>
      <c r="M56" s="16" t="s">
        <v>0</v>
      </c>
      <c r="N56" s="16" t="s">
        <v>0</v>
      </c>
      <c r="O56" s="35" t="s">
        <v>0</v>
      </c>
      <c r="P56" s="35" t="s">
        <v>0</v>
      </c>
      <c r="Q56" s="35" t="s">
        <v>0</v>
      </c>
      <c r="R56" s="35" t="s">
        <v>0</v>
      </c>
      <c r="S56" s="35" t="s">
        <v>0</v>
      </c>
      <c r="T56" s="35" t="s">
        <v>0</v>
      </c>
      <c r="U56" s="35" t="s">
        <v>0</v>
      </c>
      <c r="V56" s="35" t="s">
        <v>0</v>
      </c>
      <c r="W56" s="35" t="s">
        <v>0</v>
      </c>
      <c r="X56" s="35" t="s">
        <v>0</v>
      </c>
      <c r="Y56" s="35" t="s">
        <v>0</v>
      </c>
      <c r="Z56" s="35" t="s">
        <v>0</v>
      </c>
      <c r="AA56" s="35" t="s">
        <v>0</v>
      </c>
      <c r="AB56" s="35" t="s">
        <v>0</v>
      </c>
      <c r="AC56" s="35" t="s">
        <v>0</v>
      </c>
      <c r="AD56" s="35" t="s">
        <v>0</v>
      </c>
      <c r="AE56" s="35" t="s">
        <v>0</v>
      </c>
      <c r="AF56" s="35" t="s">
        <v>0</v>
      </c>
      <c r="AG56" s="35" t="s">
        <v>0</v>
      </c>
      <c r="AH56" s="35" t="s">
        <v>0</v>
      </c>
      <c r="AI56" s="35" t="s">
        <v>0</v>
      </c>
      <c r="AJ56" s="35" t="s">
        <v>0</v>
      </c>
      <c r="AK56" s="35" t="s">
        <v>0</v>
      </c>
      <c r="AL56" s="35" t="s">
        <v>0</v>
      </c>
      <c r="AM56" s="35" t="s">
        <v>0</v>
      </c>
      <c r="AN56" s="35" t="s">
        <v>0</v>
      </c>
      <c r="AO56" s="35" t="s">
        <v>0</v>
      </c>
      <c r="AP56" s="35" t="s">
        <v>0</v>
      </c>
      <c r="AQ56" s="35" t="s">
        <v>0</v>
      </c>
      <c r="AR56" s="35" t="s">
        <v>0</v>
      </c>
      <c r="AS56" s="35" t="s">
        <v>0</v>
      </c>
      <c r="AT56" s="35" t="s">
        <v>0</v>
      </c>
      <c r="AU56" s="35" t="s">
        <v>0</v>
      </c>
      <c r="AV56" s="35" t="s">
        <v>0</v>
      </c>
      <c r="AW56" s="35" t="s">
        <v>0</v>
      </c>
      <c r="AX56" s="35" t="s">
        <v>0</v>
      </c>
      <c r="AY56" s="35" t="s">
        <v>0</v>
      </c>
      <c r="AZ56" s="35" t="s">
        <v>0</v>
      </c>
      <c r="BA56" s="35" t="s">
        <v>0</v>
      </c>
    </row>
    <row r="57" spans="1:53" ht="30" customHeight="1" x14ac:dyDescent="0.2">
      <c r="A57" s="16" t="s">
        <v>0</v>
      </c>
      <c r="B57" s="102" t="s">
        <v>0</v>
      </c>
      <c r="C57" s="16" t="s">
        <v>0</v>
      </c>
      <c r="D57" s="102" t="s">
        <v>0</v>
      </c>
      <c r="E57" s="16" t="s">
        <v>0</v>
      </c>
      <c r="F57" s="16" t="s">
        <v>0</v>
      </c>
      <c r="G57" s="16" t="s">
        <v>0</v>
      </c>
      <c r="H57" s="16" t="s">
        <v>0</v>
      </c>
      <c r="I57" s="16" t="s">
        <v>0</v>
      </c>
      <c r="J57" s="16" t="s">
        <v>0</v>
      </c>
      <c r="K57" s="16" t="s">
        <v>0</v>
      </c>
      <c r="L57" s="16" t="s">
        <v>0</v>
      </c>
      <c r="M57" s="16" t="s">
        <v>0</v>
      </c>
      <c r="N57" s="16" t="s">
        <v>0</v>
      </c>
      <c r="O57" s="35" t="s">
        <v>0</v>
      </c>
      <c r="P57" s="35" t="s">
        <v>0</v>
      </c>
      <c r="Q57" s="35" t="s">
        <v>0</v>
      </c>
      <c r="R57" s="35" t="s">
        <v>0</v>
      </c>
      <c r="S57" s="35" t="s">
        <v>0</v>
      </c>
      <c r="T57" s="35" t="s">
        <v>0</v>
      </c>
      <c r="U57" s="35" t="s">
        <v>0</v>
      </c>
      <c r="V57" s="35" t="s">
        <v>0</v>
      </c>
      <c r="W57" s="35" t="s">
        <v>0</v>
      </c>
      <c r="X57" s="35" t="s">
        <v>0</v>
      </c>
      <c r="Y57" s="35" t="s">
        <v>0</v>
      </c>
      <c r="Z57" s="35" t="s">
        <v>0</v>
      </c>
      <c r="AA57" s="35" t="s">
        <v>0</v>
      </c>
      <c r="AB57" s="35" t="s">
        <v>0</v>
      </c>
      <c r="AC57" s="35" t="s">
        <v>0</v>
      </c>
      <c r="AD57" s="35" t="s">
        <v>0</v>
      </c>
      <c r="AE57" s="35" t="s">
        <v>0</v>
      </c>
      <c r="AF57" s="35" t="s">
        <v>0</v>
      </c>
      <c r="AG57" s="35" t="s">
        <v>0</v>
      </c>
      <c r="AH57" s="35" t="s">
        <v>0</v>
      </c>
      <c r="AI57" s="35" t="s">
        <v>0</v>
      </c>
      <c r="AJ57" s="35" t="s">
        <v>0</v>
      </c>
      <c r="AK57" s="35" t="s">
        <v>0</v>
      </c>
      <c r="AL57" s="35" t="s">
        <v>0</v>
      </c>
      <c r="AM57" s="35" t="s">
        <v>0</v>
      </c>
      <c r="AN57" s="35" t="s">
        <v>0</v>
      </c>
      <c r="AO57" s="35" t="s">
        <v>0</v>
      </c>
      <c r="AP57" s="35" t="s">
        <v>0</v>
      </c>
      <c r="AQ57" s="35" t="s">
        <v>0</v>
      </c>
      <c r="AR57" s="35" t="s">
        <v>0</v>
      </c>
      <c r="AS57" s="35" t="s">
        <v>0</v>
      </c>
      <c r="AT57" s="35" t="s">
        <v>0</v>
      </c>
      <c r="AU57" s="35" t="s">
        <v>0</v>
      </c>
      <c r="AV57" s="35" t="s">
        <v>0</v>
      </c>
      <c r="AW57" s="35" t="s">
        <v>0</v>
      </c>
      <c r="AX57" s="35" t="s">
        <v>0</v>
      </c>
      <c r="AY57" s="35" t="s">
        <v>0</v>
      </c>
      <c r="AZ57" s="35" t="s">
        <v>0</v>
      </c>
      <c r="BA57" s="35" t="s">
        <v>0</v>
      </c>
    </row>
    <row r="58" spans="1:53" x14ac:dyDescent="0.2">
      <c r="B58" s="91"/>
      <c r="D58" s="91"/>
    </row>
    <row r="59" spans="1:53" x14ac:dyDescent="0.2">
      <c r="B59" s="91"/>
      <c r="D59" s="91"/>
    </row>
    <row r="60" spans="1:53" x14ac:dyDescent="0.2">
      <c r="B60" s="91"/>
      <c r="D60" s="91"/>
    </row>
    <row r="61" spans="1:53" x14ac:dyDescent="0.2">
      <c r="B61" s="91"/>
      <c r="D61" s="91"/>
      <c r="F61" s="103"/>
    </row>
    <row r="62" spans="1:53" x14ac:dyDescent="0.2">
      <c r="B62" s="91"/>
      <c r="D62" s="91"/>
    </row>
    <row r="63" spans="1:53" x14ac:dyDescent="0.2">
      <c r="B63" s="91"/>
      <c r="D63" s="91"/>
    </row>
    <row r="64" spans="1:53" x14ac:dyDescent="0.2">
      <c r="B64" s="91"/>
      <c r="D64" s="91"/>
    </row>
    <row r="65" spans="2:9" x14ac:dyDescent="0.2">
      <c r="B65" s="91"/>
      <c r="D65" s="91"/>
      <c r="H65" s="104"/>
      <c r="I65" s="69"/>
    </row>
    <row r="66" spans="2:9" x14ac:dyDescent="0.2">
      <c r="B66" s="91"/>
      <c r="D66" s="91"/>
    </row>
    <row r="67" spans="2:9" x14ac:dyDescent="0.2">
      <c r="B67" s="91"/>
      <c r="D67" s="91"/>
    </row>
    <row r="68" spans="2:9" x14ac:dyDescent="0.2">
      <c r="B68" s="91"/>
      <c r="D68" s="91"/>
    </row>
    <row r="69" spans="2:9" x14ac:dyDescent="0.2">
      <c r="B69" s="91"/>
      <c r="D69" s="91"/>
    </row>
    <row r="70" spans="2:9" x14ac:dyDescent="0.2">
      <c r="B70" s="91"/>
      <c r="D70" s="91"/>
    </row>
    <row r="71" spans="2:9" x14ac:dyDescent="0.2">
      <c r="B71" s="91"/>
      <c r="D71" s="91"/>
    </row>
    <row r="72" spans="2:9" x14ac:dyDescent="0.2">
      <c r="B72" s="91"/>
      <c r="D72" s="91"/>
    </row>
    <row r="73" spans="2:9" x14ac:dyDescent="0.2">
      <c r="B73" s="91"/>
      <c r="D73" s="91"/>
    </row>
    <row r="74" spans="2:9" x14ac:dyDescent="0.2">
      <c r="B74" s="91"/>
      <c r="D74" s="91"/>
    </row>
    <row r="75" spans="2:9" x14ac:dyDescent="0.2">
      <c r="B75" s="91"/>
      <c r="D75" s="91"/>
    </row>
    <row r="76" spans="2:9" x14ac:dyDescent="0.2">
      <c r="B76" s="91"/>
      <c r="D76" s="91"/>
    </row>
    <row r="77" spans="2:9" x14ac:dyDescent="0.2">
      <c r="B77" s="91"/>
      <c r="D77" s="91"/>
    </row>
    <row r="78" spans="2:9" x14ac:dyDescent="0.2">
      <c r="B78" s="91"/>
      <c r="D78" s="91"/>
    </row>
    <row r="79" spans="2:9" x14ac:dyDescent="0.2">
      <c r="B79" s="91"/>
      <c r="D79" s="91"/>
    </row>
    <row r="80" spans="2:9" x14ac:dyDescent="0.2">
      <c r="B80" s="91"/>
      <c r="D80" s="91"/>
    </row>
    <row r="81" spans="2:4" x14ac:dyDescent="0.2">
      <c r="B81" s="91"/>
      <c r="D81" s="91"/>
    </row>
    <row r="82" spans="2:4" x14ac:dyDescent="0.2">
      <c r="B82" s="91"/>
      <c r="D82" s="91"/>
    </row>
    <row r="83" spans="2:4" x14ac:dyDescent="0.2">
      <c r="B83" s="91"/>
      <c r="D83" s="91"/>
    </row>
    <row r="84" spans="2:4" x14ac:dyDescent="0.2">
      <c r="B84" s="91"/>
      <c r="D84" s="91"/>
    </row>
    <row r="85" spans="2:4" x14ac:dyDescent="0.2">
      <c r="B85" s="91"/>
      <c r="D85" s="91"/>
    </row>
    <row r="86" spans="2:4" x14ac:dyDescent="0.2">
      <c r="B86" s="91"/>
      <c r="D86" s="91"/>
    </row>
    <row r="87" spans="2:4" x14ac:dyDescent="0.2">
      <c r="B87" s="91"/>
      <c r="D87" s="91"/>
    </row>
    <row r="88" spans="2:4" x14ac:dyDescent="0.2">
      <c r="B88" s="91"/>
      <c r="D88" s="91"/>
    </row>
    <row r="89" spans="2:4" x14ac:dyDescent="0.2">
      <c r="B89" s="91"/>
      <c r="D89" s="91"/>
    </row>
    <row r="90" spans="2:4" x14ac:dyDescent="0.2">
      <c r="B90" s="91"/>
      <c r="D90" s="91"/>
    </row>
    <row r="91" spans="2:4" x14ac:dyDescent="0.2">
      <c r="B91" s="91"/>
      <c r="D91" s="91"/>
    </row>
    <row r="92" spans="2:4" x14ac:dyDescent="0.2">
      <c r="B92" s="91"/>
      <c r="D92" s="91"/>
    </row>
    <row r="93" spans="2:4" x14ac:dyDescent="0.2">
      <c r="B93" s="91"/>
      <c r="D93" s="91"/>
    </row>
    <row r="94" spans="2:4" x14ac:dyDescent="0.2">
      <c r="B94" s="91"/>
      <c r="D94" s="91"/>
    </row>
    <row r="95" spans="2:4" x14ac:dyDescent="0.2">
      <c r="B95" s="91"/>
      <c r="D95" s="91"/>
    </row>
    <row r="96" spans="2:4" x14ac:dyDescent="0.2">
      <c r="B96" s="91"/>
      <c r="D96" s="91"/>
    </row>
    <row r="97" spans="2:4" x14ac:dyDescent="0.2">
      <c r="B97" s="91"/>
      <c r="D97" s="91"/>
    </row>
    <row r="98" spans="2:4" x14ac:dyDescent="0.2">
      <c r="B98" s="91"/>
      <c r="D98" s="91"/>
    </row>
    <row r="99" spans="2:4" x14ac:dyDescent="0.2">
      <c r="B99" s="91"/>
      <c r="D99" s="91"/>
    </row>
    <row r="100" spans="2:4" x14ac:dyDescent="0.2">
      <c r="B100" s="91"/>
      <c r="D100" s="91"/>
    </row>
    <row r="101" spans="2:4" x14ac:dyDescent="0.2">
      <c r="B101" s="91"/>
      <c r="D101" s="91"/>
    </row>
    <row r="102" spans="2:4" x14ac:dyDescent="0.2">
      <c r="B102" s="91"/>
      <c r="D102" s="91"/>
    </row>
    <row r="103" spans="2:4" x14ac:dyDescent="0.2">
      <c r="B103" s="91"/>
      <c r="D103" s="91"/>
    </row>
    <row r="104" spans="2:4" x14ac:dyDescent="0.2">
      <c r="B104" s="91"/>
      <c r="D104" s="91"/>
    </row>
    <row r="105" spans="2:4" x14ac:dyDescent="0.2">
      <c r="B105" s="91"/>
      <c r="D105" s="91"/>
    </row>
    <row r="106" spans="2:4" x14ac:dyDescent="0.2">
      <c r="B106" s="91"/>
      <c r="D106" s="91"/>
    </row>
    <row r="107" spans="2:4" x14ac:dyDescent="0.2">
      <c r="B107" s="91"/>
      <c r="D107" s="91"/>
    </row>
    <row r="108" spans="2:4" x14ac:dyDescent="0.2">
      <c r="B108" s="91"/>
      <c r="D108" s="91"/>
    </row>
    <row r="109" spans="2:4" x14ac:dyDescent="0.2">
      <c r="B109" s="91"/>
      <c r="D109" s="91"/>
    </row>
    <row r="110" spans="2:4" x14ac:dyDescent="0.2">
      <c r="B110" s="91"/>
      <c r="D110" s="91"/>
    </row>
    <row r="111" spans="2:4" x14ac:dyDescent="0.2">
      <c r="B111" s="91"/>
      <c r="D111" s="91"/>
    </row>
    <row r="112" spans="2:4" x14ac:dyDescent="0.2">
      <c r="B112" s="91"/>
      <c r="D112" s="91"/>
    </row>
    <row r="113" spans="2:7" x14ac:dyDescent="0.2">
      <c r="B113" s="91"/>
      <c r="D113" s="91"/>
    </row>
    <row r="114" spans="2:7" x14ac:dyDescent="0.2">
      <c r="B114" s="91"/>
      <c r="D114" s="91"/>
    </row>
    <row r="115" spans="2:7" x14ac:dyDescent="0.2">
      <c r="B115" s="91"/>
      <c r="D115" s="91"/>
    </row>
    <row r="116" spans="2:7" x14ac:dyDescent="0.2">
      <c r="B116" s="91"/>
      <c r="D116" s="91"/>
    </row>
    <row r="117" spans="2:7" x14ac:dyDescent="0.2">
      <c r="B117" s="91"/>
      <c r="D117" s="91"/>
    </row>
    <row r="118" spans="2:7" x14ac:dyDescent="0.2">
      <c r="B118" s="91"/>
      <c r="D118" s="91"/>
    </row>
    <row r="119" spans="2:7" x14ac:dyDescent="0.2">
      <c r="B119" s="91"/>
      <c r="D119" s="91"/>
    </row>
    <row r="120" spans="2:7" x14ac:dyDescent="0.2">
      <c r="B120" s="91"/>
      <c r="D120" s="91"/>
    </row>
    <row r="121" spans="2:7" x14ac:dyDescent="0.2">
      <c r="B121" s="91"/>
      <c r="D121" s="91"/>
    </row>
    <row r="122" spans="2:7" x14ac:dyDescent="0.2">
      <c r="B122" s="91"/>
      <c r="D122" s="91"/>
    </row>
    <row r="123" spans="2:7" x14ac:dyDescent="0.2">
      <c r="B123" s="91"/>
      <c r="D123" s="91"/>
    </row>
    <row r="124" spans="2:7" x14ac:dyDescent="0.2">
      <c r="B124" s="91"/>
      <c r="D124" s="91"/>
      <c r="G124" s="69"/>
    </row>
    <row r="125" spans="2:7" x14ac:dyDescent="0.2">
      <c r="B125" s="91"/>
      <c r="D125" s="91"/>
    </row>
    <row r="126" spans="2:7" x14ac:dyDescent="0.2">
      <c r="B126" s="91"/>
      <c r="D126" s="91"/>
    </row>
    <row r="127" spans="2:7" x14ac:dyDescent="0.2">
      <c r="B127" s="91"/>
      <c r="D127" s="91"/>
    </row>
    <row r="128" spans="2:7" x14ac:dyDescent="0.2">
      <c r="B128" s="91"/>
      <c r="D128" s="91"/>
    </row>
    <row r="129" spans="2:4" x14ac:dyDescent="0.2">
      <c r="B129" s="91"/>
      <c r="D129" s="91"/>
    </row>
    <row r="130" spans="2:4" x14ac:dyDescent="0.2">
      <c r="B130" s="91"/>
      <c r="D130" s="91"/>
    </row>
    <row r="131" spans="2:4" x14ac:dyDescent="0.2">
      <c r="B131" s="91"/>
      <c r="D131" s="91"/>
    </row>
    <row r="132" spans="2:4" x14ac:dyDescent="0.2">
      <c r="B132" s="91"/>
      <c r="D132" s="91"/>
    </row>
    <row r="133" spans="2:4" x14ac:dyDescent="0.2">
      <c r="B133" s="91"/>
      <c r="D133" s="91"/>
    </row>
    <row r="134" spans="2:4" x14ac:dyDescent="0.2">
      <c r="B134" s="91"/>
      <c r="D134" s="91"/>
    </row>
    <row r="135" spans="2:4" x14ac:dyDescent="0.2">
      <c r="B135" s="91"/>
      <c r="D135" s="91"/>
    </row>
    <row r="136" spans="2:4" x14ac:dyDescent="0.2">
      <c r="B136" s="91"/>
      <c r="D136" s="91"/>
    </row>
    <row r="137" spans="2:4" x14ac:dyDescent="0.2">
      <c r="B137" s="91"/>
      <c r="D137" s="91"/>
    </row>
    <row r="138" spans="2:4" x14ac:dyDescent="0.2">
      <c r="B138" s="91"/>
      <c r="D138" s="91"/>
    </row>
    <row r="139" spans="2:4" x14ac:dyDescent="0.2">
      <c r="B139" s="91"/>
      <c r="D139" s="91"/>
    </row>
    <row r="140" spans="2:4" x14ac:dyDescent="0.2">
      <c r="B140" s="91"/>
      <c r="D140" s="91"/>
    </row>
    <row r="141" spans="2:4" x14ac:dyDescent="0.2">
      <c r="B141" s="91"/>
      <c r="D141" s="91"/>
    </row>
    <row r="142" spans="2:4" x14ac:dyDescent="0.2">
      <c r="B142" s="91"/>
      <c r="D142" s="91"/>
    </row>
    <row r="143" spans="2:4" x14ac:dyDescent="0.2">
      <c r="B143" s="91"/>
      <c r="D143" s="91"/>
    </row>
    <row r="144" spans="2:4" x14ac:dyDescent="0.2">
      <c r="B144" s="91"/>
      <c r="D144" s="91"/>
    </row>
    <row r="145" spans="2:4" x14ac:dyDescent="0.2">
      <c r="B145" s="91"/>
      <c r="D145" s="91"/>
    </row>
    <row r="146" spans="2:4" x14ac:dyDescent="0.2">
      <c r="B146" s="91"/>
      <c r="D146" s="91"/>
    </row>
    <row r="147" spans="2:4" x14ac:dyDescent="0.2">
      <c r="B147" s="91"/>
      <c r="D147" s="91"/>
    </row>
    <row r="148" spans="2:4" x14ac:dyDescent="0.2">
      <c r="B148" s="91"/>
      <c r="D148" s="91"/>
    </row>
    <row r="149" spans="2:4" x14ac:dyDescent="0.2">
      <c r="B149" s="91"/>
      <c r="D149" s="91"/>
    </row>
  </sheetData>
  <mergeCells count="1">
    <mergeCell ref="E3:N3"/>
  </mergeCells>
  <pageMargins left="0.39370078740157483" right="0.39370078740157483" top="0.78740157480314965" bottom="0.23622047244094491" header="0.51181102362204722" footer="0.1574803149606299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GF Budget Sust</vt:lpstr>
      <vt:lpstr>GF Income St Sust</vt:lpstr>
      <vt:lpstr>GF Bal Sheet Sust </vt:lpstr>
      <vt:lpstr>GF Cash Flow Sust</vt:lpstr>
      <vt:lpstr>GF Budget Base</vt:lpstr>
      <vt:lpstr>GF Income St Base</vt:lpstr>
      <vt:lpstr>GF Bal Sheet Base</vt:lpstr>
      <vt:lpstr>GF Cash Flow Base</vt:lpstr>
      <vt:lpstr>'GF Bal Sheet Base'!Print_Area</vt:lpstr>
      <vt:lpstr>'GF Bal Sheet Sust '!Print_Area</vt:lpstr>
      <vt:lpstr>'GF Budget Base'!Print_Area</vt:lpstr>
      <vt:lpstr>'GF Budget Sust'!Print_Area</vt:lpstr>
      <vt:lpstr>'GF Cash Flow Base'!Print_Area</vt:lpstr>
      <vt:lpstr>'GF Cash Flow Sust'!Print_Area</vt:lpstr>
      <vt:lpstr>'GF Income St Base'!Print_Area</vt:lpstr>
      <vt:lpstr>'GF Income St Sust'!Print_Area</vt:lpstr>
      <vt:lpstr>'GF Budget Base'!Print_Titles</vt:lpstr>
      <vt:lpstr>'GF Budget Sust'!Print_Titles</vt:lpstr>
    </vt:vector>
  </TitlesOfParts>
  <Company>CHCC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Kirkman</dc:creator>
  <cp:lastModifiedBy>Jay Kirkman</cp:lastModifiedBy>
  <dcterms:created xsi:type="dcterms:W3CDTF">2015-02-03T02:39:35Z</dcterms:created>
  <dcterms:modified xsi:type="dcterms:W3CDTF">2015-02-12T18:32:17Z</dcterms:modified>
</cp:coreProperties>
</file>