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40" tabRatio="917"/>
  </bookViews>
  <sheets>
    <sheet name="Scenario 1 - Funding Summary" sheetId="1" r:id="rId1"/>
    <sheet name="Scenario 1 - Balance Sheet" sheetId="2" r:id="rId2"/>
    <sheet name="Scenario 1 - Cashflow" sheetId="3" r:id="rId3"/>
    <sheet name="Scenario 2 - Funding Summary" sheetId="4" r:id="rId4"/>
    <sheet name="Scenario 2 - Balance Sheet" sheetId="5" r:id="rId5"/>
    <sheet name="Scenario 2 - Cashflow" sheetId="10" r:id="rId6"/>
    <sheet name="Scenario 3 - Funding Summary" sheetId="11" r:id="rId7"/>
    <sheet name="Scenario 3 - Balance Sheet" sheetId="12" r:id="rId8"/>
    <sheet name="Scenario 3 - Cashflow" sheetId="13" r:id="rId9"/>
    <sheet name="Sheet6" sheetId="6" r:id="rId10"/>
    <sheet name="Sheet7" sheetId="7" r:id="rId11"/>
    <sheet name="Sheet8" sheetId="8" r:id="rId12"/>
    <sheet name="Sheet9" sheetId="9" r:id="rId13"/>
  </sheets>
  <externalReferences>
    <externalReference r:id="rId14"/>
    <externalReference r:id="rId15"/>
    <externalReference r:id="rId16"/>
  </externalReferences>
  <definedNames>
    <definedName name="_xlnm.Print_Area" localSheetId="1">'Scenario 1 - Balance Sheet'!$A$1:$N$39</definedName>
    <definedName name="_xlnm.Print_Area" localSheetId="2">'Scenario 1 - Cashflow'!$A$1:$N$31</definedName>
    <definedName name="_xlnm.Print_Area" localSheetId="0">'Scenario 1 - Funding Summary'!$A$1:$N$46</definedName>
    <definedName name="_xlnm.Print_Area" localSheetId="4">'Scenario 2 - Balance Sheet'!$A$1:$N$39</definedName>
    <definedName name="_xlnm.Print_Area" localSheetId="5">'Scenario 2 - Cashflow'!$A$1:$N$31</definedName>
    <definedName name="_xlnm.Print_Area" localSheetId="3">'Scenario 2 - Funding Summary'!$A$1:$N$46</definedName>
    <definedName name="_xlnm.Print_Area" localSheetId="7">'Scenario 3 - Balance Sheet'!$A$1:$N$39</definedName>
    <definedName name="_xlnm.Print_Area" localSheetId="8">'Scenario 3 - Cashflow'!$A$1:$N$31</definedName>
    <definedName name="_xlnm.Print_Area" localSheetId="6">'Scenario 3 - Funding Summary'!$A$1:$N$46</definedName>
  </definedNames>
  <calcPr calcId="125725"/>
</workbook>
</file>

<file path=xl/calcChain.xml><?xml version="1.0" encoding="utf-8"?>
<calcChain xmlns="http://schemas.openxmlformats.org/spreadsheetml/2006/main">
  <c r="N43" i="13"/>
  <c r="M43"/>
  <c r="L43"/>
  <c r="K43"/>
  <c r="J43"/>
  <c r="I43"/>
  <c r="H43"/>
  <c r="G43"/>
  <c r="F43"/>
  <c r="E43"/>
  <c r="D43"/>
  <c r="N37"/>
  <c r="N39" s="1"/>
  <c r="M37"/>
  <c r="M39" s="1"/>
  <c r="L37"/>
  <c r="L39" s="1"/>
  <c r="K37"/>
  <c r="K39" s="1"/>
  <c r="J37"/>
  <c r="J39" s="1"/>
  <c r="I37"/>
  <c r="I39" s="1"/>
  <c r="H37"/>
  <c r="H39" s="1"/>
  <c r="G37"/>
  <c r="G39" s="1"/>
  <c r="F37"/>
  <c r="F39" s="1"/>
  <c r="E37"/>
  <c r="E39" s="1"/>
  <c r="D37"/>
  <c r="D39" s="1"/>
  <c r="C37"/>
  <c r="C39" s="1"/>
  <c r="N33"/>
  <c r="N35" s="1"/>
  <c r="M33"/>
  <c r="M35" s="1"/>
  <c r="L33"/>
  <c r="L35" s="1"/>
  <c r="K33"/>
  <c r="K35" s="1"/>
  <c r="J33"/>
  <c r="J35" s="1"/>
  <c r="I33"/>
  <c r="I35" s="1"/>
  <c r="H33"/>
  <c r="H35" s="1"/>
  <c r="G33"/>
  <c r="G35" s="1"/>
  <c r="F33"/>
  <c r="F35" s="1"/>
  <c r="E33"/>
  <c r="E35" s="1"/>
  <c r="D33"/>
  <c r="D35" s="1"/>
  <c r="C33"/>
  <c r="C35" s="1"/>
  <c r="N31"/>
  <c r="N41" s="1"/>
  <c r="M31"/>
  <c r="L31"/>
  <c r="K31"/>
  <c r="J31"/>
  <c r="I31"/>
  <c r="H31"/>
  <c r="G31"/>
  <c r="F31"/>
  <c r="E31"/>
  <c r="D31"/>
  <c r="C31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C26" s="1"/>
  <c r="N21"/>
  <c r="N26" s="1"/>
  <c r="M21"/>
  <c r="M26" s="1"/>
  <c r="L21"/>
  <c r="L26" s="1"/>
  <c r="K21"/>
  <c r="K26" s="1"/>
  <c r="J21"/>
  <c r="J26" s="1"/>
  <c r="I21"/>
  <c r="I26" s="1"/>
  <c r="H21"/>
  <c r="H26" s="1"/>
  <c r="G21"/>
  <c r="G26" s="1"/>
  <c r="F21"/>
  <c r="F26" s="1"/>
  <c r="E21"/>
  <c r="E26" s="1"/>
  <c r="D21"/>
  <c r="D26" s="1"/>
  <c r="N14"/>
  <c r="M14"/>
  <c r="L14"/>
  <c r="K14"/>
  <c r="J14"/>
  <c r="I14"/>
  <c r="H14"/>
  <c r="G14"/>
  <c r="F14"/>
  <c r="E14"/>
  <c r="D14"/>
  <c r="C14"/>
  <c r="N8"/>
  <c r="M8"/>
  <c r="L8"/>
  <c r="K8"/>
  <c r="J8"/>
  <c r="I8"/>
  <c r="H8"/>
  <c r="G8"/>
  <c r="F8"/>
  <c r="E8"/>
  <c r="D8"/>
  <c r="C8"/>
  <c r="N7"/>
  <c r="N15" s="1"/>
  <c r="M7"/>
  <c r="M15" s="1"/>
  <c r="L7"/>
  <c r="L15" s="1"/>
  <c r="K7"/>
  <c r="K15" s="1"/>
  <c r="J7"/>
  <c r="J15" s="1"/>
  <c r="I7"/>
  <c r="I15" s="1"/>
  <c r="H7"/>
  <c r="H15" s="1"/>
  <c r="G7"/>
  <c r="G15" s="1"/>
  <c r="F7"/>
  <c r="F15" s="1"/>
  <c r="E7"/>
  <c r="E15" s="1"/>
  <c r="D7"/>
  <c r="D15" s="1"/>
  <c r="C7"/>
  <c r="C15" s="1"/>
  <c r="N6"/>
  <c r="M6"/>
  <c r="L6"/>
  <c r="K6"/>
  <c r="J6"/>
  <c r="I6"/>
  <c r="H6"/>
  <c r="G6"/>
  <c r="F6"/>
  <c r="E6"/>
  <c r="D6"/>
  <c r="C6"/>
  <c r="N5"/>
  <c r="N10" s="1"/>
  <c r="M5"/>
  <c r="M10" s="1"/>
  <c r="L5"/>
  <c r="L10" s="1"/>
  <c r="K5"/>
  <c r="K10" s="1"/>
  <c r="J5"/>
  <c r="J10" s="1"/>
  <c r="I5"/>
  <c r="I10" s="1"/>
  <c r="H5"/>
  <c r="H10" s="1"/>
  <c r="G5"/>
  <c r="G10" s="1"/>
  <c r="F5"/>
  <c r="F10" s="1"/>
  <c r="E5"/>
  <c r="E10" s="1"/>
  <c r="D5"/>
  <c r="D10" s="1"/>
  <c r="C5"/>
  <c r="C10" s="1"/>
  <c r="N3"/>
  <c r="M3"/>
  <c r="L3"/>
  <c r="K3"/>
  <c r="J3"/>
  <c r="I3"/>
  <c r="H3"/>
  <c r="G3"/>
  <c r="F3"/>
  <c r="E3"/>
  <c r="D3"/>
  <c r="N42" i="12"/>
  <c r="M42"/>
  <c r="L42"/>
  <c r="K42"/>
  <c r="J42"/>
  <c r="I42"/>
  <c r="H42"/>
  <c r="G42"/>
  <c r="F42"/>
  <c r="E42"/>
  <c r="D42"/>
  <c r="C42"/>
  <c r="N38"/>
  <c r="N44" s="1"/>
  <c r="M38"/>
  <c r="M44" s="1"/>
  <c r="L38"/>
  <c r="L44" s="1"/>
  <c r="K38"/>
  <c r="K44" s="1"/>
  <c r="J38"/>
  <c r="J44" s="1"/>
  <c r="I38"/>
  <c r="I44" s="1"/>
  <c r="H38"/>
  <c r="H44" s="1"/>
  <c r="G38"/>
  <c r="G44" s="1"/>
  <c r="F38"/>
  <c r="F44" s="1"/>
  <c r="E38"/>
  <c r="E44" s="1"/>
  <c r="D38"/>
  <c r="D44" s="1"/>
  <c r="C38"/>
  <c r="C44" s="1"/>
  <c r="N37"/>
  <c r="N39" s="1"/>
  <c r="N48" s="1"/>
  <c r="M37"/>
  <c r="M39" s="1"/>
  <c r="M48" s="1"/>
  <c r="L37"/>
  <c r="L39" s="1"/>
  <c r="L48" s="1"/>
  <c r="K37"/>
  <c r="K39" s="1"/>
  <c r="K48" s="1"/>
  <c r="J37"/>
  <c r="J39" s="1"/>
  <c r="J48" s="1"/>
  <c r="I37"/>
  <c r="I39" s="1"/>
  <c r="I48" s="1"/>
  <c r="H37"/>
  <c r="H39" s="1"/>
  <c r="H48" s="1"/>
  <c r="G37"/>
  <c r="G39" s="1"/>
  <c r="G48" s="1"/>
  <c r="F37"/>
  <c r="F39" s="1"/>
  <c r="F48" s="1"/>
  <c r="E37"/>
  <c r="E39" s="1"/>
  <c r="E48" s="1"/>
  <c r="D37"/>
  <c r="D39" s="1"/>
  <c r="D48" s="1"/>
  <c r="C37"/>
  <c r="C39" s="1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N30" s="1"/>
  <c r="M27"/>
  <c r="M30" s="1"/>
  <c r="L27"/>
  <c r="L30" s="1"/>
  <c r="K27"/>
  <c r="K30" s="1"/>
  <c r="J27"/>
  <c r="J30" s="1"/>
  <c r="I27"/>
  <c r="I30" s="1"/>
  <c r="H27"/>
  <c r="H30" s="1"/>
  <c r="G27"/>
  <c r="G30" s="1"/>
  <c r="F27"/>
  <c r="F30" s="1"/>
  <c r="E27"/>
  <c r="E30" s="1"/>
  <c r="D27"/>
  <c r="D30" s="1"/>
  <c r="C27"/>
  <c r="C30" s="1"/>
  <c r="C32" s="1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N21"/>
  <c r="N24" s="1"/>
  <c r="M21"/>
  <c r="M24" s="1"/>
  <c r="L21"/>
  <c r="L24" s="1"/>
  <c r="K21"/>
  <c r="K24" s="1"/>
  <c r="J21"/>
  <c r="J24" s="1"/>
  <c r="I21"/>
  <c r="I24" s="1"/>
  <c r="H21"/>
  <c r="H24" s="1"/>
  <c r="G21"/>
  <c r="G24" s="1"/>
  <c r="F21"/>
  <c r="F24" s="1"/>
  <c r="E21"/>
  <c r="E24" s="1"/>
  <c r="D21"/>
  <c r="D24" s="1"/>
  <c r="C21"/>
  <c r="C24" s="1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N12"/>
  <c r="N16" s="1"/>
  <c r="M12"/>
  <c r="M16" s="1"/>
  <c r="L12"/>
  <c r="L16" s="1"/>
  <c r="K12"/>
  <c r="K16" s="1"/>
  <c r="J12"/>
  <c r="J16" s="1"/>
  <c r="I12"/>
  <c r="I16" s="1"/>
  <c r="H12"/>
  <c r="H16" s="1"/>
  <c r="G12"/>
  <c r="G16" s="1"/>
  <c r="F12"/>
  <c r="F16" s="1"/>
  <c r="E12"/>
  <c r="E16" s="1"/>
  <c r="D12"/>
  <c r="D16" s="1"/>
  <c r="C12"/>
  <c r="C16" s="1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N5"/>
  <c r="N9" s="1"/>
  <c r="M5"/>
  <c r="M9" s="1"/>
  <c r="L5"/>
  <c r="L9" s="1"/>
  <c r="K5"/>
  <c r="K9" s="1"/>
  <c r="J5"/>
  <c r="J9" s="1"/>
  <c r="I5"/>
  <c r="I9" s="1"/>
  <c r="H5"/>
  <c r="H9" s="1"/>
  <c r="G5"/>
  <c r="G9" s="1"/>
  <c r="F5"/>
  <c r="F9" s="1"/>
  <c r="E5"/>
  <c r="E9" s="1"/>
  <c r="D5"/>
  <c r="D9" s="1"/>
  <c r="C5"/>
  <c r="C9" s="1"/>
  <c r="N3"/>
  <c r="M3"/>
  <c r="L3"/>
  <c r="K3"/>
  <c r="J3"/>
  <c r="I3"/>
  <c r="H3"/>
  <c r="G3"/>
  <c r="F3"/>
  <c r="E3"/>
  <c r="D3"/>
  <c r="E74" i="11"/>
  <c r="O44"/>
  <c r="N43"/>
  <c r="M43"/>
  <c r="L43"/>
  <c r="K43"/>
  <c r="J43"/>
  <c r="I43"/>
  <c r="H43"/>
  <c r="G43"/>
  <c r="F43"/>
  <c r="F60" s="1"/>
  <c r="E43"/>
  <c r="D43"/>
  <c r="C43"/>
  <c r="N42"/>
  <c r="M42"/>
  <c r="L42"/>
  <c r="K42"/>
  <c r="J42"/>
  <c r="I42"/>
  <c r="H42"/>
  <c r="H68" s="1"/>
  <c r="G42"/>
  <c r="G68" s="1"/>
  <c r="F42"/>
  <c r="F68" s="1"/>
  <c r="E42"/>
  <c r="E68" s="1"/>
  <c r="D42"/>
  <c r="D68" s="1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H53" s="1"/>
  <c r="G40"/>
  <c r="G53" s="1"/>
  <c r="F40"/>
  <c r="F53" s="1"/>
  <c r="E40"/>
  <c r="E53" s="1"/>
  <c r="D40"/>
  <c r="D53" s="1"/>
  <c r="C40"/>
  <c r="N39"/>
  <c r="N44" s="1"/>
  <c r="M39"/>
  <c r="M44" s="1"/>
  <c r="L39"/>
  <c r="L44" s="1"/>
  <c r="K39"/>
  <c r="K44" s="1"/>
  <c r="J39"/>
  <c r="J44" s="1"/>
  <c r="I39"/>
  <c r="I44" s="1"/>
  <c r="H39"/>
  <c r="H44" s="1"/>
  <c r="G39"/>
  <c r="G44" s="1"/>
  <c r="F39"/>
  <c r="F44" s="1"/>
  <c r="E39"/>
  <c r="E44" s="1"/>
  <c r="D39"/>
  <c r="D44" s="1"/>
  <c r="C39"/>
  <c r="C44" s="1"/>
  <c r="O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H60" s="1"/>
  <c r="G34"/>
  <c r="G60" s="1"/>
  <c r="F34"/>
  <c r="E34"/>
  <c r="E60" s="1"/>
  <c r="D34"/>
  <c r="D60" s="1"/>
  <c r="C34"/>
  <c r="N33"/>
  <c r="M33"/>
  <c r="L33"/>
  <c r="K33"/>
  <c r="J33"/>
  <c r="I33"/>
  <c r="H33"/>
  <c r="H61" s="1"/>
  <c r="L61" s="1"/>
  <c r="G33"/>
  <c r="G61" s="1"/>
  <c r="K61" s="1"/>
  <c r="F33"/>
  <c r="E33"/>
  <c r="E61" s="1"/>
  <c r="D33"/>
  <c r="D61" s="1"/>
  <c r="C33"/>
  <c r="O27"/>
  <c r="K26"/>
  <c r="K32" s="1"/>
  <c r="K36" s="1"/>
  <c r="G26"/>
  <c r="G32" s="1"/>
  <c r="C26"/>
  <c r="C32" s="1"/>
  <c r="C36" s="1"/>
  <c r="N25"/>
  <c r="M25"/>
  <c r="L25"/>
  <c r="L27" s="1"/>
  <c r="K25"/>
  <c r="K27" s="1"/>
  <c r="J25"/>
  <c r="I25"/>
  <c r="H25"/>
  <c r="H67" s="1"/>
  <c r="G25"/>
  <c r="G67" s="1"/>
  <c r="F25"/>
  <c r="E25"/>
  <c r="D25"/>
  <c r="D67" s="1"/>
  <c r="C25"/>
  <c r="C27" s="1"/>
  <c r="O20"/>
  <c r="O22" s="1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N20" s="1"/>
  <c r="M15"/>
  <c r="M20" s="1"/>
  <c r="L15"/>
  <c r="L20" s="1"/>
  <c r="K15"/>
  <c r="K20" s="1"/>
  <c r="J15"/>
  <c r="J20" s="1"/>
  <c r="I15"/>
  <c r="I20" s="1"/>
  <c r="H15"/>
  <c r="H20" s="1"/>
  <c r="H55" s="1"/>
  <c r="G15"/>
  <c r="G20" s="1"/>
  <c r="F15"/>
  <c r="F20" s="1"/>
  <c r="E15"/>
  <c r="E20" s="1"/>
  <c r="E55" s="1"/>
  <c r="D15"/>
  <c r="D20" s="1"/>
  <c r="D55" s="1"/>
  <c r="C15"/>
  <c r="C20" s="1"/>
  <c r="O12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N26" s="1"/>
  <c r="N32" s="1"/>
  <c r="N36" s="1"/>
  <c r="M9"/>
  <c r="M26" s="1"/>
  <c r="M32" s="1"/>
  <c r="M36" s="1"/>
  <c r="L9"/>
  <c r="L26" s="1"/>
  <c r="L32" s="1"/>
  <c r="L36" s="1"/>
  <c r="K9"/>
  <c r="J9"/>
  <c r="J26" s="1"/>
  <c r="J32" s="1"/>
  <c r="J36" s="1"/>
  <c r="I9"/>
  <c r="I26" s="1"/>
  <c r="I32" s="1"/>
  <c r="I36" s="1"/>
  <c r="H9"/>
  <c r="H26" s="1"/>
  <c r="G9"/>
  <c r="F9"/>
  <c r="F26" s="1"/>
  <c r="E9"/>
  <c r="E26" s="1"/>
  <c r="D9"/>
  <c r="D26" s="1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N5"/>
  <c r="N12" s="1"/>
  <c r="N22" s="1"/>
  <c r="M5"/>
  <c r="M12" s="1"/>
  <c r="L5"/>
  <c r="L12" s="1"/>
  <c r="K5"/>
  <c r="K12" s="1"/>
  <c r="J5"/>
  <c r="J12" s="1"/>
  <c r="J22" s="1"/>
  <c r="I5"/>
  <c r="I12" s="1"/>
  <c r="H5"/>
  <c r="H12" s="1"/>
  <c r="G5"/>
  <c r="G12" s="1"/>
  <c r="F5"/>
  <c r="F12" s="1"/>
  <c r="F22" s="1"/>
  <c r="E5"/>
  <c r="E12" s="1"/>
  <c r="D5"/>
  <c r="D12" s="1"/>
  <c r="C5"/>
  <c r="C12" s="1"/>
  <c r="K29" i="13" l="1"/>
  <c r="K30" s="1"/>
  <c r="J41" s="1"/>
  <c r="C18"/>
  <c r="C29" s="1"/>
  <c r="C30" s="1"/>
  <c r="N29"/>
  <c r="N30" s="1"/>
  <c r="M41" s="1"/>
  <c r="F18"/>
  <c r="F29" s="1"/>
  <c r="F30" s="1"/>
  <c r="E41" s="1"/>
  <c r="J18"/>
  <c r="J29" s="1"/>
  <c r="J30" s="1"/>
  <c r="I41" s="1"/>
  <c r="N18"/>
  <c r="I29"/>
  <c r="I30" s="1"/>
  <c r="E18"/>
  <c r="E29" s="1"/>
  <c r="E30" s="1"/>
  <c r="I18"/>
  <c r="M18"/>
  <c r="M29" s="1"/>
  <c r="M30" s="1"/>
  <c r="L41" s="1"/>
  <c r="H29"/>
  <c r="H30" s="1"/>
  <c r="G41" s="1"/>
  <c r="D18"/>
  <c r="D29" s="1"/>
  <c r="D30" s="1"/>
  <c r="H18"/>
  <c r="L18"/>
  <c r="L29" s="1"/>
  <c r="L30" s="1"/>
  <c r="K41" s="1"/>
  <c r="G29"/>
  <c r="G30" s="1"/>
  <c r="F41" s="1"/>
  <c r="G18"/>
  <c r="K18"/>
  <c r="H41"/>
  <c r="D18" i="12"/>
  <c r="H18"/>
  <c r="C18"/>
  <c r="C34" s="1"/>
  <c r="C46" s="1"/>
  <c r="G18"/>
  <c r="K18"/>
  <c r="G32"/>
  <c r="K32"/>
  <c r="F18"/>
  <c r="J18"/>
  <c r="N18"/>
  <c r="N34" s="1"/>
  <c r="N46" s="1"/>
  <c r="F32"/>
  <c r="J32"/>
  <c r="N32"/>
  <c r="E18"/>
  <c r="E34" s="1"/>
  <c r="E46" s="1"/>
  <c r="I18"/>
  <c r="M18"/>
  <c r="E32"/>
  <c r="I32"/>
  <c r="M32"/>
  <c r="L18"/>
  <c r="D32"/>
  <c r="H32"/>
  <c r="L32"/>
  <c r="F51" i="11"/>
  <c r="F49"/>
  <c r="F57"/>
  <c r="J51"/>
  <c r="N51"/>
  <c r="F69"/>
  <c r="F32"/>
  <c r="G59"/>
  <c r="G62" s="1"/>
  <c r="G36"/>
  <c r="E69"/>
  <c r="E32"/>
  <c r="D32"/>
  <c r="D69"/>
  <c r="H32"/>
  <c r="H69"/>
  <c r="H70" s="1"/>
  <c r="O49"/>
  <c r="O46"/>
  <c r="O29"/>
  <c r="D70"/>
  <c r="E22"/>
  <c r="I22"/>
  <c r="M22"/>
  <c r="D22"/>
  <c r="H22"/>
  <c r="L22"/>
  <c r="G55"/>
  <c r="F27"/>
  <c r="F29" s="1"/>
  <c r="J27"/>
  <c r="J29" s="1"/>
  <c r="N27"/>
  <c r="N29" s="1"/>
  <c r="C22"/>
  <c r="G22"/>
  <c r="K22"/>
  <c r="F55"/>
  <c r="E27"/>
  <c r="I27"/>
  <c r="M27"/>
  <c r="D27"/>
  <c r="H27"/>
  <c r="F67"/>
  <c r="G27"/>
  <c r="E67"/>
  <c r="G69"/>
  <c r="G70" s="1"/>
  <c r="F61"/>
  <c r="J61" s="1"/>
  <c r="D41" i="13" l="1"/>
  <c r="C41"/>
  <c r="H34" i="12"/>
  <c r="H46" s="1"/>
  <c r="I34"/>
  <c r="I46" s="1"/>
  <c r="L34"/>
  <c r="L46" s="1"/>
  <c r="M34"/>
  <c r="M46" s="1"/>
  <c r="F34"/>
  <c r="F46" s="1"/>
  <c r="G34"/>
  <c r="G46" s="1"/>
  <c r="J34"/>
  <c r="J46" s="1"/>
  <c r="K34"/>
  <c r="K46" s="1"/>
  <c r="D34"/>
  <c r="D46" s="1"/>
  <c r="K51" i="11"/>
  <c r="K49"/>
  <c r="K46"/>
  <c r="K29"/>
  <c r="H57"/>
  <c r="H29"/>
  <c r="H51"/>
  <c r="H49"/>
  <c r="I51"/>
  <c r="I49"/>
  <c r="I46"/>
  <c r="I29"/>
  <c r="H59"/>
  <c r="H62" s="1"/>
  <c r="H36"/>
  <c r="H46" s="1"/>
  <c r="L29"/>
  <c r="L51"/>
  <c r="L49"/>
  <c r="L46"/>
  <c r="M51"/>
  <c r="M49"/>
  <c r="M46"/>
  <c r="M29"/>
  <c r="E59"/>
  <c r="E62" s="1"/>
  <c r="E36"/>
  <c r="F59"/>
  <c r="F62" s="1"/>
  <c r="F36"/>
  <c r="F46" s="1"/>
  <c r="C46"/>
  <c r="C29"/>
  <c r="D59"/>
  <c r="D62" s="1"/>
  <c r="D36"/>
  <c r="D46" s="1"/>
  <c r="G51"/>
  <c r="G49"/>
  <c r="G46"/>
  <c r="G57"/>
  <c r="G64" s="1"/>
  <c r="G72" s="1"/>
  <c r="G76" s="1"/>
  <c r="G29"/>
  <c r="D57"/>
  <c r="D29"/>
  <c r="D51"/>
  <c r="D49"/>
  <c r="E51"/>
  <c r="E49"/>
  <c r="E46"/>
  <c r="E57"/>
  <c r="E29"/>
  <c r="E70"/>
  <c r="N49"/>
  <c r="J49"/>
  <c r="N46"/>
  <c r="J46"/>
  <c r="F70"/>
  <c r="F64" l="1"/>
  <c r="F72" s="1"/>
  <c r="F76" s="1"/>
  <c r="E64"/>
  <c r="E72" s="1"/>
  <c r="E76" s="1"/>
  <c r="D64"/>
  <c r="D72" s="1"/>
  <c r="D76" s="1"/>
  <c r="H64"/>
  <c r="H72" s="1"/>
  <c r="H76" s="1"/>
  <c r="N43" i="10" l="1"/>
  <c r="M43"/>
  <c r="L43"/>
  <c r="K43"/>
  <c r="J43"/>
  <c r="I43"/>
  <c r="H43"/>
  <c r="G43"/>
  <c r="F43"/>
  <c r="E43"/>
  <c r="D43"/>
  <c r="N37"/>
  <c r="N39" s="1"/>
  <c r="M37"/>
  <c r="M39" s="1"/>
  <c r="L37"/>
  <c r="L39" s="1"/>
  <c r="K37"/>
  <c r="K39" s="1"/>
  <c r="J37"/>
  <c r="J39" s="1"/>
  <c r="I37"/>
  <c r="I39" s="1"/>
  <c r="H37"/>
  <c r="H39" s="1"/>
  <c r="G37"/>
  <c r="G39" s="1"/>
  <c r="F37"/>
  <c r="F39" s="1"/>
  <c r="E37"/>
  <c r="E39" s="1"/>
  <c r="D37"/>
  <c r="D39" s="1"/>
  <c r="C37"/>
  <c r="C39" s="1"/>
  <c r="N33"/>
  <c r="N35" s="1"/>
  <c r="M33"/>
  <c r="M35" s="1"/>
  <c r="L33"/>
  <c r="L35" s="1"/>
  <c r="K33"/>
  <c r="K35" s="1"/>
  <c r="J33"/>
  <c r="J35" s="1"/>
  <c r="I33"/>
  <c r="I35" s="1"/>
  <c r="H33"/>
  <c r="H35" s="1"/>
  <c r="G33"/>
  <c r="G35" s="1"/>
  <c r="F33"/>
  <c r="F35" s="1"/>
  <c r="E33"/>
  <c r="E35" s="1"/>
  <c r="D33"/>
  <c r="D35" s="1"/>
  <c r="C33"/>
  <c r="C35" s="1"/>
  <c r="N31"/>
  <c r="N41" s="1"/>
  <c r="M31"/>
  <c r="L31"/>
  <c r="K31"/>
  <c r="J31"/>
  <c r="I31"/>
  <c r="H31"/>
  <c r="G31"/>
  <c r="F31"/>
  <c r="E31"/>
  <c r="D31"/>
  <c r="C31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C26" s="1"/>
  <c r="N21"/>
  <c r="N26" s="1"/>
  <c r="M21"/>
  <c r="M26" s="1"/>
  <c r="L21"/>
  <c r="L26" s="1"/>
  <c r="K21"/>
  <c r="K26" s="1"/>
  <c r="J21"/>
  <c r="J26" s="1"/>
  <c r="I21"/>
  <c r="I26" s="1"/>
  <c r="H21"/>
  <c r="H26" s="1"/>
  <c r="G21"/>
  <c r="G26" s="1"/>
  <c r="F21"/>
  <c r="F26" s="1"/>
  <c r="E21"/>
  <c r="E26" s="1"/>
  <c r="D21"/>
  <c r="D26" s="1"/>
  <c r="N14"/>
  <c r="M14"/>
  <c r="L14"/>
  <c r="K14"/>
  <c r="J14"/>
  <c r="I14"/>
  <c r="H14"/>
  <c r="G14"/>
  <c r="F14"/>
  <c r="F18" s="1"/>
  <c r="E14"/>
  <c r="D14"/>
  <c r="C14"/>
  <c r="N8"/>
  <c r="M8"/>
  <c r="L8"/>
  <c r="K8"/>
  <c r="J8"/>
  <c r="I8"/>
  <c r="H8"/>
  <c r="G8"/>
  <c r="F8"/>
  <c r="E8"/>
  <c r="D8"/>
  <c r="C8"/>
  <c r="N7"/>
  <c r="N15" s="1"/>
  <c r="M7"/>
  <c r="M15" s="1"/>
  <c r="L7"/>
  <c r="L15" s="1"/>
  <c r="K7"/>
  <c r="K15" s="1"/>
  <c r="J7"/>
  <c r="J15" s="1"/>
  <c r="I7"/>
  <c r="I15" s="1"/>
  <c r="H7"/>
  <c r="H15" s="1"/>
  <c r="G7"/>
  <c r="G15" s="1"/>
  <c r="F7"/>
  <c r="F15" s="1"/>
  <c r="E7"/>
  <c r="E15" s="1"/>
  <c r="D7"/>
  <c r="D15" s="1"/>
  <c r="C7"/>
  <c r="C15" s="1"/>
  <c r="N6"/>
  <c r="M6"/>
  <c r="L6"/>
  <c r="K6"/>
  <c r="J6"/>
  <c r="I6"/>
  <c r="H6"/>
  <c r="G6"/>
  <c r="F6"/>
  <c r="E6"/>
  <c r="D6"/>
  <c r="C6"/>
  <c r="N5"/>
  <c r="N10" s="1"/>
  <c r="M5"/>
  <c r="M10" s="1"/>
  <c r="L5"/>
  <c r="L10" s="1"/>
  <c r="K5"/>
  <c r="K10" s="1"/>
  <c r="J5"/>
  <c r="J10" s="1"/>
  <c r="I5"/>
  <c r="I10" s="1"/>
  <c r="H5"/>
  <c r="H10" s="1"/>
  <c r="G5"/>
  <c r="G10" s="1"/>
  <c r="F5"/>
  <c r="F10" s="1"/>
  <c r="E5"/>
  <c r="E10" s="1"/>
  <c r="D5"/>
  <c r="D10" s="1"/>
  <c r="C5"/>
  <c r="C10" s="1"/>
  <c r="N3"/>
  <c r="M3"/>
  <c r="L3"/>
  <c r="K3"/>
  <c r="J3"/>
  <c r="I3"/>
  <c r="H3"/>
  <c r="G3"/>
  <c r="F3"/>
  <c r="E3"/>
  <c r="D3"/>
  <c r="N42" i="5"/>
  <c r="M42"/>
  <c r="L42"/>
  <c r="K42"/>
  <c r="J42"/>
  <c r="I42"/>
  <c r="H42"/>
  <c r="G42"/>
  <c r="F42"/>
  <c r="E42"/>
  <c r="D42"/>
  <c r="C42"/>
  <c r="N38"/>
  <c r="N44" s="1"/>
  <c r="M38"/>
  <c r="M44" s="1"/>
  <c r="L38"/>
  <c r="L44" s="1"/>
  <c r="K38"/>
  <c r="K44" s="1"/>
  <c r="J38"/>
  <c r="J44" s="1"/>
  <c r="I38"/>
  <c r="I44" s="1"/>
  <c r="H38"/>
  <c r="H44" s="1"/>
  <c r="G38"/>
  <c r="G44" s="1"/>
  <c r="F38"/>
  <c r="F44" s="1"/>
  <c r="E38"/>
  <c r="E44" s="1"/>
  <c r="D38"/>
  <c r="D44" s="1"/>
  <c r="C38"/>
  <c r="C44" s="1"/>
  <c r="N37"/>
  <c r="N39" s="1"/>
  <c r="N48" s="1"/>
  <c r="M37"/>
  <c r="M39" s="1"/>
  <c r="M48" s="1"/>
  <c r="L37"/>
  <c r="L39" s="1"/>
  <c r="L48" s="1"/>
  <c r="K37"/>
  <c r="K39" s="1"/>
  <c r="K48" s="1"/>
  <c r="J37"/>
  <c r="J39" s="1"/>
  <c r="J48" s="1"/>
  <c r="I37"/>
  <c r="I39" s="1"/>
  <c r="I48" s="1"/>
  <c r="H37"/>
  <c r="H39" s="1"/>
  <c r="H48" s="1"/>
  <c r="G37"/>
  <c r="G39" s="1"/>
  <c r="G48" s="1"/>
  <c r="F37"/>
  <c r="F39" s="1"/>
  <c r="F48" s="1"/>
  <c r="E37"/>
  <c r="E39" s="1"/>
  <c r="E48" s="1"/>
  <c r="D37"/>
  <c r="D39" s="1"/>
  <c r="D48" s="1"/>
  <c r="C37"/>
  <c r="C39" s="1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N30" s="1"/>
  <c r="M27"/>
  <c r="M30" s="1"/>
  <c r="L27"/>
  <c r="L30" s="1"/>
  <c r="L32" s="1"/>
  <c r="K27"/>
  <c r="K30" s="1"/>
  <c r="J27"/>
  <c r="J30" s="1"/>
  <c r="I27"/>
  <c r="I30" s="1"/>
  <c r="H27"/>
  <c r="H30" s="1"/>
  <c r="G27"/>
  <c r="G30" s="1"/>
  <c r="F27"/>
  <c r="F30" s="1"/>
  <c r="E27"/>
  <c r="E30" s="1"/>
  <c r="D27"/>
  <c r="D30" s="1"/>
  <c r="C27"/>
  <c r="C30" s="1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N21"/>
  <c r="N24" s="1"/>
  <c r="M21"/>
  <c r="M24" s="1"/>
  <c r="L21"/>
  <c r="L24" s="1"/>
  <c r="K21"/>
  <c r="K24" s="1"/>
  <c r="J21"/>
  <c r="J24" s="1"/>
  <c r="I21"/>
  <c r="I24" s="1"/>
  <c r="H21"/>
  <c r="H24" s="1"/>
  <c r="G21"/>
  <c r="G24" s="1"/>
  <c r="F21"/>
  <c r="F24" s="1"/>
  <c r="E21"/>
  <c r="E24" s="1"/>
  <c r="D21"/>
  <c r="D24" s="1"/>
  <c r="C21"/>
  <c r="C24" s="1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N12"/>
  <c r="N16" s="1"/>
  <c r="M12"/>
  <c r="M16" s="1"/>
  <c r="L12"/>
  <c r="L16" s="1"/>
  <c r="K12"/>
  <c r="K16" s="1"/>
  <c r="J12"/>
  <c r="J16" s="1"/>
  <c r="I12"/>
  <c r="I16" s="1"/>
  <c r="H12"/>
  <c r="H16" s="1"/>
  <c r="G12"/>
  <c r="G16" s="1"/>
  <c r="F12"/>
  <c r="F16" s="1"/>
  <c r="E12"/>
  <c r="E16" s="1"/>
  <c r="E18" s="1"/>
  <c r="D12"/>
  <c r="D16" s="1"/>
  <c r="C12"/>
  <c r="C16" s="1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N5"/>
  <c r="N9" s="1"/>
  <c r="M5"/>
  <c r="M9" s="1"/>
  <c r="L5"/>
  <c r="L9" s="1"/>
  <c r="K5"/>
  <c r="K9" s="1"/>
  <c r="J5"/>
  <c r="J9" s="1"/>
  <c r="I5"/>
  <c r="I9" s="1"/>
  <c r="H5"/>
  <c r="H9" s="1"/>
  <c r="G5"/>
  <c r="G9" s="1"/>
  <c r="F5"/>
  <c r="F9" s="1"/>
  <c r="E5"/>
  <c r="E9" s="1"/>
  <c r="D5"/>
  <c r="D9" s="1"/>
  <c r="C5"/>
  <c r="C9" s="1"/>
  <c r="N3"/>
  <c r="M3"/>
  <c r="L3"/>
  <c r="K3"/>
  <c r="J3"/>
  <c r="I3"/>
  <c r="H3"/>
  <c r="G3"/>
  <c r="F3"/>
  <c r="E3"/>
  <c r="D3"/>
  <c r="E74" i="4"/>
  <c r="O44"/>
  <c r="N43"/>
  <c r="M43"/>
  <c r="L43"/>
  <c r="K43"/>
  <c r="J43"/>
  <c r="I43"/>
  <c r="H43"/>
  <c r="G43"/>
  <c r="F43"/>
  <c r="F60" s="1"/>
  <c r="E43"/>
  <c r="D43"/>
  <c r="C43"/>
  <c r="N42"/>
  <c r="M42"/>
  <c r="L42"/>
  <c r="K42"/>
  <c r="J42"/>
  <c r="I42"/>
  <c r="H42"/>
  <c r="H68" s="1"/>
  <c r="G42"/>
  <c r="G68" s="1"/>
  <c r="F42"/>
  <c r="F68" s="1"/>
  <c r="E42"/>
  <c r="E68" s="1"/>
  <c r="D42"/>
  <c r="D68" s="1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H53" s="1"/>
  <c r="G40"/>
  <c r="G53" s="1"/>
  <c r="F40"/>
  <c r="F53" s="1"/>
  <c r="E40"/>
  <c r="E53" s="1"/>
  <c r="D40"/>
  <c r="D53" s="1"/>
  <c r="C40"/>
  <c r="N39"/>
  <c r="N44" s="1"/>
  <c r="M39"/>
  <c r="M44" s="1"/>
  <c r="L39"/>
  <c r="L44" s="1"/>
  <c r="K39"/>
  <c r="K44" s="1"/>
  <c r="J39"/>
  <c r="J44" s="1"/>
  <c r="I39"/>
  <c r="I44" s="1"/>
  <c r="H39"/>
  <c r="H44" s="1"/>
  <c r="G39"/>
  <c r="G44" s="1"/>
  <c r="F39"/>
  <c r="F44" s="1"/>
  <c r="E39"/>
  <c r="E44" s="1"/>
  <c r="D39"/>
  <c r="D44" s="1"/>
  <c r="C39"/>
  <c r="C44" s="1"/>
  <c r="O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H60" s="1"/>
  <c r="G34"/>
  <c r="G60" s="1"/>
  <c r="F34"/>
  <c r="E34"/>
  <c r="E60" s="1"/>
  <c r="D34"/>
  <c r="D60" s="1"/>
  <c r="C34"/>
  <c r="N33"/>
  <c r="M33"/>
  <c r="L33"/>
  <c r="K33"/>
  <c r="J33"/>
  <c r="I33"/>
  <c r="H33"/>
  <c r="H61" s="1"/>
  <c r="L61" s="1"/>
  <c r="G33"/>
  <c r="G61" s="1"/>
  <c r="K61" s="1"/>
  <c r="F33"/>
  <c r="E33"/>
  <c r="E61" s="1"/>
  <c r="D33"/>
  <c r="D61" s="1"/>
  <c r="C33"/>
  <c r="O27"/>
  <c r="K26"/>
  <c r="K32" s="1"/>
  <c r="K36" s="1"/>
  <c r="G26"/>
  <c r="G69" s="1"/>
  <c r="C26"/>
  <c r="C32" s="1"/>
  <c r="C36" s="1"/>
  <c r="N25"/>
  <c r="M25"/>
  <c r="L25"/>
  <c r="L27" s="1"/>
  <c r="K25"/>
  <c r="K27" s="1"/>
  <c r="J25"/>
  <c r="I25"/>
  <c r="H25"/>
  <c r="H67" s="1"/>
  <c r="G25"/>
  <c r="G67" s="1"/>
  <c r="F25"/>
  <c r="E25"/>
  <c r="D25"/>
  <c r="D67" s="1"/>
  <c r="C25"/>
  <c r="C27" s="1"/>
  <c r="O22"/>
  <c r="O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N20" s="1"/>
  <c r="M15"/>
  <c r="M20" s="1"/>
  <c r="L15"/>
  <c r="L20" s="1"/>
  <c r="K15"/>
  <c r="K20" s="1"/>
  <c r="J15"/>
  <c r="J20" s="1"/>
  <c r="I15"/>
  <c r="I20" s="1"/>
  <c r="H15"/>
  <c r="H20" s="1"/>
  <c r="H55" s="1"/>
  <c r="G15"/>
  <c r="G20" s="1"/>
  <c r="F15"/>
  <c r="F20" s="1"/>
  <c r="F55" s="1"/>
  <c r="E15"/>
  <c r="E20" s="1"/>
  <c r="E55" s="1"/>
  <c r="D15"/>
  <c r="D20" s="1"/>
  <c r="D55" s="1"/>
  <c r="C15"/>
  <c r="C20" s="1"/>
  <c r="O12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N26" s="1"/>
  <c r="N32" s="1"/>
  <c r="N36" s="1"/>
  <c r="M9"/>
  <c r="M26" s="1"/>
  <c r="M32" s="1"/>
  <c r="M36" s="1"/>
  <c r="L9"/>
  <c r="L26" s="1"/>
  <c r="L32" s="1"/>
  <c r="L36" s="1"/>
  <c r="K9"/>
  <c r="J9"/>
  <c r="J26" s="1"/>
  <c r="J32" s="1"/>
  <c r="J36" s="1"/>
  <c r="I9"/>
  <c r="I26" s="1"/>
  <c r="I32" s="1"/>
  <c r="I36" s="1"/>
  <c r="H9"/>
  <c r="H26" s="1"/>
  <c r="G9"/>
  <c r="F9"/>
  <c r="F26" s="1"/>
  <c r="E9"/>
  <c r="E26" s="1"/>
  <c r="D9"/>
  <c r="D26" s="1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N5"/>
  <c r="N12" s="1"/>
  <c r="M5"/>
  <c r="M12" s="1"/>
  <c r="L5"/>
  <c r="L12" s="1"/>
  <c r="K5"/>
  <c r="K12" s="1"/>
  <c r="K22" s="1"/>
  <c r="J5"/>
  <c r="J12" s="1"/>
  <c r="I5"/>
  <c r="I12" s="1"/>
  <c r="H5"/>
  <c r="H12" s="1"/>
  <c r="G5"/>
  <c r="G12" s="1"/>
  <c r="G22" s="1"/>
  <c r="F5"/>
  <c r="F12" s="1"/>
  <c r="E5"/>
  <c r="E12" s="1"/>
  <c r="D5"/>
  <c r="D12" s="1"/>
  <c r="C5"/>
  <c r="C12" s="1"/>
  <c r="C22" s="1"/>
  <c r="J29" i="10" l="1"/>
  <c r="J30" s="1"/>
  <c r="I41" s="1"/>
  <c r="N29"/>
  <c r="N30" s="1"/>
  <c r="J18"/>
  <c r="M29"/>
  <c r="M30" s="1"/>
  <c r="E18"/>
  <c r="E29" s="1"/>
  <c r="E30" s="1"/>
  <c r="I18"/>
  <c r="I29" s="1"/>
  <c r="I30" s="1"/>
  <c r="H41" s="1"/>
  <c r="M18"/>
  <c r="D29"/>
  <c r="D30" s="1"/>
  <c r="D18"/>
  <c r="H18"/>
  <c r="H29" s="1"/>
  <c r="H30" s="1"/>
  <c r="G41" s="1"/>
  <c r="L18"/>
  <c r="L29" s="1"/>
  <c r="L30" s="1"/>
  <c r="K41" s="1"/>
  <c r="M41"/>
  <c r="C18"/>
  <c r="C29" s="1"/>
  <c r="C30" s="1"/>
  <c r="G18"/>
  <c r="G29" s="1"/>
  <c r="G30" s="1"/>
  <c r="F41" s="1"/>
  <c r="K18"/>
  <c r="K29" s="1"/>
  <c r="K30" s="1"/>
  <c r="J41" s="1"/>
  <c r="L41"/>
  <c r="F29"/>
  <c r="F30" s="1"/>
  <c r="E41" s="1"/>
  <c r="N18"/>
  <c r="D18" i="5"/>
  <c r="L18"/>
  <c r="L34" s="1"/>
  <c r="L46" s="1"/>
  <c r="D32"/>
  <c r="H32"/>
  <c r="C18"/>
  <c r="G18"/>
  <c r="G34" s="1"/>
  <c r="G46" s="1"/>
  <c r="K18"/>
  <c r="C32"/>
  <c r="G32"/>
  <c r="K32"/>
  <c r="F18"/>
  <c r="J18"/>
  <c r="N18"/>
  <c r="F32"/>
  <c r="J32"/>
  <c r="N32"/>
  <c r="I18"/>
  <c r="M18"/>
  <c r="M34" s="1"/>
  <c r="M46" s="1"/>
  <c r="E32"/>
  <c r="I32"/>
  <c r="M32"/>
  <c r="H18"/>
  <c r="H34" s="1"/>
  <c r="H46" s="1"/>
  <c r="E34"/>
  <c r="E46" s="1"/>
  <c r="C46" i="4"/>
  <c r="C29"/>
  <c r="G51"/>
  <c r="G57"/>
  <c r="G29"/>
  <c r="K51"/>
  <c r="K46"/>
  <c r="K29"/>
  <c r="F69"/>
  <c r="F32"/>
  <c r="E69"/>
  <c r="E32"/>
  <c r="D32"/>
  <c r="D69"/>
  <c r="H32"/>
  <c r="H69"/>
  <c r="H70" s="1"/>
  <c r="D70"/>
  <c r="F22"/>
  <c r="J22"/>
  <c r="N22"/>
  <c r="G70"/>
  <c r="E22"/>
  <c r="I22"/>
  <c r="M22"/>
  <c r="F27"/>
  <c r="J27"/>
  <c r="N27"/>
  <c r="D22"/>
  <c r="H22"/>
  <c r="L22"/>
  <c r="G55"/>
  <c r="E27"/>
  <c r="I27"/>
  <c r="M27"/>
  <c r="G32"/>
  <c r="D27"/>
  <c r="H27"/>
  <c r="O29"/>
  <c r="F67"/>
  <c r="F70" s="1"/>
  <c r="G27"/>
  <c r="O46"/>
  <c r="E67"/>
  <c r="F61"/>
  <c r="J61" s="1"/>
  <c r="C41" i="10" l="1"/>
  <c r="D41"/>
  <c r="F34" i="5"/>
  <c r="F46" s="1"/>
  <c r="K34"/>
  <c r="K46" s="1"/>
  <c r="J34"/>
  <c r="J46" s="1"/>
  <c r="I34"/>
  <c r="I46" s="1"/>
  <c r="N34"/>
  <c r="N46" s="1"/>
  <c r="C34"/>
  <c r="C46" s="1"/>
  <c r="D34"/>
  <c r="D46" s="1"/>
  <c r="H57" i="4"/>
  <c r="H64" s="1"/>
  <c r="H72" s="1"/>
  <c r="H76" s="1"/>
  <c r="H29"/>
  <c r="H51"/>
  <c r="H49"/>
  <c r="E51"/>
  <c r="E49"/>
  <c r="E57"/>
  <c r="E64" s="1"/>
  <c r="E29"/>
  <c r="F51"/>
  <c r="F49"/>
  <c r="F46"/>
  <c r="F57"/>
  <c r="F29"/>
  <c r="H59"/>
  <c r="H62" s="1"/>
  <c r="H36"/>
  <c r="H46" s="1"/>
  <c r="L51"/>
  <c r="L49"/>
  <c r="L46"/>
  <c r="L29"/>
  <c r="I51"/>
  <c r="I49"/>
  <c r="I46"/>
  <c r="I29"/>
  <c r="J51"/>
  <c r="J49"/>
  <c r="J46"/>
  <c r="J29"/>
  <c r="E59"/>
  <c r="E62" s="1"/>
  <c r="E36"/>
  <c r="E46" s="1"/>
  <c r="G59"/>
  <c r="G62" s="1"/>
  <c r="G36"/>
  <c r="G46" s="1"/>
  <c r="M51"/>
  <c r="M49"/>
  <c r="M46"/>
  <c r="M29"/>
  <c r="N51"/>
  <c r="N49"/>
  <c r="N46"/>
  <c r="N29"/>
  <c r="D59"/>
  <c r="D62" s="1"/>
  <c r="D36"/>
  <c r="D57"/>
  <c r="D51"/>
  <c r="D49"/>
  <c r="D46"/>
  <c r="D29"/>
  <c r="F59"/>
  <c r="F62" s="1"/>
  <c r="F36"/>
  <c r="G64"/>
  <c r="G72" s="1"/>
  <c r="G76" s="1"/>
  <c r="E70"/>
  <c r="G49"/>
  <c r="O49"/>
  <c r="K49"/>
  <c r="E72" l="1"/>
  <c r="E76" s="1"/>
  <c r="F64"/>
  <c r="F72" s="1"/>
  <c r="F76" s="1"/>
  <c r="D64"/>
  <c r="D72" s="1"/>
  <c r="D76" s="1"/>
  <c r="N43" i="3" l="1"/>
  <c r="M43"/>
  <c r="L43"/>
  <c r="K43"/>
  <c r="J43"/>
  <c r="I43"/>
  <c r="H43"/>
  <c r="G43"/>
  <c r="F43"/>
  <c r="E43"/>
  <c r="D43"/>
  <c r="N37"/>
  <c r="M37"/>
  <c r="L37"/>
  <c r="K37"/>
  <c r="J37"/>
  <c r="I37"/>
  <c r="H37"/>
  <c r="G37"/>
  <c r="F37"/>
  <c r="E37"/>
  <c r="D37"/>
  <c r="C37"/>
  <c r="N33"/>
  <c r="M33"/>
  <c r="L33"/>
  <c r="K33"/>
  <c r="J33"/>
  <c r="I33"/>
  <c r="H33"/>
  <c r="G33"/>
  <c r="F33"/>
  <c r="E33"/>
  <c r="D33"/>
  <c r="C33"/>
  <c r="N31"/>
  <c r="N41" s="1"/>
  <c r="M31"/>
  <c r="L31"/>
  <c r="K31"/>
  <c r="J31"/>
  <c r="I31"/>
  <c r="H31"/>
  <c r="G31"/>
  <c r="F31"/>
  <c r="E31"/>
  <c r="D31"/>
  <c r="C31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C26" s="1"/>
  <c r="N21"/>
  <c r="N26" s="1"/>
  <c r="M21"/>
  <c r="M26" s="1"/>
  <c r="L21"/>
  <c r="L26" s="1"/>
  <c r="K21"/>
  <c r="K26" s="1"/>
  <c r="J21"/>
  <c r="J26" s="1"/>
  <c r="I21"/>
  <c r="I26" s="1"/>
  <c r="H21"/>
  <c r="H26" s="1"/>
  <c r="G21"/>
  <c r="G26" s="1"/>
  <c r="F21"/>
  <c r="F26" s="1"/>
  <c r="E21"/>
  <c r="E26" s="1"/>
  <c r="D21"/>
  <c r="D26" s="1"/>
  <c r="N14"/>
  <c r="M14"/>
  <c r="L14"/>
  <c r="K14"/>
  <c r="J14"/>
  <c r="I14"/>
  <c r="H14"/>
  <c r="G14"/>
  <c r="F14"/>
  <c r="E14"/>
  <c r="D14"/>
  <c r="C14"/>
  <c r="N8"/>
  <c r="M8"/>
  <c r="L8"/>
  <c r="K8"/>
  <c r="J8"/>
  <c r="I8"/>
  <c r="H8"/>
  <c r="G8"/>
  <c r="F8"/>
  <c r="E8"/>
  <c r="D8"/>
  <c r="C8"/>
  <c r="N7"/>
  <c r="N15" s="1"/>
  <c r="M7"/>
  <c r="M15" s="1"/>
  <c r="L7"/>
  <c r="L15" s="1"/>
  <c r="K7"/>
  <c r="K15" s="1"/>
  <c r="J7"/>
  <c r="J15" s="1"/>
  <c r="I7"/>
  <c r="I15" s="1"/>
  <c r="H7"/>
  <c r="H15" s="1"/>
  <c r="G7"/>
  <c r="G15" s="1"/>
  <c r="F7"/>
  <c r="F15" s="1"/>
  <c r="E7"/>
  <c r="E15" s="1"/>
  <c r="D7"/>
  <c r="D15" s="1"/>
  <c r="C7"/>
  <c r="C15" s="1"/>
  <c r="N6"/>
  <c r="M6"/>
  <c r="L6"/>
  <c r="K6"/>
  <c r="J6"/>
  <c r="I6"/>
  <c r="H6"/>
  <c r="G6"/>
  <c r="F6"/>
  <c r="E6"/>
  <c r="D6"/>
  <c r="C6"/>
  <c r="N5"/>
  <c r="N10" s="1"/>
  <c r="M5"/>
  <c r="M10" s="1"/>
  <c r="L5"/>
  <c r="L10" s="1"/>
  <c r="K5"/>
  <c r="K10" s="1"/>
  <c r="J5"/>
  <c r="J10" s="1"/>
  <c r="I5"/>
  <c r="I10" s="1"/>
  <c r="H5"/>
  <c r="H10" s="1"/>
  <c r="G5"/>
  <c r="G10" s="1"/>
  <c r="F5"/>
  <c r="F10" s="1"/>
  <c r="E5"/>
  <c r="E10" s="1"/>
  <c r="D5"/>
  <c r="D10" s="1"/>
  <c r="C5"/>
  <c r="C10" s="1"/>
  <c r="N3"/>
  <c r="M3"/>
  <c r="L3"/>
  <c r="K3"/>
  <c r="J3"/>
  <c r="I3"/>
  <c r="H3"/>
  <c r="G3"/>
  <c r="F3"/>
  <c r="E3"/>
  <c r="D3"/>
  <c r="N42" i="2"/>
  <c r="M42"/>
  <c r="L42"/>
  <c r="K42"/>
  <c r="J42"/>
  <c r="I42"/>
  <c r="H42"/>
  <c r="G42"/>
  <c r="F42"/>
  <c r="E42"/>
  <c r="D42"/>
  <c r="C42"/>
  <c r="N38"/>
  <c r="N44" s="1"/>
  <c r="M38"/>
  <c r="M44" s="1"/>
  <c r="L38"/>
  <c r="L44" s="1"/>
  <c r="K38"/>
  <c r="K44" s="1"/>
  <c r="J38"/>
  <c r="J44" s="1"/>
  <c r="I38"/>
  <c r="I44" s="1"/>
  <c r="H38"/>
  <c r="H44" s="1"/>
  <c r="G38"/>
  <c r="G44" s="1"/>
  <c r="F38"/>
  <c r="F44" s="1"/>
  <c r="E38"/>
  <c r="E44" s="1"/>
  <c r="D38"/>
  <c r="D44" s="1"/>
  <c r="C38"/>
  <c r="C44" s="1"/>
  <c r="N37"/>
  <c r="N39" s="1"/>
  <c r="N48" s="1"/>
  <c r="M37"/>
  <c r="M39" s="1"/>
  <c r="L37"/>
  <c r="L39" s="1"/>
  <c r="L48" s="1"/>
  <c r="K37"/>
  <c r="K39" s="1"/>
  <c r="K48" s="1"/>
  <c r="J37"/>
  <c r="J39" s="1"/>
  <c r="J48" s="1"/>
  <c r="I37"/>
  <c r="I39" s="1"/>
  <c r="H37"/>
  <c r="H39" s="1"/>
  <c r="G37"/>
  <c r="G39" s="1"/>
  <c r="G48" s="1"/>
  <c r="F37"/>
  <c r="F39" s="1"/>
  <c r="F48" s="1"/>
  <c r="E37"/>
  <c r="E39" s="1"/>
  <c r="D37"/>
  <c r="D39" s="1"/>
  <c r="D48" s="1"/>
  <c r="C37"/>
  <c r="C39" s="1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N30" s="1"/>
  <c r="M27"/>
  <c r="M30" s="1"/>
  <c r="L27"/>
  <c r="L30" s="1"/>
  <c r="K27"/>
  <c r="K30" s="1"/>
  <c r="J27"/>
  <c r="J30" s="1"/>
  <c r="I27"/>
  <c r="I30" s="1"/>
  <c r="H27"/>
  <c r="H30" s="1"/>
  <c r="G27"/>
  <c r="G30" s="1"/>
  <c r="F27"/>
  <c r="F30" s="1"/>
  <c r="E27"/>
  <c r="E30" s="1"/>
  <c r="D27"/>
  <c r="D30" s="1"/>
  <c r="C27"/>
  <c r="C30" s="1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N21"/>
  <c r="N24" s="1"/>
  <c r="M21"/>
  <c r="M24" s="1"/>
  <c r="L21"/>
  <c r="L24" s="1"/>
  <c r="K21"/>
  <c r="K24" s="1"/>
  <c r="J21"/>
  <c r="J24" s="1"/>
  <c r="I21"/>
  <c r="I24" s="1"/>
  <c r="H21"/>
  <c r="H24" s="1"/>
  <c r="G21"/>
  <c r="G24" s="1"/>
  <c r="F21"/>
  <c r="F24" s="1"/>
  <c r="E21"/>
  <c r="E24" s="1"/>
  <c r="D21"/>
  <c r="D24" s="1"/>
  <c r="C21"/>
  <c r="C24" s="1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N12"/>
  <c r="N16" s="1"/>
  <c r="M12"/>
  <c r="M16" s="1"/>
  <c r="L12"/>
  <c r="L16" s="1"/>
  <c r="K12"/>
  <c r="K16" s="1"/>
  <c r="J12"/>
  <c r="J16" s="1"/>
  <c r="I12"/>
  <c r="I16" s="1"/>
  <c r="H12"/>
  <c r="H16" s="1"/>
  <c r="G12"/>
  <c r="G16" s="1"/>
  <c r="F12"/>
  <c r="F16" s="1"/>
  <c r="E12"/>
  <c r="E16" s="1"/>
  <c r="D12"/>
  <c r="D16" s="1"/>
  <c r="C12"/>
  <c r="C16" s="1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N5"/>
  <c r="N9" s="1"/>
  <c r="M5"/>
  <c r="M9" s="1"/>
  <c r="L5"/>
  <c r="L9" s="1"/>
  <c r="K5"/>
  <c r="K9" s="1"/>
  <c r="J5"/>
  <c r="J9" s="1"/>
  <c r="I5"/>
  <c r="I9" s="1"/>
  <c r="H5"/>
  <c r="H9" s="1"/>
  <c r="G5"/>
  <c r="G9" s="1"/>
  <c r="F5"/>
  <c r="F9" s="1"/>
  <c r="E5"/>
  <c r="E9" s="1"/>
  <c r="D5"/>
  <c r="D9" s="1"/>
  <c r="C5"/>
  <c r="C9" s="1"/>
  <c r="N3"/>
  <c r="M3"/>
  <c r="L3"/>
  <c r="K3"/>
  <c r="J3"/>
  <c r="I3"/>
  <c r="H3"/>
  <c r="G3"/>
  <c r="F3"/>
  <c r="E3"/>
  <c r="D3"/>
  <c r="O44" i="1"/>
  <c r="N43"/>
  <c r="M43"/>
  <c r="L43"/>
  <c r="K43"/>
  <c r="J43"/>
  <c r="I43"/>
  <c r="H43"/>
  <c r="G43"/>
  <c r="F43"/>
  <c r="E43"/>
  <c r="D43"/>
  <c r="C43"/>
  <c r="N42"/>
  <c r="M42"/>
  <c r="L42"/>
  <c r="K42"/>
  <c r="J42"/>
  <c r="I42"/>
  <c r="H42"/>
  <c r="H68" s="1"/>
  <c r="G42"/>
  <c r="G68" s="1"/>
  <c r="F42"/>
  <c r="F68" s="1"/>
  <c r="E42"/>
  <c r="E68" s="1"/>
  <c r="D42"/>
  <c r="D68" s="1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H53" s="1"/>
  <c r="G40"/>
  <c r="G53" s="1"/>
  <c r="F40"/>
  <c r="F53" s="1"/>
  <c r="E40"/>
  <c r="E53" s="1"/>
  <c r="D40"/>
  <c r="D53" s="1"/>
  <c r="C40"/>
  <c r="N39"/>
  <c r="N44" s="1"/>
  <c r="M39"/>
  <c r="M44" s="1"/>
  <c r="L39"/>
  <c r="L44" s="1"/>
  <c r="K39"/>
  <c r="K44" s="1"/>
  <c r="J39"/>
  <c r="J44" s="1"/>
  <c r="I39"/>
  <c r="I44" s="1"/>
  <c r="H39"/>
  <c r="H44" s="1"/>
  <c r="G39"/>
  <c r="G44" s="1"/>
  <c r="F39"/>
  <c r="F44" s="1"/>
  <c r="E39"/>
  <c r="E44" s="1"/>
  <c r="D39"/>
  <c r="D44" s="1"/>
  <c r="C39"/>
  <c r="C44" s="1"/>
  <c r="O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H60" s="1"/>
  <c r="G34"/>
  <c r="G60" s="1"/>
  <c r="F34"/>
  <c r="E34"/>
  <c r="E60" s="1"/>
  <c r="D34"/>
  <c r="D60" s="1"/>
  <c r="C34"/>
  <c r="N33"/>
  <c r="M33"/>
  <c r="L33"/>
  <c r="K33"/>
  <c r="J33"/>
  <c r="I33"/>
  <c r="H33"/>
  <c r="H61" s="1"/>
  <c r="L61" s="1"/>
  <c r="G33"/>
  <c r="G61" s="1"/>
  <c r="K61" s="1"/>
  <c r="F33"/>
  <c r="E33"/>
  <c r="E61" s="1"/>
  <c r="D33"/>
  <c r="D61" s="1"/>
  <c r="C33"/>
  <c r="O27"/>
  <c r="N25"/>
  <c r="M25"/>
  <c r="L25"/>
  <c r="K25"/>
  <c r="J25"/>
  <c r="I25"/>
  <c r="H25"/>
  <c r="G25"/>
  <c r="G67" s="1"/>
  <c r="F25"/>
  <c r="F67" s="1"/>
  <c r="E25"/>
  <c r="D25"/>
  <c r="C25"/>
  <c r="O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N20" s="1"/>
  <c r="M15"/>
  <c r="M20" s="1"/>
  <c r="L15"/>
  <c r="L20" s="1"/>
  <c r="K15"/>
  <c r="K20" s="1"/>
  <c r="J15"/>
  <c r="J20" s="1"/>
  <c r="I15"/>
  <c r="I20" s="1"/>
  <c r="H15"/>
  <c r="H20" s="1"/>
  <c r="H55" s="1"/>
  <c r="G15"/>
  <c r="G20" s="1"/>
  <c r="G55" s="1"/>
  <c r="F15"/>
  <c r="F20" s="1"/>
  <c r="E15"/>
  <c r="E20" s="1"/>
  <c r="E55" s="1"/>
  <c r="D15"/>
  <c r="D20" s="1"/>
  <c r="D55" s="1"/>
  <c r="C15"/>
  <c r="C20" s="1"/>
  <c r="O12"/>
  <c r="O22" s="1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N26" s="1"/>
  <c r="N32" s="1"/>
  <c r="N36" s="1"/>
  <c r="M9"/>
  <c r="M26" s="1"/>
  <c r="M32" s="1"/>
  <c r="M36" s="1"/>
  <c r="L9"/>
  <c r="L26" s="1"/>
  <c r="L32" s="1"/>
  <c r="L36" s="1"/>
  <c r="K9"/>
  <c r="K26" s="1"/>
  <c r="K32" s="1"/>
  <c r="J9"/>
  <c r="J26" s="1"/>
  <c r="J32" s="1"/>
  <c r="J36" s="1"/>
  <c r="I9"/>
  <c r="I26" s="1"/>
  <c r="I32" s="1"/>
  <c r="I36" s="1"/>
  <c r="H9"/>
  <c r="H26" s="1"/>
  <c r="G9"/>
  <c r="G26" s="1"/>
  <c r="F9"/>
  <c r="F26" s="1"/>
  <c r="E9"/>
  <c r="E26" s="1"/>
  <c r="D9"/>
  <c r="D26" s="1"/>
  <c r="C9"/>
  <c r="C26" s="1"/>
  <c r="C32" s="1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N5"/>
  <c r="N12" s="1"/>
  <c r="N22" s="1"/>
  <c r="M5"/>
  <c r="M12" s="1"/>
  <c r="L5"/>
  <c r="L12" s="1"/>
  <c r="K5"/>
  <c r="K12" s="1"/>
  <c r="J5"/>
  <c r="J12" s="1"/>
  <c r="J22" s="1"/>
  <c r="I5"/>
  <c r="I12" s="1"/>
  <c r="H5"/>
  <c r="H12" s="1"/>
  <c r="G5"/>
  <c r="G12" s="1"/>
  <c r="F5"/>
  <c r="F12" s="1"/>
  <c r="F22" s="1"/>
  <c r="E5"/>
  <c r="E12" s="1"/>
  <c r="D5"/>
  <c r="D12" s="1"/>
  <c r="C5"/>
  <c r="C12" s="1"/>
  <c r="C36" l="1"/>
  <c r="K36"/>
  <c r="F61"/>
  <c r="J61" s="1"/>
  <c r="F60"/>
  <c r="E48" i="2"/>
  <c r="I48"/>
  <c r="M48"/>
  <c r="H48"/>
  <c r="D18"/>
  <c r="F35" i="3"/>
  <c r="J35"/>
  <c r="N35"/>
  <c r="F39"/>
  <c r="J39"/>
  <c r="N39"/>
  <c r="E35"/>
  <c r="I35"/>
  <c r="M35"/>
  <c r="E39"/>
  <c r="I39"/>
  <c r="M39"/>
  <c r="D27" i="1"/>
  <c r="H27"/>
  <c r="L27"/>
  <c r="D35" i="3"/>
  <c r="H35"/>
  <c r="L35"/>
  <c r="D39"/>
  <c r="H39"/>
  <c r="L39"/>
  <c r="C27" i="1"/>
  <c r="K27"/>
  <c r="C35" i="3"/>
  <c r="G35"/>
  <c r="K35"/>
  <c r="C39"/>
  <c r="G39"/>
  <c r="K39"/>
  <c r="F18"/>
  <c r="J18"/>
  <c r="J29" s="1"/>
  <c r="J30" s="1"/>
  <c r="I41" s="1"/>
  <c r="E18"/>
  <c r="E29" s="1"/>
  <c r="E30" s="1"/>
  <c r="I18"/>
  <c r="I29" s="1"/>
  <c r="I30" s="1"/>
  <c r="H41" s="1"/>
  <c r="M18"/>
  <c r="M29" s="1"/>
  <c r="M30" s="1"/>
  <c r="L41" s="1"/>
  <c r="D18"/>
  <c r="D29" s="1"/>
  <c r="D30" s="1"/>
  <c r="H18"/>
  <c r="H29" s="1"/>
  <c r="H30" s="1"/>
  <c r="G41" s="1"/>
  <c r="L18"/>
  <c r="L29" s="1"/>
  <c r="L30" s="1"/>
  <c r="K41" s="1"/>
  <c r="C18"/>
  <c r="C29" s="1"/>
  <c r="C30" s="1"/>
  <c r="G18"/>
  <c r="G29" s="1"/>
  <c r="G30" s="1"/>
  <c r="F41" s="1"/>
  <c r="K18"/>
  <c r="K29" s="1"/>
  <c r="K30" s="1"/>
  <c r="J41" s="1"/>
  <c r="F29"/>
  <c r="F30" s="1"/>
  <c r="E41" s="1"/>
  <c r="N18"/>
  <c r="N29" s="1"/>
  <c r="N30" s="1"/>
  <c r="M41" s="1"/>
  <c r="L18" i="2"/>
  <c r="H32"/>
  <c r="C18"/>
  <c r="G18"/>
  <c r="K18"/>
  <c r="C32"/>
  <c r="G32"/>
  <c r="K32"/>
  <c r="F18"/>
  <c r="J18"/>
  <c r="J34" s="1"/>
  <c r="J46" s="1"/>
  <c r="N18"/>
  <c r="F32"/>
  <c r="J32"/>
  <c r="N32"/>
  <c r="E18"/>
  <c r="I18"/>
  <c r="M18"/>
  <c r="E32"/>
  <c r="I32"/>
  <c r="M32"/>
  <c r="H18"/>
  <c r="D32"/>
  <c r="D34" s="1"/>
  <c r="D46" s="1"/>
  <c r="L32"/>
  <c r="F51" i="1"/>
  <c r="F57"/>
  <c r="J51"/>
  <c r="N51"/>
  <c r="F32"/>
  <c r="F69"/>
  <c r="F70" s="1"/>
  <c r="E69"/>
  <c r="E32"/>
  <c r="D69"/>
  <c r="D32"/>
  <c r="H69"/>
  <c r="H32"/>
  <c r="G32"/>
  <c r="G69"/>
  <c r="G70" s="1"/>
  <c r="O29"/>
  <c r="O49"/>
  <c r="O46"/>
  <c r="E22"/>
  <c r="F49" s="1"/>
  <c r="I22"/>
  <c r="J49" s="1"/>
  <c r="M22"/>
  <c r="D22"/>
  <c r="H22"/>
  <c r="L22"/>
  <c r="J27"/>
  <c r="J46" s="1"/>
  <c r="N27"/>
  <c r="N46" s="1"/>
  <c r="C22"/>
  <c r="G22"/>
  <c r="K22"/>
  <c r="F55"/>
  <c r="E27"/>
  <c r="I27"/>
  <c r="M27"/>
  <c r="G27"/>
  <c r="E67"/>
  <c r="E70" s="1"/>
  <c r="F27"/>
  <c r="F29" s="1"/>
  <c r="D67"/>
  <c r="H67"/>
  <c r="H70" s="1"/>
  <c r="N29" l="1"/>
  <c r="J29"/>
  <c r="C41" i="3"/>
  <c r="D41"/>
  <c r="E34" i="2"/>
  <c r="E46" s="1"/>
  <c r="N34"/>
  <c r="N46" s="1"/>
  <c r="C34"/>
  <c r="C46" s="1"/>
  <c r="I34"/>
  <c r="I46" s="1"/>
  <c r="G34"/>
  <c r="G46" s="1"/>
  <c r="H34"/>
  <c r="H46" s="1"/>
  <c r="M34"/>
  <c r="M46" s="1"/>
  <c r="F34"/>
  <c r="F46" s="1"/>
  <c r="K34"/>
  <c r="K46" s="1"/>
  <c r="L34"/>
  <c r="L46" s="1"/>
  <c r="C29" i="1"/>
  <c r="C46"/>
  <c r="L51"/>
  <c r="L49"/>
  <c r="L46"/>
  <c r="L29"/>
  <c r="M51"/>
  <c r="M49"/>
  <c r="M46"/>
  <c r="M29"/>
  <c r="H59"/>
  <c r="H62" s="1"/>
  <c r="H36"/>
  <c r="E59"/>
  <c r="E62" s="1"/>
  <c r="E36"/>
  <c r="E46" s="1"/>
  <c r="G57"/>
  <c r="G29"/>
  <c r="G51"/>
  <c r="G49"/>
  <c r="G59"/>
  <c r="G62" s="1"/>
  <c r="G36"/>
  <c r="G46" s="1"/>
  <c r="F59"/>
  <c r="F62" s="1"/>
  <c r="F36"/>
  <c r="F46" s="1"/>
  <c r="K29"/>
  <c r="K51"/>
  <c r="K49"/>
  <c r="K46"/>
  <c r="D51"/>
  <c r="D49"/>
  <c r="D57"/>
  <c r="D29"/>
  <c r="E51"/>
  <c r="E49"/>
  <c r="E57"/>
  <c r="E29"/>
  <c r="D59"/>
  <c r="D62" s="1"/>
  <c r="D36"/>
  <c r="D46" s="1"/>
  <c r="H51"/>
  <c r="H49"/>
  <c r="H46"/>
  <c r="H57"/>
  <c r="H29"/>
  <c r="I51"/>
  <c r="I49"/>
  <c r="I46"/>
  <c r="I29"/>
  <c r="D70"/>
  <c r="N49"/>
  <c r="H64" l="1"/>
  <c r="H72" s="1"/>
  <c r="H76" s="1"/>
  <c r="G64"/>
  <c r="G72" s="1"/>
  <c r="G76" s="1"/>
  <c r="F64"/>
  <c r="F72" s="1"/>
  <c r="F76" s="1"/>
  <c r="D64"/>
  <c r="D72" s="1"/>
  <c r="D76" s="1"/>
  <c r="E64"/>
  <c r="E72" s="1"/>
  <c r="E76" s="1"/>
</calcChain>
</file>

<file path=xl/sharedStrings.xml><?xml version="1.0" encoding="utf-8"?>
<sst xmlns="http://schemas.openxmlformats.org/spreadsheetml/2006/main" count="330" uniqueCount="103">
  <si>
    <t>Long Term Financial Model - Funding Summary - Scenario 1 - Without SRV Scenario</t>
  </si>
  <si>
    <t>year ending 30 June</t>
  </si>
  <si>
    <t>Revenue</t>
  </si>
  <si>
    <t>Rates &amp; annual charges</t>
  </si>
  <si>
    <t>User charges &amp; fees</t>
  </si>
  <si>
    <t>Interest</t>
  </si>
  <si>
    <t>Other revenue</t>
  </si>
  <si>
    <t>Gain from Sale of Assets</t>
  </si>
  <si>
    <t>Grants/contributions - Operating</t>
  </si>
  <si>
    <t xml:space="preserve">Grants/contributions - Capital </t>
  </si>
  <si>
    <t>Total Revenue</t>
  </si>
  <si>
    <t>Expenses</t>
  </si>
  <si>
    <t>Employee Benefits &amp; On Costs</t>
  </si>
  <si>
    <t>Borrowing Costs</t>
  </si>
  <si>
    <t>Materials &amp; Contracts</t>
  </si>
  <si>
    <t>Depreciation &amp; Amortisation</t>
  </si>
  <si>
    <t>Other Expenses</t>
  </si>
  <si>
    <t>Total Expenses</t>
  </si>
  <si>
    <t>Operating Surplus (Deficit)</t>
  </si>
  <si>
    <t>Non-Cash Transactions</t>
  </si>
  <si>
    <t>Annual Depreciation</t>
  </si>
  <si>
    <t>Adjusted Operating Surplus (Deficit)</t>
  </si>
  <si>
    <t>Sources of Funds</t>
  </si>
  <si>
    <t>Proceeds from Sale of Plant &amp; Vehicles</t>
  </si>
  <si>
    <t>New Loan Funds</t>
  </si>
  <si>
    <t>s94 - Funding of Capital Works</t>
  </si>
  <si>
    <t>Transfer from Restrictions</t>
  </si>
  <si>
    <t>Uses of Funds</t>
  </si>
  <si>
    <t>Principal Loan Repayments</t>
  </si>
  <si>
    <t>Capital Works Program incl Plant &amp; Vehicles</t>
  </si>
  <si>
    <t>Capitalised Expenditure</t>
  </si>
  <si>
    <t>Decrease / (Increase) in ELE Provisions</t>
  </si>
  <si>
    <t>Transfer to Restrictions</t>
  </si>
  <si>
    <t>Net Budget Funding Surplus</t>
  </si>
  <si>
    <t>Capital Expenditure</t>
  </si>
  <si>
    <t>Total Expenditure</t>
  </si>
  <si>
    <t>NET RESULTS IN PROGRAMS</t>
  </si>
  <si>
    <t>Proceeds from Sale of Fixed Assets</t>
  </si>
  <si>
    <t>Restricted Assets</t>
  </si>
  <si>
    <t>Loan (Principal pament - net)</t>
  </si>
  <si>
    <t>PROGRAM BUDGET SURPLUS / DEFICIT</t>
  </si>
  <si>
    <t>Less: Non Cash Expenses</t>
  </si>
  <si>
    <t>Depreciation</t>
  </si>
  <si>
    <t>ELE</t>
  </si>
  <si>
    <t>Gain / Loss of Sales</t>
  </si>
  <si>
    <t>PROGRAM FUNDING SURPLUS / DEFICI</t>
  </si>
  <si>
    <t>As per Council Plan</t>
  </si>
  <si>
    <t>Long Term Financial Model - Balance Sheet - Scenario 1 - Without SRV Scenario</t>
  </si>
  <si>
    <t>Current Assets</t>
  </si>
  <si>
    <t xml:space="preserve">    Cash and cash equivalents</t>
  </si>
  <si>
    <t xml:space="preserve">    Receivables</t>
  </si>
  <si>
    <t xml:space="preserve">    Stores and Materials</t>
  </si>
  <si>
    <t xml:space="preserve">    Other Current Assets</t>
  </si>
  <si>
    <t>Total Current Assets</t>
  </si>
  <si>
    <t>Non-Current Assets</t>
  </si>
  <si>
    <t xml:space="preserve">    Investments</t>
  </si>
  <si>
    <t xml:space="preserve">    Infrastructure, Property, Plant &amp; Equipment</t>
  </si>
  <si>
    <t xml:space="preserve">    Other Non-Current Assets</t>
  </si>
  <si>
    <t>Total Non-Current Assets</t>
  </si>
  <si>
    <t>Total Assets</t>
  </si>
  <si>
    <t>Current Liabilities</t>
  </si>
  <si>
    <t xml:space="preserve">    Payables</t>
  </si>
  <si>
    <t xml:space="preserve">    Borrowings</t>
  </si>
  <si>
    <t xml:space="preserve">    Provisions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</si>
  <si>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</si>
  <si>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</si>
  <si>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</si>
  <si>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</si>
  <si>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</si>
  <si>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</si>
  <si>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 xml:space="preserve">    Retained earnings and reserves</t>
  </si>
  <si>
    <t xml:space="preserve">    YTD Surplus (Deficit)</t>
  </si>
  <si>
    <t>Total Equity</t>
  </si>
  <si>
    <t>As per Funding Summary</t>
  </si>
  <si>
    <t>Check</t>
  </si>
  <si>
    <t>Long Term Financial Model - Cashflow - Scenario 1 - Without SRV Scenario</t>
  </si>
  <si>
    <t>Cashflow from Operations</t>
  </si>
  <si>
    <t>Gain on Sale</t>
  </si>
  <si>
    <t>Movement in ELE Provisions</t>
  </si>
  <si>
    <t>Net Cashflow from Operations</t>
  </si>
  <si>
    <t>Cashflow from Investing Activities</t>
  </si>
  <si>
    <t>Purchasing Investments</t>
  </si>
  <si>
    <t>Acquisition of Assets</t>
  </si>
  <si>
    <t>Proceeds Sale of Assets</t>
  </si>
  <si>
    <t>Net Cashflow from Investing Activities</t>
  </si>
  <si>
    <t>Cashflow from Financing Activities</t>
  </si>
  <si>
    <t>Funds moved from Reserves</t>
  </si>
  <si>
    <t>Loan Proceeds</t>
  </si>
  <si>
    <t>Loan Repayments</t>
  </si>
  <si>
    <t>Net Cashflow from Financing Activities</t>
  </si>
  <si>
    <t>Cashflow</t>
  </si>
  <si>
    <t>Net Cashflow</t>
  </si>
  <si>
    <t>Opening Balance</t>
  </si>
  <si>
    <t>Cash at End of the Period</t>
  </si>
  <si>
    <t>As per Balance Sheet</t>
  </si>
  <si>
    <t>As per funding summary</t>
  </si>
  <si>
    <t>Long Term Financial Model - Funding Summary - Scenario 2 - With SRV Scenario</t>
  </si>
  <si>
    <t>Long Term Financial Model - Balance Sheet - Scenario 2 - With SRV Scenario</t>
  </si>
  <si>
    <t>Long Term Financial Model - Cashflow - Scenario 2 - With SRV Scenario</t>
  </si>
  <si>
    <t>Funds moved from Reserves (net)</t>
  </si>
  <si>
    <t>Long Term Financial Model - Funding Summary - Scenario 3 - With partial SRV Scenario</t>
  </si>
  <si>
    <t>Long Term Financial Model - Balance Sheet - Scenario 3 - With partial SRV Scenario</t>
  </si>
  <si>
    <t>Long Term Financial Model - Cashflow - Scenario 3 - With partial SRV Scenario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</si>
</sst>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#,##0_ ;\-#,##0\ "/>
    <numFmt numFmtId="165" formatCode="#,##0_ ;[Red]\-#,##0\ "/>
    <numFmt numFmtId="166" formatCode="&quot;$&quot;#,##0.00_);[Red]\(&quot;$&quot;#,##0.00\)"/>
    <numFmt numFmtId="167" formatCode="&quot;$&quot;#,##0_);[Red]\(&quot;$&quot;#,##0\)"/>
    <numFmt numFmtId="169" formatCode="#,##0&quot; days&quot;"/>
    <numFmt numFmtId="170" formatCode="_(* #,##0.00_);_(* \(#,##0.00\);_(* &quot;-&quot;??_);_(@_)"/>
    <numFmt numFmtId="171" formatCode="##,##0"/>
    <numFmt numFmtId="172" formatCode="_-* #,##0_-;\-* #,##0_-;_-* &quot;-&quot;??_-;_-@_-"/>
  </numFmts>
  <fonts count="15">
    <font>
      <sz val="10"/>
      <name val="Arial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name val="Times New Roman"/>
      <family val="1"/>
    </font>
    <font>
      <b/>
      <sz val="12"/>
      <name val="Times New Roman"/>
      <family val="1"/>
    </font>
    <font>
      <u/>
      <sz val="8"/>
      <color indexed="12"/>
      <name val="Arial"/>
      <family val="2"/>
    </font>
    <font>
      <sz val="9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" fillId="0" borderId="4" applyFont="0" applyFill="0" applyBorder="0" applyProtection="0">
      <alignment horizontal="center" vertical="top"/>
    </xf>
    <xf numFmtId="166" fontId="6" fillId="0" borderId="4" applyFont="0" applyFill="0" applyBorder="0" applyProtection="0">
      <alignment horizontal="center" vertical="top"/>
    </xf>
    <xf numFmtId="167" fontId="6" fillId="0" borderId="4" applyFont="0" applyFill="0" applyBorder="0" applyProtection="0">
      <alignment horizontal="center" vertical="top"/>
    </xf>
    <xf numFmtId="169" fontId="6" fillId="0" borderId="4" applyFont="0" applyFill="0" applyBorder="0" applyAlignment="0" applyProtection="0">
      <alignment horizontal="center" vertical="top" wrapText="1"/>
    </xf>
    <xf numFmtId="0" fontId="7" fillId="0" borderId="0">
      <alignment vertical="center"/>
    </xf>
    <xf numFmtId="0" fontId="7" fillId="4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0" fontId="9" fillId="0" borderId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5">
      <alignment horizontal="center"/>
    </xf>
    <xf numFmtId="3" fontId="10" fillId="0" borderId="0" applyFont="0" applyFill="0" applyBorder="0" applyAlignment="0" applyProtection="0"/>
    <xf numFmtId="0" fontId="10" fillId="5" borderId="0" applyNumberFormat="0" applyFont="0" applyBorder="0" applyAlignment="0" applyProtection="0"/>
    <xf numFmtId="0" fontId="12" fillId="6" borderId="6">
      <alignment horizontal="centerContinuous" vertical="center" wrapText="1"/>
    </xf>
    <xf numFmtId="0" fontId="12" fillId="6" borderId="6">
      <alignment vertical="center"/>
    </xf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2" xfId="0" applyFont="1" applyFill="1" applyBorder="1"/>
    <xf numFmtId="165" fontId="2" fillId="0" borderId="2" xfId="0" applyNumberFormat="1" applyFont="1" applyFill="1" applyBorder="1"/>
    <xf numFmtId="165" fontId="4" fillId="0" borderId="2" xfId="0" applyNumberFormat="1" applyFont="1" applyFill="1" applyBorder="1"/>
    <xf numFmtId="0" fontId="4" fillId="0" borderId="2" xfId="0" applyFont="1" applyFill="1" applyBorder="1"/>
    <xf numFmtId="0" fontId="2" fillId="0" borderId="3" xfId="0" applyFont="1" applyFill="1" applyBorder="1"/>
    <xf numFmtId="164" fontId="2" fillId="0" borderId="3" xfId="0" applyNumberFormat="1" applyFont="1" applyFill="1" applyBorder="1"/>
    <xf numFmtId="164" fontId="2" fillId="0" borderId="0" xfId="0" applyNumberFormat="1" applyFont="1" applyFill="1" applyBorder="1"/>
    <xf numFmtId="9" fontId="2" fillId="0" borderId="0" xfId="1" applyFont="1" applyFill="1" applyBorder="1" applyAlignment="1">
      <alignment horizontal="center"/>
    </xf>
    <xf numFmtId="165" fontId="4" fillId="0" borderId="0" xfId="0" applyNumberFormat="1" applyFont="1" applyFill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0" fillId="0" borderId="0" xfId="0" applyFont="1" applyFill="1" applyBorder="1"/>
    <xf numFmtId="165" fontId="2" fillId="0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1" xfId="0" applyNumberFormat="1" applyFont="1" applyFill="1" applyBorder="1"/>
    <xf numFmtId="0" fontId="2" fillId="0" borderId="0" xfId="0" applyFont="1"/>
    <xf numFmtId="0" fontId="13" fillId="0" borderId="0" xfId="0" quotePrefix="1" applyNumberFormat="1" applyFont="1" applyAlignment="1">
      <alignment horizontal="left"/>
    </xf>
    <xf numFmtId="171" fontId="14" fillId="0" borderId="0" xfId="0" applyNumberFormat="1" applyFont="1" applyAlignment="1">
      <alignment horizontal="right"/>
    </xf>
    <xf numFmtId="0" fontId="14" fillId="0" borderId="1" xfId="0" quotePrefix="1" applyNumberFormat="1" applyFont="1" applyBorder="1" applyAlignment="1">
      <alignment horizontal="left"/>
    </xf>
    <xf numFmtId="165" fontId="14" fillId="0" borderId="1" xfId="0" applyNumberFormat="1" applyFont="1" applyBorder="1" applyAlignment="1">
      <alignment horizontal="right"/>
    </xf>
    <xf numFmtId="0" fontId="14" fillId="0" borderId="2" xfId="0" quotePrefix="1" applyNumberFormat="1" applyFont="1" applyBorder="1" applyAlignment="1">
      <alignment horizontal="left"/>
    </xf>
    <xf numFmtId="165" fontId="14" fillId="0" borderId="2" xfId="0" applyNumberFormat="1" applyFont="1" applyBorder="1" applyAlignment="1">
      <alignment horizontal="right"/>
    </xf>
    <xf numFmtId="0" fontId="13" fillId="0" borderId="2" xfId="0" quotePrefix="1" applyNumberFormat="1" applyFont="1" applyBorder="1" applyAlignment="1">
      <alignment horizontal="left"/>
    </xf>
    <xf numFmtId="165" fontId="13" fillId="0" borderId="2" xfId="0" applyNumberFormat="1" applyFont="1" applyBorder="1" applyAlignment="1">
      <alignment horizontal="right"/>
    </xf>
    <xf numFmtId="0" fontId="14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right"/>
    </xf>
    <xf numFmtId="165" fontId="13" fillId="0" borderId="1" xfId="0" applyNumberFormat="1" applyFont="1" applyBorder="1" applyAlignment="1">
      <alignment horizontal="right"/>
    </xf>
    <xf numFmtId="0" fontId="13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/>
    <xf numFmtId="43" fontId="4" fillId="0" borderId="0" xfId="21" applyFont="1"/>
    <xf numFmtId="172" fontId="4" fillId="0" borderId="0" xfId="21" applyNumberFormat="1" applyFont="1"/>
    <xf numFmtId="165" fontId="4" fillId="0" borderId="0" xfId="0" applyNumberFormat="1" applyFont="1"/>
    <xf numFmtId="0" fontId="14" fillId="0" borderId="1" xfId="0" applyNumberFormat="1" applyFont="1" applyBorder="1" applyAlignment="1">
      <alignment horizontal="left"/>
    </xf>
    <xf numFmtId="0" fontId="14" fillId="0" borderId="2" xfId="0" applyNumberFormat="1" applyFont="1" applyBorder="1" applyAlignment="1">
      <alignment horizontal="left"/>
    </xf>
    <xf numFmtId="0" fontId="13" fillId="0" borderId="2" xfId="0" applyNumberFormat="1" applyFont="1" applyBorder="1" applyAlignment="1">
      <alignment horizontal="left"/>
    </xf>
    <xf numFmtId="165" fontId="14" fillId="0" borderId="1" xfId="0" applyNumberFormat="1" applyFont="1" applyFill="1" applyBorder="1" applyAlignment="1">
      <alignment horizontal="right"/>
    </xf>
    <xf numFmtId="165" fontId="0" fillId="0" borderId="0" xfId="0" applyNumberFormat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2" fillId="7" borderId="0" xfId="0" applyNumberFormat="1" applyFont="1" applyFill="1" applyBorder="1"/>
  </cellXfs>
  <cellStyles count="22">
    <cellStyle name="Comma 2" xfId="2"/>
    <cellStyle name="Comma 3" xfId="21"/>
    <cellStyle name="Comma center [0]" xfId="3"/>
    <cellStyle name="Currency center" xfId="4"/>
    <cellStyle name="Currency center [0]" xfId="5"/>
    <cellStyle name="days" xfId="6"/>
    <cellStyle name="Group" xfId="7"/>
    <cellStyle name="GroupTitle" xfId="8"/>
    <cellStyle name="Hyperlink 2" xfId="9"/>
    <cellStyle name="Normal" xfId="0" builtinId="0"/>
    <cellStyle name="Normal 2" xfId="10"/>
    <cellStyle name="number_favorite" xfId="11"/>
    <cellStyle name="Percent" xfId="1" builtinId="5"/>
    <cellStyle name="Percent 2" xfId="12"/>
    <cellStyle name="PSChar" xfId="13"/>
    <cellStyle name="PSDate" xfId="14"/>
    <cellStyle name="PSDec" xfId="15"/>
    <cellStyle name="PSHeading" xfId="16"/>
    <cellStyle name="PSInt" xfId="17"/>
    <cellStyle name="PSSpacer" xfId="18"/>
    <cellStyle name="TitleHeading" xfId="19"/>
    <cellStyle name="TitleSub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FP%20Ashfield%20Option1A%20-%202015-16%20-%20Final%20-%20Without%20SRV%20-%2004.02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FP%20Ashfield%20Option2A%20-%202015-16%20-%20Final%20-%20With%20SRV%20-%2004.02.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TFP%20Ashfield%20Option3A%20-%202015-16%20-%20Final%20-%20With%20SRV(partial)%20-%2004.02.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nsitivity 1"/>
      <sheetName val="Sensitivity 2"/>
      <sheetName val="Sensitivity Data"/>
      <sheetName val="OLD Sensitivity Data"/>
      <sheetName val="Funding Summary"/>
      <sheetName val="Balance Sheet"/>
      <sheetName val="Cashflow"/>
      <sheetName val="Ratios"/>
      <sheetName val="GrphOpRevExp"/>
      <sheetName val="Working Funds"/>
      <sheetName val="Data Input"/>
      <sheetName val="Assumptions"/>
      <sheetName val="Loan Schedule"/>
      <sheetName val="Loan 1 and 2"/>
      <sheetName val="Loan 3"/>
      <sheetName val="Loan 4"/>
      <sheetName val="Loan 5"/>
    </sheetNames>
    <sheetDataSet>
      <sheetData sheetId="0" refreshError="1"/>
      <sheetData sheetId="1" refreshError="1"/>
      <sheetData sheetId="2"/>
      <sheetData sheetId="3"/>
      <sheetData sheetId="4">
        <row r="3">
          <cell r="D3">
            <v>2015</v>
          </cell>
          <cell r="E3">
            <v>2016</v>
          </cell>
          <cell r="F3">
            <v>2017</v>
          </cell>
          <cell r="G3">
            <v>2018</v>
          </cell>
          <cell r="H3">
            <v>2019</v>
          </cell>
          <cell r="I3">
            <v>2020</v>
          </cell>
          <cell r="J3">
            <v>2021</v>
          </cell>
          <cell r="K3">
            <v>2022</v>
          </cell>
          <cell r="L3">
            <v>2023</v>
          </cell>
          <cell r="M3">
            <v>2024</v>
          </cell>
          <cell r="N3">
            <v>2025</v>
          </cell>
        </row>
        <row r="22">
          <cell r="C22">
            <v>-2770.1750000000029</v>
          </cell>
          <cell r="D22">
            <v>-4062</v>
          </cell>
          <cell r="E22">
            <v>-2002</v>
          </cell>
          <cell r="F22">
            <v>-1586</v>
          </cell>
          <cell r="G22">
            <v>-803</v>
          </cell>
          <cell r="H22">
            <v>-269</v>
          </cell>
          <cell r="I22">
            <v>201.16432738579169</v>
          </cell>
          <cell r="J22">
            <v>369.37437884429528</v>
          </cell>
          <cell r="K22">
            <v>282.48199860384193</v>
          </cell>
          <cell r="L22">
            <v>631.72390015522979</v>
          </cell>
          <cell r="M22">
            <v>710.84436197211471</v>
          </cell>
          <cell r="N22">
            <v>788.30506015926949</v>
          </cell>
        </row>
        <row r="34">
          <cell r="D34">
            <v>1464</v>
          </cell>
          <cell r="E34">
            <v>2098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3030</v>
          </cell>
          <cell r="E35">
            <v>1900</v>
          </cell>
          <cell r="F35">
            <v>0</v>
          </cell>
          <cell r="G35">
            <v>260</v>
          </cell>
          <cell r="H35">
            <v>0</v>
          </cell>
          <cell r="I35">
            <v>0</v>
          </cell>
          <cell r="J35">
            <v>0</v>
          </cell>
          <cell r="K35">
            <v>260</v>
          </cell>
          <cell r="L35">
            <v>0</v>
          </cell>
          <cell r="M35">
            <v>0</v>
          </cell>
          <cell r="N35">
            <v>0</v>
          </cell>
        </row>
        <row r="43">
          <cell r="D43">
            <v>115</v>
          </cell>
          <cell r="E43">
            <v>115</v>
          </cell>
          <cell r="F43">
            <v>115</v>
          </cell>
          <cell r="G43">
            <v>115</v>
          </cell>
          <cell r="H43">
            <v>115</v>
          </cell>
          <cell r="I43">
            <v>4034</v>
          </cell>
          <cell r="J43">
            <v>3815</v>
          </cell>
          <cell r="K43">
            <v>3815</v>
          </cell>
          <cell r="L43">
            <v>3824.1</v>
          </cell>
          <cell r="M43">
            <v>3824.1</v>
          </cell>
          <cell r="N43">
            <v>3824.1</v>
          </cell>
        </row>
      </sheetData>
      <sheetData sheetId="5">
        <row r="5">
          <cell r="C5">
            <v>16262</v>
          </cell>
          <cell r="D5">
            <v>18971</v>
          </cell>
          <cell r="E5">
            <v>9738</v>
          </cell>
          <cell r="F5">
            <v>11904</v>
          </cell>
          <cell r="G5">
            <v>14866</v>
          </cell>
          <cell r="H5">
            <v>18376</v>
          </cell>
          <cell r="I5">
            <v>20343</v>
          </cell>
          <cell r="J5">
            <v>22526</v>
          </cell>
          <cell r="K5">
            <v>24678</v>
          </cell>
          <cell r="L5">
            <v>27502.1</v>
          </cell>
          <cell r="M5">
            <v>30474.2</v>
          </cell>
          <cell r="N5">
            <v>33811.300000000003</v>
          </cell>
        </row>
        <row r="12">
          <cell r="D12">
            <v>242</v>
          </cell>
          <cell r="E12">
            <v>242</v>
          </cell>
          <cell r="F12">
            <v>242</v>
          </cell>
          <cell r="G12">
            <v>242</v>
          </cell>
          <cell r="H12">
            <v>242</v>
          </cell>
          <cell r="I12">
            <v>242</v>
          </cell>
          <cell r="J12">
            <v>242</v>
          </cell>
          <cell r="K12">
            <v>242</v>
          </cell>
          <cell r="L12">
            <v>242</v>
          </cell>
          <cell r="M12">
            <v>242</v>
          </cell>
          <cell r="N12">
            <v>242</v>
          </cell>
        </row>
      </sheetData>
      <sheetData sheetId="6"/>
      <sheetData sheetId="7"/>
      <sheetData sheetId="8" refreshError="1"/>
      <sheetData sheetId="9" refreshError="1"/>
      <sheetData sheetId="10">
        <row r="8">
          <cell r="Q8">
            <v>-24825</v>
          </cell>
          <cell r="R8">
            <v>-26283.174999999999</v>
          </cell>
          <cell r="S8">
            <v>-27005.716825</v>
          </cell>
          <cell r="T8">
            <v>-27801.994283175001</v>
          </cell>
          <cell r="U8">
            <v>-28502.198005716826</v>
          </cell>
          <cell r="V8">
            <v>-29358.497801994283</v>
          </cell>
          <cell r="W8">
            <v>-30800.641502198006</v>
          </cell>
          <cell r="X8">
            <v>-31728.199358497801</v>
          </cell>
          <cell r="Y8">
            <v>-32685.271800641502</v>
          </cell>
          <cell r="Z8">
            <v>-33670.314728199359</v>
          </cell>
          <cell r="AA8">
            <v>-34684.329685271798</v>
          </cell>
          <cell r="AB8">
            <v>-35729.315670314725</v>
          </cell>
        </row>
        <row r="9">
          <cell r="Q9">
            <v>0</v>
          </cell>
          <cell r="R9">
            <v>-24.824999999999999</v>
          </cell>
          <cell r="S9">
            <v>-26.283175</v>
          </cell>
          <cell r="T9">
            <v>-27.005716825</v>
          </cell>
          <cell r="U9">
            <v>-27.801994283175002</v>
          </cell>
          <cell r="V9">
            <v>-28.502198005716828</v>
          </cell>
          <cell r="W9">
            <v>-29.358497801994282</v>
          </cell>
          <cell r="X9">
            <v>-30.800641502198008</v>
          </cell>
          <cell r="Y9">
            <v>-31.7281993584978</v>
          </cell>
          <cell r="Z9">
            <v>-32.685271800641502</v>
          </cell>
          <cell r="AA9">
            <v>-33.670314728199358</v>
          </cell>
          <cell r="AB9">
            <v>-34.684329685271798</v>
          </cell>
        </row>
        <row r="10">
          <cell r="Q10">
            <v>-343</v>
          </cell>
          <cell r="R10">
            <v>-343</v>
          </cell>
          <cell r="S10">
            <v>-348</v>
          </cell>
          <cell r="T10">
            <v>-351</v>
          </cell>
          <cell r="U10">
            <v>-355</v>
          </cell>
          <cell r="V10">
            <v>-358</v>
          </cell>
          <cell r="W10">
            <v>-362</v>
          </cell>
          <cell r="X10">
            <v>-366</v>
          </cell>
          <cell r="Y10">
            <v>-369</v>
          </cell>
          <cell r="Z10">
            <v>-373</v>
          </cell>
          <cell r="AA10">
            <v>-377</v>
          </cell>
          <cell r="AB10">
            <v>-381</v>
          </cell>
        </row>
        <row r="11">
          <cell r="Q11">
            <v>-703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-2572</v>
          </cell>
          <cell r="R13">
            <v>-3354</v>
          </cell>
          <cell r="S13">
            <v>-3770</v>
          </cell>
          <cell r="T13">
            <v>-3920</v>
          </cell>
          <cell r="U13">
            <v>-4077</v>
          </cell>
          <cell r="V13">
            <v>-4240</v>
          </cell>
          <cell r="W13">
            <v>-4367.2</v>
          </cell>
          <cell r="X13">
            <v>-4498.2160000000003</v>
          </cell>
          <cell r="Y13">
            <v>-4633.1624800000009</v>
          </cell>
          <cell r="Z13">
            <v>-4772.1573544000012</v>
          </cell>
          <cell r="AA13">
            <v>-4915.3220750320015</v>
          </cell>
          <cell r="AB13">
            <v>-5062.7817372829613</v>
          </cell>
        </row>
        <row r="14">
          <cell r="Q14">
            <v>-464</v>
          </cell>
          <cell r="R14">
            <v>-911</v>
          </cell>
          <cell r="S14">
            <v>-911</v>
          </cell>
          <cell r="T14">
            <v>-947</v>
          </cell>
          <cell r="U14">
            <v>-984</v>
          </cell>
          <cell r="V14">
            <v>-1023</v>
          </cell>
          <cell r="W14">
            <v>-600</v>
          </cell>
          <cell r="X14">
            <v>-600</v>
          </cell>
          <cell r="Y14">
            <v>-600</v>
          </cell>
          <cell r="Z14">
            <v>-600</v>
          </cell>
          <cell r="AA14">
            <v>-600</v>
          </cell>
          <cell r="AB14">
            <v>-600</v>
          </cell>
        </row>
        <row r="15">
          <cell r="Q15">
            <v>-1786</v>
          </cell>
          <cell r="R15">
            <v>-2084</v>
          </cell>
          <cell r="S15">
            <v>-2096</v>
          </cell>
          <cell r="T15">
            <v>-2180</v>
          </cell>
          <cell r="U15">
            <v>-2267</v>
          </cell>
          <cell r="V15">
            <v>-2357</v>
          </cell>
          <cell r="W15">
            <v>-2427.71</v>
          </cell>
          <cell r="X15">
            <v>-2500.5413000000003</v>
          </cell>
          <cell r="Y15">
            <v>-2575.5575390000004</v>
          </cell>
          <cell r="Z15">
            <v>-2652.8242651700002</v>
          </cell>
          <cell r="AA15">
            <v>-2732.4089931251001</v>
          </cell>
          <cell r="AB15">
            <v>-2814.3812629188533</v>
          </cell>
        </row>
        <row r="16">
          <cell r="Q16">
            <v>295</v>
          </cell>
          <cell r="R16">
            <v>-124</v>
          </cell>
          <cell r="S16">
            <v>-73</v>
          </cell>
          <cell r="T16">
            <v>-73</v>
          </cell>
          <cell r="U16">
            <v>-73</v>
          </cell>
          <cell r="V16">
            <v>-74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-1213</v>
          </cell>
          <cell r="R17">
            <v>-1172</v>
          </cell>
          <cell r="S17">
            <v>-1240</v>
          </cell>
          <cell r="T17">
            <v>-1095</v>
          </cell>
          <cell r="U17">
            <v>-1080</v>
          </cell>
          <cell r="V17">
            <v>-1064</v>
          </cell>
          <cell r="W17">
            <v>-1095.92</v>
          </cell>
          <cell r="X17">
            <v>-1128.7976000000001</v>
          </cell>
          <cell r="Y17">
            <v>-1162.6615280000001</v>
          </cell>
          <cell r="Z17">
            <v>-1197.5413738400002</v>
          </cell>
          <cell r="AA17">
            <v>-1233.4676150552002</v>
          </cell>
          <cell r="AB17">
            <v>-1270.4716435068563</v>
          </cell>
        </row>
        <row r="18">
          <cell r="Q18">
            <v>-802</v>
          </cell>
          <cell r="R18">
            <v>-921</v>
          </cell>
          <cell r="S18">
            <v>-1004</v>
          </cell>
          <cell r="T18">
            <v>-1044</v>
          </cell>
          <cell r="U18">
            <v>-1086</v>
          </cell>
          <cell r="V18">
            <v>-1129</v>
          </cell>
          <cell r="W18">
            <v>-1162.8700000000001</v>
          </cell>
          <cell r="X18">
            <v>-1197.7561000000001</v>
          </cell>
          <cell r="Y18">
            <v>-1233.6887830000001</v>
          </cell>
          <cell r="Z18">
            <v>-1270.6994464900001</v>
          </cell>
          <cell r="AA18">
            <v>-1308.8204298847002</v>
          </cell>
          <cell r="AB18">
            <v>-1348.0850427812411</v>
          </cell>
        </row>
        <row r="19"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-148</v>
          </cell>
          <cell r="R20">
            <v>-154</v>
          </cell>
          <cell r="S20">
            <v>-154</v>
          </cell>
          <cell r="T20">
            <v>-160</v>
          </cell>
          <cell r="U20">
            <v>-166</v>
          </cell>
          <cell r="V20">
            <v>-173</v>
          </cell>
          <cell r="W20">
            <v>-178.19</v>
          </cell>
          <cell r="X20">
            <v>-183.53569999999999</v>
          </cell>
          <cell r="Y20">
            <v>-189.04177099999998</v>
          </cell>
          <cell r="Z20">
            <v>-194.71302412999998</v>
          </cell>
          <cell r="AA20">
            <v>-200.55441485389997</v>
          </cell>
          <cell r="AB20">
            <v>-206.57104729951698</v>
          </cell>
        </row>
        <row r="21"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4">
          <cell r="Q24">
            <v>15266</v>
          </cell>
          <cell r="R24">
            <v>17325.928800000002</v>
          </cell>
          <cell r="S24">
            <v>17950.731307999999</v>
          </cell>
          <cell r="T24">
            <v>18441.071903780001</v>
          </cell>
          <cell r="U24">
            <v>18944.934420412301</v>
          </cell>
          <cell r="V24">
            <v>19464.302125126731</v>
          </cell>
          <cell r="W24">
            <v>19764.883372120374</v>
          </cell>
          <cell r="X24">
            <v>20343.95554014459</v>
          </cell>
          <cell r="Y24">
            <v>20942.89023404965</v>
          </cell>
          <cell r="Z24">
            <v>21645.680800136124</v>
          </cell>
          <cell r="AA24">
            <v>22369.819825509305</v>
          </cell>
          <cell r="AB24">
            <v>23116.089506244236</v>
          </cell>
        </row>
        <row r="25">
          <cell r="Q25">
            <v>364.32</v>
          </cell>
          <cell r="R25">
            <v>377.07119999999998</v>
          </cell>
          <cell r="S25">
            <v>390.26869199999993</v>
          </cell>
          <cell r="T25">
            <v>403.92809621999987</v>
          </cell>
          <cell r="U25">
            <v>418.06557958769986</v>
          </cell>
          <cell r="V25">
            <v>432.69787487326931</v>
          </cell>
          <cell r="W25">
            <v>447.8423004938337</v>
          </cell>
          <cell r="X25">
            <v>463.51678101111787</v>
          </cell>
          <cell r="Y25">
            <v>479.73986834650697</v>
          </cell>
          <cell r="Z25">
            <v>496.53076373863468</v>
          </cell>
          <cell r="AA25">
            <v>513.90934046948689</v>
          </cell>
          <cell r="AB25">
            <v>531.89616738591894</v>
          </cell>
        </row>
        <row r="26">
          <cell r="Q26">
            <v>141.85500000000002</v>
          </cell>
          <cell r="R26">
            <v>147</v>
          </cell>
          <cell r="S26">
            <v>428</v>
          </cell>
          <cell r="T26">
            <v>443</v>
          </cell>
          <cell r="U26">
            <v>459</v>
          </cell>
          <cell r="V26">
            <v>475</v>
          </cell>
          <cell r="W26">
            <v>492</v>
          </cell>
          <cell r="X26">
            <v>509</v>
          </cell>
          <cell r="Y26">
            <v>527</v>
          </cell>
          <cell r="Z26">
            <v>545</v>
          </cell>
          <cell r="AA26">
            <v>564</v>
          </cell>
          <cell r="AB26">
            <v>584</v>
          </cell>
        </row>
        <row r="27"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Q28">
            <v>394</v>
          </cell>
          <cell r="R28">
            <v>362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Q29">
            <v>380</v>
          </cell>
          <cell r="R29">
            <v>349</v>
          </cell>
          <cell r="S29">
            <v>337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Q30">
            <v>167</v>
          </cell>
          <cell r="R30">
            <v>97</v>
          </cell>
          <cell r="S30">
            <v>87</v>
          </cell>
          <cell r="T30">
            <v>76</v>
          </cell>
          <cell r="U30">
            <v>64</v>
          </cell>
          <cell r="V30">
            <v>52</v>
          </cell>
          <cell r="W30">
            <v>39</v>
          </cell>
          <cell r="X30">
            <v>26</v>
          </cell>
          <cell r="Y30">
            <v>11</v>
          </cell>
          <cell r="Z30">
            <v>0</v>
          </cell>
          <cell r="AA30">
            <v>0</v>
          </cell>
          <cell r="AB30">
            <v>0</v>
          </cell>
        </row>
        <row r="31"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Q32">
            <v>0</v>
          </cell>
          <cell r="R32">
            <v>94</v>
          </cell>
          <cell r="S32">
            <v>87</v>
          </cell>
          <cell r="T32">
            <v>79</v>
          </cell>
          <cell r="U32">
            <v>70</v>
          </cell>
          <cell r="V32">
            <v>61</v>
          </cell>
          <cell r="W32">
            <v>52</v>
          </cell>
          <cell r="X32">
            <v>42</v>
          </cell>
          <cell r="Y32">
            <v>31</v>
          </cell>
          <cell r="Z32">
            <v>20</v>
          </cell>
          <cell r="AA32">
            <v>8</v>
          </cell>
          <cell r="AB32">
            <v>0</v>
          </cell>
        </row>
        <row r="33"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Q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Q35">
            <v>7272</v>
          </cell>
          <cell r="R35">
            <v>9445</v>
          </cell>
          <cell r="S35">
            <v>9394</v>
          </cell>
          <cell r="T35">
            <v>9710</v>
          </cell>
          <cell r="U35">
            <v>9097</v>
          </cell>
          <cell r="V35">
            <v>9404</v>
          </cell>
          <cell r="W35">
            <v>9733</v>
          </cell>
          <cell r="X35">
            <v>10074</v>
          </cell>
          <cell r="Y35">
            <v>10427</v>
          </cell>
          <cell r="Z35">
            <v>10792</v>
          </cell>
          <cell r="AA35">
            <v>11170</v>
          </cell>
          <cell r="AB35">
            <v>11561</v>
          </cell>
        </row>
        <row r="36"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Q37">
            <v>304</v>
          </cell>
          <cell r="R37">
            <v>304</v>
          </cell>
          <cell r="S37">
            <v>304</v>
          </cell>
          <cell r="T37">
            <v>306</v>
          </cell>
          <cell r="U37">
            <v>307</v>
          </cell>
          <cell r="V37">
            <v>309</v>
          </cell>
          <cell r="W37">
            <v>317</v>
          </cell>
          <cell r="X37">
            <v>325</v>
          </cell>
          <cell r="Y37">
            <v>333</v>
          </cell>
          <cell r="Z37">
            <v>341</v>
          </cell>
          <cell r="AA37">
            <v>350</v>
          </cell>
          <cell r="AB37">
            <v>359</v>
          </cell>
        </row>
        <row r="38">
          <cell r="Q38">
            <v>93</v>
          </cell>
          <cell r="R38">
            <v>248</v>
          </cell>
          <cell r="S38">
            <v>98</v>
          </cell>
          <cell r="T38">
            <v>98</v>
          </cell>
          <cell r="U38">
            <v>99</v>
          </cell>
          <cell r="V38">
            <v>99</v>
          </cell>
          <cell r="W38">
            <v>101</v>
          </cell>
          <cell r="X38">
            <v>104</v>
          </cell>
          <cell r="Y38">
            <v>107</v>
          </cell>
          <cell r="Z38">
            <v>110</v>
          </cell>
          <cell r="AA38">
            <v>113</v>
          </cell>
          <cell r="AB38">
            <v>116</v>
          </cell>
        </row>
        <row r="39">
          <cell r="Q39">
            <v>5592</v>
          </cell>
          <cell r="R39">
            <v>5048</v>
          </cell>
          <cell r="S39">
            <v>4137</v>
          </cell>
          <cell r="T39">
            <v>4186</v>
          </cell>
          <cell r="U39">
            <v>4235</v>
          </cell>
          <cell r="V39">
            <v>4285</v>
          </cell>
          <cell r="W39">
            <v>4349</v>
          </cell>
          <cell r="X39">
            <v>4414</v>
          </cell>
          <cell r="Y39">
            <v>4480</v>
          </cell>
          <cell r="Z39">
            <v>4547</v>
          </cell>
          <cell r="AA39">
            <v>4615</v>
          </cell>
          <cell r="AB39">
            <v>4684</v>
          </cell>
        </row>
        <row r="40">
          <cell r="Q40">
            <v>938</v>
          </cell>
          <cell r="R40">
            <v>1053</v>
          </cell>
          <cell r="S40">
            <v>764</v>
          </cell>
          <cell r="T40">
            <v>764</v>
          </cell>
          <cell r="U40">
            <v>764</v>
          </cell>
          <cell r="V40">
            <v>764</v>
          </cell>
          <cell r="W40">
            <v>775</v>
          </cell>
          <cell r="X40">
            <v>787</v>
          </cell>
          <cell r="Y40">
            <v>799</v>
          </cell>
          <cell r="Z40">
            <v>811</v>
          </cell>
          <cell r="AA40">
            <v>823</v>
          </cell>
          <cell r="AB40">
            <v>835</v>
          </cell>
        </row>
        <row r="41">
          <cell r="Q41">
            <v>4151</v>
          </cell>
          <cell r="R41">
            <v>4358</v>
          </cell>
          <cell r="S41">
            <v>4653</v>
          </cell>
          <cell r="T41">
            <v>4678</v>
          </cell>
          <cell r="U41">
            <v>4703</v>
          </cell>
          <cell r="V41">
            <v>4728</v>
          </cell>
          <cell r="W41">
            <v>4752</v>
          </cell>
          <cell r="X41">
            <v>4776</v>
          </cell>
          <cell r="Y41">
            <v>4800</v>
          </cell>
          <cell r="Z41">
            <v>4824</v>
          </cell>
          <cell r="AA41">
            <v>4848</v>
          </cell>
          <cell r="AB41">
            <v>4872</v>
          </cell>
        </row>
        <row r="42">
          <cell r="Q42">
            <v>0</v>
          </cell>
          <cell r="R42">
            <v>225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Q43">
            <v>268</v>
          </cell>
          <cell r="R43">
            <v>0</v>
          </cell>
          <cell r="S43">
            <v>0</v>
          </cell>
          <cell r="T43">
            <v>0</v>
          </cell>
          <cell r="U43">
            <v>260</v>
          </cell>
          <cell r="V43">
            <v>0</v>
          </cell>
          <cell r="W43">
            <v>0</v>
          </cell>
          <cell r="X43">
            <v>0</v>
          </cell>
          <cell r="Y43">
            <v>260</v>
          </cell>
          <cell r="Z43">
            <v>0</v>
          </cell>
          <cell r="AA43">
            <v>0</v>
          </cell>
          <cell r="AB43">
            <v>0</v>
          </cell>
        </row>
        <row r="45">
          <cell r="Q45">
            <v>2770.1749999999993</v>
          </cell>
          <cell r="R45">
            <v>4062</v>
          </cell>
          <cell r="S45">
            <v>2002</v>
          </cell>
          <cell r="T45">
            <v>1586</v>
          </cell>
          <cell r="U45">
            <v>803</v>
          </cell>
          <cell r="V45">
            <v>269</v>
          </cell>
          <cell r="W45">
            <v>-201.16432738579169</v>
          </cell>
          <cell r="X45">
            <v>-369.374378844288</v>
          </cell>
          <cell r="Y45">
            <v>-282.48199860383465</v>
          </cell>
          <cell r="Z45">
            <v>-631.72390015523342</v>
          </cell>
          <cell r="AA45">
            <v>-710.8443619721038</v>
          </cell>
          <cell r="AB45">
            <v>-788.30506015927313</v>
          </cell>
        </row>
        <row r="48">
          <cell r="Q48">
            <v>3607</v>
          </cell>
          <cell r="R48">
            <v>3949</v>
          </cell>
          <cell r="S48">
            <v>1952</v>
          </cell>
          <cell r="T48">
            <v>-3398</v>
          </cell>
          <cell r="U48">
            <v>-1347</v>
          </cell>
          <cell r="V48">
            <v>1760</v>
          </cell>
          <cell r="W48">
            <v>5155</v>
          </cell>
          <cell r="X48">
            <v>3088</v>
          </cell>
          <cell r="Y48">
            <v>1456</v>
          </cell>
          <cell r="Z48">
            <v>53</v>
          </cell>
          <cell r="AA48">
            <v>-947</v>
          </cell>
          <cell r="AB48">
            <v>-1799</v>
          </cell>
        </row>
        <row r="49">
          <cell r="Q49">
            <v>0</v>
          </cell>
          <cell r="R49">
            <v>1600</v>
          </cell>
          <cell r="S49">
            <v>0</v>
          </cell>
          <cell r="T49">
            <v>0</v>
          </cell>
        </row>
        <row r="50">
          <cell r="Q50">
            <v>-4700</v>
          </cell>
          <cell r="R50">
            <v>-3597</v>
          </cell>
          <cell r="S50">
            <v>-5350</v>
          </cell>
          <cell r="T50">
            <v>2051</v>
          </cell>
          <cell r="U50">
            <v>3107</v>
          </cell>
          <cell r="V50">
            <v>3395</v>
          </cell>
          <cell r="W50">
            <v>-2067</v>
          </cell>
          <cell r="X50">
            <v>-1632</v>
          </cell>
          <cell r="Y50">
            <v>-1403</v>
          </cell>
          <cell r="Z50">
            <v>-1000</v>
          </cell>
          <cell r="AA50">
            <v>-852</v>
          </cell>
          <cell r="AB50">
            <v>-487</v>
          </cell>
        </row>
        <row r="51">
          <cell r="Q51">
            <v>7337</v>
          </cell>
          <cell r="R51">
            <v>5476</v>
          </cell>
          <cell r="S51">
            <v>5476</v>
          </cell>
          <cell r="T51">
            <v>5476</v>
          </cell>
          <cell r="U51">
            <v>5476</v>
          </cell>
          <cell r="V51">
            <v>5476</v>
          </cell>
          <cell r="W51">
            <v>5476</v>
          </cell>
          <cell r="X51">
            <v>5476</v>
          </cell>
          <cell r="Y51">
            <v>5476</v>
          </cell>
          <cell r="Z51">
            <v>5476</v>
          </cell>
          <cell r="AA51">
            <v>5476</v>
          </cell>
          <cell r="AB51">
            <v>5476</v>
          </cell>
        </row>
        <row r="52">
          <cell r="Q52">
            <v>1482</v>
          </cell>
          <cell r="R52">
            <v>0</v>
          </cell>
        </row>
        <row r="53">
          <cell r="Q53">
            <v>-3343</v>
          </cell>
          <cell r="R53">
            <v>0</v>
          </cell>
        </row>
        <row r="54">
          <cell r="Q54">
            <v>1341</v>
          </cell>
          <cell r="R54">
            <v>1487</v>
          </cell>
          <cell r="S54">
            <v>1487</v>
          </cell>
          <cell r="T54">
            <v>1487</v>
          </cell>
          <cell r="U54">
            <v>1487</v>
          </cell>
          <cell r="V54">
            <v>1487</v>
          </cell>
          <cell r="W54">
            <v>1487</v>
          </cell>
          <cell r="X54">
            <v>1737</v>
          </cell>
          <cell r="Y54">
            <v>1987</v>
          </cell>
          <cell r="Z54">
            <v>2237</v>
          </cell>
          <cell r="AA54">
            <v>2487</v>
          </cell>
          <cell r="AB54">
            <v>2737</v>
          </cell>
        </row>
        <row r="55">
          <cell r="Q55">
            <v>146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250</v>
          </cell>
          <cell r="X55">
            <v>250</v>
          </cell>
          <cell r="Y55">
            <v>250</v>
          </cell>
          <cell r="Z55">
            <v>250</v>
          </cell>
          <cell r="AA55">
            <v>250</v>
          </cell>
          <cell r="AB55">
            <v>250</v>
          </cell>
        </row>
        <row r="56">
          <cell r="Q56">
            <v>0</v>
          </cell>
          <cell r="R56">
            <v>0</v>
          </cell>
        </row>
        <row r="57">
          <cell r="Q57">
            <v>2081</v>
          </cell>
          <cell r="R57">
            <v>2081</v>
          </cell>
          <cell r="S57">
            <v>281</v>
          </cell>
          <cell r="T57">
            <v>281</v>
          </cell>
          <cell r="U57">
            <v>281</v>
          </cell>
          <cell r="V57">
            <v>281</v>
          </cell>
          <cell r="W57">
            <v>281</v>
          </cell>
          <cell r="X57">
            <v>500</v>
          </cell>
          <cell r="Y57">
            <v>500</v>
          </cell>
          <cell r="Z57">
            <v>500</v>
          </cell>
          <cell r="AA57">
            <v>500</v>
          </cell>
          <cell r="AB57">
            <v>500</v>
          </cell>
        </row>
        <row r="58">
          <cell r="Q58">
            <v>0</v>
          </cell>
          <cell r="R58">
            <v>0</v>
          </cell>
          <cell r="S58">
            <v>0</v>
          </cell>
          <cell r="W58">
            <v>219</v>
          </cell>
        </row>
        <row r="59">
          <cell r="Q59">
            <v>0</v>
          </cell>
          <cell r="R59">
            <v>-1800</v>
          </cell>
          <cell r="S59">
            <v>0</v>
          </cell>
        </row>
        <row r="60">
          <cell r="Q60">
            <v>0</v>
          </cell>
          <cell r="R60">
            <v>100</v>
          </cell>
          <cell r="S60">
            <v>100</v>
          </cell>
          <cell r="T60">
            <v>100</v>
          </cell>
          <cell r="U60">
            <v>100</v>
          </cell>
          <cell r="V60">
            <v>100</v>
          </cell>
          <cell r="W60">
            <v>100</v>
          </cell>
          <cell r="X60">
            <v>100</v>
          </cell>
          <cell r="Y60">
            <v>100</v>
          </cell>
          <cell r="Z60">
            <v>100</v>
          </cell>
          <cell r="AA60">
            <v>100</v>
          </cell>
          <cell r="AB60">
            <v>100</v>
          </cell>
        </row>
        <row r="61">
          <cell r="Q61">
            <v>100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</row>
        <row r="62"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Q63">
            <v>139</v>
          </cell>
          <cell r="R63">
            <v>204</v>
          </cell>
          <cell r="S63">
            <v>269</v>
          </cell>
          <cell r="T63">
            <v>334</v>
          </cell>
          <cell r="U63">
            <v>399</v>
          </cell>
          <cell r="V63">
            <v>204</v>
          </cell>
          <cell r="W63">
            <v>269</v>
          </cell>
          <cell r="X63">
            <v>334</v>
          </cell>
          <cell r="Y63">
            <v>399</v>
          </cell>
          <cell r="Z63">
            <v>204</v>
          </cell>
          <cell r="AA63">
            <v>278.10000000000002</v>
          </cell>
          <cell r="AB63">
            <v>352.20000000000005</v>
          </cell>
        </row>
        <row r="64">
          <cell r="Q64">
            <v>65</v>
          </cell>
          <cell r="R64">
            <v>65</v>
          </cell>
          <cell r="S64">
            <v>65</v>
          </cell>
          <cell r="T64">
            <v>65</v>
          </cell>
          <cell r="U64">
            <v>65</v>
          </cell>
          <cell r="V64">
            <v>65</v>
          </cell>
          <cell r="W64">
            <v>65</v>
          </cell>
          <cell r="X64">
            <v>65</v>
          </cell>
          <cell r="Y64">
            <v>65</v>
          </cell>
          <cell r="Z64">
            <v>74.100000000000009</v>
          </cell>
          <cell r="AA64">
            <v>74.100000000000009</v>
          </cell>
          <cell r="AB64">
            <v>74.100000000000009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-260</v>
          </cell>
          <cell r="V65">
            <v>0</v>
          </cell>
          <cell r="W65">
            <v>0</v>
          </cell>
          <cell r="X65">
            <v>0</v>
          </cell>
          <cell r="Y65">
            <v>-260</v>
          </cell>
          <cell r="Z65">
            <v>0</v>
          </cell>
          <cell r="AA65">
            <v>0</v>
          </cell>
          <cell r="AB65">
            <v>0</v>
          </cell>
        </row>
        <row r="66">
          <cell r="Q66">
            <v>1388</v>
          </cell>
          <cell r="R66">
            <v>1467</v>
          </cell>
          <cell r="S66">
            <v>1467</v>
          </cell>
          <cell r="T66">
            <v>1467</v>
          </cell>
          <cell r="U66">
            <v>1467</v>
          </cell>
          <cell r="V66">
            <v>1467</v>
          </cell>
          <cell r="W66">
            <v>1467</v>
          </cell>
          <cell r="X66">
            <v>2967</v>
          </cell>
          <cell r="Y66">
            <v>4467</v>
          </cell>
          <cell r="Z66">
            <v>5967</v>
          </cell>
          <cell r="AA66">
            <v>7467</v>
          </cell>
          <cell r="AB66">
            <v>8967</v>
          </cell>
        </row>
        <row r="67">
          <cell r="Q67">
            <v>187</v>
          </cell>
          <cell r="R67">
            <v>0</v>
          </cell>
          <cell r="W67">
            <v>1500</v>
          </cell>
          <cell r="X67">
            <v>1500</v>
          </cell>
          <cell r="Y67">
            <v>1500</v>
          </cell>
          <cell r="Z67">
            <v>1500</v>
          </cell>
          <cell r="AA67">
            <v>1500</v>
          </cell>
          <cell r="AB67">
            <v>1500</v>
          </cell>
        </row>
        <row r="68">
          <cell r="Q68">
            <v>-108</v>
          </cell>
          <cell r="R68">
            <v>0</v>
          </cell>
        </row>
        <row r="69">
          <cell r="Q69">
            <v>1186</v>
          </cell>
          <cell r="R69">
            <v>1858</v>
          </cell>
          <cell r="S69">
            <v>1719</v>
          </cell>
          <cell r="T69">
            <v>1719</v>
          </cell>
          <cell r="U69">
            <v>1719</v>
          </cell>
          <cell r="V69">
            <v>1719</v>
          </cell>
          <cell r="W69">
            <v>1719</v>
          </cell>
          <cell r="X69">
            <v>1719</v>
          </cell>
          <cell r="Y69">
            <v>1719</v>
          </cell>
          <cell r="Z69">
            <v>1719</v>
          </cell>
          <cell r="AA69">
            <v>1719</v>
          </cell>
          <cell r="AB69">
            <v>1719</v>
          </cell>
        </row>
        <row r="70">
          <cell r="Q70">
            <v>672</v>
          </cell>
          <cell r="R70">
            <v>0</v>
          </cell>
        </row>
        <row r="71">
          <cell r="Q71">
            <v>0</v>
          </cell>
          <cell r="R71">
            <v>-139</v>
          </cell>
          <cell r="S71">
            <v>0</v>
          </cell>
        </row>
        <row r="72">
          <cell r="Q72">
            <v>3723</v>
          </cell>
          <cell r="R72">
            <v>4682</v>
          </cell>
          <cell r="S72">
            <v>3218</v>
          </cell>
          <cell r="T72">
            <v>1120</v>
          </cell>
          <cell r="U72">
            <v>1120</v>
          </cell>
          <cell r="V72">
            <v>1120</v>
          </cell>
          <cell r="W72">
            <v>1120</v>
          </cell>
          <cell r="X72">
            <v>2120</v>
          </cell>
          <cell r="Y72">
            <v>3120</v>
          </cell>
          <cell r="Z72">
            <v>4120</v>
          </cell>
          <cell r="AA72">
            <v>5120</v>
          </cell>
          <cell r="AB72">
            <v>6120</v>
          </cell>
        </row>
        <row r="73">
          <cell r="Q73">
            <v>1169</v>
          </cell>
          <cell r="R73">
            <v>0</v>
          </cell>
          <cell r="W73">
            <v>1000</v>
          </cell>
          <cell r="X73">
            <v>1000</v>
          </cell>
          <cell r="Y73">
            <v>1000</v>
          </cell>
          <cell r="Z73">
            <v>1000</v>
          </cell>
          <cell r="AA73">
            <v>1000</v>
          </cell>
          <cell r="AB73">
            <v>1000</v>
          </cell>
        </row>
        <row r="74">
          <cell r="Q74">
            <v>-210</v>
          </cell>
          <cell r="R74">
            <v>-1464</v>
          </cell>
          <cell r="S74">
            <v>-2098</v>
          </cell>
        </row>
        <row r="75">
          <cell r="R75">
            <v>4043</v>
          </cell>
          <cell r="S75">
            <v>3002</v>
          </cell>
          <cell r="T75">
            <v>1152</v>
          </cell>
          <cell r="U75">
            <v>1202</v>
          </cell>
          <cell r="V75">
            <v>1252</v>
          </cell>
          <cell r="W75">
            <v>1302</v>
          </cell>
          <cell r="X75">
            <v>2302</v>
          </cell>
          <cell r="Y75">
            <v>3302</v>
          </cell>
          <cell r="Z75">
            <v>4302</v>
          </cell>
          <cell r="AA75">
            <v>5302</v>
          </cell>
          <cell r="AB75">
            <v>6302</v>
          </cell>
        </row>
        <row r="76">
          <cell r="R76">
            <v>50</v>
          </cell>
          <cell r="S76">
            <v>50</v>
          </cell>
          <cell r="T76">
            <v>50</v>
          </cell>
          <cell r="U76">
            <v>50</v>
          </cell>
          <cell r="V76">
            <v>50</v>
          </cell>
          <cell r="W76">
            <v>1000</v>
          </cell>
          <cell r="X76">
            <v>1000</v>
          </cell>
          <cell r="Y76">
            <v>1000</v>
          </cell>
          <cell r="Z76">
            <v>1000</v>
          </cell>
          <cell r="AA76">
            <v>1000</v>
          </cell>
          <cell r="AB76">
            <v>1000</v>
          </cell>
        </row>
        <row r="77">
          <cell r="R77">
            <v>-1091</v>
          </cell>
          <cell r="S77">
            <v>-1900</v>
          </cell>
        </row>
        <row r="78">
          <cell r="Q78">
            <v>1355</v>
          </cell>
          <cell r="R78">
            <v>2049</v>
          </cell>
          <cell r="S78">
            <v>2049</v>
          </cell>
          <cell r="T78">
            <v>2049</v>
          </cell>
          <cell r="U78">
            <v>2049</v>
          </cell>
          <cell r="V78">
            <v>2049</v>
          </cell>
          <cell r="W78">
            <v>2049</v>
          </cell>
          <cell r="X78">
            <v>2049</v>
          </cell>
          <cell r="Y78">
            <v>2049</v>
          </cell>
          <cell r="Z78">
            <v>2049</v>
          </cell>
          <cell r="AA78">
            <v>2049</v>
          </cell>
          <cell r="AB78">
            <v>2049</v>
          </cell>
        </row>
        <row r="79"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Q80">
            <v>149</v>
          </cell>
          <cell r="R80">
            <v>182</v>
          </cell>
          <cell r="S80">
            <v>182</v>
          </cell>
          <cell r="T80">
            <v>182</v>
          </cell>
          <cell r="U80">
            <v>182</v>
          </cell>
          <cell r="V80">
            <v>182</v>
          </cell>
          <cell r="W80">
            <v>182</v>
          </cell>
          <cell r="X80">
            <v>182</v>
          </cell>
          <cell r="Y80">
            <v>182</v>
          </cell>
          <cell r="Z80">
            <v>182</v>
          </cell>
          <cell r="AA80">
            <v>182</v>
          </cell>
          <cell r="AB80">
            <v>182</v>
          </cell>
        </row>
        <row r="81">
          <cell r="Q81">
            <v>36</v>
          </cell>
          <cell r="R81">
            <v>37</v>
          </cell>
          <cell r="S81">
            <v>37</v>
          </cell>
          <cell r="T81">
            <v>37</v>
          </cell>
          <cell r="U81">
            <v>37</v>
          </cell>
          <cell r="V81">
            <v>37</v>
          </cell>
          <cell r="W81">
            <v>37</v>
          </cell>
          <cell r="X81">
            <v>37</v>
          </cell>
          <cell r="Y81">
            <v>37</v>
          </cell>
          <cell r="Z81">
            <v>37</v>
          </cell>
          <cell r="AA81">
            <v>37</v>
          </cell>
          <cell r="AB81">
            <v>37</v>
          </cell>
        </row>
        <row r="82">
          <cell r="Q82">
            <v>158</v>
          </cell>
          <cell r="R82">
            <v>175</v>
          </cell>
          <cell r="S82">
            <v>175</v>
          </cell>
          <cell r="T82">
            <v>175</v>
          </cell>
          <cell r="U82">
            <v>175</v>
          </cell>
          <cell r="V82">
            <v>175</v>
          </cell>
          <cell r="W82">
            <v>175</v>
          </cell>
          <cell r="X82">
            <v>175</v>
          </cell>
          <cell r="Y82">
            <v>175</v>
          </cell>
          <cell r="Z82">
            <v>175</v>
          </cell>
          <cell r="AA82">
            <v>175</v>
          </cell>
          <cell r="AB82">
            <v>175</v>
          </cell>
        </row>
        <row r="85">
          <cell r="Q85">
            <v>193</v>
          </cell>
          <cell r="R85">
            <v>242</v>
          </cell>
          <cell r="S85">
            <v>242</v>
          </cell>
          <cell r="T85">
            <v>242</v>
          </cell>
          <cell r="U85">
            <v>242</v>
          </cell>
          <cell r="V85">
            <v>242</v>
          </cell>
          <cell r="W85">
            <v>242</v>
          </cell>
          <cell r="X85">
            <v>242</v>
          </cell>
          <cell r="Y85">
            <v>242</v>
          </cell>
          <cell r="Z85">
            <v>242</v>
          </cell>
          <cell r="AA85">
            <v>242</v>
          </cell>
          <cell r="AB85">
            <v>242</v>
          </cell>
        </row>
        <row r="86">
          <cell r="Q86">
            <v>163</v>
          </cell>
          <cell r="R86">
            <v>172</v>
          </cell>
          <cell r="S86">
            <v>172</v>
          </cell>
          <cell r="T86">
            <v>172</v>
          </cell>
          <cell r="U86">
            <v>172</v>
          </cell>
          <cell r="V86">
            <v>172</v>
          </cell>
          <cell r="W86">
            <v>172</v>
          </cell>
          <cell r="X86">
            <v>172</v>
          </cell>
          <cell r="Y86">
            <v>172</v>
          </cell>
          <cell r="Z86">
            <v>172</v>
          </cell>
          <cell r="AA86">
            <v>172</v>
          </cell>
          <cell r="AB86">
            <v>172</v>
          </cell>
        </row>
        <row r="87">
          <cell r="Q87">
            <v>243095</v>
          </cell>
          <cell r="R87">
            <v>245077</v>
          </cell>
          <cell r="S87">
            <v>277716</v>
          </cell>
          <cell r="T87">
            <v>278655</v>
          </cell>
          <cell r="U87">
            <v>275384</v>
          </cell>
          <cell r="V87">
            <v>272080</v>
          </cell>
          <cell r="W87">
            <v>268742</v>
          </cell>
          <cell r="X87">
            <v>267515.39600000001</v>
          </cell>
          <cell r="Y87">
            <v>266248.62475200003</v>
          </cell>
          <cell r="Z87">
            <v>264941.12824902404</v>
          </cell>
          <cell r="AA87">
            <v>263592.35378801235</v>
          </cell>
          <cell r="AB87">
            <v>262201.75403346849</v>
          </cell>
        </row>
        <row r="88">
          <cell r="Q88">
            <v>-165</v>
          </cell>
          <cell r="R88">
            <v>-58</v>
          </cell>
          <cell r="S88">
            <v>-151</v>
          </cell>
          <cell r="T88">
            <v>-151</v>
          </cell>
          <cell r="U88">
            <v>-151</v>
          </cell>
          <cell r="V88">
            <v>-150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</row>
        <row r="89">
          <cell r="Q89">
            <v>-5251</v>
          </cell>
          <cell r="R89">
            <v>-6101</v>
          </cell>
          <cell r="S89">
            <v>-4901</v>
          </cell>
          <cell r="T89">
            <v>-4950</v>
          </cell>
          <cell r="U89">
            <v>-4999</v>
          </cell>
          <cell r="V89">
            <v>-5049</v>
          </cell>
          <cell r="W89">
            <v>-5124</v>
          </cell>
          <cell r="X89">
            <v>-5201</v>
          </cell>
          <cell r="Y89">
            <v>-5279</v>
          </cell>
          <cell r="Z89">
            <v>-5358</v>
          </cell>
          <cell r="AA89">
            <v>-5438</v>
          </cell>
          <cell r="AB89">
            <v>-5519</v>
          </cell>
        </row>
        <row r="90">
          <cell r="Q90">
            <v>2917</v>
          </cell>
          <cell r="R90">
            <v>5129</v>
          </cell>
          <cell r="S90">
            <v>3038</v>
          </cell>
          <cell r="T90">
            <v>1009</v>
          </cell>
          <cell r="U90">
            <v>1021</v>
          </cell>
          <cell r="V90">
            <v>1033</v>
          </cell>
          <cell r="W90">
            <v>3069.3960000000002</v>
          </cell>
          <cell r="X90">
            <v>3106.2287520000004</v>
          </cell>
          <cell r="Y90">
            <v>3143.5034970240004</v>
          </cell>
          <cell r="Z90">
            <v>3181.2255389882885</v>
          </cell>
          <cell r="AA90">
            <v>3219.4002454561478</v>
          </cell>
          <cell r="AB90">
            <v>3258.0330484016217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</row>
        <row r="92">
          <cell r="Q92">
            <v>0</v>
          </cell>
          <cell r="R92">
            <v>0</v>
          </cell>
          <cell r="S92">
            <v>2191</v>
          </cell>
          <cell r="T92">
            <v>93</v>
          </cell>
          <cell r="U92">
            <v>93</v>
          </cell>
          <cell r="V92">
            <v>93</v>
          </cell>
          <cell r="W92">
            <v>93</v>
          </cell>
          <cell r="X92">
            <v>93</v>
          </cell>
          <cell r="Y92">
            <v>93</v>
          </cell>
          <cell r="Z92">
            <v>93</v>
          </cell>
          <cell r="AA92">
            <v>93</v>
          </cell>
          <cell r="AB92">
            <v>93</v>
          </cell>
        </row>
        <row r="93">
          <cell r="Q93">
            <v>502</v>
          </cell>
          <cell r="R93">
            <v>1227</v>
          </cell>
          <cell r="S93">
            <v>762</v>
          </cell>
          <cell r="T93">
            <v>728</v>
          </cell>
          <cell r="U93">
            <v>732</v>
          </cell>
          <cell r="V93">
            <v>735</v>
          </cell>
          <cell r="W93">
            <v>735</v>
          </cell>
          <cell r="X93">
            <v>735</v>
          </cell>
          <cell r="Y93">
            <v>735</v>
          </cell>
          <cell r="Z93">
            <v>735</v>
          </cell>
          <cell r="AA93">
            <v>735</v>
          </cell>
          <cell r="AB93">
            <v>735</v>
          </cell>
        </row>
        <row r="94">
          <cell r="Q94">
            <v>3979</v>
          </cell>
          <cell r="R94">
            <v>32442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7">
          <cell r="Q97">
            <v>-3060</v>
          </cell>
          <cell r="R97">
            <v>-2928</v>
          </cell>
          <cell r="S97">
            <v>-2928</v>
          </cell>
          <cell r="T97">
            <v>-2928</v>
          </cell>
          <cell r="U97">
            <v>-2928</v>
          </cell>
          <cell r="V97">
            <v>-2928</v>
          </cell>
          <cell r="W97">
            <v>-2928</v>
          </cell>
          <cell r="X97">
            <v>-2928</v>
          </cell>
          <cell r="Y97">
            <v>-2928</v>
          </cell>
          <cell r="Z97">
            <v>-2928</v>
          </cell>
          <cell r="AA97">
            <v>-2928</v>
          </cell>
          <cell r="AB97">
            <v>-2928</v>
          </cell>
        </row>
        <row r="98">
          <cell r="Q98">
            <v>-12</v>
          </cell>
          <cell r="R98">
            <v>-11</v>
          </cell>
          <cell r="S98">
            <v>-11</v>
          </cell>
          <cell r="T98">
            <v>-11</v>
          </cell>
          <cell r="U98">
            <v>-11</v>
          </cell>
          <cell r="V98">
            <v>-11</v>
          </cell>
          <cell r="W98">
            <v>-11</v>
          </cell>
          <cell r="X98">
            <v>-11</v>
          </cell>
          <cell r="Y98">
            <v>-11</v>
          </cell>
          <cell r="Z98">
            <v>-11</v>
          </cell>
          <cell r="AA98">
            <v>-11</v>
          </cell>
          <cell r="AB98">
            <v>-11</v>
          </cell>
        </row>
        <row r="99">
          <cell r="Q99">
            <v>-2081</v>
          </cell>
          <cell r="R99">
            <v>-2631</v>
          </cell>
          <cell r="S99">
            <v>-2631</v>
          </cell>
          <cell r="T99">
            <v>-2631</v>
          </cell>
          <cell r="U99">
            <v>-2631</v>
          </cell>
          <cell r="V99">
            <v>-2631</v>
          </cell>
          <cell r="W99">
            <v>-2631</v>
          </cell>
          <cell r="X99">
            <v>-2631</v>
          </cell>
          <cell r="Y99">
            <v>-2631</v>
          </cell>
          <cell r="Z99">
            <v>-2631</v>
          </cell>
          <cell r="AA99">
            <v>-2631</v>
          </cell>
          <cell r="AB99">
            <v>-2631</v>
          </cell>
        </row>
        <row r="100"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</row>
        <row r="101">
          <cell r="Q101">
            <v>-1013</v>
          </cell>
          <cell r="R101">
            <v>-1040</v>
          </cell>
          <cell r="S101">
            <v>-1040</v>
          </cell>
          <cell r="T101">
            <v>-1040</v>
          </cell>
          <cell r="U101">
            <v>-1040</v>
          </cell>
          <cell r="V101">
            <v>-1040</v>
          </cell>
          <cell r="W101">
            <v>-1040</v>
          </cell>
          <cell r="X101">
            <v>-1040</v>
          </cell>
          <cell r="Y101">
            <v>-1040</v>
          </cell>
          <cell r="Z101">
            <v>-1040</v>
          </cell>
          <cell r="AA101">
            <v>-1040</v>
          </cell>
          <cell r="AB101">
            <v>-1040</v>
          </cell>
        </row>
        <row r="102">
          <cell r="Q102">
            <v>-2203</v>
          </cell>
          <cell r="R102">
            <v>-2682.1750000000002</v>
          </cell>
          <cell r="S102">
            <v>-3449.1750000000002</v>
          </cell>
          <cell r="T102">
            <v>-4267.4436919999998</v>
          </cell>
          <cell r="U102">
            <v>-5085.7123839999995</v>
          </cell>
          <cell r="V102">
            <v>-5903.9810759999991</v>
          </cell>
          <cell r="W102">
            <v>-6722.2497679999988</v>
          </cell>
          <cell r="X102">
            <v>-7662.0920684938319</v>
          </cell>
          <cell r="Y102">
            <v>-8634.6088495049498</v>
          </cell>
          <cell r="Z102">
            <v>-9641.348717851457</v>
          </cell>
          <cell r="AA102">
            <v>-10682.879481590091</v>
          </cell>
          <cell r="AB102">
            <v>-11760.788822059578</v>
          </cell>
        </row>
        <row r="103">
          <cell r="Q103">
            <v>-506.17500000000001</v>
          </cell>
          <cell r="R103">
            <v>-767</v>
          </cell>
          <cell r="S103">
            <v>-818.26869199999987</v>
          </cell>
          <cell r="T103">
            <v>-818.26869199999987</v>
          </cell>
          <cell r="U103">
            <v>-818.26869199999987</v>
          </cell>
          <cell r="V103">
            <v>-818.26869199999987</v>
          </cell>
          <cell r="W103">
            <v>-939.8423004938337</v>
          </cell>
          <cell r="X103">
            <v>-972.51678101111793</v>
          </cell>
          <cell r="Y103">
            <v>-1006.7398683465069</v>
          </cell>
          <cell r="Z103">
            <v>-1041.5307637386347</v>
          </cell>
          <cell r="AA103">
            <v>-1077.9093404694868</v>
          </cell>
          <cell r="AB103">
            <v>-1115.8961673859189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</row>
        <row r="105">
          <cell r="Q105">
            <v>-160</v>
          </cell>
          <cell r="R105">
            <v>-160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</row>
        <row r="106">
          <cell r="Q106">
            <v>-160</v>
          </cell>
          <cell r="R106">
            <v>-160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</row>
        <row r="107">
          <cell r="Q107">
            <v>-171</v>
          </cell>
          <cell r="R107">
            <v>-181</v>
          </cell>
          <cell r="S107">
            <v>-202</v>
          </cell>
          <cell r="T107">
            <v>-213</v>
          </cell>
          <cell r="U107">
            <v>-225</v>
          </cell>
          <cell r="V107">
            <v>-238</v>
          </cell>
          <cell r="W107">
            <v>-252</v>
          </cell>
          <cell r="X107">
            <v>-262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</row>
        <row r="109">
          <cell r="R109">
            <v>-120</v>
          </cell>
          <cell r="S109">
            <v>-136</v>
          </cell>
          <cell r="T109">
            <v>-144</v>
          </cell>
          <cell r="U109">
            <v>-153</v>
          </cell>
          <cell r="V109">
            <v>-162</v>
          </cell>
          <cell r="W109">
            <v>-173</v>
          </cell>
          <cell r="X109">
            <v>-183</v>
          </cell>
          <cell r="Y109">
            <v>-195</v>
          </cell>
          <cell r="Z109">
            <v>-207</v>
          </cell>
          <cell r="AA109">
            <v>0</v>
          </cell>
          <cell r="AB109">
            <v>0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</row>
        <row r="113"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</row>
        <row r="114">
          <cell r="Q114">
            <v>-343</v>
          </cell>
          <cell r="R114">
            <v>-130</v>
          </cell>
          <cell r="S114">
            <v>-130</v>
          </cell>
          <cell r="T114">
            <v>-130</v>
          </cell>
          <cell r="U114">
            <v>-130</v>
          </cell>
          <cell r="V114">
            <v>-130</v>
          </cell>
          <cell r="W114">
            <v>-130</v>
          </cell>
          <cell r="X114">
            <v>-130</v>
          </cell>
          <cell r="Y114">
            <v>-130</v>
          </cell>
          <cell r="Z114">
            <v>-130</v>
          </cell>
          <cell r="AA114">
            <v>-130</v>
          </cell>
          <cell r="AB114">
            <v>-130</v>
          </cell>
        </row>
        <row r="116">
          <cell r="Q116">
            <v>160</v>
          </cell>
          <cell r="R116">
            <v>160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</row>
        <row r="117">
          <cell r="Q117">
            <v>160</v>
          </cell>
          <cell r="R117">
            <v>160</v>
          </cell>
          <cell r="S117">
            <v>3950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</row>
        <row r="118">
          <cell r="Q118">
            <v>162</v>
          </cell>
          <cell r="R118">
            <v>181</v>
          </cell>
          <cell r="S118">
            <v>191</v>
          </cell>
          <cell r="T118">
            <v>202</v>
          </cell>
          <cell r="U118">
            <v>213</v>
          </cell>
          <cell r="V118">
            <v>225</v>
          </cell>
          <cell r="W118">
            <v>238</v>
          </cell>
          <cell r="X118">
            <v>252</v>
          </cell>
          <cell r="Y118">
            <v>262</v>
          </cell>
          <cell r="Z118">
            <v>0</v>
          </cell>
          <cell r="AA118">
            <v>0</v>
          </cell>
          <cell r="AB118">
            <v>0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</row>
        <row r="120">
          <cell r="Q120">
            <v>0</v>
          </cell>
          <cell r="R120">
            <v>120</v>
          </cell>
          <cell r="S120">
            <v>128</v>
          </cell>
          <cell r="T120">
            <v>136</v>
          </cell>
          <cell r="U120">
            <v>144</v>
          </cell>
          <cell r="V120">
            <v>153</v>
          </cell>
          <cell r="W120">
            <v>162</v>
          </cell>
          <cell r="X120">
            <v>173</v>
          </cell>
          <cell r="Y120">
            <v>183</v>
          </cell>
          <cell r="Z120">
            <v>195</v>
          </cell>
          <cell r="AA120">
            <v>207</v>
          </cell>
          <cell r="AB120">
            <v>0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</row>
        <row r="122">
          <cell r="Q122">
            <v>-4270</v>
          </cell>
          <cell r="R122">
            <v>-4110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Q123">
            <v>-4270</v>
          </cell>
          <cell r="R123">
            <v>-4110</v>
          </cell>
          <cell r="S123">
            <v>-3950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</row>
        <row r="124">
          <cell r="Q124">
            <v>-1929</v>
          </cell>
          <cell r="R124">
            <v>-1758</v>
          </cell>
          <cell r="S124">
            <v>-1385</v>
          </cell>
          <cell r="T124">
            <v>-1184</v>
          </cell>
          <cell r="U124">
            <v>-969</v>
          </cell>
          <cell r="V124">
            <v>-743</v>
          </cell>
          <cell r="W124">
            <v>-504</v>
          </cell>
          <cell r="X124">
            <v>-256</v>
          </cell>
          <cell r="Y124">
            <v>-266</v>
          </cell>
          <cell r="Z124">
            <v>0</v>
          </cell>
          <cell r="AA124">
            <v>0</v>
          </cell>
          <cell r="AB124">
            <v>0</v>
          </cell>
        </row>
        <row r="125"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6">
          <cell r="Q126">
            <v>0</v>
          </cell>
          <cell r="R126">
            <v>120</v>
          </cell>
          <cell r="S126">
            <v>-1344</v>
          </cell>
          <cell r="T126">
            <v>-1208</v>
          </cell>
          <cell r="U126">
            <v>-1063</v>
          </cell>
          <cell r="V126">
            <v>-910</v>
          </cell>
          <cell r="W126">
            <v>-746</v>
          </cell>
          <cell r="X126">
            <v>-574</v>
          </cell>
          <cell r="Y126">
            <v>-389</v>
          </cell>
          <cell r="Z126">
            <v>-195</v>
          </cell>
          <cell r="AA126">
            <v>-207</v>
          </cell>
          <cell r="AB126">
            <v>0</v>
          </cell>
        </row>
        <row r="127"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</row>
        <row r="128">
          <cell r="R128">
            <v>-1600</v>
          </cell>
          <cell r="S128">
            <v>0</v>
          </cell>
          <cell r="T128">
            <v>0</v>
          </cell>
          <cell r="U128">
            <v>0</v>
          </cell>
        </row>
        <row r="129">
          <cell r="R129">
            <v>1600</v>
          </cell>
          <cell r="S129">
            <v>0</v>
          </cell>
          <cell r="T129">
            <v>0</v>
          </cell>
          <cell r="U129">
            <v>0</v>
          </cell>
        </row>
        <row r="132">
          <cell r="Q132">
            <v>-163651</v>
          </cell>
          <cell r="R132">
            <v>-164258</v>
          </cell>
          <cell r="S132">
            <v>-279497</v>
          </cell>
          <cell r="T132">
            <v>-277495</v>
          </cell>
          <cell r="U132">
            <v>-275909</v>
          </cell>
          <cell r="V132">
            <v>-275106</v>
          </cell>
          <cell r="W132">
            <v>-274837</v>
          </cell>
          <cell r="X132">
            <v>-275038.16432738578</v>
          </cell>
          <cell r="Y132">
            <v>-275407.53870623006</v>
          </cell>
          <cell r="Z132">
            <v>-275690.02070483391</v>
          </cell>
          <cell r="AA132">
            <v>-276321.74460498913</v>
          </cell>
          <cell r="AB132">
            <v>-277032.58896696125</v>
          </cell>
        </row>
        <row r="133">
          <cell r="Q133">
            <v>-86859</v>
          </cell>
          <cell r="R133">
            <v>-119301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92">
          <cell r="R192">
            <v>19213</v>
          </cell>
          <cell r="S192">
            <v>9980</v>
          </cell>
          <cell r="T192">
            <v>12146</v>
          </cell>
          <cell r="U192">
            <v>15108</v>
          </cell>
          <cell r="V192">
            <v>18618</v>
          </cell>
          <cell r="W192">
            <v>20585</v>
          </cell>
          <cell r="X192">
            <v>22768</v>
          </cell>
          <cell r="Y192">
            <v>24920</v>
          </cell>
          <cell r="Z192">
            <v>27744.1</v>
          </cell>
          <cell r="AA192">
            <v>30716.2</v>
          </cell>
          <cell r="AB192">
            <v>34053.300000000003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nsitivity 1"/>
      <sheetName val="Sensitivity 2"/>
      <sheetName val="Sensitivity Data"/>
      <sheetName val="OLD Sensitivity Data"/>
      <sheetName val="Funding Summary"/>
      <sheetName val="Balance Sheet"/>
      <sheetName val="Cashflow"/>
      <sheetName val="Ratios"/>
      <sheetName val="GrphOpRevExp"/>
      <sheetName val="Working Funds"/>
      <sheetName val="Capex"/>
      <sheetName val="Data Input"/>
      <sheetName val="Assumptions"/>
      <sheetName val="Loan Schedule"/>
      <sheetName val="Loan 1 and 2"/>
      <sheetName val="Loan 3"/>
      <sheetName val="Loan 4"/>
      <sheetName val="Loan 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2015</v>
          </cell>
          <cell r="E3">
            <v>2016</v>
          </cell>
          <cell r="F3">
            <v>2017</v>
          </cell>
          <cell r="G3">
            <v>2018</v>
          </cell>
          <cell r="H3">
            <v>2019</v>
          </cell>
          <cell r="I3">
            <v>2020</v>
          </cell>
          <cell r="J3">
            <v>2021</v>
          </cell>
          <cell r="K3">
            <v>2022</v>
          </cell>
          <cell r="L3">
            <v>2023</v>
          </cell>
          <cell r="M3">
            <v>2024</v>
          </cell>
          <cell r="N3">
            <v>2025</v>
          </cell>
        </row>
        <row r="22">
          <cell r="C22">
            <v>-2770.1750000000029</v>
          </cell>
          <cell r="D22">
            <v>-4062</v>
          </cell>
          <cell r="E22">
            <v>-1816</v>
          </cell>
          <cell r="F22">
            <v>-221</v>
          </cell>
          <cell r="G22">
            <v>2026</v>
          </cell>
          <cell r="H22">
            <v>4288</v>
          </cell>
          <cell r="I22">
            <v>5321.854327385794</v>
          </cell>
          <cell r="J22">
            <v>5747.6750788442878</v>
          </cell>
          <cell r="K22">
            <v>5928.3417196038426</v>
          </cell>
          <cell r="L22">
            <v>6555.1194127852286</v>
          </cell>
          <cell r="M22">
            <v>6922.7817399810156</v>
          </cell>
          <cell r="N22">
            <v>7297.8205595084364</v>
          </cell>
        </row>
        <row r="34">
          <cell r="D34">
            <v>1464</v>
          </cell>
          <cell r="E34">
            <v>2098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3030</v>
          </cell>
          <cell r="E35">
            <v>1900</v>
          </cell>
          <cell r="F35">
            <v>0</v>
          </cell>
          <cell r="G35">
            <v>260</v>
          </cell>
          <cell r="H35">
            <v>0</v>
          </cell>
          <cell r="I35">
            <v>0</v>
          </cell>
          <cell r="J35">
            <v>0</v>
          </cell>
          <cell r="K35">
            <v>260</v>
          </cell>
          <cell r="L35">
            <v>0</v>
          </cell>
          <cell r="M35">
            <v>0</v>
          </cell>
          <cell r="N35">
            <v>0</v>
          </cell>
        </row>
        <row r="43">
          <cell r="D43">
            <v>115</v>
          </cell>
          <cell r="E43">
            <v>115</v>
          </cell>
          <cell r="F43">
            <v>115</v>
          </cell>
          <cell r="G43">
            <v>115</v>
          </cell>
          <cell r="H43">
            <v>115</v>
          </cell>
          <cell r="I43">
            <v>4034</v>
          </cell>
          <cell r="J43">
            <v>3815</v>
          </cell>
          <cell r="K43">
            <v>3815</v>
          </cell>
          <cell r="L43">
            <v>3824.1</v>
          </cell>
          <cell r="M43">
            <v>3824.1</v>
          </cell>
          <cell r="N43">
            <v>3824.1</v>
          </cell>
        </row>
      </sheetData>
      <sheetData sheetId="5">
        <row r="5">
          <cell r="C5">
            <v>16262</v>
          </cell>
          <cell r="D5">
            <v>18971</v>
          </cell>
          <cell r="E5">
            <v>15966</v>
          </cell>
          <cell r="F5">
            <v>8641</v>
          </cell>
          <cell r="G5">
            <v>10515</v>
          </cell>
          <cell r="H5">
            <v>14600</v>
          </cell>
          <cell r="I5">
            <v>16975</v>
          </cell>
          <cell r="J5">
            <v>19789</v>
          </cell>
          <cell r="K5">
            <v>22801</v>
          </cell>
          <cell r="L5">
            <v>26721.1</v>
          </cell>
          <cell r="M5">
            <v>31034.2</v>
          </cell>
          <cell r="N5">
            <v>35960.300000000003</v>
          </cell>
        </row>
        <row r="12">
          <cell r="D12">
            <v>242</v>
          </cell>
          <cell r="E12">
            <v>242</v>
          </cell>
          <cell r="F12">
            <v>242</v>
          </cell>
          <cell r="G12">
            <v>242</v>
          </cell>
          <cell r="H12">
            <v>242</v>
          </cell>
          <cell r="I12">
            <v>242</v>
          </cell>
          <cell r="J12">
            <v>242</v>
          </cell>
          <cell r="K12">
            <v>242</v>
          </cell>
          <cell r="L12">
            <v>242</v>
          </cell>
          <cell r="M12">
            <v>242</v>
          </cell>
          <cell r="N12">
            <v>242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>
        <row r="8">
          <cell r="Q8">
            <v>-24825</v>
          </cell>
          <cell r="R8">
            <v>-26283.174999999999</v>
          </cell>
          <cell r="S8">
            <v>-28001.716825</v>
          </cell>
          <cell r="T8">
            <v>-29918.998283174999</v>
          </cell>
          <cell r="U8">
            <v>-32023.081001716826</v>
          </cell>
          <cell r="V8">
            <v>-34541.976918998284</v>
          </cell>
          <cell r="W8">
            <v>-36028.458023081002</v>
          </cell>
          <cell r="X8">
            <v>-37114.97154197692</v>
          </cell>
          <cell r="Y8">
            <v>-38235.885028458026</v>
          </cell>
          <cell r="Z8">
            <v>-39389.764114971542</v>
          </cell>
          <cell r="AA8">
            <v>-40577.610235885026</v>
          </cell>
          <cell r="AB8">
            <v>-41801.422389764113</v>
          </cell>
        </row>
        <row r="9">
          <cell r="Q9">
            <v>0</v>
          </cell>
          <cell r="R9">
            <v>-24.824999999999999</v>
          </cell>
          <cell r="S9">
            <v>-26.283175</v>
          </cell>
          <cell r="T9">
            <v>-28.001716824999999</v>
          </cell>
          <cell r="U9">
            <v>-29.918998283175</v>
          </cell>
          <cell r="V9">
            <v>-32.023081001716825</v>
          </cell>
          <cell r="W9">
            <v>-34.541976918998287</v>
          </cell>
          <cell r="X9">
            <v>-36.028458023081001</v>
          </cell>
          <cell r="Y9">
            <v>-37.114971541976921</v>
          </cell>
          <cell r="Z9">
            <v>-38.235885028458029</v>
          </cell>
          <cell r="AA9">
            <v>-39.389764114971541</v>
          </cell>
          <cell r="AB9">
            <v>-40.577610235885025</v>
          </cell>
        </row>
        <row r="10">
          <cell r="Q10">
            <v>-343</v>
          </cell>
          <cell r="R10">
            <v>-343</v>
          </cell>
          <cell r="S10">
            <v>-348</v>
          </cell>
          <cell r="T10">
            <v>-351</v>
          </cell>
          <cell r="U10">
            <v>-355</v>
          </cell>
          <cell r="V10">
            <v>-358</v>
          </cell>
          <cell r="W10">
            <v>-362</v>
          </cell>
          <cell r="X10">
            <v>-366</v>
          </cell>
          <cell r="Y10">
            <v>-369</v>
          </cell>
          <cell r="Z10">
            <v>-373</v>
          </cell>
          <cell r="AA10">
            <v>-377</v>
          </cell>
          <cell r="AB10">
            <v>-381</v>
          </cell>
        </row>
        <row r="11">
          <cell r="Q11">
            <v>-703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-2572</v>
          </cell>
          <cell r="R13">
            <v>-3354</v>
          </cell>
          <cell r="S13">
            <v>-3770</v>
          </cell>
          <cell r="T13">
            <v>-3920</v>
          </cell>
          <cell r="U13">
            <v>-4077</v>
          </cell>
          <cell r="V13">
            <v>-4240</v>
          </cell>
          <cell r="W13">
            <v>-4367.2</v>
          </cell>
          <cell r="X13">
            <v>-4498.2160000000003</v>
          </cell>
          <cell r="Y13">
            <v>-4633.1624800000009</v>
          </cell>
          <cell r="Z13">
            <v>-4772.1573544000012</v>
          </cell>
          <cell r="AA13">
            <v>-4915.3220750320015</v>
          </cell>
          <cell r="AB13">
            <v>-5062.7817372829613</v>
          </cell>
        </row>
        <row r="14">
          <cell r="Q14">
            <v>-464</v>
          </cell>
          <cell r="R14">
            <v>-911</v>
          </cell>
          <cell r="S14">
            <v>-911</v>
          </cell>
          <cell r="T14">
            <v>-947</v>
          </cell>
          <cell r="U14">
            <v>-984</v>
          </cell>
          <cell r="V14">
            <v>-1023</v>
          </cell>
          <cell r="W14">
            <v>-1053.69</v>
          </cell>
          <cell r="X14">
            <v>-1085.3007</v>
          </cell>
          <cell r="Y14">
            <v>-1117.859721</v>
          </cell>
          <cell r="Z14">
            <v>-1151.39551263</v>
          </cell>
          <cell r="AA14">
            <v>-1185.9373780088999</v>
          </cell>
          <cell r="AB14">
            <v>-1221.5154993491669</v>
          </cell>
        </row>
        <row r="15">
          <cell r="Q15">
            <v>-1786</v>
          </cell>
          <cell r="R15">
            <v>-2084</v>
          </cell>
          <cell r="S15">
            <v>-2096</v>
          </cell>
          <cell r="T15">
            <v>-2180</v>
          </cell>
          <cell r="U15">
            <v>-2267</v>
          </cell>
          <cell r="V15">
            <v>-2357</v>
          </cell>
          <cell r="W15">
            <v>-2427.71</v>
          </cell>
          <cell r="X15">
            <v>-2500.5413000000003</v>
          </cell>
          <cell r="Y15">
            <v>-2575.5575390000004</v>
          </cell>
          <cell r="Z15">
            <v>-2652.8242651700002</v>
          </cell>
          <cell r="AA15">
            <v>-2732.4089931251001</v>
          </cell>
          <cell r="AB15">
            <v>-2814.3812629188533</v>
          </cell>
        </row>
        <row r="16">
          <cell r="Q16">
            <v>295</v>
          </cell>
          <cell r="R16">
            <v>-124</v>
          </cell>
          <cell r="S16">
            <v>-73</v>
          </cell>
          <cell r="T16">
            <v>-73</v>
          </cell>
          <cell r="U16">
            <v>-73</v>
          </cell>
          <cell r="V16">
            <v>-74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-1213</v>
          </cell>
          <cell r="R17">
            <v>-1172</v>
          </cell>
          <cell r="S17">
            <v>-1240</v>
          </cell>
          <cell r="T17">
            <v>-1095</v>
          </cell>
          <cell r="U17">
            <v>-1080</v>
          </cell>
          <cell r="V17">
            <v>-1064</v>
          </cell>
          <cell r="W17">
            <v>-1095.92</v>
          </cell>
          <cell r="X17">
            <v>-1128.7976000000001</v>
          </cell>
          <cell r="Y17">
            <v>-1162.6615280000001</v>
          </cell>
          <cell r="Z17">
            <v>-1197.5413738400002</v>
          </cell>
          <cell r="AA17">
            <v>-1233.4676150552002</v>
          </cell>
          <cell r="AB17">
            <v>-1270.4716435068563</v>
          </cell>
        </row>
        <row r="18">
          <cell r="Q18">
            <v>-802</v>
          </cell>
          <cell r="R18">
            <v>-921</v>
          </cell>
          <cell r="S18">
            <v>-1004</v>
          </cell>
          <cell r="T18">
            <v>-1044</v>
          </cell>
          <cell r="U18">
            <v>-1086</v>
          </cell>
          <cell r="V18">
            <v>-1129</v>
          </cell>
          <cell r="W18">
            <v>-1162.8700000000001</v>
          </cell>
          <cell r="X18">
            <v>-1197.7561000000001</v>
          </cell>
          <cell r="Y18">
            <v>-1233.6887830000001</v>
          </cell>
          <cell r="Z18">
            <v>-1270.6994464900001</v>
          </cell>
          <cell r="AA18">
            <v>-1308.8204298847002</v>
          </cell>
          <cell r="AB18">
            <v>-1348.0850427812411</v>
          </cell>
        </row>
        <row r="19"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-148</v>
          </cell>
          <cell r="R20">
            <v>-154</v>
          </cell>
          <cell r="S20">
            <v>-154</v>
          </cell>
          <cell r="T20">
            <v>-160</v>
          </cell>
          <cell r="U20">
            <v>-166</v>
          </cell>
          <cell r="V20">
            <v>-173</v>
          </cell>
          <cell r="W20">
            <v>-178.19</v>
          </cell>
          <cell r="X20">
            <v>-183.53569999999999</v>
          </cell>
          <cell r="Y20">
            <v>-189.04177099999998</v>
          </cell>
          <cell r="Z20">
            <v>-194.71302412999998</v>
          </cell>
          <cell r="AA20">
            <v>-200.55441485389997</v>
          </cell>
          <cell r="AB20">
            <v>-206.57104729951698</v>
          </cell>
        </row>
        <row r="21"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4">
          <cell r="Q24">
            <v>15266</v>
          </cell>
          <cell r="R24">
            <v>17325.928800000002</v>
          </cell>
          <cell r="S24">
            <v>17950.731307999999</v>
          </cell>
          <cell r="T24">
            <v>18441.071903780001</v>
          </cell>
          <cell r="U24">
            <v>18944.934420412301</v>
          </cell>
          <cell r="V24">
            <v>19464.302125126731</v>
          </cell>
          <cell r="W24">
            <v>19764.883372120374</v>
          </cell>
          <cell r="X24">
            <v>20343.95554014459</v>
          </cell>
          <cell r="Y24">
            <v>20942.89023404965</v>
          </cell>
          <cell r="Z24">
            <v>21645.680800136124</v>
          </cell>
          <cell r="AA24">
            <v>22369.819825509305</v>
          </cell>
          <cell r="AB24">
            <v>23116.089506244236</v>
          </cell>
        </row>
        <row r="25">
          <cell r="Q25">
            <v>364.32</v>
          </cell>
          <cell r="R25">
            <v>377.07119999999998</v>
          </cell>
          <cell r="S25">
            <v>390.26869199999993</v>
          </cell>
          <cell r="T25">
            <v>403.92809621999987</v>
          </cell>
          <cell r="U25">
            <v>418.06557958769986</v>
          </cell>
          <cell r="V25">
            <v>432.69787487326931</v>
          </cell>
          <cell r="W25">
            <v>447.8423004938337</v>
          </cell>
          <cell r="X25">
            <v>463.51678101111787</v>
          </cell>
          <cell r="Y25">
            <v>479.73986834650697</v>
          </cell>
          <cell r="Z25">
            <v>496.53076373863468</v>
          </cell>
          <cell r="AA25">
            <v>513.90934046948689</v>
          </cell>
          <cell r="AB25">
            <v>531.89616738591894</v>
          </cell>
        </row>
        <row r="26">
          <cell r="Q26">
            <v>141.85500000000002</v>
          </cell>
          <cell r="R26">
            <v>147</v>
          </cell>
          <cell r="S26">
            <v>428</v>
          </cell>
          <cell r="T26">
            <v>443</v>
          </cell>
          <cell r="U26">
            <v>459</v>
          </cell>
          <cell r="V26">
            <v>475</v>
          </cell>
          <cell r="W26">
            <v>492</v>
          </cell>
          <cell r="X26">
            <v>509</v>
          </cell>
          <cell r="Y26">
            <v>527</v>
          </cell>
          <cell r="Z26">
            <v>545</v>
          </cell>
          <cell r="AA26">
            <v>564</v>
          </cell>
          <cell r="AB26">
            <v>584</v>
          </cell>
        </row>
        <row r="27"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Q28">
            <v>394</v>
          </cell>
          <cell r="R28">
            <v>362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Q29">
            <v>380</v>
          </cell>
          <cell r="R29">
            <v>349</v>
          </cell>
          <cell r="S29">
            <v>337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Q30">
            <v>167</v>
          </cell>
          <cell r="R30">
            <v>97</v>
          </cell>
          <cell r="S30">
            <v>87</v>
          </cell>
          <cell r="T30">
            <v>76</v>
          </cell>
          <cell r="U30">
            <v>64</v>
          </cell>
          <cell r="V30">
            <v>52</v>
          </cell>
          <cell r="W30">
            <v>39</v>
          </cell>
          <cell r="X30">
            <v>26</v>
          </cell>
          <cell r="Y30">
            <v>11</v>
          </cell>
          <cell r="Z30">
            <v>0</v>
          </cell>
          <cell r="AA30">
            <v>0</v>
          </cell>
          <cell r="AB30">
            <v>0</v>
          </cell>
        </row>
        <row r="31"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Q32">
            <v>0</v>
          </cell>
          <cell r="R32">
            <v>94</v>
          </cell>
          <cell r="S32">
            <v>87</v>
          </cell>
          <cell r="T32">
            <v>79</v>
          </cell>
          <cell r="U32">
            <v>70</v>
          </cell>
          <cell r="V32">
            <v>61</v>
          </cell>
          <cell r="W32">
            <v>52</v>
          </cell>
          <cell r="X32">
            <v>42</v>
          </cell>
          <cell r="Y32">
            <v>31</v>
          </cell>
          <cell r="Z32">
            <v>20</v>
          </cell>
          <cell r="AA32">
            <v>8</v>
          </cell>
          <cell r="AB32">
            <v>0</v>
          </cell>
        </row>
        <row r="33">
          <cell r="Q33">
            <v>0</v>
          </cell>
          <cell r="R33">
            <v>0</v>
          </cell>
          <cell r="S33">
            <v>704</v>
          </cell>
          <cell r="T33">
            <v>646</v>
          </cell>
          <cell r="U33">
            <v>585</v>
          </cell>
          <cell r="V33">
            <v>521</v>
          </cell>
          <cell r="W33">
            <v>453</v>
          </cell>
          <cell r="X33">
            <v>382</v>
          </cell>
          <cell r="Y33">
            <v>307</v>
          </cell>
          <cell r="Z33">
            <v>228</v>
          </cell>
          <cell r="AA33">
            <v>144</v>
          </cell>
          <cell r="AB33">
            <v>57</v>
          </cell>
        </row>
        <row r="34">
          <cell r="Q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Q35">
            <v>7272</v>
          </cell>
          <cell r="R35">
            <v>9445</v>
          </cell>
          <cell r="S35">
            <v>9500</v>
          </cell>
          <cell r="T35">
            <v>9817</v>
          </cell>
          <cell r="U35">
            <v>9206</v>
          </cell>
          <cell r="V35">
            <v>9513</v>
          </cell>
          <cell r="W35">
            <v>9846</v>
          </cell>
          <cell r="X35">
            <v>10191</v>
          </cell>
          <cell r="Y35">
            <v>10548</v>
          </cell>
          <cell r="Z35">
            <v>10917</v>
          </cell>
          <cell r="AA35">
            <v>11299</v>
          </cell>
          <cell r="AB35">
            <v>11694</v>
          </cell>
        </row>
        <row r="36"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Q37">
            <v>304</v>
          </cell>
          <cell r="R37">
            <v>304</v>
          </cell>
          <cell r="S37">
            <v>304</v>
          </cell>
          <cell r="T37">
            <v>306</v>
          </cell>
          <cell r="U37">
            <v>307</v>
          </cell>
          <cell r="V37">
            <v>309</v>
          </cell>
          <cell r="W37">
            <v>317</v>
          </cell>
          <cell r="X37">
            <v>325</v>
          </cell>
          <cell r="Y37">
            <v>333</v>
          </cell>
          <cell r="Z37">
            <v>341</v>
          </cell>
          <cell r="AA37">
            <v>350</v>
          </cell>
          <cell r="AB37">
            <v>359</v>
          </cell>
        </row>
        <row r="38">
          <cell r="Q38">
            <v>93</v>
          </cell>
          <cell r="R38">
            <v>248</v>
          </cell>
          <cell r="S38">
            <v>98</v>
          </cell>
          <cell r="T38">
            <v>98</v>
          </cell>
          <cell r="U38">
            <v>99</v>
          </cell>
          <cell r="V38">
            <v>99</v>
          </cell>
          <cell r="W38">
            <v>101</v>
          </cell>
          <cell r="X38">
            <v>104</v>
          </cell>
          <cell r="Y38">
            <v>107</v>
          </cell>
          <cell r="Z38">
            <v>110</v>
          </cell>
          <cell r="AA38">
            <v>113</v>
          </cell>
          <cell r="AB38">
            <v>116</v>
          </cell>
        </row>
        <row r="39">
          <cell r="Q39">
            <v>5592</v>
          </cell>
          <cell r="R39">
            <v>5048</v>
          </cell>
          <cell r="S39">
            <v>4137</v>
          </cell>
          <cell r="T39">
            <v>4186</v>
          </cell>
          <cell r="U39">
            <v>4235</v>
          </cell>
          <cell r="V39">
            <v>4285</v>
          </cell>
          <cell r="W39">
            <v>4349</v>
          </cell>
          <cell r="X39">
            <v>4414</v>
          </cell>
          <cell r="Y39">
            <v>4480</v>
          </cell>
          <cell r="Z39">
            <v>4547</v>
          </cell>
          <cell r="AA39">
            <v>4615</v>
          </cell>
          <cell r="AB39">
            <v>4684</v>
          </cell>
        </row>
        <row r="40">
          <cell r="Q40">
            <v>938</v>
          </cell>
          <cell r="R40">
            <v>1053</v>
          </cell>
          <cell r="S40">
            <v>764</v>
          </cell>
          <cell r="T40">
            <v>764</v>
          </cell>
          <cell r="U40">
            <v>764</v>
          </cell>
          <cell r="V40">
            <v>764</v>
          </cell>
          <cell r="W40">
            <v>775</v>
          </cell>
          <cell r="X40">
            <v>787</v>
          </cell>
          <cell r="Y40">
            <v>799</v>
          </cell>
          <cell r="Z40">
            <v>811</v>
          </cell>
          <cell r="AA40">
            <v>823</v>
          </cell>
          <cell r="AB40">
            <v>835</v>
          </cell>
        </row>
        <row r="41">
          <cell r="Q41">
            <v>4151</v>
          </cell>
          <cell r="R41">
            <v>4358</v>
          </cell>
          <cell r="S41">
            <v>4653</v>
          </cell>
          <cell r="T41">
            <v>4678</v>
          </cell>
          <cell r="U41">
            <v>4703</v>
          </cell>
          <cell r="V41">
            <v>4728</v>
          </cell>
          <cell r="W41">
            <v>4752</v>
          </cell>
          <cell r="X41">
            <v>4776</v>
          </cell>
          <cell r="Y41">
            <v>4800</v>
          </cell>
          <cell r="Z41">
            <v>4824</v>
          </cell>
          <cell r="AA41">
            <v>4848</v>
          </cell>
          <cell r="AB41">
            <v>4872</v>
          </cell>
        </row>
        <row r="42">
          <cell r="Q42">
            <v>0</v>
          </cell>
          <cell r="R42">
            <v>225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Q43">
            <v>268</v>
          </cell>
          <cell r="R43">
            <v>0</v>
          </cell>
          <cell r="S43">
            <v>0</v>
          </cell>
          <cell r="T43">
            <v>0</v>
          </cell>
          <cell r="U43">
            <v>260</v>
          </cell>
          <cell r="V43">
            <v>0</v>
          </cell>
          <cell r="W43">
            <v>0</v>
          </cell>
          <cell r="X43">
            <v>0</v>
          </cell>
          <cell r="Y43">
            <v>260</v>
          </cell>
          <cell r="Z43">
            <v>0</v>
          </cell>
          <cell r="AA43">
            <v>0</v>
          </cell>
          <cell r="AB43">
            <v>0</v>
          </cell>
        </row>
        <row r="45">
          <cell r="Q45">
            <v>2770.1749999999993</v>
          </cell>
          <cell r="R45">
            <v>4062</v>
          </cell>
          <cell r="S45">
            <v>1816</v>
          </cell>
          <cell r="T45">
            <v>221</v>
          </cell>
          <cell r="U45">
            <v>-2026</v>
          </cell>
          <cell r="V45">
            <v>-4288</v>
          </cell>
          <cell r="W45">
            <v>-5321.854327385794</v>
          </cell>
          <cell r="X45">
            <v>-5747.6750788442878</v>
          </cell>
          <cell r="Y45">
            <v>-5928.3417196038354</v>
          </cell>
          <cell r="Z45">
            <v>-6555.1194127852323</v>
          </cell>
          <cell r="AA45">
            <v>-6922.7817399810046</v>
          </cell>
          <cell r="AB45">
            <v>-7297.8205595084401</v>
          </cell>
        </row>
        <row r="48">
          <cell r="Q48">
            <v>3607</v>
          </cell>
          <cell r="R48">
            <v>3949</v>
          </cell>
          <cell r="S48">
            <v>1952</v>
          </cell>
          <cell r="T48">
            <v>2830</v>
          </cell>
          <cell r="U48">
            <v>-4610</v>
          </cell>
          <cell r="V48">
            <v>-2591</v>
          </cell>
          <cell r="W48">
            <v>1379</v>
          </cell>
          <cell r="X48">
            <v>-280</v>
          </cell>
          <cell r="Y48">
            <v>-1281</v>
          </cell>
          <cell r="Z48">
            <v>-1824</v>
          </cell>
          <cell r="AA48">
            <v>-1728</v>
          </cell>
          <cell r="AB48">
            <v>-1239</v>
          </cell>
        </row>
        <row r="49">
          <cell r="Q49">
            <v>0</v>
          </cell>
          <cell r="R49">
            <v>1600</v>
          </cell>
          <cell r="S49">
            <v>14000</v>
          </cell>
          <cell r="T49">
            <v>0</v>
          </cell>
        </row>
        <row r="50">
          <cell r="Q50">
            <v>-4700</v>
          </cell>
          <cell r="R50">
            <v>-3597</v>
          </cell>
          <cell r="S50">
            <v>-13122</v>
          </cell>
          <cell r="T50">
            <v>-7440</v>
          </cell>
          <cell r="U50">
            <v>2019</v>
          </cell>
          <cell r="V50">
            <v>3970</v>
          </cell>
          <cell r="W50">
            <v>-1659</v>
          </cell>
          <cell r="X50">
            <v>-1001</v>
          </cell>
          <cell r="Y50">
            <v>-543</v>
          </cell>
          <cell r="Z50">
            <v>96</v>
          </cell>
          <cell r="AA50">
            <v>489</v>
          </cell>
          <cell r="AB50">
            <v>1102</v>
          </cell>
        </row>
        <row r="51">
          <cell r="Q51">
            <v>7337</v>
          </cell>
          <cell r="R51">
            <v>5476</v>
          </cell>
          <cell r="S51">
            <v>5476</v>
          </cell>
          <cell r="T51">
            <v>5476</v>
          </cell>
          <cell r="U51">
            <v>5476</v>
          </cell>
          <cell r="V51">
            <v>5476</v>
          </cell>
          <cell r="W51">
            <v>5476</v>
          </cell>
          <cell r="X51">
            <v>5476</v>
          </cell>
          <cell r="Y51">
            <v>5476</v>
          </cell>
          <cell r="Z51">
            <v>5476</v>
          </cell>
          <cell r="AA51">
            <v>5476</v>
          </cell>
          <cell r="AB51">
            <v>5476</v>
          </cell>
        </row>
        <row r="52">
          <cell r="Q52">
            <v>1482</v>
          </cell>
          <cell r="R52">
            <v>0</v>
          </cell>
        </row>
        <row r="53">
          <cell r="Q53">
            <v>-3343</v>
          </cell>
          <cell r="R53">
            <v>0</v>
          </cell>
        </row>
        <row r="54">
          <cell r="Q54">
            <v>1341</v>
          </cell>
          <cell r="R54">
            <v>1487</v>
          </cell>
          <cell r="S54">
            <v>1487</v>
          </cell>
          <cell r="T54">
            <v>1487</v>
          </cell>
          <cell r="U54">
            <v>1487</v>
          </cell>
          <cell r="V54">
            <v>1487</v>
          </cell>
          <cell r="W54">
            <v>1487</v>
          </cell>
          <cell r="X54">
            <v>1737</v>
          </cell>
          <cell r="Y54">
            <v>1987</v>
          </cell>
          <cell r="Z54">
            <v>2237</v>
          </cell>
          <cell r="AA54">
            <v>2487</v>
          </cell>
          <cell r="AB54">
            <v>2737</v>
          </cell>
        </row>
        <row r="55">
          <cell r="Q55">
            <v>146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250</v>
          </cell>
          <cell r="X55">
            <v>250</v>
          </cell>
          <cell r="Y55">
            <v>250</v>
          </cell>
          <cell r="Z55">
            <v>250</v>
          </cell>
          <cell r="AA55">
            <v>250</v>
          </cell>
          <cell r="AB55">
            <v>250</v>
          </cell>
        </row>
        <row r="56">
          <cell r="Q56">
            <v>0</v>
          </cell>
          <cell r="R56">
            <v>0</v>
          </cell>
        </row>
        <row r="57">
          <cell r="Q57">
            <v>2081</v>
          </cell>
          <cell r="R57">
            <v>2081</v>
          </cell>
          <cell r="S57">
            <v>281</v>
          </cell>
          <cell r="T57">
            <v>281</v>
          </cell>
          <cell r="U57">
            <v>281</v>
          </cell>
          <cell r="V57">
            <v>281</v>
          </cell>
          <cell r="W57">
            <v>281</v>
          </cell>
          <cell r="X57">
            <v>500</v>
          </cell>
          <cell r="Y57">
            <v>500</v>
          </cell>
          <cell r="Z57">
            <v>500</v>
          </cell>
          <cell r="AA57">
            <v>500</v>
          </cell>
          <cell r="AB57">
            <v>500</v>
          </cell>
        </row>
        <row r="58">
          <cell r="Q58">
            <v>0</v>
          </cell>
          <cell r="R58">
            <v>0</v>
          </cell>
          <cell r="S58">
            <v>0</v>
          </cell>
          <cell r="W58">
            <v>219</v>
          </cell>
        </row>
        <row r="59">
          <cell r="Q59">
            <v>0</v>
          </cell>
          <cell r="R59">
            <v>-1800</v>
          </cell>
          <cell r="S59">
            <v>0</v>
          </cell>
        </row>
        <row r="60">
          <cell r="Q60">
            <v>0</v>
          </cell>
          <cell r="R60">
            <v>100</v>
          </cell>
          <cell r="S60">
            <v>100</v>
          </cell>
          <cell r="T60">
            <v>100</v>
          </cell>
          <cell r="U60">
            <v>100</v>
          </cell>
          <cell r="V60">
            <v>100</v>
          </cell>
          <cell r="W60">
            <v>100</v>
          </cell>
          <cell r="X60">
            <v>100</v>
          </cell>
          <cell r="Y60">
            <v>100</v>
          </cell>
          <cell r="Z60">
            <v>100</v>
          </cell>
          <cell r="AA60">
            <v>100</v>
          </cell>
          <cell r="AB60">
            <v>100</v>
          </cell>
        </row>
        <row r="61">
          <cell r="Q61">
            <v>100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</row>
        <row r="62"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Q63">
            <v>139</v>
          </cell>
          <cell r="R63">
            <v>204</v>
          </cell>
          <cell r="S63">
            <v>269</v>
          </cell>
          <cell r="T63">
            <v>334</v>
          </cell>
          <cell r="U63">
            <v>399</v>
          </cell>
          <cell r="V63">
            <v>204</v>
          </cell>
          <cell r="W63">
            <v>269</v>
          </cell>
          <cell r="X63">
            <v>334</v>
          </cell>
          <cell r="Y63">
            <v>399</v>
          </cell>
          <cell r="Z63">
            <v>204</v>
          </cell>
          <cell r="AA63">
            <v>278.10000000000002</v>
          </cell>
          <cell r="AB63">
            <v>352.20000000000005</v>
          </cell>
        </row>
        <row r="64">
          <cell r="Q64">
            <v>65</v>
          </cell>
          <cell r="R64">
            <v>65</v>
          </cell>
          <cell r="S64">
            <v>65</v>
          </cell>
          <cell r="T64">
            <v>65</v>
          </cell>
          <cell r="U64">
            <v>65</v>
          </cell>
          <cell r="V64">
            <v>65</v>
          </cell>
          <cell r="W64">
            <v>65</v>
          </cell>
          <cell r="X64">
            <v>65</v>
          </cell>
          <cell r="Y64">
            <v>65</v>
          </cell>
          <cell r="Z64">
            <v>74.100000000000009</v>
          </cell>
          <cell r="AA64">
            <v>74.100000000000009</v>
          </cell>
          <cell r="AB64">
            <v>74.100000000000009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-260</v>
          </cell>
          <cell r="V65">
            <v>0</v>
          </cell>
          <cell r="W65">
            <v>0</v>
          </cell>
          <cell r="X65">
            <v>0</v>
          </cell>
          <cell r="Y65">
            <v>-260</v>
          </cell>
          <cell r="Z65">
            <v>0</v>
          </cell>
          <cell r="AA65">
            <v>0</v>
          </cell>
          <cell r="AB65">
            <v>0</v>
          </cell>
        </row>
        <row r="66">
          <cell r="Q66">
            <v>1388</v>
          </cell>
          <cell r="R66">
            <v>1467</v>
          </cell>
          <cell r="S66">
            <v>1467</v>
          </cell>
          <cell r="T66">
            <v>1467</v>
          </cell>
          <cell r="U66">
            <v>1467</v>
          </cell>
          <cell r="V66">
            <v>1467</v>
          </cell>
          <cell r="W66">
            <v>1467</v>
          </cell>
          <cell r="X66">
            <v>2967</v>
          </cell>
          <cell r="Y66">
            <v>4467</v>
          </cell>
          <cell r="Z66">
            <v>5967</v>
          </cell>
          <cell r="AA66">
            <v>7467</v>
          </cell>
          <cell r="AB66">
            <v>8967</v>
          </cell>
        </row>
        <row r="67">
          <cell r="Q67">
            <v>187</v>
          </cell>
          <cell r="R67">
            <v>0</v>
          </cell>
          <cell r="W67">
            <v>1500</v>
          </cell>
          <cell r="X67">
            <v>1500</v>
          </cell>
          <cell r="Y67">
            <v>1500</v>
          </cell>
          <cell r="Z67">
            <v>1500</v>
          </cell>
          <cell r="AA67">
            <v>1500</v>
          </cell>
          <cell r="AB67">
            <v>1500</v>
          </cell>
        </row>
        <row r="68">
          <cell r="Q68">
            <v>-108</v>
          </cell>
          <cell r="R68">
            <v>0</v>
          </cell>
        </row>
        <row r="69">
          <cell r="Q69">
            <v>1186</v>
          </cell>
          <cell r="R69">
            <v>1858</v>
          </cell>
          <cell r="S69">
            <v>1719</v>
          </cell>
          <cell r="T69">
            <v>1719</v>
          </cell>
          <cell r="U69">
            <v>1719</v>
          </cell>
          <cell r="V69">
            <v>1719</v>
          </cell>
          <cell r="W69">
            <v>1719</v>
          </cell>
          <cell r="X69">
            <v>1719</v>
          </cell>
          <cell r="Y69">
            <v>1719</v>
          </cell>
          <cell r="Z69">
            <v>1719</v>
          </cell>
          <cell r="AA69">
            <v>1719</v>
          </cell>
          <cell r="AB69">
            <v>1719</v>
          </cell>
        </row>
        <row r="70">
          <cell r="Q70">
            <v>672</v>
          </cell>
          <cell r="R70">
            <v>0</v>
          </cell>
        </row>
        <row r="71">
          <cell r="Q71">
            <v>0</v>
          </cell>
          <cell r="R71">
            <v>-139</v>
          </cell>
          <cell r="S71">
            <v>0</v>
          </cell>
        </row>
        <row r="72">
          <cell r="Q72">
            <v>3723</v>
          </cell>
          <cell r="R72">
            <v>4682</v>
          </cell>
          <cell r="S72">
            <v>3218</v>
          </cell>
          <cell r="T72">
            <v>1120</v>
          </cell>
          <cell r="U72">
            <v>1120</v>
          </cell>
          <cell r="V72">
            <v>1120</v>
          </cell>
          <cell r="W72">
            <v>1120</v>
          </cell>
          <cell r="X72">
            <v>2120</v>
          </cell>
          <cell r="Y72">
            <v>3120</v>
          </cell>
          <cell r="Z72">
            <v>4120</v>
          </cell>
          <cell r="AA72">
            <v>5120</v>
          </cell>
          <cell r="AB72">
            <v>6120</v>
          </cell>
        </row>
        <row r="73">
          <cell r="Q73">
            <v>1169</v>
          </cell>
          <cell r="R73">
            <v>0</v>
          </cell>
          <cell r="W73">
            <v>1000</v>
          </cell>
          <cell r="X73">
            <v>1000</v>
          </cell>
          <cell r="Y73">
            <v>1000</v>
          </cell>
          <cell r="Z73">
            <v>1000</v>
          </cell>
          <cell r="AA73">
            <v>1000</v>
          </cell>
          <cell r="AB73">
            <v>1000</v>
          </cell>
        </row>
        <row r="74">
          <cell r="Q74">
            <v>-210</v>
          </cell>
          <cell r="R74">
            <v>-1464</v>
          </cell>
          <cell r="S74">
            <v>-2098</v>
          </cell>
        </row>
        <row r="75">
          <cell r="R75">
            <v>4043</v>
          </cell>
          <cell r="S75">
            <v>3002</v>
          </cell>
          <cell r="T75">
            <v>1152</v>
          </cell>
          <cell r="U75">
            <v>1202</v>
          </cell>
          <cell r="V75">
            <v>1252</v>
          </cell>
          <cell r="W75">
            <v>1302</v>
          </cell>
          <cell r="X75">
            <v>2302</v>
          </cell>
          <cell r="Y75">
            <v>3302</v>
          </cell>
          <cell r="Z75">
            <v>4302</v>
          </cell>
          <cell r="AA75">
            <v>5302</v>
          </cell>
          <cell r="AB75">
            <v>6302</v>
          </cell>
        </row>
        <row r="76">
          <cell r="R76">
            <v>50</v>
          </cell>
          <cell r="S76">
            <v>50</v>
          </cell>
          <cell r="T76">
            <v>50</v>
          </cell>
          <cell r="U76">
            <v>50</v>
          </cell>
          <cell r="V76">
            <v>50</v>
          </cell>
          <cell r="W76">
            <v>1000</v>
          </cell>
          <cell r="X76">
            <v>1000</v>
          </cell>
          <cell r="Y76">
            <v>1000</v>
          </cell>
          <cell r="Z76">
            <v>1000</v>
          </cell>
          <cell r="AA76">
            <v>1000</v>
          </cell>
          <cell r="AB76">
            <v>1000</v>
          </cell>
        </row>
        <row r="77">
          <cell r="R77">
            <v>-1091</v>
          </cell>
          <cell r="S77">
            <v>-1900</v>
          </cell>
        </row>
        <row r="78">
          <cell r="Q78">
            <v>1355</v>
          </cell>
          <cell r="R78">
            <v>2049</v>
          </cell>
          <cell r="S78">
            <v>2049</v>
          </cell>
          <cell r="T78">
            <v>2049</v>
          </cell>
          <cell r="U78">
            <v>2049</v>
          </cell>
          <cell r="V78">
            <v>2049</v>
          </cell>
          <cell r="W78">
            <v>2049</v>
          </cell>
          <cell r="X78">
            <v>2049</v>
          </cell>
          <cell r="Y78">
            <v>2049</v>
          </cell>
          <cell r="Z78">
            <v>2049</v>
          </cell>
          <cell r="AA78">
            <v>2049</v>
          </cell>
          <cell r="AB78">
            <v>2049</v>
          </cell>
        </row>
        <row r="79"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Q80">
            <v>149</v>
          </cell>
          <cell r="R80">
            <v>182</v>
          </cell>
          <cell r="S80">
            <v>182</v>
          </cell>
          <cell r="T80">
            <v>182</v>
          </cell>
          <cell r="U80">
            <v>182</v>
          </cell>
          <cell r="V80">
            <v>182</v>
          </cell>
          <cell r="W80">
            <v>182</v>
          </cell>
          <cell r="X80">
            <v>182</v>
          </cell>
          <cell r="Y80">
            <v>182</v>
          </cell>
          <cell r="Z80">
            <v>182</v>
          </cell>
          <cell r="AA80">
            <v>182</v>
          </cell>
          <cell r="AB80">
            <v>182</v>
          </cell>
        </row>
        <row r="81">
          <cell r="Q81">
            <v>36</v>
          </cell>
          <cell r="R81">
            <v>37</v>
          </cell>
          <cell r="S81">
            <v>37</v>
          </cell>
          <cell r="T81">
            <v>37</v>
          </cell>
          <cell r="U81">
            <v>37</v>
          </cell>
          <cell r="V81">
            <v>37</v>
          </cell>
          <cell r="W81">
            <v>37</v>
          </cell>
          <cell r="X81">
            <v>37</v>
          </cell>
          <cell r="Y81">
            <v>37</v>
          </cell>
          <cell r="Z81">
            <v>37</v>
          </cell>
          <cell r="AA81">
            <v>37</v>
          </cell>
          <cell r="AB81">
            <v>37</v>
          </cell>
        </row>
        <row r="82">
          <cell r="Q82">
            <v>158</v>
          </cell>
          <cell r="R82">
            <v>175</v>
          </cell>
          <cell r="S82">
            <v>175</v>
          </cell>
          <cell r="T82">
            <v>175</v>
          </cell>
          <cell r="U82">
            <v>175</v>
          </cell>
          <cell r="V82">
            <v>175</v>
          </cell>
          <cell r="W82">
            <v>175</v>
          </cell>
          <cell r="X82">
            <v>175</v>
          </cell>
          <cell r="Y82">
            <v>175</v>
          </cell>
          <cell r="Z82">
            <v>175</v>
          </cell>
          <cell r="AA82">
            <v>175</v>
          </cell>
          <cell r="AB82">
            <v>175</v>
          </cell>
        </row>
        <row r="85">
          <cell r="Q85">
            <v>193</v>
          </cell>
          <cell r="R85">
            <v>242</v>
          </cell>
          <cell r="S85">
            <v>242</v>
          </cell>
          <cell r="T85">
            <v>242</v>
          </cell>
          <cell r="U85">
            <v>242</v>
          </cell>
          <cell r="V85">
            <v>242</v>
          </cell>
          <cell r="W85">
            <v>242</v>
          </cell>
          <cell r="X85">
            <v>242</v>
          </cell>
          <cell r="Y85">
            <v>242</v>
          </cell>
          <cell r="Z85">
            <v>242</v>
          </cell>
          <cell r="AA85">
            <v>242</v>
          </cell>
          <cell r="AB85">
            <v>242</v>
          </cell>
        </row>
        <row r="86">
          <cell r="Q86">
            <v>163</v>
          </cell>
          <cell r="R86">
            <v>172</v>
          </cell>
          <cell r="S86">
            <v>172</v>
          </cell>
          <cell r="T86">
            <v>172</v>
          </cell>
          <cell r="U86">
            <v>172</v>
          </cell>
          <cell r="V86">
            <v>172</v>
          </cell>
          <cell r="W86">
            <v>172</v>
          </cell>
          <cell r="X86">
            <v>172</v>
          </cell>
          <cell r="Y86">
            <v>172</v>
          </cell>
          <cell r="Z86">
            <v>172</v>
          </cell>
          <cell r="AA86">
            <v>172</v>
          </cell>
          <cell r="AB86">
            <v>172</v>
          </cell>
        </row>
        <row r="87">
          <cell r="Q87">
            <v>243095</v>
          </cell>
          <cell r="R87">
            <v>245077</v>
          </cell>
          <cell r="S87">
            <v>277716</v>
          </cell>
          <cell r="T87">
            <v>288355</v>
          </cell>
          <cell r="U87">
            <v>294784</v>
          </cell>
          <cell r="V87">
            <v>294179</v>
          </cell>
          <cell r="W87">
            <v>293541</v>
          </cell>
          <cell r="X87">
            <v>295678</v>
          </cell>
          <cell r="Y87">
            <v>297738</v>
          </cell>
          <cell r="Z87">
            <v>299720</v>
          </cell>
          <cell r="AA87">
            <v>301623</v>
          </cell>
          <cell r="AB87">
            <v>303446</v>
          </cell>
        </row>
        <row r="88">
          <cell r="Q88">
            <v>-165</v>
          </cell>
          <cell r="R88">
            <v>-58</v>
          </cell>
          <cell r="S88">
            <v>-151</v>
          </cell>
          <cell r="T88">
            <v>-151</v>
          </cell>
          <cell r="U88">
            <v>-151</v>
          </cell>
          <cell r="V88">
            <v>-150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</row>
        <row r="89">
          <cell r="Q89">
            <v>-5251</v>
          </cell>
          <cell r="R89">
            <v>-6101</v>
          </cell>
          <cell r="S89">
            <v>-4901</v>
          </cell>
          <cell r="T89">
            <v>-4950</v>
          </cell>
          <cell r="U89">
            <v>-4999</v>
          </cell>
          <cell r="V89">
            <v>-5049</v>
          </cell>
          <cell r="W89">
            <v>-5124</v>
          </cell>
          <cell r="X89">
            <v>-5201</v>
          </cell>
          <cell r="Y89">
            <v>-5279</v>
          </cell>
          <cell r="Z89">
            <v>-5358</v>
          </cell>
          <cell r="AA89">
            <v>-5438</v>
          </cell>
          <cell r="AB89">
            <v>-5519</v>
          </cell>
        </row>
        <row r="90">
          <cell r="Q90">
            <v>2917</v>
          </cell>
          <cell r="R90">
            <v>5129</v>
          </cell>
          <cell r="S90">
            <v>5738</v>
          </cell>
          <cell r="T90">
            <v>3709</v>
          </cell>
          <cell r="U90">
            <v>3721</v>
          </cell>
          <cell r="V90">
            <v>3733</v>
          </cell>
          <cell r="W90">
            <v>6433</v>
          </cell>
          <cell r="X90">
            <v>6433</v>
          </cell>
          <cell r="Y90">
            <v>6433</v>
          </cell>
          <cell r="Z90">
            <v>6433</v>
          </cell>
          <cell r="AA90">
            <v>6433</v>
          </cell>
          <cell r="AB90">
            <v>6433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</row>
        <row r="92">
          <cell r="Q92">
            <v>0</v>
          </cell>
          <cell r="R92">
            <v>0</v>
          </cell>
          <cell r="S92">
            <v>9191</v>
          </cell>
          <cell r="T92">
            <v>7093</v>
          </cell>
          <cell r="U92">
            <v>93</v>
          </cell>
          <cell r="V92">
            <v>93</v>
          </cell>
          <cell r="W92">
            <v>93</v>
          </cell>
          <cell r="X92">
            <v>93</v>
          </cell>
          <cell r="Y92">
            <v>93</v>
          </cell>
          <cell r="Z92">
            <v>93</v>
          </cell>
          <cell r="AA92">
            <v>93</v>
          </cell>
          <cell r="AB92">
            <v>93</v>
          </cell>
        </row>
        <row r="93">
          <cell r="Q93">
            <v>502</v>
          </cell>
          <cell r="R93">
            <v>1227</v>
          </cell>
          <cell r="S93">
            <v>762</v>
          </cell>
          <cell r="T93">
            <v>728</v>
          </cell>
          <cell r="U93">
            <v>731</v>
          </cell>
          <cell r="V93">
            <v>735</v>
          </cell>
          <cell r="W93">
            <v>735</v>
          </cell>
          <cell r="X93">
            <v>735</v>
          </cell>
          <cell r="Y93">
            <v>735</v>
          </cell>
          <cell r="Z93">
            <v>735</v>
          </cell>
          <cell r="AA93">
            <v>735</v>
          </cell>
          <cell r="AB93">
            <v>735</v>
          </cell>
        </row>
        <row r="94">
          <cell r="Q94">
            <v>3979</v>
          </cell>
          <cell r="R94">
            <v>32442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7">
          <cell r="Q97">
            <v>-3060</v>
          </cell>
          <cell r="R97">
            <v>-2928</v>
          </cell>
          <cell r="S97">
            <v>-2928</v>
          </cell>
          <cell r="T97">
            <v>-2928</v>
          </cell>
          <cell r="U97">
            <v>-2928</v>
          </cell>
          <cell r="V97">
            <v>-2928</v>
          </cell>
          <cell r="W97">
            <v>-2928</v>
          </cell>
          <cell r="X97">
            <v>-2928</v>
          </cell>
          <cell r="Y97">
            <v>-2928</v>
          </cell>
          <cell r="Z97">
            <v>-2928</v>
          </cell>
          <cell r="AA97">
            <v>-2928</v>
          </cell>
          <cell r="AB97">
            <v>-2928</v>
          </cell>
        </row>
        <row r="98">
          <cell r="Q98">
            <v>-12</v>
          </cell>
          <cell r="R98">
            <v>-11</v>
          </cell>
          <cell r="S98">
            <v>-11</v>
          </cell>
          <cell r="T98">
            <v>-11</v>
          </cell>
          <cell r="U98">
            <v>-11</v>
          </cell>
          <cell r="V98">
            <v>-11</v>
          </cell>
          <cell r="W98">
            <v>-11</v>
          </cell>
          <cell r="X98">
            <v>-11</v>
          </cell>
          <cell r="Y98">
            <v>-11</v>
          </cell>
          <cell r="Z98">
            <v>-11</v>
          </cell>
          <cell r="AA98">
            <v>-11</v>
          </cell>
          <cell r="AB98">
            <v>-11</v>
          </cell>
        </row>
        <row r="99">
          <cell r="Q99">
            <v>-2081</v>
          </cell>
          <cell r="R99">
            <v>-2631</v>
          </cell>
          <cell r="S99">
            <v>-2631</v>
          </cell>
          <cell r="T99">
            <v>-2631</v>
          </cell>
          <cell r="U99">
            <v>-2631</v>
          </cell>
          <cell r="V99">
            <v>-2631</v>
          </cell>
          <cell r="W99">
            <v>-2631</v>
          </cell>
          <cell r="X99">
            <v>-2631</v>
          </cell>
          <cell r="Y99">
            <v>-2631</v>
          </cell>
          <cell r="Z99">
            <v>-2631</v>
          </cell>
          <cell r="AA99">
            <v>-2631</v>
          </cell>
          <cell r="AB99">
            <v>-2631</v>
          </cell>
        </row>
        <row r="100"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</row>
        <row r="101">
          <cell r="Q101">
            <v>-1013</v>
          </cell>
          <cell r="R101">
            <v>-1040</v>
          </cell>
          <cell r="S101">
            <v>-1040</v>
          </cell>
          <cell r="T101">
            <v>-1040</v>
          </cell>
          <cell r="U101">
            <v>-1040</v>
          </cell>
          <cell r="V101">
            <v>-1040</v>
          </cell>
          <cell r="W101">
            <v>-1040</v>
          </cell>
          <cell r="X101">
            <v>-1040</v>
          </cell>
          <cell r="Y101">
            <v>-1040</v>
          </cell>
          <cell r="Z101">
            <v>-1040</v>
          </cell>
          <cell r="AA101">
            <v>-1040</v>
          </cell>
          <cell r="AB101">
            <v>-1040</v>
          </cell>
        </row>
        <row r="102">
          <cell r="Q102">
            <v>-2203</v>
          </cell>
          <cell r="R102">
            <v>-2682.1750000000002</v>
          </cell>
          <cell r="S102">
            <v>-3449.1750000000002</v>
          </cell>
          <cell r="T102">
            <v>-4267.4436919999998</v>
          </cell>
          <cell r="U102">
            <v>-5085.7123839999995</v>
          </cell>
          <cell r="V102">
            <v>-5903.9810759999991</v>
          </cell>
          <cell r="W102">
            <v>-6722.2497679999988</v>
          </cell>
          <cell r="X102">
            <v>-7662.0920684938319</v>
          </cell>
          <cell r="Y102">
            <v>-8634.6088495049498</v>
          </cell>
          <cell r="Z102">
            <v>-9641.348717851457</v>
          </cell>
          <cell r="AA102">
            <v>-10682.879481590091</v>
          </cell>
          <cell r="AB102">
            <v>-11760.788822059578</v>
          </cell>
        </row>
        <row r="103">
          <cell r="Q103">
            <v>-506.17500000000001</v>
          </cell>
          <cell r="R103">
            <v>-767</v>
          </cell>
          <cell r="S103">
            <v>-818.26869199999987</v>
          </cell>
          <cell r="T103">
            <v>-818.26869199999987</v>
          </cell>
          <cell r="U103">
            <v>-818.26869199999987</v>
          </cell>
          <cell r="V103">
            <v>-818.26869199999987</v>
          </cell>
          <cell r="W103">
            <v>-939.8423004938337</v>
          </cell>
          <cell r="X103">
            <v>-972.51678101111793</v>
          </cell>
          <cell r="Y103">
            <v>-1006.7398683465069</v>
          </cell>
          <cell r="Z103">
            <v>-1041.5307637386347</v>
          </cell>
          <cell r="AA103">
            <v>-1077.9093404694868</v>
          </cell>
          <cell r="AB103">
            <v>-1115.8961673859189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</row>
        <row r="105">
          <cell r="Q105">
            <v>-160</v>
          </cell>
          <cell r="R105">
            <v>-160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</row>
        <row r="106">
          <cell r="Q106">
            <v>-160</v>
          </cell>
          <cell r="R106">
            <v>-160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</row>
        <row r="107">
          <cell r="Q107">
            <v>-171</v>
          </cell>
          <cell r="R107">
            <v>-181</v>
          </cell>
          <cell r="S107">
            <v>-202</v>
          </cell>
          <cell r="T107">
            <v>-213</v>
          </cell>
          <cell r="U107">
            <v>-225</v>
          </cell>
          <cell r="V107">
            <v>-238</v>
          </cell>
          <cell r="W107">
            <v>-252</v>
          </cell>
          <cell r="X107">
            <v>-262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</row>
        <row r="109">
          <cell r="R109">
            <v>-120</v>
          </cell>
          <cell r="S109">
            <v>-136</v>
          </cell>
          <cell r="T109">
            <v>-144</v>
          </cell>
          <cell r="U109">
            <v>-153</v>
          </cell>
          <cell r="V109">
            <v>-162</v>
          </cell>
          <cell r="W109">
            <v>-173</v>
          </cell>
          <cell r="X109">
            <v>-183</v>
          </cell>
          <cell r="Y109">
            <v>-195</v>
          </cell>
          <cell r="Z109">
            <v>-207</v>
          </cell>
          <cell r="AA109">
            <v>0</v>
          </cell>
          <cell r="AB109">
            <v>0</v>
          </cell>
        </row>
        <row r="110">
          <cell r="R110">
            <v>0</v>
          </cell>
          <cell r="S110">
            <v>-1157</v>
          </cell>
          <cell r="T110">
            <v>-1218</v>
          </cell>
          <cell r="U110">
            <v>-1282</v>
          </cell>
          <cell r="V110">
            <v>-1350</v>
          </cell>
          <cell r="W110">
            <v>-1421</v>
          </cell>
          <cell r="X110">
            <v>-1496</v>
          </cell>
          <cell r="Y110">
            <v>-1575</v>
          </cell>
          <cell r="Z110">
            <v>-1658</v>
          </cell>
          <cell r="AA110">
            <v>-1746</v>
          </cell>
          <cell r="AB110">
            <v>0</v>
          </cell>
        </row>
        <row r="113"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</row>
        <row r="114">
          <cell r="Q114">
            <v>-343</v>
          </cell>
          <cell r="R114">
            <v>-130</v>
          </cell>
          <cell r="S114">
            <v>-130</v>
          </cell>
          <cell r="T114">
            <v>-130</v>
          </cell>
          <cell r="U114">
            <v>-130</v>
          </cell>
          <cell r="V114">
            <v>-130</v>
          </cell>
          <cell r="W114">
            <v>-130</v>
          </cell>
          <cell r="X114">
            <v>-130</v>
          </cell>
          <cell r="Y114">
            <v>-130</v>
          </cell>
          <cell r="Z114">
            <v>-130</v>
          </cell>
          <cell r="AA114">
            <v>-130</v>
          </cell>
          <cell r="AB114">
            <v>-130</v>
          </cell>
        </row>
        <row r="116">
          <cell r="Q116">
            <v>160</v>
          </cell>
          <cell r="R116">
            <v>160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</row>
        <row r="117">
          <cell r="Q117">
            <v>160</v>
          </cell>
          <cell r="R117">
            <v>160</v>
          </cell>
          <cell r="S117">
            <v>3950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</row>
        <row r="118">
          <cell r="Q118">
            <v>162</v>
          </cell>
          <cell r="R118">
            <v>181</v>
          </cell>
          <cell r="S118">
            <v>191</v>
          </cell>
          <cell r="T118">
            <v>202</v>
          </cell>
          <cell r="U118">
            <v>213</v>
          </cell>
          <cell r="V118">
            <v>225</v>
          </cell>
          <cell r="W118">
            <v>238</v>
          </cell>
          <cell r="X118">
            <v>252</v>
          </cell>
          <cell r="Y118">
            <v>262</v>
          </cell>
          <cell r="Z118">
            <v>0</v>
          </cell>
          <cell r="AA118">
            <v>0</v>
          </cell>
          <cell r="AB118">
            <v>0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</row>
        <row r="120">
          <cell r="Q120">
            <v>0</v>
          </cell>
          <cell r="R120">
            <v>120</v>
          </cell>
          <cell r="S120">
            <v>128</v>
          </cell>
          <cell r="T120">
            <v>136</v>
          </cell>
          <cell r="U120">
            <v>144</v>
          </cell>
          <cell r="V120">
            <v>153</v>
          </cell>
          <cell r="W120">
            <v>162</v>
          </cell>
          <cell r="X120">
            <v>173</v>
          </cell>
          <cell r="Y120">
            <v>183</v>
          </cell>
          <cell r="Z120">
            <v>195</v>
          </cell>
          <cell r="AA120">
            <v>207</v>
          </cell>
          <cell r="AB120">
            <v>0</v>
          </cell>
        </row>
        <row r="121">
          <cell r="Q121">
            <v>0</v>
          </cell>
          <cell r="R121">
            <v>0</v>
          </cell>
          <cell r="S121">
            <v>1099</v>
          </cell>
          <cell r="T121">
            <v>1157</v>
          </cell>
          <cell r="U121">
            <v>1218</v>
          </cell>
          <cell r="V121">
            <v>1282</v>
          </cell>
          <cell r="W121">
            <v>1350</v>
          </cell>
          <cell r="X121">
            <v>1421</v>
          </cell>
          <cell r="Y121">
            <v>1496</v>
          </cell>
          <cell r="Z121">
            <v>1575</v>
          </cell>
          <cell r="AA121">
            <v>1658</v>
          </cell>
          <cell r="AB121">
            <v>1746</v>
          </cell>
        </row>
        <row r="122">
          <cell r="Q122">
            <v>-4270</v>
          </cell>
          <cell r="R122">
            <v>-4110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Q123">
            <v>-4270</v>
          </cell>
          <cell r="R123">
            <v>-4110</v>
          </cell>
          <cell r="S123">
            <v>-3950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</row>
        <row r="124">
          <cell r="Q124">
            <v>-1929</v>
          </cell>
          <cell r="R124">
            <v>-1758</v>
          </cell>
          <cell r="S124">
            <v>-1385</v>
          </cell>
          <cell r="T124">
            <v>-1184</v>
          </cell>
          <cell r="U124">
            <v>-969</v>
          </cell>
          <cell r="V124">
            <v>-743</v>
          </cell>
          <cell r="W124">
            <v>-504</v>
          </cell>
          <cell r="X124">
            <v>-256</v>
          </cell>
          <cell r="Y124">
            <v>-266</v>
          </cell>
          <cell r="Z124">
            <v>0</v>
          </cell>
          <cell r="AA124">
            <v>0</v>
          </cell>
          <cell r="AB124">
            <v>0</v>
          </cell>
        </row>
        <row r="125"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6">
          <cell r="Q126">
            <v>0</v>
          </cell>
          <cell r="R126">
            <v>120</v>
          </cell>
          <cell r="S126">
            <v>-1344</v>
          </cell>
          <cell r="T126">
            <v>-1208</v>
          </cell>
          <cell r="U126">
            <v>-1063</v>
          </cell>
          <cell r="V126">
            <v>-910</v>
          </cell>
          <cell r="W126">
            <v>-746</v>
          </cell>
          <cell r="X126">
            <v>-574</v>
          </cell>
          <cell r="Y126">
            <v>-389</v>
          </cell>
          <cell r="Z126">
            <v>-195</v>
          </cell>
          <cell r="AA126">
            <v>-207</v>
          </cell>
          <cell r="AB126">
            <v>0</v>
          </cell>
        </row>
        <row r="127">
          <cell r="Q127">
            <v>0</v>
          </cell>
          <cell r="R127">
            <v>0</v>
          </cell>
          <cell r="S127">
            <v>-12843</v>
          </cell>
          <cell r="T127">
            <v>-11684</v>
          </cell>
          <cell r="U127">
            <v>-10463</v>
          </cell>
          <cell r="V127">
            <v>-9177</v>
          </cell>
          <cell r="W127">
            <v>-7825</v>
          </cell>
          <cell r="X127">
            <v>-6400</v>
          </cell>
          <cell r="Y127">
            <v>-4900</v>
          </cell>
          <cell r="Z127">
            <v>-3321</v>
          </cell>
          <cell r="AA127">
            <v>-1658</v>
          </cell>
          <cell r="AB127">
            <v>-1746</v>
          </cell>
        </row>
        <row r="128">
          <cell r="R128">
            <v>-1600</v>
          </cell>
          <cell r="S128">
            <v>-14000</v>
          </cell>
          <cell r="T128">
            <v>0</v>
          </cell>
          <cell r="U128">
            <v>0</v>
          </cell>
        </row>
        <row r="129">
          <cell r="R129">
            <v>1600</v>
          </cell>
          <cell r="S129">
            <v>14000</v>
          </cell>
          <cell r="T129">
            <v>0</v>
          </cell>
          <cell r="U129">
            <v>0</v>
          </cell>
        </row>
        <row r="132">
          <cell r="Q132">
            <v>-163651</v>
          </cell>
          <cell r="R132">
            <v>-164258</v>
          </cell>
          <cell r="S132">
            <v>-279497</v>
          </cell>
          <cell r="T132">
            <v>-280522</v>
          </cell>
          <cell r="U132">
            <v>-280301</v>
          </cell>
          <cell r="V132">
            <v>-282327</v>
          </cell>
          <cell r="W132">
            <v>-286615</v>
          </cell>
          <cell r="X132">
            <v>-291936.85432738578</v>
          </cell>
          <cell r="Y132">
            <v>-297684.52940623008</v>
          </cell>
          <cell r="Z132">
            <v>-303612.87112583395</v>
          </cell>
          <cell r="AA132">
            <v>-310167.99053861917</v>
          </cell>
          <cell r="AB132">
            <v>-317090.7722786002</v>
          </cell>
        </row>
        <row r="133">
          <cell r="Q133">
            <v>-86859</v>
          </cell>
          <cell r="R133">
            <v>-119301</v>
          </cell>
          <cell r="S133">
            <v>-2841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92">
          <cell r="R192">
            <v>19213</v>
          </cell>
          <cell r="S192">
            <v>16208</v>
          </cell>
          <cell r="T192">
            <v>8883</v>
          </cell>
          <cell r="U192">
            <v>10757</v>
          </cell>
          <cell r="V192">
            <v>14842</v>
          </cell>
          <cell r="W192">
            <v>17217</v>
          </cell>
          <cell r="X192">
            <v>20031</v>
          </cell>
          <cell r="Y192">
            <v>23043</v>
          </cell>
          <cell r="Z192">
            <v>26963.1</v>
          </cell>
          <cell r="AA192">
            <v>31276.2</v>
          </cell>
          <cell r="AB192">
            <v>36202.300000000003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nsitivity 1"/>
      <sheetName val="Sensitivity 2"/>
      <sheetName val="Sensitivity Data"/>
      <sheetName val="OLD Sensitivity Data"/>
      <sheetName val="Funding Summary"/>
      <sheetName val="Balance Sheet"/>
      <sheetName val="Cashflow"/>
      <sheetName val="Ratios"/>
      <sheetName val="GrphOpRevExp"/>
      <sheetName val="Working Funds"/>
      <sheetName val="Data Input"/>
      <sheetName val="Assumptions"/>
      <sheetName val="Loan Schedule"/>
      <sheetName val="Loan 1 and 2"/>
      <sheetName val="Loan 3"/>
      <sheetName val="Loan 4"/>
      <sheetName val="Loan 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2015</v>
          </cell>
          <cell r="E3">
            <v>2016</v>
          </cell>
          <cell r="F3">
            <v>2017</v>
          </cell>
          <cell r="G3">
            <v>2018</v>
          </cell>
          <cell r="H3">
            <v>2019</v>
          </cell>
          <cell r="I3">
            <v>2020</v>
          </cell>
          <cell r="J3">
            <v>2021</v>
          </cell>
          <cell r="K3">
            <v>2022</v>
          </cell>
          <cell r="L3">
            <v>2023</v>
          </cell>
          <cell r="M3">
            <v>2024</v>
          </cell>
          <cell r="N3">
            <v>2025</v>
          </cell>
        </row>
        <row r="22">
          <cell r="C22">
            <v>-2770.1750000000029</v>
          </cell>
          <cell r="D22">
            <v>-4062</v>
          </cell>
          <cell r="E22">
            <v>-1217</v>
          </cell>
          <cell r="F22">
            <v>-66</v>
          </cell>
          <cell r="G22">
            <v>1638</v>
          </cell>
          <cell r="H22">
            <v>3037</v>
          </cell>
          <cell r="I22">
            <v>4094.9138911939954</v>
          </cell>
          <cell r="J22">
            <v>4402.4217273857867</v>
          </cell>
          <cell r="K22">
            <v>4458.4995008442929</v>
          </cell>
          <cell r="L22">
            <v>5038.7008742638354</v>
          </cell>
          <cell r="M22">
            <v>5271.2993420850398</v>
          </cell>
          <cell r="N22">
            <v>5506.0770671598075</v>
          </cell>
        </row>
        <row r="34">
          <cell r="D34">
            <v>1464</v>
          </cell>
          <cell r="E34">
            <v>2098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3030</v>
          </cell>
          <cell r="E35">
            <v>1900</v>
          </cell>
          <cell r="F35">
            <v>0</v>
          </cell>
          <cell r="G35">
            <v>260</v>
          </cell>
          <cell r="H35">
            <v>0</v>
          </cell>
          <cell r="I35">
            <v>0</v>
          </cell>
          <cell r="J35">
            <v>0</v>
          </cell>
          <cell r="K35">
            <v>260</v>
          </cell>
          <cell r="L35">
            <v>0</v>
          </cell>
          <cell r="M35">
            <v>0</v>
          </cell>
          <cell r="N35">
            <v>0</v>
          </cell>
        </row>
        <row r="43">
          <cell r="D43">
            <v>115</v>
          </cell>
          <cell r="E43">
            <v>115</v>
          </cell>
          <cell r="F43">
            <v>115</v>
          </cell>
          <cell r="G43">
            <v>115</v>
          </cell>
          <cell r="H43">
            <v>115</v>
          </cell>
          <cell r="I43">
            <v>4034</v>
          </cell>
          <cell r="J43">
            <v>3815</v>
          </cell>
          <cell r="K43">
            <v>3815</v>
          </cell>
          <cell r="L43">
            <v>3824.1</v>
          </cell>
          <cell r="M43">
            <v>3824.1</v>
          </cell>
          <cell r="N43">
            <v>3824.1</v>
          </cell>
        </row>
      </sheetData>
      <sheetData sheetId="5">
        <row r="5">
          <cell r="C5">
            <v>16262</v>
          </cell>
          <cell r="D5">
            <v>18971</v>
          </cell>
          <cell r="E5">
            <v>14794</v>
          </cell>
          <cell r="F5">
            <v>15749</v>
          </cell>
          <cell r="G5">
            <v>18437</v>
          </cell>
          <cell r="H5">
            <v>22553</v>
          </cell>
          <cell r="I5">
            <v>25050</v>
          </cell>
          <cell r="J5">
            <v>27939</v>
          </cell>
          <cell r="K5">
            <v>30978</v>
          </cell>
          <cell r="L5">
            <v>34958.1</v>
          </cell>
          <cell r="M5">
            <v>39277.199999999997</v>
          </cell>
          <cell r="N5">
            <v>44156.3</v>
          </cell>
        </row>
        <row r="12">
          <cell r="D12">
            <v>242</v>
          </cell>
          <cell r="E12">
            <v>242</v>
          </cell>
          <cell r="F12">
            <v>242</v>
          </cell>
          <cell r="G12">
            <v>242</v>
          </cell>
          <cell r="H12">
            <v>242</v>
          </cell>
          <cell r="I12">
            <v>242</v>
          </cell>
          <cell r="J12">
            <v>242</v>
          </cell>
          <cell r="K12">
            <v>242</v>
          </cell>
          <cell r="L12">
            <v>242</v>
          </cell>
          <cell r="M12">
            <v>242</v>
          </cell>
          <cell r="N12">
            <v>242</v>
          </cell>
        </row>
      </sheetData>
      <sheetData sheetId="6"/>
      <sheetData sheetId="7" refreshError="1"/>
      <sheetData sheetId="8" refreshError="1"/>
      <sheetData sheetId="9" refreshError="1"/>
      <sheetData sheetId="10">
        <row r="8">
          <cell r="Q8">
            <v>-24825</v>
          </cell>
          <cell r="R8">
            <v>-26283.174999999999</v>
          </cell>
          <cell r="S8">
            <v>-27896.716825</v>
          </cell>
          <cell r="T8">
            <v>-29429.103283175002</v>
          </cell>
          <cell r="U8">
            <v>-31050.570896716825</v>
          </cell>
          <cell r="V8">
            <v>-32770.949429103282</v>
          </cell>
          <cell r="W8">
            <v>-33759.229050570895</v>
          </cell>
          <cell r="X8">
            <v>-34778.240770949429</v>
          </cell>
          <cell r="Y8">
            <v>-35828.221759229047</v>
          </cell>
          <cell r="Z8">
            <v>-36910.171778240772</v>
          </cell>
          <cell r="AA8">
            <v>-38024.08982822176</v>
          </cell>
          <cell r="AB8">
            <v>-39170.975910171779</v>
          </cell>
        </row>
        <row r="9">
          <cell r="Q9">
            <v>0</v>
          </cell>
          <cell r="R9">
            <v>-24.824999999999999</v>
          </cell>
          <cell r="S9">
            <v>-26.283175</v>
          </cell>
          <cell r="T9">
            <v>-27.896716824999999</v>
          </cell>
          <cell r="U9">
            <v>-29.429103283175003</v>
          </cell>
          <cell r="V9">
            <v>-31.050570896716824</v>
          </cell>
          <cell r="W9">
            <v>-32.770949429103283</v>
          </cell>
          <cell r="X9">
            <v>-33.759229050570895</v>
          </cell>
          <cell r="Y9">
            <v>-34.778240770949431</v>
          </cell>
          <cell r="Z9">
            <v>-35.828221759229045</v>
          </cell>
          <cell r="AA9">
            <v>-36.910171778240773</v>
          </cell>
          <cell r="AB9">
            <v>-38.024089828221761</v>
          </cell>
        </row>
        <row r="10">
          <cell r="Q10">
            <v>-343</v>
          </cell>
          <cell r="R10">
            <v>-343</v>
          </cell>
          <cell r="S10">
            <v>-348</v>
          </cell>
          <cell r="T10">
            <v>-351</v>
          </cell>
          <cell r="U10">
            <v>-355</v>
          </cell>
          <cell r="V10">
            <v>-358</v>
          </cell>
          <cell r="W10">
            <v>-362</v>
          </cell>
          <cell r="X10">
            <v>-366</v>
          </cell>
          <cell r="Y10">
            <v>-369</v>
          </cell>
          <cell r="Z10">
            <v>-373</v>
          </cell>
          <cell r="AA10">
            <v>-377</v>
          </cell>
          <cell r="AB10">
            <v>-381</v>
          </cell>
        </row>
        <row r="11">
          <cell r="Q11">
            <v>-703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-2572</v>
          </cell>
          <cell r="R13">
            <v>-3354</v>
          </cell>
          <cell r="S13">
            <v>-3770</v>
          </cell>
          <cell r="T13">
            <v>-3920</v>
          </cell>
          <cell r="U13">
            <v>-4077</v>
          </cell>
          <cell r="V13">
            <v>-4240</v>
          </cell>
          <cell r="W13">
            <v>-4367.2</v>
          </cell>
          <cell r="X13">
            <v>-4498.2160000000003</v>
          </cell>
          <cell r="Y13">
            <v>-4633.1624800000009</v>
          </cell>
          <cell r="Z13">
            <v>-4772.1573544000012</v>
          </cell>
          <cell r="AA13">
            <v>-4915.3220750320015</v>
          </cell>
          <cell r="AB13">
            <v>-5062.7817372829613</v>
          </cell>
        </row>
        <row r="14">
          <cell r="Q14">
            <v>-464</v>
          </cell>
          <cell r="R14">
            <v>-911</v>
          </cell>
          <cell r="S14">
            <v>-911</v>
          </cell>
          <cell r="T14">
            <v>-947</v>
          </cell>
          <cell r="U14">
            <v>-984</v>
          </cell>
          <cell r="V14">
            <v>-1023</v>
          </cell>
          <cell r="W14">
            <v>-1053.69</v>
          </cell>
          <cell r="X14">
            <v>-1085.3007</v>
          </cell>
          <cell r="Y14">
            <v>-1117.859721</v>
          </cell>
          <cell r="Z14">
            <v>-1151.39551263</v>
          </cell>
          <cell r="AA14">
            <v>-1185.9373780088999</v>
          </cell>
          <cell r="AB14">
            <v>-1221.5154993491669</v>
          </cell>
        </row>
        <row r="15">
          <cell r="Q15">
            <v>-1786</v>
          </cell>
          <cell r="R15">
            <v>-2084</v>
          </cell>
          <cell r="S15">
            <v>-2096</v>
          </cell>
          <cell r="T15">
            <v>-2180</v>
          </cell>
          <cell r="U15">
            <v>-2267</v>
          </cell>
          <cell r="V15">
            <v>-2357</v>
          </cell>
          <cell r="W15">
            <v>-2427.71</v>
          </cell>
          <cell r="X15">
            <v>-2500.5413000000003</v>
          </cell>
          <cell r="Y15">
            <v>-2575.5575390000004</v>
          </cell>
          <cell r="Z15">
            <v>-2652.8242651700002</v>
          </cell>
          <cell r="AA15">
            <v>-2732.4089931251001</v>
          </cell>
          <cell r="AB15">
            <v>-2814.3812629188533</v>
          </cell>
        </row>
        <row r="16">
          <cell r="Q16">
            <v>295</v>
          </cell>
          <cell r="R16">
            <v>-124</v>
          </cell>
          <cell r="S16">
            <v>-73</v>
          </cell>
          <cell r="T16">
            <v>-73</v>
          </cell>
          <cell r="U16">
            <v>-73</v>
          </cell>
          <cell r="V16">
            <v>-74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-1213</v>
          </cell>
          <cell r="R17">
            <v>-1172</v>
          </cell>
          <cell r="S17">
            <v>-1240</v>
          </cell>
          <cell r="T17">
            <v>-1095</v>
          </cell>
          <cell r="U17">
            <v>-1080</v>
          </cell>
          <cell r="V17">
            <v>-1064</v>
          </cell>
          <cell r="W17">
            <v>-1095.92</v>
          </cell>
          <cell r="X17">
            <v>-1128.7976000000001</v>
          </cell>
          <cell r="Y17">
            <v>-1162.6615280000001</v>
          </cell>
          <cell r="Z17">
            <v>-1197.5413738400002</v>
          </cell>
          <cell r="AA17">
            <v>-1233.4676150552002</v>
          </cell>
          <cell r="AB17">
            <v>-1270.4716435068563</v>
          </cell>
        </row>
        <row r="18">
          <cell r="Q18">
            <v>-802</v>
          </cell>
          <cell r="R18">
            <v>-921</v>
          </cell>
          <cell r="S18">
            <v>-1004</v>
          </cell>
          <cell r="T18">
            <v>-1044</v>
          </cell>
          <cell r="U18">
            <v>-1086</v>
          </cell>
          <cell r="V18">
            <v>-1129</v>
          </cell>
          <cell r="W18">
            <v>-1162.8700000000001</v>
          </cell>
          <cell r="X18">
            <v>-1197.7561000000001</v>
          </cell>
          <cell r="Y18">
            <v>-1233.6887830000001</v>
          </cell>
          <cell r="Z18">
            <v>-1270.6994464900001</v>
          </cell>
          <cell r="AA18">
            <v>-1308.8204298847002</v>
          </cell>
          <cell r="AB18">
            <v>-1348.0850427812411</v>
          </cell>
        </row>
        <row r="19"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-148</v>
          </cell>
          <cell r="R20">
            <v>-154</v>
          </cell>
          <cell r="S20">
            <v>-154</v>
          </cell>
          <cell r="T20">
            <v>-160</v>
          </cell>
          <cell r="U20">
            <v>-166</v>
          </cell>
          <cell r="V20">
            <v>-173</v>
          </cell>
          <cell r="W20">
            <v>-178.19</v>
          </cell>
          <cell r="X20">
            <v>-183.53569999999999</v>
          </cell>
          <cell r="Y20">
            <v>-189.04177099999998</v>
          </cell>
          <cell r="Z20">
            <v>-194.71302412999998</v>
          </cell>
          <cell r="AA20">
            <v>-200.55441485389997</v>
          </cell>
          <cell r="AB20">
            <v>-206.57104729951698</v>
          </cell>
        </row>
        <row r="21"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4">
          <cell r="Q24">
            <v>15266</v>
          </cell>
          <cell r="R24">
            <v>17325.928800000002</v>
          </cell>
          <cell r="S24">
            <v>17950.731307999999</v>
          </cell>
          <cell r="T24">
            <v>18441.071903780001</v>
          </cell>
          <cell r="U24">
            <v>18944.934420412301</v>
          </cell>
          <cell r="V24">
            <v>19464.302125126731</v>
          </cell>
          <cell r="W24">
            <v>19173.823808312169</v>
          </cell>
          <cell r="X24">
            <v>19732.208891603092</v>
          </cell>
          <cell r="Y24">
            <v>20309.732452809199</v>
          </cell>
          <cell r="Z24">
            <v>20908.099338657521</v>
          </cell>
          <cell r="AA24">
            <v>21609.302223405273</v>
          </cell>
          <cell r="AB24">
            <v>22331.832998592872</v>
          </cell>
        </row>
        <row r="25">
          <cell r="Q25">
            <v>364.32</v>
          </cell>
          <cell r="R25">
            <v>377.07119999999998</v>
          </cell>
          <cell r="S25">
            <v>390.26869199999993</v>
          </cell>
          <cell r="T25">
            <v>403.92809621999987</v>
          </cell>
          <cell r="U25">
            <v>418.06557958769986</v>
          </cell>
          <cell r="V25">
            <v>432.69787487326931</v>
          </cell>
          <cell r="W25">
            <v>447.8423004938337</v>
          </cell>
          <cell r="X25">
            <v>463.51678101111787</v>
          </cell>
          <cell r="Y25">
            <v>479.73986834650697</v>
          </cell>
          <cell r="Z25">
            <v>496.53076373863468</v>
          </cell>
          <cell r="AA25">
            <v>513.90934046948689</v>
          </cell>
          <cell r="AB25">
            <v>531.89616738591894</v>
          </cell>
        </row>
        <row r="26">
          <cell r="Q26">
            <v>141.85500000000002</v>
          </cell>
          <cell r="R26">
            <v>147</v>
          </cell>
          <cell r="S26">
            <v>428</v>
          </cell>
          <cell r="T26">
            <v>443</v>
          </cell>
          <cell r="U26">
            <v>459</v>
          </cell>
          <cell r="V26">
            <v>475</v>
          </cell>
          <cell r="W26">
            <v>492</v>
          </cell>
          <cell r="X26">
            <v>509</v>
          </cell>
          <cell r="Y26">
            <v>527</v>
          </cell>
          <cell r="Z26">
            <v>545</v>
          </cell>
          <cell r="AA26">
            <v>564</v>
          </cell>
          <cell r="AB26">
            <v>584</v>
          </cell>
        </row>
        <row r="27"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Q28">
            <v>394</v>
          </cell>
          <cell r="R28">
            <v>362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Q29">
            <v>380</v>
          </cell>
          <cell r="R29">
            <v>349</v>
          </cell>
          <cell r="S29">
            <v>337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Q30">
            <v>167</v>
          </cell>
          <cell r="R30">
            <v>97</v>
          </cell>
          <cell r="S30">
            <v>87</v>
          </cell>
          <cell r="T30">
            <v>76</v>
          </cell>
          <cell r="U30">
            <v>64</v>
          </cell>
          <cell r="V30">
            <v>52</v>
          </cell>
          <cell r="W30">
            <v>39</v>
          </cell>
          <cell r="X30">
            <v>26</v>
          </cell>
          <cell r="Y30">
            <v>11</v>
          </cell>
          <cell r="Z30">
            <v>0</v>
          </cell>
          <cell r="AA30">
            <v>0</v>
          </cell>
          <cell r="AB30">
            <v>0</v>
          </cell>
        </row>
        <row r="31"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Q32">
            <v>0</v>
          </cell>
          <cell r="R32">
            <v>94</v>
          </cell>
          <cell r="S32">
            <v>87</v>
          </cell>
          <cell r="T32">
            <v>79</v>
          </cell>
          <cell r="U32">
            <v>70</v>
          </cell>
          <cell r="V32">
            <v>61</v>
          </cell>
          <cell r="W32">
            <v>52</v>
          </cell>
          <cell r="X32">
            <v>42</v>
          </cell>
          <cell r="Y32">
            <v>31</v>
          </cell>
          <cell r="Z32">
            <v>20</v>
          </cell>
          <cell r="AA32">
            <v>8</v>
          </cell>
          <cell r="AB32">
            <v>0</v>
          </cell>
        </row>
        <row r="33"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Q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Q35">
            <v>7272</v>
          </cell>
          <cell r="R35">
            <v>9445</v>
          </cell>
          <cell r="S35">
            <v>9500</v>
          </cell>
          <cell r="T35">
            <v>9818</v>
          </cell>
          <cell r="U35">
            <v>9206</v>
          </cell>
          <cell r="V35">
            <v>9513</v>
          </cell>
          <cell r="W35">
            <v>9846</v>
          </cell>
          <cell r="X35">
            <v>10191</v>
          </cell>
          <cell r="Y35">
            <v>10548</v>
          </cell>
          <cell r="Z35">
            <v>10917</v>
          </cell>
          <cell r="AA35">
            <v>11299</v>
          </cell>
          <cell r="AB35">
            <v>11694</v>
          </cell>
        </row>
        <row r="36"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Q37">
            <v>304</v>
          </cell>
          <cell r="R37">
            <v>304</v>
          </cell>
          <cell r="S37">
            <v>304</v>
          </cell>
          <cell r="T37">
            <v>306</v>
          </cell>
          <cell r="U37">
            <v>307</v>
          </cell>
          <cell r="V37">
            <v>309</v>
          </cell>
          <cell r="W37">
            <v>317</v>
          </cell>
          <cell r="X37">
            <v>325</v>
          </cell>
          <cell r="Y37">
            <v>333</v>
          </cell>
          <cell r="Z37">
            <v>341</v>
          </cell>
          <cell r="AA37">
            <v>350</v>
          </cell>
          <cell r="AB37">
            <v>359</v>
          </cell>
        </row>
        <row r="38">
          <cell r="Q38">
            <v>93</v>
          </cell>
          <cell r="R38">
            <v>248</v>
          </cell>
          <cell r="S38">
            <v>98</v>
          </cell>
          <cell r="T38">
            <v>98</v>
          </cell>
          <cell r="U38">
            <v>99</v>
          </cell>
          <cell r="V38">
            <v>99</v>
          </cell>
          <cell r="W38">
            <v>101</v>
          </cell>
          <cell r="X38">
            <v>104</v>
          </cell>
          <cell r="Y38">
            <v>107</v>
          </cell>
          <cell r="Z38">
            <v>110</v>
          </cell>
          <cell r="AA38">
            <v>113</v>
          </cell>
          <cell r="AB38">
            <v>116</v>
          </cell>
        </row>
        <row r="39">
          <cell r="Q39">
            <v>5592</v>
          </cell>
          <cell r="R39">
            <v>5048</v>
          </cell>
          <cell r="S39">
            <v>4137</v>
          </cell>
          <cell r="T39">
            <v>4186</v>
          </cell>
          <cell r="U39">
            <v>4235</v>
          </cell>
          <cell r="V39">
            <v>4285</v>
          </cell>
          <cell r="W39">
            <v>4349</v>
          </cell>
          <cell r="X39">
            <v>4414</v>
          </cell>
          <cell r="Y39">
            <v>4480</v>
          </cell>
          <cell r="Z39">
            <v>4547</v>
          </cell>
          <cell r="AA39">
            <v>4615</v>
          </cell>
          <cell r="AB39">
            <v>4684</v>
          </cell>
        </row>
        <row r="40">
          <cell r="Q40">
            <v>938</v>
          </cell>
          <cell r="R40">
            <v>1053</v>
          </cell>
          <cell r="S40">
            <v>764</v>
          </cell>
          <cell r="T40">
            <v>764</v>
          </cell>
          <cell r="U40">
            <v>764</v>
          </cell>
          <cell r="V40">
            <v>764</v>
          </cell>
          <cell r="W40">
            <v>775</v>
          </cell>
          <cell r="X40">
            <v>787</v>
          </cell>
          <cell r="Y40">
            <v>799</v>
          </cell>
          <cell r="Z40">
            <v>811</v>
          </cell>
          <cell r="AA40">
            <v>823</v>
          </cell>
          <cell r="AB40">
            <v>835</v>
          </cell>
        </row>
        <row r="41">
          <cell r="Q41">
            <v>4151</v>
          </cell>
          <cell r="R41">
            <v>4358</v>
          </cell>
          <cell r="S41">
            <v>4653</v>
          </cell>
          <cell r="T41">
            <v>4678</v>
          </cell>
          <cell r="U41">
            <v>4703</v>
          </cell>
          <cell r="V41">
            <v>4728</v>
          </cell>
          <cell r="W41">
            <v>4752</v>
          </cell>
          <cell r="X41">
            <v>4776</v>
          </cell>
          <cell r="Y41">
            <v>4800</v>
          </cell>
          <cell r="Z41">
            <v>4824</v>
          </cell>
          <cell r="AA41">
            <v>4848</v>
          </cell>
          <cell r="AB41">
            <v>4872</v>
          </cell>
        </row>
        <row r="42">
          <cell r="Q42">
            <v>0</v>
          </cell>
          <cell r="R42">
            <v>225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Q43">
            <v>268</v>
          </cell>
          <cell r="R43">
            <v>0</v>
          </cell>
          <cell r="S43">
            <v>0</v>
          </cell>
          <cell r="T43">
            <v>0</v>
          </cell>
          <cell r="U43">
            <v>260</v>
          </cell>
          <cell r="V43">
            <v>0</v>
          </cell>
          <cell r="W43">
            <v>0</v>
          </cell>
          <cell r="X43">
            <v>0</v>
          </cell>
          <cell r="Y43">
            <v>260</v>
          </cell>
          <cell r="Z43">
            <v>0</v>
          </cell>
          <cell r="AA43">
            <v>0</v>
          </cell>
          <cell r="AB43">
            <v>0</v>
          </cell>
        </row>
        <row r="45">
          <cell r="Q45">
            <v>2770.1749999999993</v>
          </cell>
          <cell r="R45">
            <v>4062</v>
          </cell>
          <cell r="S45">
            <v>1217</v>
          </cell>
          <cell r="T45">
            <v>66</v>
          </cell>
          <cell r="U45">
            <v>-1638</v>
          </cell>
          <cell r="V45">
            <v>-3037</v>
          </cell>
          <cell r="W45">
            <v>-4094.913891193999</v>
          </cell>
          <cell r="X45">
            <v>-4402.4217273857867</v>
          </cell>
          <cell r="Y45">
            <v>-4458.4995008442856</v>
          </cell>
          <cell r="Z45">
            <v>-5038.7008742638354</v>
          </cell>
          <cell r="AA45">
            <v>-5271.2993420850362</v>
          </cell>
          <cell r="AB45">
            <v>-5506.0770671598038</v>
          </cell>
        </row>
        <row r="48">
          <cell r="Q48">
            <v>3607</v>
          </cell>
          <cell r="R48">
            <v>3949</v>
          </cell>
          <cell r="S48">
            <v>1952</v>
          </cell>
          <cell r="T48">
            <v>1658</v>
          </cell>
          <cell r="U48">
            <v>2498</v>
          </cell>
          <cell r="V48">
            <v>5331</v>
          </cell>
          <cell r="W48">
            <v>9332</v>
          </cell>
          <cell r="X48">
            <v>7795</v>
          </cell>
          <cell r="Y48">
            <v>6869</v>
          </cell>
          <cell r="Z48">
            <v>6353</v>
          </cell>
          <cell r="AA48">
            <v>6509</v>
          </cell>
          <cell r="AB48">
            <v>7004</v>
          </cell>
        </row>
        <row r="49">
          <cell r="Q49">
            <v>0</v>
          </cell>
          <cell r="R49">
            <v>1600</v>
          </cell>
          <cell r="S49">
            <v>0</v>
          </cell>
          <cell r="T49">
            <v>0</v>
          </cell>
        </row>
        <row r="50">
          <cell r="Q50">
            <v>-4700</v>
          </cell>
          <cell r="R50">
            <v>-3597</v>
          </cell>
          <cell r="S50">
            <v>-294</v>
          </cell>
          <cell r="T50">
            <v>840</v>
          </cell>
          <cell r="U50">
            <v>2833</v>
          </cell>
          <cell r="V50">
            <v>4001</v>
          </cell>
          <cell r="W50">
            <v>-1537</v>
          </cell>
          <cell r="X50">
            <v>-926</v>
          </cell>
          <cell r="Y50">
            <v>-516</v>
          </cell>
          <cell r="Z50">
            <v>156</v>
          </cell>
          <cell r="AA50">
            <v>495</v>
          </cell>
          <cell r="AB50">
            <v>1055</v>
          </cell>
        </row>
        <row r="51">
          <cell r="Q51">
            <v>7337</v>
          </cell>
          <cell r="R51">
            <v>5476</v>
          </cell>
          <cell r="S51">
            <v>5476</v>
          </cell>
          <cell r="T51">
            <v>5476</v>
          </cell>
          <cell r="U51">
            <v>5476</v>
          </cell>
          <cell r="V51">
            <v>5476</v>
          </cell>
          <cell r="W51">
            <v>5476</v>
          </cell>
          <cell r="X51">
            <v>5476</v>
          </cell>
          <cell r="Y51">
            <v>5476</v>
          </cell>
          <cell r="Z51">
            <v>5476</v>
          </cell>
          <cell r="AA51">
            <v>5476</v>
          </cell>
          <cell r="AB51">
            <v>5476</v>
          </cell>
        </row>
        <row r="52">
          <cell r="Q52">
            <v>1482</v>
          </cell>
          <cell r="R52">
            <v>0</v>
          </cell>
        </row>
        <row r="53">
          <cell r="Q53">
            <v>-3343</v>
          </cell>
          <cell r="R53">
            <v>0</v>
          </cell>
        </row>
        <row r="54">
          <cell r="Q54">
            <v>1341</v>
          </cell>
          <cell r="R54">
            <v>1487</v>
          </cell>
          <cell r="S54">
            <v>1487</v>
          </cell>
          <cell r="T54">
            <v>1487</v>
          </cell>
          <cell r="U54">
            <v>1487</v>
          </cell>
          <cell r="V54">
            <v>1487</v>
          </cell>
          <cell r="W54">
            <v>1487</v>
          </cell>
          <cell r="X54">
            <v>1737</v>
          </cell>
          <cell r="Y54">
            <v>1987</v>
          </cell>
          <cell r="Z54">
            <v>2237</v>
          </cell>
          <cell r="AA54">
            <v>2487</v>
          </cell>
          <cell r="AB54">
            <v>2737</v>
          </cell>
        </row>
        <row r="55">
          <cell r="Q55">
            <v>146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250</v>
          </cell>
          <cell r="X55">
            <v>250</v>
          </cell>
          <cell r="Y55">
            <v>250</v>
          </cell>
          <cell r="Z55">
            <v>250</v>
          </cell>
          <cell r="AA55">
            <v>250</v>
          </cell>
          <cell r="AB55">
            <v>250</v>
          </cell>
        </row>
        <row r="56">
          <cell r="Q56">
            <v>0</v>
          </cell>
          <cell r="R56">
            <v>0</v>
          </cell>
        </row>
        <row r="57">
          <cell r="Q57">
            <v>2081</v>
          </cell>
          <cell r="R57">
            <v>2081</v>
          </cell>
          <cell r="S57">
            <v>281</v>
          </cell>
          <cell r="T57">
            <v>281</v>
          </cell>
          <cell r="U57">
            <v>281</v>
          </cell>
          <cell r="V57">
            <v>281</v>
          </cell>
          <cell r="W57">
            <v>281</v>
          </cell>
          <cell r="X57">
            <v>500</v>
          </cell>
          <cell r="Y57">
            <v>500</v>
          </cell>
          <cell r="Z57">
            <v>500</v>
          </cell>
          <cell r="AA57">
            <v>500</v>
          </cell>
          <cell r="AB57">
            <v>500</v>
          </cell>
        </row>
        <row r="58">
          <cell r="Q58">
            <v>0</v>
          </cell>
          <cell r="R58">
            <v>0</v>
          </cell>
          <cell r="S58">
            <v>0</v>
          </cell>
          <cell r="W58">
            <v>219</v>
          </cell>
        </row>
        <row r="59">
          <cell r="Q59">
            <v>0</v>
          </cell>
          <cell r="R59">
            <v>-1800</v>
          </cell>
          <cell r="S59">
            <v>0</v>
          </cell>
        </row>
        <row r="60">
          <cell r="Q60">
            <v>0</v>
          </cell>
          <cell r="R60">
            <v>100</v>
          </cell>
          <cell r="S60">
            <v>100</v>
          </cell>
          <cell r="T60">
            <v>100</v>
          </cell>
          <cell r="U60">
            <v>100</v>
          </cell>
          <cell r="V60">
            <v>100</v>
          </cell>
          <cell r="W60">
            <v>100</v>
          </cell>
          <cell r="X60">
            <v>100</v>
          </cell>
          <cell r="Y60">
            <v>100</v>
          </cell>
          <cell r="Z60">
            <v>100</v>
          </cell>
          <cell r="AA60">
            <v>100</v>
          </cell>
          <cell r="AB60">
            <v>100</v>
          </cell>
        </row>
        <row r="61">
          <cell r="Q61">
            <v>100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</row>
        <row r="62"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Q63">
            <v>139</v>
          </cell>
          <cell r="R63">
            <v>204</v>
          </cell>
          <cell r="S63">
            <v>269</v>
          </cell>
          <cell r="T63">
            <v>334</v>
          </cell>
          <cell r="U63">
            <v>399</v>
          </cell>
          <cell r="V63">
            <v>204</v>
          </cell>
          <cell r="W63">
            <v>269</v>
          </cell>
          <cell r="X63">
            <v>334</v>
          </cell>
          <cell r="Y63">
            <v>399</v>
          </cell>
          <cell r="Z63">
            <v>204</v>
          </cell>
          <cell r="AA63">
            <v>278.10000000000002</v>
          </cell>
          <cell r="AB63">
            <v>352.20000000000005</v>
          </cell>
        </row>
        <row r="64">
          <cell r="Q64">
            <v>65</v>
          </cell>
          <cell r="R64">
            <v>65</v>
          </cell>
          <cell r="S64">
            <v>65</v>
          </cell>
          <cell r="T64">
            <v>65</v>
          </cell>
          <cell r="U64">
            <v>65</v>
          </cell>
          <cell r="V64">
            <v>65</v>
          </cell>
          <cell r="W64">
            <v>65</v>
          </cell>
          <cell r="X64">
            <v>65</v>
          </cell>
          <cell r="Y64">
            <v>65</v>
          </cell>
          <cell r="Z64">
            <v>74.100000000000009</v>
          </cell>
          <cell r="AA64">
            <v>74.100000000000009</v>
          </cell>
          <cell r="AB64">
            <v>74.100000000000009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-260</v>
          </cell>
          <cell r="V65">
            <v>0</v>
          </cell>
          <cell r="W65">
            <v>0</v>
          </cell>
          <cell r="X65">
            <v>0</v>
          </cell>
          <cell r="Y65">
            <v>-260</v>
          </cell>
          <cell r="Z65">
            <v>0</v>
          </cell>
          <cell r="AA65">
            <v>0</v>
          </cell>
          <cell r="AB65">
            <v>0</v>
          </cell>
        </row>
        <row r="66">
          <cell r="Q66">
            <v>1388</v>
          </cell>
          <cell r="R66">
            <v>1467</v>
          </cell>
          <cell r="S66">
            <v>1467</v>
          </cell>
          <cell r="T66">
            <v>1467</v>
          </cell>
          <cell r="U66">
            <v>1467</v>
          </cell>
          <cell r="V66">
            <v>1467</v>
          </cell>
          <cell r="W66">
            <v>1467</v>
          </cell>
          <cell r="X66">
            <v>2967</v>
          </cell>
          <cell r="Y66">
            <v>4467</v>
          </cell>
          <cell r="Z66">
            <v>5967</v>
          </cell>
          <cell r="AA66">
            <v>7467</v>
          </cell>
          <cell r="AB66">
            <v>8967</v>
          </cell>
        </row>
        <row r="67">
          <cell r="Q67">
            <v>187</v>
          </cell>
          <cell r="R67">
            <v>0</v>
          </cell>
          <cell r="W67">
            <v>1500</v>
          </cell>
          <cell r="X67">
            <v>1500</v>
          </cell>
          <cell r="Y67">
            <v>1500</v>
          </cell>
          <cell r="Z67">
            <v>1500</v>
          </cell>
          <cell r="AA67">
            <v>1500</v>
          </cell>
          <cell r="AB67">
            <v>1500</v>
          </cell>
        </row>
        <row r="68">
          <cell r="Q68">
            <v>-108</v>
          </cell>
          <cell r="R68">
            <v>0</v>
          </cell>
        </row>
        <row r="69">
          <cell r="Q69">
            <v>1186</v>
          </cell>
          <cell r="R69">
            <v>1858</v>
          </cell>
          <cell r="S69">
            <v>1719</v>
          </cell>
          <cell r="T69">
            <v>1719</v>
          </cell>
          <cell r="U69">
            <v>1719</v>
          </cell>
          <cell r="V69">
            <v>1719</v>
          </cell>
          <cell r="W69">
            <v>1719</v>
          </cell>
          <cell r="X69">
            <v>1719</v>
          </cell>
          <cell r="Y69">
            <v>1719</v>
          </cell>
          <cell r="Z69">
            <v>1719</v>
          </cell>
          <cell r="AA69">
            <v>1719</v>
          </cell>
          <cell r="AB69">
            <v>1719</v>
          </cell>
        </row>
        <row r="70">
          <cell r="Q70">
            <v>672</v>
          </cell>
          <cell r="R70">
            <v>0</v>
          </cell>
        </row>
        <row r="71">
          <cell r="Q71">
            <v>0</v>
          </cell>
          <cell r="R71">
            <v>-139</v>
          </cell>
          <cell r="S71">
            <v>0</v>
          </cell>
        </row>
        <row r="72">
          <cell r="Q72">
            <v>3723</v>
          </cell>
          <cell r="R72">
            <v>4682</v>
          </cell>
          <cell r="S72">
            <v>3218</v>
          </cell>
          <cell r="T72">
            <v>1120</v>
          </cell>
          <cell r="U72">
            <v>1120</v>
          </cell>
          <cell r="V72">
            <v>1120</v>
          </cell>
          <cell r="W72">
            <v>1120</v>
          </cell>
          <cell r="X72">
            <v>2120</v>
          </cell>
          <cell r="Y72">
            <v>3120</v>
          </cell>
          <cell r="Z72">
            <v>4120</v>
          </cell>
          <cell r="AA72">
            <v>5120</v>
          </cell>
          <cell r="AB72">
            <v>6120</v>
          </cell>
        </row>
        <row r="73">
          <cell r="Q73">
            <v>1169</v>
          </cell>
          <cell r="R73">
            <v>0</v>
          </cell>
          <cell r="W73">
            <v>1000</v>
          </cell>
          <cell r="X73">
            <v>1000</v>
          </cell>
          <cell r="Y73">
            <v>1000</v>
          </cell>
          <cell r="Z73">
            <v>1000</v>
          </cell>
          <cell r="AA73">
            <v>1000</v>
          </cell>
          <cell r="AB73">
            <v>1000</v>
          </cell>
        </row>
        <row r="74">
          <cell r="Q74">
            <v>-210</v>
          </cell>
          <cell r="R74">
            <v>-1464</v>
          </cell>
          <cell r="S74">
            <v>-2098</v>
          </cell>
        </row>
        <row r="75">
          <cell r="R75">
            <v>4043</v>
          </cell>
          <cell r="S75">
            <v>3002</v>
          </cell>
          <cell r="T75">
            <v>1152</v>
          </cell>
          <cell r="U75">
            <v>1202</v>
          </cell>
          <cell r="V75">
            <v>1252</v>
          </cell>
          <cell r="W75">
            <v>1302</v>
          </cell>
          <cell r="X75">
            <v>2302</v>
          </cell>
          <cell r="Y75">
            <v>3302</v>
          </cell>
          <cell r="Z75">
            <v>4302</v>
          </cell>
          <cell r="AA75">
            <v>5302</v>
          </cell>
          <cell r="AB75">
            <v>6302</v>
          </cell>
        </row>
        <row r="76">
          <cell r="R76">
            <v>50</v>
          </cell>
          <cell r="S76">
            <v>50</v>
          </cell>
          <cell r="T76">
            <v>50</v>
          </cell>
          <cell r="U76">
            <v>50</v>
          </cell>
          <cell r="V76">
            <v>50</v>
          </cell>
          <cell r="W76">
            <v>1000</v>
          </cell>
          <cell r="X76">
            <v>1000</v>
          </cell>
          <cell r="Y76">
            <v>1000</v>
          </cell>
          <cell r="Z76">
            <v>1000</v>
          </cell>
          <cell r="AA76">
            <v>1000</v>
          </cell>
          <cell r="AB76">
            <v>1000</v>
          </cell>
        </row>
        <row r="77">
          <cell r="R77">
            <v>-1091</v>
          </cell>
          <cell r="S77">
            <v>-1900</v>
          </cell>
        </row>
        <row r="78">
          <cell r="Q78">
            <v>1355</v>
          </cell>
          <cell r="R78">
            <v>2049</v>
          </cell>
          <cell r="S78">
            <v>2049</v>
          </cell>
          <cell r="T78">
            <v>2049</v>
          </cell>
          <cell r="U78">
            <v>2049</v>
          </cell>
          <cell r="V78">
            <v>2049</v>
          </cell>
          <cell r="W78">
            <v>2049</v>
          </cell>
          <cell r="X78">
            <v>2049</v>
          </cell>
          <cell r="Y78">
            <v>2049</v>
          </cell>
          <cell r="Z78">
            <v>2049</v>
          </cell>
          <cell r="AA78">
            <v>2049</v>
          </cell>
          <cell r="AB78">
            <v>2049</v>
          </cell>
        </row>
        <row r="79"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Q80">
            <v>149</v>
          </cell>
          <cell r="R80">
            <v>182</v>
          </cell>
          <cell r="S80">
            <v>182</v>
          </cell>
          <cell r="T80">
            <v>182</v>
          </cell>
          <cell r="U80">
            <v>182</v>
          </cell>
          <cell r="V80">
            <v>182</v>
          </cell>
          <cell r="W80">
            <v>182</v>
          </cell>
          <cell r="X80">
            <v>182</v>
          </cell>
          <cell r="Y80">
            <v>182</v>
          </cell>
          <cell r="Z80">
            <v>182</v>
          </cell>
          <cell r="AA80">
            <v>182</v>
          </cell>
          <cell r="AB80">
            <v>182</v>
          </cell>
        </row>
        <row r="81">
          <cell r="Q81">
            <v>36</v>
          </cell>
          <cell r="R81">
            <v>37</v>
          </cell>
          <cell r="S81">
            <v>37</v>
          </cell>
          <cell r="T81">
            <v>37</v>
          </cell>
          <cell r="U81">
            <v>37</v>
          </cell>
          <cell r="V81">
            <v>37</v>
          </cell>
          <cell r="W81">
            <v>37</v>
          </cell>
          <cell r="X81">
            <v>37</v>
          </cell>
          <cell r="Y81">
            <v>37</v>
          </cell>
          <cell r="Z81">
            <v>37</v>
          </cell>
          <cell r="AA81">
            <v>37</v>
          </cell>
          <cell r="AB81">
            <v>37</v>
          </cell>
        </row>
        <row r="82">
          <cell r="Q82">
            <v>158</v>
          </cell>
          <cell r="R82">
            <v>175</v>
          </cell>
          <cell r="S82">
            <v>175</v>
          </cell>
          <cell r="T82">
            <v>175</v>
          </cell>
          <cell r="U82">
            <v>175</v>
          </cell>
          <cell r="V82">
            <v>175</v>
          </cell>
          <cell r="W82">
            <v>175</v>
          </cell>
          <cell r="X82">
            <v>175</v>
          </cell>
          <cell r="Y82">
            <v>175</v>
          </cell>
          <cell r="Z82">
            <v>175</v>
          </cell>
          <cell r="AA82">
            <v>175</v>
          </cell>
          <cell r="AB82">
            <v>175</v>
          </cell>
        </row>
        <row r="85">
          <cell r="Q85">
            <v>193</v>
          </cell>
          <cell r="R85">
            <v>242</v>
          </cell>
          <cell r="S85">
            <v>242</v>
          </cell>
          <cell r="T85">
            <v>242</v>
          </cell>
          <cell r="U85">
            <v>242</v>
          </cell>
          <cell r="V85">
            <v>242</v>
          </cell>
          <cell r="W85">
            <v>242</v>
          </cell>
          <cell r="X85">
            <v>242</v>
          </cell>
          <cell r="Y85">
            <v>242</v>
          </cell>
          <cell r="Z85">
            <v>242</v>
          </cell>
          <cell r="AA85">
            <v>242</v>
          </cell>
          <cell r="AB85">
            <v>242</v>
          </cell>
        </row>
        <row r="86">
          <cell r="Q86">
            <v>163</v>
          </cell>
          <cell r="R86">
            <v>172</v>
          </cell>
          <cell r="S86">
            <v>172</v>
          </cell>
          <cell r="T86">
            <v>172</v>
          </cell>
          <cell r="U86">
            <v>172</v>
          </cell>
          <cell r="V86">
            <v>172</v>
          </cell>
          <cell r="W86">
            <v>172</v>
          </cell>
          <cell r="X86">
            <v>172</v>
          </cell>
          <cell r="Y86">
            <v>172</v>
          </cell>
          <cell r="Z86">
            <v>172</v>
          </cell>
          <cell r="AA86">
            <v>172</v>
          </cell>
          <cell r="AB86">
            <v>172</v>
          </cell>
        </row>
        <row r="87">
          <cell r="Q87">
            <v>243095</v>
          </cell>
          <cell r="R87">
            <v>245077</v>
          </cell>
          <cell r="S87">
            <v>277716</v>
          </cell>
          <cell r="T87">
            <v>277225</v>
          </cell>
          <cell r="U87">
            <v>276685</v>
          </cell>
          <cell r="V87">
            <v>276096</v>
          </cell>
          <cell r="W87">
            <v>275458</v>
          </cell>
          <cell r="X87">
            <v>277595</v>
          </cell>
          <cell r="Y87">
            <v>279655</v>
          </cell>
          <cell r="Z87">
            <v>281637</v>
          </cell>
          <cell r="AA87">
            <v>283540</v>
          </cell>
          <cell r="AB87">
            <v>285363</v>
          </cell>
        </row>
        <row r="88">
          <cell r="Q88">
            <v>-165</v>
          </cell>
          <cell r="R88">
            <v>-58</v>
          </cell>
          <cell r="S88">
            <v>-151</v>
          </cell>
          <cell r="T88">
            <v>-151</v>
          </cell>
          <cell r="U88">
            <v>-151</v>
          </cell>
          <cell r="V88">
            <v>-150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</row>
        <row r="89">
          <cell r="Q89">
            <v>-5251</v>
          </cell>
          <cell r="R89">
            <v>-6101</v>
          </cell>
          <cell r="S89">
            <v>-4901</v>
          </cell>
          <cell r="T89">
            <v>-4950</v>
          </cell>
          <cell r="U89">
            <v>-4999</v>
          </cell>
          <cell r="V89">
            <v>-5049</v>
          </cell>
          <cell r="W89">
            <v>-5124</v>
          </cell>
          <cell r="X89">
            <v>-5201</v>
          </cell>
          <cell r="Y89">
            <v>-5279</v>
          </cell>
          <cell r="Z89">
            <v>-5358</v>
          </cell>
          <cell r="AA89">
            <v>-5438</v>
          </cell>
          <cell r="AB89">
            <v>-5519</v>
          </cell>
        </row>
        <row r="90">
          <cell r="Q90">
            <v>2917</v>
          </cell>
          <cell r="R90">
            <v>5129</v>
          </cell>
          <cell r="S90">
            <v>1608</v>
          </cell>
          <cell r="T90">
            <v>3740</v>
          </cell>
          <cell r="U90">
            <v>3737</v>
          </cell>
          <cell r="V90">
            <v>3733</v>
          </cell>
          <cell r="W90">
            <v>6433</v>
          </cell>
          <cell r="X90">
            <v>6433</v>
          </cell>
          <cell r="Y90">
            <v>6433</v>
          </cell>
          <cell r="Z90">
            <v>6433</v>
          </cell>
          <cell r="AA90">
            <v>6433</v>
          </cell>
          <cell r="AB90">
            <v>6433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</row>
        <row r="92">
          <cell r="Q92">
            <v>0</v>
          </cell>
          <cell r="R92">
            <v>0</v>
          </cell>
          <cell r="S92">
            <v>2191</v>
          </cell>
          <cell r="T92">
            <v>93</v>
          </cell>
          <cell r="U92">
            <v>93</v>
          </cell>
          <cell r="V92">
            <v>93</v>
          </cell>
          <cell r="W92">
            <v>93</v>
          </cell>
          <cell r="X92">
            <v>93</v>
          </cell>
          <cell r="Y92">
            <v>93</v>
          </cell>
          <cell r="Z92">
            <v>93</v>
          </cell>
          <cell r="AA92">
            <v>93</v>
          </cell>
          <cell r="AB92">
            <v>93</v>
          </cell>
        </row>
        <row r="93">
          <cell r="Q93">
            <v>502</v>
          </cell>
          <cell r="R93">
            <v>1227</v>
          </cell>
          <cell r="S93">
            <v>762</v>
          </cell>
          <cell r="T93">
            <v>728</v>
          </cell>
          <cell r="U93">
            <v>731</v>
          </cell>
          <cell r="V93">
            <v>735</v>
          </cell>
          <cell r="W93">
            <v>735</v>
          </cell>
          <cell r="X93">
            <v>735</v>
          </cell>
          <cell r="Y93">
            <v>735</v>
          </cell>
          <cell r="Z93">
            <v>735</v>
          </cell>
          <cell r="AA93">
            <v>735</v>
          </cell>
          <cell r="AB93">
            <v>735</v>
          </cell>
        </row>
        <row r="94">
          <cell r="Q94">
            <v>3979</v>
          </cell>
          <cell r="R94">
            <v>32442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7">
          <cell r="Q97">
            <v>-3060</v>
          </cell>
          <cell r="R97">
            <v>-2928</v>
          </cell>
          <cell r="S97">
            <v>-2928</v>
          </cell>
          <cell r="T97">
            <v>-2928</v>
          </cell>
          <cell r="U97">
            <v>-2928</v>
          </cell>
          <cell r="V97">
            <v>-2928</v>
          </cell>
          <cell r="W97">
            <v>-2928</v>
          </cell>
          <cell r="X97">
            <v>-2928</v>
          </cell>
          <cell r="Y97">
            <v>-2928</v>
          </cell>
          <cell r="Z97">
            <v>-2928</v>
          </cell>
          <cell r="AA97">
            <v>-2928</v>
          </cell>
          <cell r="AB97">
            <v>-2928</v>
          </cell>
        </row>
        <row r="98">
          <cell r="Q98">
            <v>-12</v>
          </cell>
          <cell r="R98">
            <v>-11</v>
          </cell>
          <cell r="S98">
            <v>-11</v>
          </cell>
          <cell r="T98">
            <v>-11</v>
          </cell>
          <cell r="U98">
            <v>-11</v>
          </cell>
          <cell r="V98">
            <v>-11</v>
          </cell>
          <cell r="W98">
            <v>-11</v>
          </cell>
          <cell r="X98">
            <v>-11</v>
          </cell>
          <cell r="Y98">
            <v>-11</v>
          </cell>
          <cell r="Z98">
            <v>-11</v>
          </cell>
          <cell r="AA98">
            <v>-11</v>
          </cell>
          <cell r="AB98">
            <v>-11</v>
          </cell>
        </row>
        <row r="99">
          <cell r="Q99">
            <v>-2081</v>
          </cell>
          <cell r="R99">
            <v>-2631</v>
          </cell>
          <cell r="S99">
            <v>-2631</v>
          </cell>
          <cell r="T99">
            <v>-2631</v>
          </cell>
          <cell r="U99">
            <v>-2631</v>
          </cell>
          <cell r="V99">
            <v>-2631</v>
          </cell>
          <cell r="W99">
            <v>-2631</v>
          </cell>
          <cell r="X99">
            <v>-2631</v>
          </cell>
          <cell r="Y99">
            <v>-2631</v>
          </cell>
          <cell r="Z99">
            <v>-2631</v>
          </cell>
          <cell r="AA99">
            <v>-2631</v>
          </cell>
          <cell r="AB99">
            <v>-2631</v>
          </cell>
        </row>
        <row r="100"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</row>
        <row r="101">
          <cell r="Q101">
            <v>-1013</v>
          </cell>
          <cell r="R101">
            <v>-1040</v>
          </cell>
          <cell r="S101">
            <v>-1040</v>
          </cell>
          <cell r="T101">
            <v>-1040</v>
          </cell>
          <cell r="U101">
            <v>-1040</v>
          </cell>
          <cell r="V101">
            <v>-1040</v>
          </cell>
          <cell r="W101">
            <v>-1040</v>
          </cell>
          <cell r="X101">
            <v>-1040</v>
          </cell>
          <cell r="Y101">
            <v>-1040</v>
          </cell>
          <cell r="Z101">
            <v>-1040</v>
          </cell>
          <cell r="AA101">
            <v>-1040</v>
          </cell>
          <cell r="AB101">
            <v>-1040</v>
          </cell>
        </row>
        <row r="102">
          <cell r="Q102">
            <v>-2203</v>
          </cell>
          <cell r="R102">
            <v>-2682.1750000000002</v>
          </cell>
          <cell r="S102">
            <v>-3449.1750000000002</v>
          </cell>
          <cell r="T102">
            <v>-4267.4436919999998</v>
          </cell>
          <cell r="U102">
            <v>-5085.7123839999995</v>
          </cell>
          <cell r="V102">
            <v>-5903.9810759999991</v>
          </cell>
          <cell r="W102">
            <v>-6722.2497679999988</v>
          </cell>
          <cell r="X102">
            <v>-7662.0920684938319</v>
          </cell>
          <cell r="Y102">
            <v>-8634.6088495049498</v>
          </cell>
          <cell r="Z102">
            <v>-9641.348717851457</v>
          </cell>
          <cell r="AA102">
            <v>-10682.879481590091</v>
          </cell>
          <cell r="AB102">
            <v>-11760.788822059578</v>
          </cell>
        </row>
        <row r="103">
          <cell r="Q103">
            <v>-506.17500000000001</v>
          </cell>
          <cell r="R103">
            <v>-767</v>
          </cell>
          <cell r="S103">
            <v>-818.26869199999987</v>
          </cell>
          <cell r="T103">
            <v>-818.26869199999987</v>
          </cell>
          <cell r="U103">
            <v>-818.26869199999987</v>
          </cell>
          <cell r="V103">
            <v>-818.26869199999987</v>
          </cell>
          <cell r="W103">
            <v>-939.8423004938337</v>
          </cell>
          <cell r="X103">
            <v>-972.51678101111793</v>
          </cell>
          <cell r="Y103">
            <v>-1006.7398683465069</v>
          </cell>
          <cell r="Z103">
            <v>-1041.5307637386347</v>
          </cell>
          <cell r="AA103">
            <v>-1077.9093404694868</v>
          </cell>
          <cell r="AB103">
            <v>-1115.8961673859189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</row>
        <row r="105">
          <cell r="Q105">
            <v>-160</v>
          </cell>
          <cell r="R105">
            <v>-160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</row>
        <row r="106">
          <cell r="Q106">
            <v>-160</v>
          </cell>
          <cell r="R106">
            <v>-160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</row>
        <row r="107">
          <cell r="Q107">
            <v>-171</v>
          </cell>
          <cell r="R107">
            <v>-181</v>
          </cell>
          <cell r="S107">
            <v>-202</v>
          </cell>
          <cell r="T107">
            <v>-213</v>
          </cell>
          <cell r="U107">
            <v>-225</v>
          </cell>
          <cell r="V107">
            <v>-238</v>
          </cell>
          <cell r="W107">
            <v>-252</v>
          </cell>
          <cell r="X107">
            <v>-262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</row>
        <row r="109">
          <cell r="R109">
            <v>-120</v>
          </cell>
          <cell r="S109">
            <v>-136</v>
          </cell>
          <cell r="T109">
            <v>-144</v>
          </cell>
          <cell r="U109">
            <v>-153</v>
          </cell>
          <cell r="V109">
            <v>-162</v>
          </cell>
          <cell r="W109">
            <v>-173</v>
          </cell>
          <cell r="X109">
            <v>-183</v>
          </cell>
          <cell r="Y109">
            <v>-195</v>
          </cell>
          <cell r="Z109">
            <v>-207</v>
          </cell>
          <cell r="AA109">
            <v>0</v>
          </cell>
          <cell r="AB109">
            <v>0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</row>
        <row r="113"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</row>
        <row r="114">
          <cell r="Q114">
            <v>-343</v>
          </cell>
          <cell r="R114">
            <v>-130</v>
          </cell>
          <cell r="S114">
            <v>-130</v>
          </cell>
          <cell r="T114">
            <v>-130</v>
          </cell>
          <cell r="U114">
            <v>-130</v>
          </cell>
          <cell r="V114">
            <v>-130</v>
          </cell>
          <cell r="W114">
            <v>-130</v>
          </cell>
          <cell r="X114">
            <v>-130</v>
          </cell>
          <cell r="Y114">
            <v>-130</v>
          </cell>
          <cell r="Z114">
            <v>-130</v>
          </cell>
          <cell r="AA114">
            <v>-130</v>
          </cell>
          <cell r="AB114">
            <v>-130</v>
          </cell>
        </row>
        <row r="116">
          <cell r="Q116">
            <v>160</v>
          </cell>
          <cell r="R116">
            <v>160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</row>
        <row r="117">
          <cell r="Q117">
            <v>160</v>
          </cell>
          <cell r="R117">
            <v>160</v>
          </cell>
          <cell r="S117">
            <v>3950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</row>
        <row r="118">
          <cell r="Q118">
            <v>162</v>
          </cell>
          <cell r="R118">
            <v>181</v>
          </cell>
          <cell r="S118">
            <v>191</v>
          </cell>
          <cell r="T118">
            <v>202</v>
          </cell>
          <cell r="U118">
            <v>213</v>
          </cell>
          <cell r="V118">
            <v>225</v>
          </cell>
          <cell r="W118">
            <v>238</v>
          </cell>
          <cell r="X118">
            <v>252</v>
          </cell>
          <cell r="Y118">
            <v>262</v>
          </cell>
          <cell r="Z118">
            <v>0</v>
          </cell>
          <cell r="AA118">
            <v>0</v>
          </cell>
          <cell r="AB118">
            <v>0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</row>
        <row r="120">
          <cell r="Q120">
            <v>0</v>
          </cell>
          <cell r="R120">
            <v>120</v>
          </cell>
          <cell r="S120">
            <v>128</v>
          </cell>
          <cell r="T120">
            <v>136</v>
          </cell>
          <cell r="U120">
            <v>144</v>
          </cell>
          <cell r="V120">
            <v>153</v>
          </cell>
          <cell r="W120">
            <v>162</v>
          </cell>
          <cell r="X120">
            <v>173</v>
          </cell>
          <cell r="Y120">
            <v>183</v>
          </cell>
          <cell r="Z120">
            <v>195</v>
          </cell>
          <cell r="AA120">
            <v>207</v>
          </cell>
          <cell r="AB120">
            <v>0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</row>
        <row r="122">
          <cell r="Q122">
            <v>-4270</v>
          </cell>
          <cell r="R122">
            <v>-4110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Q123">
            <v>-4270</v>
          </cell>
          <cell r="R123">
            <v>-4110</v>
          </cell>
          <cell r="S123">
            <v>-3950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</row>
        <row r="124">
          <cell r="Q124">
            <v>-1929</v>
          </cell>
          <cell r="R124">
            <v>-1758</v>
          </cell>
          <cell r="S124">
            <v>-1385</v>
          </cell>
          <cell r="T124">
            <v>-1184</v>
          </cell>
          <cell r="U124">
            <v>-969</v>
          </cell>
          <cell r="V124">
            <v>-743</v>
          </cell>
          <cell r="W124">
            <v>-504</v>
          </cell>
          <cell r="X124">
            <v>-256</v>
          </cell>
          <cell r="Y124">
            <v>-266</v>
          </cell>
          <cell r="Z124">
            <v>0</v>
          </cell>
          <cell r="AA124">
            <v>0</v>
          </cell>
          <cell r="AB124">
            <v>0</v>
          </cell>
        </row>
        <row r="125"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6">
          <cell r="Q126">
            <v>0</v>
          </cell>
          <cell r="R126">
            <v>120</v>
          </cell>
          <cell r="S126">
            <v>-1344</v>
          </cell>
          <cell r="T126">
            <v>-1208</v>
          </cell>
          <cell r="U126">
            <v>-1063</v>
          </cell>
          <cell r="V126">
            <v>-910</v>
          </cell>
          <cell r="W126">
            <v>-746</v>
          </cell>
          <cell r="X126">
            <v>-574</v>
          </cell>
          <cell r="Y126">
            <v>-389</v>
          </cell>
          <cell r="Z126">
            <v>-195</v>
          </cell>
          <cell r="AA126">
            <v>-207</v>
          </cell>
          <cell r="AB126">
            <v>0</v>
          </cell>
        </row>
        <row r="127"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</row>
        <row r="128">
          <cell r="R128">
            <v>-1600</v>
          </cell>
          <cell r="S128">
            <v>0</v>
          </cell>
          <cell r="T128">
            <v>0</v>
          </cell>
          <cell r="U128">
            <v>0</v>
          </cell>
        </row>
        <row r="129">
          <cell r="R129">
            <v>1600</v>
          </cell>
          <cell r="S129">
            <v>0</v>
          </cell>
          <cell r="T129">
            <v>0</v>
          </cell>
          <cell r="U129">
            <v>0</v>
          </cell>
        </row>
        <row r="132">
          <cell r="Q132">
            <v>-163651</v>
          </cell>
          <cell r="R132">
            <v>-164258</v>
          </cell>
          <cell r="S132">
            <v>-279497</v>
          </cell>
          <cell r="T132">
            <v>-281121</v>
          </cell>
          <cell r="U132">
            <v>-281055</v>
          </cell>
          <cell r="V132">
            <v>-282693</v>
          </cell>
          <cell r="W132">
            <v>-285730</v>
          </cell>
          <cell r="X132">
            <v>-289824.91389119398</v>
          </cell>
          <cell r="Y132">
            <v>-294227.33561857976</v>
          </cell>
          <cell r="Z132">
            <v>-298685.83511942404</v>
          </cell>
          <cell r="AA132">
            <v>-303724.53599368787</v>
          </cell>
          <cell r="AB132">
            <v>-308995.83533577289</v>
          </cell>
        </row>
        <row r="133">
          <cell r="Q133">
            <v>-86859</v>
          </cell>
          <cell r="R133">
            <v>-119301</v>
          </cell>
          <cell r="S133">
            <v>-2841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92">
          <cell r="R192">
            <v>19213</v>
          </cell>
          <cell r="S192">
            <v>15036</v>
          </cell>
          <cell r="T192">
            <v>15991</v>
          </cell>
          <cell r="U192">
            <v>18679</v>
          </cell>
          <cell r="V192">
            <v>22795</v>
          </cell>
          <cell r="W192">
            <v>25292</v>
          </cell>
          <cell r="X192">
            <v>28181</v>
          </cell>
          <cell r="Y192">
            <v>31220</v>
          </cell>
          <cell r="Z192">
            <v>35200.1</v>
          </cell>
          <cell r="AA192">
            <v>39519.199999999997</v>
          </cell>
          <cell r="AB192">
            <v>44398.3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76"/>
  <sheetViews>
    <sheetView tabSelected="1" zoomScaleNormal="100" workbookViewId="0">
      <pane xSplit="2" ySplit="3" topLeftCell="E31" activePane="bottomRight" state="frozen"/>
      <selection activeCell="B53" sqref="B53:B56"/>
      <selection pane="topRight" activeCell="B53" sqref="B53:B56"/>
      <selection pane="bottomLeft" activeCell="B53" sqref="B53:B56"/>
      <selection pane="bottomRight" activeCell="Y17" sqref="Y17"/>
    </sheetView>
  </sheetViews>
  <sheetFormatPr defaultColWidth="9.140625" defaultRowHeight="12.75"/>
  <cols>
    <col min="1" max="1" width="3.5703125" style="2" customWidth="1"/>
    <col min="2" max="2" width="37" style="2" customWidth="1"/>
    <col min="3" max="4" width="10.42578125" style="16" hidden="1" customWidth="1"/>
    <col min="5" max="14" width="10.7109375" style="2" customWidth="1"/>
    <col min="15" max="15" width="0" style="2" hidden="1" customWidth="1"/>
    <col min="16" max="16384" width="9.140625" style="2"/>
  </cols>
  <sheetData>
    <row r="1" spans="1:15" ht="4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>
      <c r="C2" s="3" t="s">
        <v>1</v>
      </c>
      <c r="D2" s="3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5">
      <c r="C3" s="6">
        <v>2013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  <c r="L3" s="6">
        <v>2023</v>
      </c>
      <c r="M3" s="6">
        <v>2024</v>
      </c>
      <c r="N3" s="6">
        <v>2025</v>
      </c>
    </row>
    <row r="4" spans="1:15" s="8" customFormat="1">
      <c r="A4" s="7" t="s">
        <v>2</v>
      </c>
      <c r="C4" s="9"/>
      <c r="D4" s="9"/>
    </row>
    <row r="5" spans="1:15" s="10" customFormat="1">
      <c r="B5" s="10" t="s">
        <v>3</v>
      </c>
      <c r="C5" s="11">
        <f>-SUM('[1]Data Input'!Q8:Q11)</f>
        <v>25871</v>
      </c>
      <c r="D5" s="11">
        <f>-SUM('[1]Data Input'!R8:R11)</f>
        <v>26651</v>
      </c>
      <c r="E5" s="11">
        <f>-SUM('[1]Data Input'!S8:S11)</f>
        <v>27380</v>
      </c>
      <c r="F5" s="11">
        <f>-SUM('[1]Data Input'!T8:T11)</f>
        <v>28180</v>
      </c>
      <c r="G5" s="11">
        <f>-SUM('[1]Data Input'!U8:U11)</f>
        <v>28885</v>
      </c>
      <c r="H5" s="11">
        <f>-SUM('[1]Data Input'!V8:V11)</f>
        <v>29745</v>
      </c>
      <c r="I5" s="11">
        <f>-SUM('[1]Data Input'!W8:W11)</f>
        <v>31192</v>
      </c>
      <c r="J5" s="11">
        <f>-SUM('[1]Data Input'!X8:X11)</f>
        <v>32125</v>
      </c>
      <c r="K5" s="11">
        <f>-SUM('[1]Data Input'!Y8:Y11)</f>
        <v>33086</v>
      </c>
      <c r="L5" s="11">
        <f>-SUM('[1]Data Input'!Z8:Z11)</f>
        <v>34076</v>
      </c>
      <c r="M5" s="11">
        <f>-SUM('[1]Data Input'!AA8:AA11)</f>
        <v>35095</v>
      </c>
      <c r="N5" s="11">
        <f>-SUM('[1]Data Input'!AB8:AB11)</f>
        <v>36145</v>
      </c>
    </row>
    <row r="6" spans="1:15" s="10" customFormat="1">
      <c r="B6" s="10" t="s">
        <v>4</v>
      </c>
      <c r="C6" s="11">
        <f>-(+'[1]Data Input'!Q13+'[1]Data Input'!Q12)</f>
        <v>2572</v>
      </c>
      <c r="D6" s="11">
        <f>-(+'[1]Data Input'!R13+'[1]Data Input'!R12)</f>
        <v>3354</v>
      </c>
      <c r="E6" s="11">
        <f>-(+'[1]Data Input'!S13+'[1]Data Input'!S12)</f>
        <v>3770</v>
      </c>
      <c r="F6" s="11">
        <f>-(+'[1]Data Input'!T13+'[1]Data Input'!T12)</f>
        <v>3920</v>
      </c>
      <c r="G6" s="11">
        <f>-(+'[1]Data Input'!U13+'[1]Data Input'!U12)</f>
        <v>4077</v>
      </c>
      <c r="H6" s="11">
        <f>-(+'[1]Data Input'!V13+'[1]Data Input'!V12)</f>
        <v>4240</v>
      </c>
      <c r="I6" s="11">
        <f>-(+'[1]Data Input'!W13+'[1]Data Input'!W12)</f>
        <v>4367.2</v>
      </c>
      <c r="J6" s="11">
        <f>-(+'[1]Data Input'!X13+'[1]Data Input'!X12)</f>
        <v>4498.2160000000003</v>
      </c>
      <c r="K6" s="11">
        <f>-(+'[1]Data Input'!Y13+'[1]Data Input'!Y12)</f>
        <v>4633.1624800000009</v>
      </c>
      <c r="L6" s="11">
        <f>-(+'[1]Data Input'!Z13+'[1]Data Input'!Z12)</f>
        <v>4772.1573544000012</v>
      </c>
      <c r="M6" s="11">
        <f>-(+'[1]Data Input'!AA13+'[1]Data Input'!AA12)</f>
        <v>4915.3220750320015</v>
      </c>
      <c r="N6" s="11">
        <f>-(+'[1]Data Input'!AB13+'[1]Data Input'!AB12)</f>
        <v>5062.7817372829613</v>
      </c>
    </row>
    <row r="7" spans="1:15" s="10" customFormat="1">
      <c r="B7" s="10" t="s">
        <v>5</v>
      </c>
      <c r="C7" s="11">
        <f>-'[1]Data Input'!Q14</f>
        <v>464</v>
      </c>
      <c r="D7" s="11">
        <f>-'[1]Data Input'!R14</f>
        <v>911</v>
      </c>
      <c r="E7" s="11">
        <f>-'[1]Data Input'!S14</f>
        <v>911</v>
      </c>
      <c r="F7" s="11">
        <f>-'[1]Data Input'!T14</f>
        <v>947</v>
      </c>
      <c r="G7" s="11">
        <f>-'[1]Data Input'!U14</f>
        <v>984</v>
      </c>
      <c r="H7" s="11">
        <f>-'[1]Data Input'!V14</f>
        <v>1023</v>
      </c>
      <c r="I7" s="11">
        <f>-'[1]Data Input'!W14</f>
        <v>600</v>
      </c>
      <c r="J7" s="11">
        <f>-'[1]Data Input'!X14</f>
        <v>600</v>
      </c>
      <c r="K7" s="11">
        <f>-'[1]Data Input'!Y14</f>
        <v>600</v>
      </c>
      <c r="L7" s="11">
        <f>-'[1]Data Input'!Z14</f>
        <v>600</v>
      </c>
      <c r="M7" s="11">
        <f>-'[1]Data Input'!AA14</f>
        <v>600</v>
      </c>
      <c r="N7" s="11">
        <f>-'[1]Data Input'!AB14</f>
        <v>600</v>
      </c>
    </row>
    <row r="8" spans="1:15" s="10" customFormat="1">
      <c r="B8" s="10" t="s">
        <v>6</v>
      </c>
      <c r="C8" s="11">
        <f>-'[1]Data Input'!Q15</f>
        <v>1786</v>
      </c>
      <c r="D8" s="11">
        <f>-'[1]Data Input'!R15</f>
        <v>2084</v>
      </c>
      <c r="E8" s="11">
        <f>-'[1]Data Input'!S15</f>
        <v>2096</v>
      </c>
      <c r="F8" s="11">
        <f>-'[1]Data Input'!T15</f>
        <v>2180</v>
      </c>
      <c r="G8" s="11">
        <f>-'[1]Data Input'!U15</f>
        <v>2267</v>
      </c>
      <c r="H8" s="11">
        <f>-'[1]Data Input'!V15</f>
        <v>2357</v>
      </c>
      <c r="I8" s="11">
        <f>-'[1]Data Input'!W15</f>
        <v>2427.71</v>
      </c>
      <c r="J8" s="11">
        <f>-'[1]Data Input'!X15</f>
        <v>2500.5413000000003</v>
      </c>
      <c r="K8" s="11">
        <f>-'[1]Data Input'!Y15</f>
        <v>2575.5575390000004</v>
      </c>
      <c r="L8" s="11">
        <f>-'[1]Data Input'!Z15</f>
        <v>2652.8242651700002</v>
      </c>
      <c r="M8" s="11">
        <f>-'[1]Data Input'!AA15</f>
        <v>2732.4089931251001</v>
      </c>
      <c r="N8" s="11">
        <f>-'[1]Data Input'!AB15</f>
        <v>2814.3812629188533</v>
      </c>
    </row>
    <row r="9" spans="1:15" s="10" customFormat="1">
      <c r="B9" s="10" t="s">
        <v>7</v>
      </c>
      <c r="C9" s="11">
        <f>-'[1]Data Input'!Q16</f>
        <v>-295</v>
      </c>
      <c r="D9" s="11">
        <f>-'[1]Data Input'!R16</f>
        <v>124</v>
      </c>
      <c r="E9" s="11">
        <f>-'[1]Data Input'!S16</f>
        <v>73</v>
      </c>
      <c r="F9" s="11">
        <f>-'[1]Data Input'!T16</f>
        <v>73</v>
      </c>
      <c r="G9" s="11">
        <f>-'[1]Data Input'!U16</f>
        <v>73</v>
      </c>
      <c r="H9" s="11">
        <f>-'[1]Data Input'!V16</f>
        <v>74</v>
      </c>
      <c r="I9" s="11">
        <f>-'[1]Data Input'!W16</f>
        <v>0</v>
      </c>
      <c r="J9" s="11">
        <f>-'[1]Data Input'!X16</f>
        <v>0</v>
      </c>
      <c r="K9" s="11">
        <f>-'[1]Data Input'!Y16</f>
        <v>0</v>
      </c>
      <c r="L9" s="11">
        <f>-'[1]Data Input'!Z16</f>
        <v>0</v>
      </c>
      <c r="M9" s="11">
        <f>-'[1]Data Input'!AA16</f>
        <v>0</v>
      </c>
      <c r="N9" s="11">
        <f>-'[1]Data Input'!AB16</f>
        <v>0</v>
      </c>
    </row>
    <row r="10" spans="1:15" s="10" customFormat="1">
      <c r="B10" s="10" t="s">
        <v>8</v>
      </c>
      <c r="C10" s="11">
        <f>-'[1]Data Input'!Q17-'[1]Data Input'!Q18</f>
        <v>2015</v>
      </c>
      <c r="D10" s="11">
        <f>-'[1]Data Input'!R17-'[1]Data Input'!R18</f>
        <v>2093</v>
      </c>
      <c r="E10" s="11">
        <f>-'[1]Data Input'!S17-'[1]Data Input'!S18</f>
        <v>2244</v>
      </c>
      <c r="F10" s="11">
        <f>-'[1]Data Input'!T17-'[1]Data Input'!T18</f>
        <v>2139</v>
      </c>
      <c r="G10" s="11">
        <f>-'[1]Data Input'!U17-'[1]Data Input'!U18</f>
        <v>2166</v>
      </c>
      <c r="H10" s="11">
        <f>-'[1]Data Input'!V17-'[1]Data Input'!V18</f>
        <v>2193</v>
      </c>
      <c r="I10" s="11">
        <f>-'[1]Data Input'!W17-'[1]Data Input'!W18</f>
        <v>2258.79</v>
      </c>
      <c r="J10" s="11">
        <f>-'[1]Data Input'!X17-'[1]Data Input'!X18</f>
        <v>2326.5537000000004</v>
      </c>
      <c r="K10" s="11">
        <f>-'[1]Data Input'!Y17-'[1]Data Input'!Y18</f>
        <v>2396.3503110000001</v>
      </c>
      <c r="L10" s="11">
        <f>-'[1]Data Input'!Z17-'[1]Data Input'!Z18</f>
        <v>2468.2408203300001</v>
      </c>
      <c r="M10" s="11">
        <f>-'[1]Data Input'!AA17-'[1]Data Input'!AA18</f>
        <v>2542.2880449399004</v>
      </c>
      <c r="N10" s="11">
        <f>-'[1]Data Input'!AB17-'[1]Data Input'!AB18</f>
        <v>2618.5566862880974</v>
      </c>
    </row>
    <row r="11" spans="1:15" s="10" customFormat="1">
      <c r="B11" s="10" t="s">
        <v>9</v>
      </c>
      <c r="C11" s="11">
        <f>-'[1]Data Input'!Q19-'[1]Data Input'!Q20-'[1]Data Input'!Q21</f>
        <v>148</v>
      </c>
      <c r="D11" s="11">
        <f>-'[1]Data Input'!R19-'[1]Data Input'!R20-'[1]Data Input'!R21</f>
        <v>154</v>
      </c>
      <c r="E11" s="11">
        <f>-'[1]Data Input'!S19-'[1]Data Input'!S20-'[1]Data Input'!S21</f>
        <v>154</v>
      </c>
      <c r="F11" s="11">
        <f>-'[1]Data Input'!T19-'[1]Data Input'!T20-'[1]Data Input'!T21</f>
        <v>160</v>
      </c>
      <c r="G11" s="11">
        <f>-'[1]Data Input'!U19-'[1]Data Input'!U20-'[1]Data Input'!U21</f>
        <v>166</v>
      </c>
      <c r="H11" s="11">
        <f>-'[1]Data Input'!V19-'[1]Data Input'!V20-'[1]Data Input'!V21</f>
        <v>173</v>
      </c>
      <c r="I11" s="11">
        <f>-'[1]Data Input'!W19-'[1]Data Input'!W20-'[1]Data Input'!W21</f>
        <v>178.19</v>
      </c>
      <c r="J11" s="11">
        <f>-'[1]Data Input'!X19-'[1]Data Input'!X20-'[1]Data Input'!X21</f>
        <v>183.53569999999999</v>
      </c>
      <c r="K11" s="11">
        <f>-'[1]Data Input'!Y19-'[1]Data Input'!Y20-'[1]Data Input'!Y21</f>
        <v>189.04177099999998</v>
      </c>
      <c r="L11" s="11">
        <f>-'[1]Data Input'!Z19-'[1]Data Input'!Z20-'[1]Data Input'!Z21</f>
        <v>194.71302412999998</v>
      </c>
      <c r="M11" s="11">
        <f>-'[1]Data Input'!AA19-'[1]Data Input'!AA20-'[1]Data Input'!AA21</f>
        <v>200.55441485389997</v>
      </c>
      <c r="N11" s="11">
        <f>-'[1]Data Input'!AB19-'[1]Data Input'!AB20-'[1]Data Input'!AB21</f>
        <v>206.57104729951698</v>
      </c>
    </row>
    <row r="12" spans="1:15" s="10" customFormat="1">
      <c r="B12" s="10" t="s">
        <v>10</v>
      </c>
      <c r="C12" s="12">
        <f t="shared" ref="C12:O12" si="0">SUM(C5:C11)</f>
        <v>32561</v>
      </c>
      <c r="D12" s="12">
        <f t="shared" si="0"/>
        <v>35371</v>
      </c>
      <c r="E12" s="12">
        <f t="shared" si="0"/>
        <v>36628</v>
      </c>
      <c r="F12" s="12">
        <f t="shared" si="0"/>
        <v>37599</v>
      </c>
      <c r="G12" s="12">
        <f t="shared" si="0"/>
        <v>38618</v>
      </c>
      <c r="H12" s="12">
        <f t="shared" si="0"/>
        <v>39805</v>
      </c>
      <c r="I12" s="12">
        <f t="shared" si="0"/>
        <v>41023.89</v>
      </c>
      <c r="J12" s="12">
        <f t="shared" si="0"/>
        <v>42233.846700000002</v>
      </c>
      <c r="K12" s="12">
        <f t="shared" si="0"/>
        <v>43480.112100999999</v>
      </c>
      <c r="L12" s="12">
        <f t="shared" si="0"/>
        <v>44763.935464029993</v>
      </c>
      <c r="M12" s="12">
        <f t="shared" si="0"/>
        <v>46085.573527950903</v>
      </c>
      <c r="N12" s="12">
        <f t="shared" si="0"/>
        <v>47447.290733789428</v>
      </c>
      <c r="O12" s="12">
        <f t="shared" si="0"/>
        <v>0</v>
      </c>
    </row>
    <row r="13" spans="1:15" s="10" customFormat="1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5" s="10" customFormat="1">
      <c r="A14" s="13" t="s">
        <v>11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s="10" customFormat="1">
      <c r="B15" s="10" t="s">
        <v>12</v>
      </c>
      <c r="C15" s="11">
        <f>SUM('[1]Data Input'!Q24:Q27)</f>
        <v>15772.174999999999</v>
      </c>
      <c r="D15" s="11">
        <f>SUM('[1]Data Input'!R24:R27)</f>
        <v>17850</v>
      </c>
      <c r="E15" s="11">
        <f>SUM('[1]Data Input'!S24:S27)</f>
        <v>18769</v>
      </c>
      <c r="F15" s="11">
        <f>SUM('[1]Data Input'!T24:T27)</f>
        <v>19288</v>
      </c>
      <c r="G15" s="11">
        <f>SUM('[1]Data Input'!U24:U27)</f>
        <v>19822</v>
      </c>
      <c r="H15" s="11">
        <f>SUM('[1]Data Input'!V24:V27)</f>
        <v>20372</v>
      </c>
      <c r="I15" s="11">
        <f>SUM('[1]Data Input'!W24:W27)</f>
        <v>20704.725672614208</v>
      </c>
      <c r="J15" s="11">
        <f>SUM('[1]Data Input'!X24:X27)</f>
        <v>21316.472321155707</v>
      </c>
      <c r="K15" s="11">
        <f>SUM('[1]Data Input'!Y24:Y27)</f>
        <v>21949.630102396157</v>
      </c>
      <c r="L15" s="11">
        <f>SUM('[1]Data Input'!Z24:Z27)</f>
        <v>22687.21156387476</v>
      </c>
      <c r="M15" s="11">
        <f>SUM('[1]Data Input'!AA24:AA27)</f>
        <v>23447.729165978792</v>
      </c>
      <c r="N15" s="11">
        <f>SUM('[1]Data Input'!AB24:AB27)</f>
        <v>24231.985673630155</v>
      </c>
    </row>
    <row r="16" spans="1:15" s="10" customFormat="1">
      <c r="B16" s="10" t="s">
        <v>13</v>
      </c>
      <c r="C16" s="11">
        <f>SUM('[1]Data Input'!Q28:Q34)</f>
        <v>941</v>
      </c>
      <c r="D16" s="11">
        <f>SUM('[1]Data Input'!R28:R34)</f>
        <v>902</v>
      </c>
      <c r="E16" s="11">
        <f>SUM('[1]Data Input'!S28:S34)</f>
        <v>511</v>
      </c>
      <c r="F16" s="11">
        <f>SUM('[1]Data Input'!T28:T34)</f>
        <v>155</v>
      </c>
      <c r="G16" s="11">
        <f>SUM('[1]Data Input'!U28:U34)</f>
        <v>134</v>
      </c>
      <c r="H16" s="11">
        <f>SUM('[1]Data Input'!V28:V34)</f>
        <v>113</v>
      </c>
      <c r="I16" s="11">
        <f>SUM('[1]Data Input'!W28:W34)</f>
        <v>91</v>
      </c>
      <c r="J16" s="11">
        <f>SUM('[1]Data Input'!X28:X34)</f>
        <v>68</v>
      </c>
      <c r="K16" s="11">
        <f>SUM('[1]Data Input'!Y28:Y34)</f>
        <v>42</v>
      </c>
      <c r="L16" s="11">
        <f>SUM('[1]Data Input'!Z28:Z34)</f>
        <v>20</v>
      </c>
      <c r="M16" s="11">
        <f>SUM('[1]Data Input'!AA28:AA34)</f>
        <v>8</v>
      </c>
      <c r="N16" s="11">
        <f>SUM('[1]Data Input'!AB28:AB34)</f>
        <v>0</v>
      </c>
    </row>
    <row r="17" spans="1:15" s="10" customFormat="1">
      <c r="B17" s="10" t="s">
        <v>14</v>
      </c>
      <c r="C17" s="11">
        <f>SUM('[1]Data Input'!Q35:Q38)</f>
        <v>7669</v>
      </c>
      <c r="D17" s="11">
        <f>SUM('[1]Data Input'!R35:R38)</f>
        <v>9997</v>
      </c>
      <c r="E17" s="11">
        <f>SUM('[1]Data Input'!S35:S38)</f>
        <v>9796</v>
      </c>
      <c r="F17" s="11">
        <f>SUM('[1]Data Input'!T35:T38)</f>
        <v>10114</v>
      </c>
      <c r="G17" s="11">
        <f>SUM('[1]Data Input'!U35:U38)</f>
        <v>9503</v>
      </c>
      <c r="H17" s="11">
        <f>SUM('[1]Data Input'!V35:V38)</f>
        <v>9812</v>
      </c>
      <c r="I17" s="11">
        <f>SUM('[1]Data Input'!W35:W38)</f>
        <v>10151</v>
      </c>
      <c r="J17" s="11">
        <f>SUM('[1]Data Input'!X35:X38)</f>
        <v>10503</v>
      </c>
      <c r="K17" s="11">
        <f>SUM('[1]Data Input'!Y35:Y38)</f>
        <v>10867</v>
      </c>
      <c r="L17" s="11">
        <f>SUM('[1]Data Input'!Z35:Z38)</f>
        <v>11243</v>
      </c>
      <c r="M17" s="11">
        <f>SUM('[1]Data Input'!AA35:AA38)</f>
        <v>11633</v>
      </c>
      <c r="N17" s="11">
        <f>SUM('[1]Data Input'!AB35:AB38)</f>
        <v>12036</v>
      </c>
    </row>
    <row r="18" spans="1:15" s="10" customFormat="1">
      <c r="B18" s="10" t="s">
        <v>15</v>
      </c>
      <c r="C18" s="11">
        <f>SUM('[1]Data Input'!Q39:Q40)</f>
        <v>6530</v>
      </c>
      <c r="D18" s="11">
        <f>SUM('[1]Data Input'!R39:R40)</f>
        <v>6101</v>
      </c>
      <c r="E18" s="11">
        <f>SUM('[1]Data Input'!S39:S40)</f>
        <v>4901</v>
      </c>
      <c r="F18" s="11">
        <f>SUM('[1]Data Input'!T39:T40)</f>
        <v>4950</v>
      </c>
      <c r="G18" s="11">
        <f>SUM('[1]Data Input'!U39:U40)</f>
        <v>4999</v>
      </c>
      <c r="H18" s="11">
        <f>SUM('[1]Data Input'!V39:V40)</f>
        <v>5049</v>
      </c>
      <c r="I18" s="11">
        <f>SUM('[1]Data Input'!W39:W40)</f>
        <v>5124</v>
      </c>
      <c r="J18" s="11">
        <f>SUM('[1]Data Input'!X39:X40)</f>
        <v>5201</v>
      </c>
      <c r="K18" s="11">
        <f>SUM('[1]Data Input'!Y39:Y40)</f>
        <v>5279</v>
      </c>
      <c r="L18" s="11">
        <f>SUM('[1]Data Input'!Z39:Z40)</f>
        <v>5358</v>
      </c>
      <c r="M18" s="11">
        <f>SUM('[1]Data Input'!AA39:AA40)</f>
        <v>5438</v>
      </c>
      <c r="N18" s="11">
        <f>SUM('[1]Data Input'!AB39:AB40)</f>
        <v>5519</v>
      </c>
    </row>
    <row r="19" spans="1:15" s="10" customFormat="1">
      <c r="B19" s="10" t="s">
        <v>16</v>
      </c>
      <c r="C19" s="11">
        <f>SUM('[1]Data Input'!Q41:Q43)</f>
        <v>4419</v>
      </c>
      <c r="D19" s="11">
        <f>SUM('[1]Data Input'!R41:R43)</f>
        <v>4583</v>
      </c>
      <c r="E19" s="11">
        <f>SUM('[1]Data Input'!S41:S43)</f>
        <v>4653</v>
      </c>
      <c r="F19" s="11">
        <f>SUM('[1]Data Input'!T41:T43)</f>
        <v>4678</v>
      </c>
      <c r="G19" s="11">
        <f>SUM('[1]Data Input'!U41:U43)</f>
        <v>4963</v>
      </c>
      <c r="H19" s="11">
        <f>SUM('[1]Data Input'!V41:V43)</f>
        <v>4728</v>
      </c>
      <c r="I19" s="11">
        <f>SUM('[1]Data Input'!W41:W43)</f>
        <v>4752</v>
      </c>
      <c r="J19" s="11">
        <f>SUM('[1]Data Input'!X41:X43)</f>
        <v>4776</v>
      </c>
      <c r="K19" s="11">
        <f>SUM('[1]Data Input'!Y41:Y43)</f>
        <v>5060</v>
      </c>
      <c r="L19" s="11">
        <f>SUM('[1]Data Input'!Z41:Z43)</f>
        <v>4824</v>
      </c>
      <c r="M19" s="11">
        <f>SUM('[1]Data Input'!AA41:AA43)</f>
        <v>4848</v>
      </c>
      <c r="N19" s="11">
        <f>SUM('[1]Data Input'!AB41:AB43)</f>
        <v>4872</v>
      </c>
    </row>
    <row r="20" spans="1:15" s="10" customFormat="1">
      <c r="B20" s="10" t="s">
        <v>17</v>
      </c>
      <c r="C20" s="12">
        <f>SUM(C15:C19)</f>
        <v>35331.175000000003</v>
      </c>
      <c r="D20" s="12">
        <f t="shared" ref="D20:O20" si="1">SUM(D15:D19)</f>
        <v>39433</v>
      </c>
      <c r="E20" s="12">
        <f t="shared" si="1"/>
        <v>38630</v>
      </c>
      <c r="F20" s="12">
        <f t="shared" si="1"/>
        <v>39185</v>
      </c>
      <c r="G20" s="12">
        <f t="shared" si="1"/>
        <v>39421</v>
      </c>
      <c r="H20" s="12">
        <f t="shared" si="1"/>
        <v>40074</v>
      </c>
      <c r="I20" s="12">
        <f t="shared" si="1"/>
        <v>40822.725672614208</v>
      </c>
      <c r="J20" s="12">
        <f t="shared" si="1"/>
        <v>41864.472321155707</v>
      </c>
      <c r="K20" s="12">
        <f t="shared" si="1"/>
        <v>43197.630102396157</v>
      </c>
      <c r="L20" s="12">
        <f t="shared" si="1"/>
        <v>44132.211563874764</v>
      </c>
      <c r="M20" s="12">
        <f t="shared" si="1"/>
        <v>45374.729165978788</v>
      </c>
      <c r="N20" s="12">
        <f t="shared" si="1"/>
        <v>46658.985673630159</v>
      </c>
      <c r="O20" s="12">
        <f t="shared" si="1"/>
        <v>0</v>
      </c>
    </row>
    <row r="21" spans="1:15" s="10" customFormat="1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5" s="10" customFormat="1">
      <c r="B22" s="13" t="s">
        <v>18</v>
      </c>
      <c r="C22" s="12">
        <f t="shared" ref="C22:O22" si="2">+C12-C20</f>
        <v>-2770.1750000000029</v>
      </c>
      <c r="D22" s="12">
        <f>+D12-D20</f>
        <v>-4062</v>
      </c>
      <c r="E22" s="12">
        <f>+E12-E20</f>
        <v>-2002</v>
      </c>
      <c r="F22" s="12">
        <f t="shared" si="2"/>
        <v>-1586</v>
      </c>
      <c r="G22" s="12">
        <f t="shared" si="2"/>
        <v>-803</v>
      </c>
      <c r="H22" s="12">
        <f t="shared" si="2"/>
        <v>-269</v>
      </c>
      <c r="I22" s="12">
        <f t="shared" si="2"/>
        <v>201.16432738579169</v>
      </c>
      <c r="J22" s="12">
        <f t="shared" si="2"/>
        <v>369.37437884429528</v>
      </c>
      <c r="K22" s="12">
        <f t="shared" si="2"/>
        <v>282.48199860384193</v>
      </c>
      <c r="L22" s="12">
        <f t="shared" si="2"/>
        <v>631.72390015522979</v>
      </c>
      <c r="M22" s="12">
        <f t="shared" si="2"/>
        <v>710.84436197211471</v>
      </c>
      <c r="N22" s="12">
        <f t="shared" si="2"/>
        <v>788.30506015926949</v>
      </c>
      <c r="O22" s="12">
        <f t="shared" si="2"/>
        <v>0</v>
      </c>
    </row>
    <row r="23" spans="1:15" s="10" customFormat="1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5" s="10" customFormat="1">
      <c r="A24" s="13" t="s">
        <v>19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5" s="10" customFormat="1">
      <c r="B25" s="10" t="s">
        <v>20</v>
      </c>
      <c r="C25" s="11">
        <f>-'[1]Data Input'!Q89</f>
        <v>5251</v>
      </c>
      <c r="D25" s="11">
        <f>-'[1]Data Input'!R89</f>
        <v>6101</v>
      </c>
      <c r="E25" s="11">
        <f>-'[1]Data Input'!S89</f>
        <v>4901</v>
      </c>
      <c r="F25" s="11">
        <f>-'[1]Data Input'!T89</f>
        <v>4950</v>
      </c>
      <c r="G25" s="11">
        <f>-'[1]Data Input'!U89</f>
        <v>4999</v>
      </c>
      <c r="H25" s="11">
        <f>-'[1]Data Input'!V89</f>
        <v>5049</v>
      </c>
      <c r="I25" s="11">
        <f>-'[1]Data Input'!W89</f>
        <v>5124</v>
      </c>
      <c r="J25" s="11">
        <f>-'[1]Data Input'!X89</f>
        <v>5201</v>
      </c>
      <c r="K25" s="11">
        <f>-'[1]Data Input'!Y89</f>
        <v>5279</v>
      </c>
      <c r="L25" s="11">
        <f>-'[1]Data Input'!Z89</f>
        <v>5358</v>
      </c>
      <c r="M25" s="11">
        <f>-'[1]Data Input'!AA89</f>
        <v>5438</v>
      </c>
      <c r="N25" s="11">
        <f>-'[1]Data Input'!AB89</f>
        <v>5519</v>
      </c>
    </row>
    <row r="26" spans="1:15" s="10" customFormat="1">
      <c r="B26" s="10" t="s">
        <v>7</v>
      </c>
      <c r="C26" s="11">
        <f>-C9</f>
        <v>295</v>
      </c>
      <c r="D26" s="11">
        <f>-D9</f>
        <v>-124</v>
      </c>
      <c r="E26" s="11">
        <f>-E9</f>
        <v>-73</v>
      </c>
      <c r="F26" s="11">
        <f t="shared" ref="F26:N26" si="3">-F9</f>
        <v>-73</v>
      </c>
      <c r="G26" s="11">
        <f t="shared" si="3"/>
        <v>-73</v>
      </c>
      <c r="H26" s="11">
        <f t="shared" si="3"/>
        <v>-74</v>
      </c>
      <c r="I26" s="11">
        <f t="shared" si="3"/>
        <v>0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0</v>
      </c>
    </row>
    <row r="27" spans="1:15" s="10" customFormat="1">
      <c r="C27" s="12">
        <f t="shared" ref="C27:D27" si="4">SUM(C25:C26)</f>
        <v>5546</v>
      </c>
      <c r="D27" s="12">
        <f t="shared" si="4"/>
        <v>5977</v>
      </c>
      <c r="E27" s="12">
        <f>SUM(E25:E26)</f>
        <v>4828</v>
      </c>
      <c r="F27" s="12">
        <f t="shared" ref="F27:O27" si="5">SUM(F25:F26)</f>
        <v>4877</v>
      </c>
      <c r="G27" s="12">
        <f t="shared" si="5"/>
        <v>4926</v>
      </c>
      <c r="H27" s="12">
        <f t="shared" si="5"/>
        <v>4975</v>
      </c>
      <c r="I27" s="12">
        <f t="shared" si="5"/>
        <v>5124</v>
      </c>
      <c r="J27" s="12">
        <f t="shared" si="5"/>
        <v>5201</v>
      </c>
      <c r="K27" s="12">
        <f t="shared" si="5"/>
        <v>5279</v>
      </c>
      <c r="L27" s="12">
        <f t="shared" si="5"/>
        <v>5358</v>
      </c>
      <c r="M27" s="12">
        <f t="shared" si="5"/>
        <v>5438</v>
      </c>
      <c r="N27" s="12">
        <f t="shared" si="5"/>
        <v>5519</v>
      </c>
      <c r="O27" s="12">
        <f t="shared" si="5"/>
        <v>0</v>
      </c>
    </row>
    <row r="28" spans="1:15" s="10" customFormat="1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5" s="10" customFormat="1">
      <c r="B29" s="10" t="s">
        <v>21</v>
      </c>
      <c r="C29" s="12">
        <f>+C22+C27</f>
        <v>2775.8249999999971</v>
      </c>
      <c r="D29" s="12">
        <f t="shared" ref="D29" si="6">+D22+D27</f>
        <v>1915</v>
      </c>
      <c r="E29" s="12">
        <f>+E22+E27</f>
        <v>2826</v>
      </c>
      <c r="F29" s="12">
        <f t="shared" ref="F29:O29" si="7">+F22+F27</f>
        <v>3291</v>
      </c>
      <c r="G29" s="12">
        <f t="shared" si="7"/>
        <v>4123</v>
      </c>
      <c r="H29" s="12">
        <f t="shared" si="7"/>
        <v>4706</v>
      </c>
      <c r="I29" s="12">
        <f t="shared" si="7"/>
        <v>5325.1643273857917</v>
      </c>
      <c r="J29" s="12">
        <f t="shared" si="7"/>
        <v>5570.3743788442953</v>
      </c>
      <c r="K29" s="12">
        <f t="shared" si="7"/>
        <v>5561.4819986038419</v>
      </c>
      <c r="L29" s="12">
        <f t="shared" si="7"/>
        <v>5989.7239001552298</v>
      </c>
      <c r="M29" s="12">
        <f t="shared" si="7"/>
        <v>6148.8443619721147</v>
      </c>
      <c r="N29" s="12">
        <f t="shared" si="7"/>
        <v>6307.3050601592695</v>
      </c>
      <c r="O29" s="12">
        <f t="shared" si="7"/>
        <v>0</v>
      </c>
    </row>
    <row r="30" spans="1:15" s="10" customFormat="1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5" s="10" customFormat="1">
      <c r="A31" s="13" t="s">
        <v>22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5" s="10" customFormat="1">
      <c r="B32" s="10" t="s">
        <v>23</v>
      </c>
      <c r="C32" s="11">
        <f>-'[1]Data Input'!Q88-C26</f>
        <v>-130</v>
      </c>
      <c r="D32" s="11">
        <f>-'[1]Data Input'!R88-D26</f>
        <v>182</v>
      </c>
      <c r="E32" s="11">
        <f>-'[1]Data Input'!S88-E26</f>
        <v>224</v>
      </c>
      <c r="F32" s="11">
        <f>-'[1]Data Input'!T88-F26</f>
        <v>224</v>
      </c>
      <c r="G32" s="11">
        <f>-'[1]Data Input'!U88-G26</f>
        <v>224</v>
      </c>
      <c r="H32" s="11">
        <f>-'[1]Data Input'!V88-H26</f>
        <v>224</v>
      </c>
      <c r="I32" s="11">
        <f>-'[1]Data Input'!W88-I26</f>
        <v>0</v>
      </c>
      <c r="J32" s="11">
        <f>-'[1]Data Input'!X88-J26</f>
        <v>0</v>
      </c>
      <c r="K32" s="11">
        <f>-'[1]Data Input'!Y88-K26</f>
        <v>0</v>
      </c>
      <c r="L32" s="11">
        <f>-'[1]Data Input'!Z88-L26</f>
        <v>0</v>
      </c>
      <c r="M32" s="11">
        <f>-'[1]Data Input'!AA88-M26</f>
        <v>0</v>
      </c>
      <c r="N32" s="11">
        <f>-'[1]Data Input'!AB88-N26</f>
        <v>0</v>
      </c>
    </row>
    <row r="33" spans="1:15" s="10" customFormat="1">
      <c r="B33" s="10" t="s">
        <v>24</v>
      </c>
      <c r="C33" s="11">
        <f>+'[1]Data Input'!Q49</f>
        <v>0</v>
      </c>
      <c r="D33" s="11">
        <f>+'[1]Data Input'!R49</f>
        <v>1600</v>
      </c>
      <c r="E33" s="11">
        <f>+'[1]Data Input'!S49</f>
        <v>0</v>
      </c>
      <c r="F33" s="11">
        <f>+'[1]Data Input'!T49</f>
        <v>0</v>
      </c>
      <c r="G33" s="11">
        <f>+'[1]Data Input'!U49</f>
        <v>0</v>
      </c>
      <c r="H33" s="11">
        <f>+'[1]Data Input'!V49</f>
        <v>0</v>
      </c>
      <c r="I33" s="11">
        <f>+'[1]Data Input'!W49</f>
        <v>0</v>
      </c>
      <c r="J33" s="11">
        <f>+'[1]Data Input'!X49</f>
        <v>0</v>
      </c>
      <c r="K33" s="11">
        <f>+'[1]Data Input'!Y49</f>
        <v>0</v>
      </c>
      <c r="L33" s="11">
        <f>+'[1]Data Input'!Z49</f>
        <v>0</v>
      </c>
      <c r="M33" s="11">
        <f>+'[1]Data Input'!AA49</f>
        <v>0</v>
      </c>
      <c r="N33" s="11">
        <f>+'[1]Data Input'!AB49</f>
        <v>0</v>
      </c>
    </row>
    <row r="34" spans="1:15" s="10" customFormat="1">
      <c r="B34" s="10" t="s">
        <v>25</v>
      </c>
      <c r="C34" s="11">
        <f>-'[1]Data Input'!Q74</f>
        <v>210</v>
      </c>
      <c r="D34" s="11">
        <f>-'[1]Data Input'!R74</f>
        <v>1464</v>
      </c>
      <c r="E34" s="11">
        <f>-'[1]Data Input'!S74</f>
        <v>2098</v>
      </c>
      <c r="F34" s="11">
        <f>-'[1]Data Input'!T74</f>
        <v>0</v>
      </c>
      <c r="G34" s="11">
        <f>-'[1]Data Input'!U74</f>
        <v>0</v>
      </c>
      <c r="H34" s="11">
        <f>-'[1]Data Input'!V74</f>
        <v>0</v>
      </c>
      <c r="I34" s="11">
        <f>-'[1]Data Input'!W74</f>
        <v>0</v>
      </c>
      <c r="J34" s="11">
        <f>-'[1]Data Input'!X74</f>
        <v>0</v>
      </c>
      <c r="K34" s="11">
        <f>-'[1]Data Input'!Y74</f>
        <v>0</v>
      </c>
      <c r="L34" s="11">
        <f>-'[1]Data Input'!Z74</f>
        <v>0</v>
      </c>
      <c r="M34" s="11">
        <f>-'[1]Data Input'!AA74</f>
        <v>0</v>
      </c>
      <c r="N34" s="11">
        <f>-'[1]Data Input'!AB74</f>
        <v>0</v>
      </c>
    </row>
    <row r="35" spans="1:15" s="10" customFormat="1">
      <c r="B35" s="10" t="s">
        <v>26</v>
      </c>
      <c r="C35" s="11">
        <f>-(+'[1]Data Input'!Q53+'[1]Data Input'!Q56+'[1]Data Input'!Q59+'[1]Data Input'!Q62+'[1]Data Input'!Q65+'[1]Data Input'!Q68+'[1]Data Input'!Q71+'[1]Data Input'!Q74)</f>
        <v>3661</v>
      </c>
      <c r="D35" s="11">
        <f>-(+'[1]Data Input'!R53+'[1]Data Input'!R56+'[1]Data Input'!R59+'[1]Data Input'!R62+'[1]Data Input'!R65+'[1]Data Input'!R68+'[1]Data Input'!R71+'[1]Data Input'!R74*0+'[1]Data Input'!R77)</f>
        <v>3030</v>
      </c>
      <c r="E35" s="11">
        <f>-(+'[1]Data Input'!S53+'[1]Data Input'!S56+'[1]Data Input'!S59+'[1]Data Input'!S62+'[1]Data Input'!S65+'[1]Data Input'!S68+'[1]Data Input'!S71+'[1]Data Input'!S74*0+'[1]Data Input'!S77)</f>
        <v>1900</v>
      </c>
      <c r="F35" s="11">
        <f>-(+'[1]Data Input'!T53+'[1]Data Input'!T56+'[1]Data Input'!T59+'[1]Data Input'!T62+'[1]Data Input'!T65+'[1]Data Input'!T68+'[1]Data Input'!T71+'[1]Data Input'!T74*0+'[1]Data Input'!T77)</f>
        <v>0</v>
      </c>
      <c r="G35" s="11">
        <f>-(+'[1]Data Input'!U53+'[1]Data Input'!U56+'[1]Data Input'!U59+'[1]Data Input'!U62+'[1]Data Input'!U65+'[1]Data Input'!U68+'[1]Data Input'!U71+'[1]Data Input'!U74*0+'[1]Data Input'!U77)</f>
        <v>260</v>
      </c>
      <c r="H35" s="11">
        <f>-(+'[1]Data Input'!V53+'[1]Data Input'!V56+'[1]Data Input'!V59+'[1]Data Input'!V62+'[1]Data Input'!V65+'[1]Data Input'!V68+'[1]Data Input'!V71+'[1]Data Input'!V74*0+'[1]Data Input'!V77)</f>
        <v>0</v>
      </c>
      <c r="I35" s="11">
        <f>-(+'[1]Data Input'!W53+'[1]Data Input'!W56+'[1]Data Input'!W59+'[1]Data Input'!W62+'[1]Data Input'!W65+'[1]Data Input'!W68+'[1]Data Input'!W71+'[1]Data Input'!W74*0+'[1]Data Input'!W77)</f>
        <v>0</v>
      </c>
      <c r="J35" s="11">
        <f>-(+'[1]Data Input'!X53+'[1]Data Input'!X56+'[1]Data Input'!X59+'[1]Data Input'!X62+'[1]Data Input'!X65+'[1]Data Input'!X68+'[1]Data Input'!X71+'[1]Data Input'!X74*0+'[1]Data Input'!X77)</f>
        <v>0</v>
      </c>
      <c r="K35" s="11">
        <f>-(+'[1]Data Input'!Y53+'[1]Data Input'!Y56+'[1]Data Input'!Y59+'[1]Data Input'!Y62+'[1]Data Input'!Y65+'[1]Data Input'!Y68+'[1]Data Input'!Y71+'[1]Data Input'!Y74*0+'[1]Data Input'!Y77)</f>
        <v>260</v>
      </c>
      <c r="L35" s="11">
        <f>-(+'[1]Data Input'!Z53+'[1]Data Input'!Z56+'[1]Data Input'!Z59+'[1]Data Input'!Z62+'[1]Data Input'!Z65+'[1]Data Input'!Z68+'[1]Data Input'!Z71+'[1]Data Input'!Z74*0+'[1]Data Input'!Z77)</f>
        <v>0</v>
      </c>
      <c r="M35" s="11">
        <f>-(+'[1]Data Input'!AA53+'[1]Data Input'!AA56+'[1]Data Input'!AA59+'[1]Data Input'!AA62+'[1]Data Input'!AA65+'[1]Data Input'!AA68+'[1]Data Input'!AA71+'[1]Data Input'!AA74*0+'[1]Data Input'!AA77)</f>
        <v>0</v>
      </c>
      <c r="N35" s="11">
        <f>-(+'[1]Data Input'!AB53+'[1]Data Input'!AB56+'[1]Data Input'!AB59+'[1]Data Input'!AB62+'[1]Data Input'!AB65+'[1]Data Input'!AB68+'[1]Data Input'!AB71+'[1]Data Input'!AB74*0+'[1]Data Input'!AB77)</f>
        <v>0</v>
      </c>
    </row>
    <row r="36" spans="1:15" s="10" customFormat="1">
      <c r="C36" s="12">
        <f>SUM(C32:C35)</f>
        <v>3741</v>
      </c>
      <c r="D36" s="12">
        <f>SUM(D32:D35)</f>
        <v>6276</v>
      </c>
      <c r="E36" s="12">
        <f>SUM(E32:E35)</f>
        <v>4222</v>
      </c>
      <c r="F36" s="12">
        <f>SUM(F32:F35)</f>
        <v>224</v>
      </c>
      <c r="G36" s="12">
        <f t="shared" ref="G36:O36" si="8">SUM(G32:G35)</f>
        <v>484</v>
      </c>
      <c r="H36" s="12">
        <f t="shared" si="8"/>
        <v>224</v>
      </c>
      <c r="I36" s="12">
        <f t="shared" si="8"/>
        <v>0</v>
      </c>
      <c r="J36" s="12">
        <f t="shared" si="8"/>
        <v>0</v>
      </c>
      <c r="K36" s="12">
        <f t="shared" si="8"/>
        <v>260</v>
      </c>
      <c r="L36" s="12">
        <f t="shared" si="8"/>
        <v>0</v>
      </c>
      <c r="M36" s="12">
        <f t="shared" si="8"/>
        <v>0</v>
      </c>
      <c r="N36" s="12">
        <f>SUM(N32:N35)</f>
        <v>0</v>
      </c>
      <c r="O36" s="12">
        <f t="shared" si="8"/>
        <v>0</v>
      </c>
    </row>
    <row r="37" spans="1:15" s="10" customFormat="1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5" s="10" customFormat="1">
      <c r="A38" s="13" t="s">
        <v>27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5" s="10" customFormat="1">
      <c r="B39" s="10" t="s">
        <v>28</v>
      </c>
      <c r="C39" s="11">
        <f>SUM('[1]Data Input'!Q116:Q119)</f>
        <v>482</v>
      </c>
      <c r="D39" s="11">
        <f>SUM('[1]Data Input'!R116:R121)</f>
        <v>621</v>
      </c>
      <c r="E39" s="11">
        <f>SUM('[1]Data Input'!S116:S121)</f>
        <v>4269</v>
      </c>
      <c r="F39" s="11">
        <f>SUM('[1]Data Input'!T116:T121)</f>
        <v>338</v>
      </c>
      <c r="G39" s="11">
        <f>SUM('[1]Data Input'!U116:U121)</f>
        <v>357</v>
      </c>
      <c r="H39" s="11">
        <f>SUM('[1]Data Input'!V116:V121)</f>
        <v>378</v>
      </c>
      <c r="I39" s="11">
        <f>SUM('[1]Data Input'!W116:W121)</f>
        <v>400</v>
      </c>
      <c r="J39" s="11">
        <f>SUM('[1]Data Input'!X116:X121)</f>
        <v>425</v>
      </c>
      <c r="K39" s="11">
        <f>SUM('[1]Data Input'!Y116:Y121)</f>
        <v>445</v>
      </c>
      <c r="L39" s="11">
        <f>SUM('[1]Data Input'!Z116:Z121)</f>
        <v>195</v>
      </c>
      <c r="M39" s="11">
        <f>SUM('[1]Data Input'!AA116:AA121)</f>
        <v>207</v>
      </c>
      <c r="N39" s="11">
        <f>SUM('[1]Data Input'!AB116:AB121)</f>
        <v>0</v>
      </c>
    </row>
    <row r="40" spans="1:15" s="10" customFormat="1">
      <c r="B40" s="10" t="s">
        <v>29</v>
      </c>
      <c r="C40" s="11">
        <f>+'[1]Data Input'!Q92+'[1]Data Input'!Q90</f>
        <v>2917</v>
      </c>
      <c r="D40" s="11">
        <f>+'[1]Data Input'!R92+'[1]Data Input'!R90</f>
        <v>5129</v>
      </c>
      <c r="E40" s="11">
        <f>+'[1]Data Input'!S92+'[1]Data Input'!S90</f>
        <v>5229</v>
      </c>
      <c r="F40" s="11">
        <f>+'[1]Data Input'!T92+'[1]Data Input'!T90</f>
        <v>1102</v>
      </c>
      <c r="G40" s="11">
        <f>+'[1]Data Input'!U92+'[1]Data Input'!U90</f>
        <v>1114</v>
      </c>
      <c r="H40" s="11">
        <f>+'[1]Data Input'!V92+'[1]Data Input'!V90</f>
        <v>1126</v>
      </c>
      <c r="I40" s="11">
        <f>+'[1]Data Input'!W92+'[1]Data Input'!W90</f>
        <v>3162.3960000000002</v>
      </c>
      <c r="J40" s="11">
        <f>+'[1]Data Input'!X92+'[1]Data Input'!X90</f>
        <v>3199.2287520000004</v>
      </c>
      <c r="K40" s="11">
        <f>+'[1]Data Input'!Y92+'[1]Data Input'!Y90</f>
        <v>3236.5034970240004</v>
      </c>
      <c r="L40" s="11">
        <f>+'[1]Data Input'!Z92+'[1]Data Input'!Z90</f>
        <v>3274.2255389882885</v>
      </c>
      <c r="M40" s="11">
        <f>+'[1]Data Input'!AA92+'[1]Data Input'!AA90</f>
        <v>3312.4002454561478</v>
      </c>
      <c r="N40" s="11">
        <f>+'[1]Data Input'!AB92+'[1]Data Input'!AB90</f>
        <v>3351.0330484016217</v>
      </c>
    </row>
    <row r="41" spans="1:15" s="10" customFormat="1">
      <c r="B41" s="10" t="s">
        <v>30</v>
      </c>
      <c r="C41" s="11">
        <f>+'[1]Data Input'!Q93</f>
        <v>502</v>
      </c>
      <c r="D41" s="11">
        <f>+'[1]Data Input'!R93</f>
        <v>1227</v>
      </c>
      <c r="E41" s="11">
        <f>+'[1]Data Input'!S93</f>
        <v>762</v>
      </c>
      <c r="F41" s="11">
        <f>+'[1]Data Input'!T93</f>
        <v>728</v>
      </c>
      <c r="G41" s="11">
        <f>+'[1]Data Input'!U93</f>
        <v>732</v>
      </c>
      <c r="H41" s="11">
        <f>+'[1]Data Input'!V93</f>
        <v>735</v>
      </c>
      <c r="I41" s="11">
        <f>+'[1]Data Input'!W93</f>
        <v>735</v>
      </c>
      <c r="J41" s="11">
        <f>+'[1]Data Input'!X93</f>
        <v>735</v>
      </c>
      <c r="K41" s="11">
        <f>+'[1]Data Input'!Y93</f>
        <v>735</v>
      </c>
      <c r="L41" s="11">
        <f>+'[1]Data Input'!Z93</f>
        <v>735</v>
      </c>
      <c r="M41" s="11">
        <f>+'[1]Data Input'!AA93</f>
        <v>735</v>
      </c>
      <c r="N41" s="11">
        <f>+'[1]Data Input'!AB93</f>
        <v>735</v>
      </c>
    </row>
    <row r="42" spans="1:15" s="10" customFormat="1">
      <c r="B42" s="10" t="s">
        <v>31</v>
      </c>
      <c r="C42" s="11">
        <f>+'[1]Data Input'!Q104+'[1]Data Input'!Q103</f>
        <v>-506.17500000000001</v>
      </c>
      <c r="D42" s="11">
        <f>+'[1]Data Input'!R104+'[1]Data Input'!R103</f>
        <v>-767</v>
      </c>
      <c r="E42" s="11">
        <f>+'[1]Data Input'!S104+'[1]Data Input'!S103</f>
        <v>-818.26869199999987</v>
      </c>
      <c r="F42" s="11">
        <f>+'[1]Data Input'!T104+'[1]Data Input'!T103</f>
        <v>-818.26869199999987</v>
      </c>
      <c r="G42" s="11">
        <f>+'[1]Data Input'!U104+'[1]Data Input'!U103</f>
        <v>-818.26869199999987</v>
      </c>
      <c r="H42" s="11">
        <f>+'[1]Data Input'!V104+'[1]Data Input'!V103</f>
        <v>-818.26869199999987</v>
      </c>
      <c r="I42" s="11">
        <f>+'[1]Data Input'!W104+'[1]Data Input'!W103</f>
        <v>-939.8423004938337</v>
      </c>
      <c r="J42" s="11">
        <f>+'[1]Data Input'!X104+'[1]Data Input'!X103</f>
        <v>-972.51678101111793</v>
      </c>
      <c r="K42" s="11">
        <f>+'[1]Data Input'!Y104+'[1]Data Input'!Y103</f>
        <v>-1006.7398683465069</v>
      </c>
      <c r="L42" s="11">
        <f>+'[1]Data Input'!Z104+'[1]Data Input'!Z103</f>
        <v>-1041.5307637386347</v>
      </c>
      <c r="M42" s="11">
        <f>+'[1]Data Input'!AA104+'[1]Data Input'!AA103</f>
        <v>-1077.9093404694868</v>
      </c>
      <c r="N42" s="11">
        <f>+'[1]Data Input'!AB104+'[1]Data Input'!AB103</f>
        <v>-1115.8961673859189</v>
      </c>
    </row>
    <row r="43" spans="1:15" s="10" customFormat="1">
      <c r="B43" s="10" t="s">
        <v>32</v>
      </c>
      <c r="C43" s="11">
        <f>+'[1]Data Input'!Q52+'[1]Data Input'!Q55+'[1]Data Input'!Q58+'[1]Data Input'!Q61+'[1]Data Input'!Q64+'[1]Data Input'!Q67+'[1]Data Input'!Q70+'[1]Data Input'!Q73</f>
        <v>3821</v>
      </c>
      <c r="D43" s="11">
        <f>('[1]Data Input'!R52+'[1]Data Input'!R55+'[1]Data Input'!R58+'[1]Data Input'!R61+'[1]Data Input'!R64+'[1]Data Input'!R67+'[1]Data Input'!R70+'[1]Data Input'!R73+'[1]Data Input'!R76)</f>
        <v>115</v>
      </c>
      <c r="E43" s="11">
        <f>('[1]Data Input'!S52+'[1]Data Input'!S55+'[1]Data Input'!S58+'[1]Data Input'!S61+'[1]Data Input'!S64+'[1]Data Input'!S67+'[1]Data Input'!S70+'[1]Data Input'!S73+'[1]Data Input'!S76)</f>
        <v>115</v>
      </c>
      <c r="F43" s="11">
        <f>('[1]Data Input'!T52+'[1]Data Input'!T55+'[1]Data Input'!T58+'[1]Data Input'!T61+'[1]Data Input'!T64+'[1]Data Input'!T67+'[1]Data Input'!T70+'[1]Data Input'!T73+'[1]Data Input'!T76)</f>
        <v>115</v>
      </c>
      <c r="G43" s="11">
        <f>('[1]Data Input'!U52+'[1]Data Input'!U55+'[1]Data Input'!U58+'[1]Data Input'!U61+'[1]Data Input'!U64+'[1]Data Input'!U67+'[1]Data Input'!U70+'[1]Data Input'!U73+'[1]Data Input'!U76)</f>
        <v>115</v>
      </c>
      <c r="H43" s="11">
        <f>('[1]Data Input'!V52+'[1]Data Input'!V55+'[1]Data Input'!V58+'[1]Data Input'!V61+'[1]Data Input'!V64+'[1]Data Input'!V67+'[1]Data Input'!V70+'[1]Data Input'!V73+'[1]Data Input'!V76)</f>
        <v>115</v>
      </c>
      <c r="I43" s="11">
        <f>('[1]Data Input'!W52+'[1]Data Input'!W55+'[1]Data Input'!W58+'[1]Data Input'!W61+'[1]Data Input'!W64+'[1]Data Input'!W67+'[1]Data Input'!W70+'[1]Data Input'!W73+'[1]Data Input'!W76)</f>
        <v>4034</v>
      </c>
      <c r="J43" s="11">
        <f>('[1]Data Input'!X52+'[1]Data Input'!X55+'[1]Data Input'!X58+'[1]Data Input'!X61+'[1]Data Input'!X64+'[1]Data Input'!X67+'[1]Data Input'!X70+'[1]Data Input'!X73+'[1]Data Input'!X76)</f>
        <v>3815</v>
      </c>
      <c r="K43" s="11">
        <f>('[1]Data Input'!Y52+'[1]Data Input'!Y55+'[1]Data Input'!Y58+'[1]Data Input'!Y61+'[1]Data Input'!Y64+'[1]Data Input'!Y67+'[1]Data Input'!Y70+'[1]Data Input'!Y73+'[1]Data Input'!Y76)</f>
        <v>3815</v>
      </c>
      <c r="L43" s="11">
        <f>('[1]Data Input'!Z52+'[1]Data Input'!Z55+'[1]Data Input'!Z58+'[1]Data Input'!Z61+'[1]Data Input'!Z64+'[1]Data Input'!Z67+'[1]Data Input'!Z70+'[1]Data Input'!Z73+'[1]Data Input'!Z76)</f>
        <v>3824.1</v>
      </c>
      <c r="M43" s="11">
        <f>('[1]Data Input'!AA52+'[1]Data Input'!AA55+'[1]Data Input'!AA58+'[1]Data Input'!AA61+'[1]Data Input'!AA64+'[1]Data Input'!AA67+'[1]Data Input'!AA70+'[1]Data Input'!AA73+'[1]Data Input'!AA76)</f>
        <v>3824.1</v>
      </c>
      <c r="N43" s="11">
        <f>('[1]Data Input'!AB52+'[1]Data Input'!AB55+'[1]Data Input'!AB58+'[1]Data Input'!AB61+'[1]Data Input'!AB64+'[1]Data Input'!AB67+'[1]Data Input'!AB70+'[1]Data Input'!AB73+'[1]Data Input'!AB76)</f>
        <v>3824.1</v>
      </c>
    </row>
    <row r="44" spans="1:15" s="10" customFormat="1">
      <c r="C44" s="12">
        <f>SUM(C39:C43)</f>
        <v>7215.8249999999998</v>
      </c>
      <c r="D44" s="12">
        <f t="shared" ref="D44:O44" si="9">SUM(D39:D43)</f>
        <v>6325</v>
      </c>
      <c r="E44" s="12">
        <f>SUM(E39:E43)</f>
        <v>9556.7313080000004</v>
      </c>
      <c r="F44" s="12">
        <f t="shared" si="9"/>
        <v>1464.7313080000001</v>
      </c>
      <c r="G44" s="12">
        <f t="shared" si="9"/>
        <v>1499.7313080000001</v>
      </c>
      <c r="H44" s="12">
        <f t="shared" si="9"/>
        <v>1535.7313080000001</v>
      </c>
      <c r="I44" s="12">
        <f t="shared" si="9"/>
        <v>7391.5536995061666</v>
      </c>
      <c r="J44" s="12">
        <f t="shared" si="9"/>
        <v>7201.711970988883</v>
      </c>
      <c r="K44" s="12">
        <f t="shared" si="9"/>
        <v>7224.7636286774932</v>
      </c>
      <c r="L44" s="12">
        <f t="shared" si="9"/>
        <v>6986.794775249653</v>
      </c>
      <c r="M44" s="12">
        <f t="shared" si="9"/>
        <v>7000.5909049866605</v>
      </c>
      <c r="N44" s="12">
        <f>SUM(N39:N43)</f>
        <v>6794.2368810157022</v>
      </c>
      <c r="O44" s="12">
        <f t="shared" si="9"/>
        <v>0</v>
      </c>
    </row>
    <row r="45" spans="1:15" s="10" customFormat="1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5" s="10" customFormat="1">
      <c r="A46" s="13" t="s">
        <v>33</v>
      </c>
      <c r="C46" s="12">
        <f>+C22+C27+C36-C44</f>
        <v>-699.00000000000273</v>
      </c>
      <c r="D46" s="12">
        <f>+D22+D27+D36-D44</f>
        <v>1866</v>
      </c>
      <c r="E46" s="12">
        <f>+E22+E27+E36-E44</f>
        <v>-2508.7313080000004</v>
      </c>
      <c r="F46" s="12">
        <f>+F22+F27+F36-F44</f>
        <v>2050.2686919999996</v>
      </c>
      <c r="G46" s="12">
        <f t="shared" ref="G46:O46" si="10">+G22+G27+G36-G44</f>
        <v>3107.2686919999996</v>
      </c>
      <c r="H46" s="12">
        <f t="shared" si="10"/>
        <v>3394.2686919999996</v>
      </c>
      <c r="I46" s="12">
        <f t="shared" si="10"/>
        <v>-2066.3893721203749</v>
      </c>
      <c r="J46" s="12">
        <f t="shared" si="10"/>
        <v>-1631.3375921445877</v>
      </c>
      <c r="K46" s="12">
        <f t="shared" si="10"/>
        <v>-1403.2816300736513</v>
      </c>
      <c r="L46" s="12">
        <f t="shared" si="10"/>
        <v>-997.07087509442317</v>
      </c>
      <c r="M46" s="12">
        <f t="shared" si="10"/>
        <v>-851.74654301454575</v>
      </c>
      <c r="N46" s="12">
        <f t="shared" si="10"/>
        <v>-486.93182085643275</v>
      </c>
      <c r="O46" s="12">
        <f t="shared" si="10"/>
        <v>0</v>
      </c>
    </row>
    <row r="47" spans="1:15" s="14" customFormat="1" hidden="1">
      <c r="C47" s="15"/>
      <c r="D47" s="15"/>
    </row>
    <row r="48" spans="1:15" hidden="1"/>
    <row r="49" spans="2:15" hidden="1">
      <c r="D49" s="17">
        <f>1-(D22/C22)</f>
        <v>-0.46633335439096646</v>
      </c>
      <c r="E49" s="17">
        <f>1-(E22/D22)</f>
        <v>0.50713934022648943</v>
      </c>
      <c r="F49" s="17">
        <f t="shared" ref="F49:O49" si="11">1-(F22/E22)</f>
        <v>0.20779220779220775</v>
      </c>
      <c r="G49" s="17">
        <f t="shared" si="11"/>
        <v>0.49369482976040358</v>
      </c>
      <c r="H49" s="17">
        <f t="shared" si="11"/>
        <v>0.66500622665006226</v>
      </c>
      <c r="I49" s="17">
        <f t="shared" si="11"/>
        <v>1.7478227783858427</v>
      </c>
      <c r="J49" s="17">
        <f t="shared" si="11"/>
        <v>-0.83618230749188149</v>
      </c>
      <c r="K49" s="17">
        <f t="shared" si="11"/>
        <v>0.23524203414520428</v>
      </c>
      <c r="L49" s="17">
        <f t="shared" si="11"/>
        <v>-1.2363333000952434</v>
      </c>
      <c r="M49" s="17">
        <f t="shared" si="11"/>
        <v>-0.12524531966804342</v>
      </c>
      <c r="N49" s="17">
        <f t="shared" si="11"/>
        <v>-0.10896998320736961</v>
      </c>
      <c r="O49" s="17">
        <f t="shared" si="11"/>
        <v>1</v>
      </c>
    </row>
    <row r="50" spans="2:15" hidden="1"/>
    <row r="51" spans="2:15" hidden="1">
      <c r="D51" s="18">
        <f>D22-D40-D41</f>
        <v>-10418</v>
      </c>
      <c r="E51" s="18">
        <f>E22-E40-E41</f>
        <v>-7993</v>
      </c>
      <c r="F51" s="18">
        <f t="shared" ref="F51:N51" si="12">F22-F40-F41</f>
        <v>-3416</v>
      </c>
      <c r="G51" s="18">
        <f t="shared" si="12"/>
        <v>-2649</v>
      </c>
      <c r="H51" s="18">
        <f t="shared" si="12"/>
        <v>-2130</v>
      </c>
      <c r="I51" s="18">
        <f t="shared" si="12"/>
        <v>-3696.2316726142085</v>
      </c>
      <c r="J51" s="18">
        <f t="shared" si="12"/>
        <v>-3564.8543731557052</v>
      </c>
      <c r="K51" s="18">
        <f t="shared" si="12"/>
        <v>-3689.0214984201584</v>
      </c>
      <c r="L51" s="18">
        <f t="shared" si="12"/>
        <v>-3377.5016388330587</v>
      </c>
      <c r="M51" s="18">
        <f t="shared" si="12"/>
        <v>-3336.5558834840331</v>
      </c>
      <c r="N51" s="18">
        <f t="shared" si="12"/>
        <v>-3297.7279882423522</v>
      </c>
    </row>
    <row r="52" spans="2:15" hidden="1"/>
    <row r="53" spans="2:15" hidden="1">
      <c r="B53" s="2" t="s">
        <v>34</v>
      </c>
      <c r="D53" s="19">
        <f>D40+D41</f>
        <v>6356</v>
      </c>
      <c r="E53" s="19">
        <f>E40+E41</f>
        <v>5991</v>
      </c>
      <c r="F53" s="19">
        <f t="shared" ref="F53:H53" si="13">F40+F41</f>
        <v>1830</v>
      </c>
      <c r="G53" s="19">
        <f t="shared" si="13"/>
        <v>1846</v>
      </c>
      <c r="H53" s="19">
        <f t="shared" si="13"/>
        <v>1861</v>
      </c>
    </row>
    <row r="54" spans="2:15" hidden="1"/>
    <row r="55" spans="2:15" s="20" customFormat="1" hidden="1">
      <c r="B55" s="20" t="s">
        <v>35</v>
      </c>
      <c r="C55" s="21"/>
      <c r="D55" s="18">
        <f>D20+D53</f>
        <v>45789</v>
      </c>
      <c r="E55" s="18">
        <f>E20+E53</f>
        <v>44621</v>
      </c>
      <c r="F55" s="18">
        <f t="shared" ref="F55:H55" si="14">F20+F53</f>
        <v>41015</v>
      </c>
      <c r="G55" s="18">
        <f t="shared" si="14"/>
        <v>41267</v>
      </c>
      <c r="H55" s="18">
        <f t="shared" si="14"/>
        <v>41935</v>
      </c>
    </row>
    <row r="56" spans="2:15" hidden="1">
      <c r="B56" s="22"/>
    </row>
    <row r="57" spans="2:15" s="20" customFormat="1" hidden="1">
      <c r="B57" s="20" t="s">
        <v>36</v>
      </c>
      <c r="C57" s="21"/>
      <c r="D57" s="18">
        <f>D22-D53</f>
        <v>-10418</v>
      </c>
      <c r="E57" s="18">
        <f>E22-E53</f>
        <v>-7993</v>
      </c>
      <c r="F57" s="18">
        <f t="shared" ref="F57:H57" si="15">F22-F53</f>
        <v>-3416</v>
      </c>
      <c r="G57" s="18">
        <f t="shared" si="15"/>
        <v>-2649</v>
      </c>
      <c r="H57" s="18">
        <f t="shared" si="15"/>
        <v>-2130</v>
      </c>
    </row>
    <row r="58" spans="2:15" hidden="1"/>
    <row r="59" spans="2:15" hidden="1">
      <c r="B59" s="2" t="s">
        <v>37</v>
      </c>
      <c r="D59" s="19">
        <f>-D32</f>
        <v>-182</v>
      </c>
      <c r="E59" s="19">
        <f>E32</f>
        <v>224</v>
      </c>
      <c r="F59" s="19">
        <f t="shared" ref="F59:H59" si="16">F32</f>
        <v>224</v>
      </c>
      <c r="G59" s="19">
        <f t="shared" si="16"/>
        <v>224</v>
      </c>
      <c r="H59" s="19">
        <f t="shared" si="16"/>
        <v>224</v>
      </c>
    </row>
    <row r="60" spans="2:15" hidden="1">
      <c r="B60" s="2" t="s">
        <v>38</v>
      </c>
      <c r="D60" s="19">
        <f>D34+D35-D43</f>
        <v>4379</v>
      </c>
      <c r="E60" s="19">
        <f>E34+E35-E43</f>
        <v>3883</v>
      </c>
      <c r="F60" s="19">
        <f t="shared" ref="F60:H60" si="17">F34+F35-F43</f>
        <v>-115</v>
      </c>
      <c r="G60" s="19">
        <f t="shared" si="17"/>
        <v>145</v>
      </c>
      <c r="H60" s="19">
        <f t="shared" si="17"/>
        <v>-115</v>
      </c>
    </row>
    <row r="61" spans="2:15" hidden="1">
      <c r="B61" s="2" t="s">
        <v>39</v>
      </c>
      <c r="D61" s="23">
        <f>D33-D39</f>
        <v>979</v>
      </c>
      <c r="E61" s="23">
        <f>E33-E39</f>
        <v>-4269</v>
      </c>
      <c r="F61" s="23">
        <f t="shared" ref="F61:H61" si="18">F33-F39</f>
        <v>-338</v>
      </c>
      <c r="G61" s="23">
        <f t="shared" si="18"/>
        <v>-357</v>
      </c>
      <c r="H61" s="23">
        <f t="shared" si="18"/>
        <v>-378</v>
      </c>
      <c r="J61" s="2">
        <f>F61*2</f>
        <v>-676</v>
      </c>
      <c r="K61" s="2">
        <f>G61*2</f>
        <v>-714</v>
      </c>
      <c r="L61" s="2">
        <f>H61*2</f>
        <v>-756</v>
      </c>
    </row>
    <row r="62" spans="2:15" hidden="1">
      <c r="D62" s="19">
        <f>SUM(D59:D61)</f>
        <v>5176</v>
      </c>
      <c r="E62" s="19">
        <f>SUM(E59:E61)</f>
        <v>-162</v>
      </c>
      <c r="F62" s="19">
        <f t="shared" ref="F62:H62" si="19">SUM(F59:F61)</f>
        <v>-229</v>
      </c>
      <c r="G62" s="19">
        <f t="shared" si="19"/>
        <v>12</v>
      </c>
      <c r="H62" s="19">
        <f t="shared" si="19"/>
        <v>-269</v>
      </c>
    </row>
    <row r="63" spans="2:15" hidden="1">
      <c r="D63" s="19"/>
      <c r="E63" s="19"/>
      <c r="F63" s="19"/>
      <c r="G63" s="19"/>
      <c r="H63" s="19"/>
    </row>
    <row r="64" spans="2:15" s="20" customFormat="1" hidden="1">
      <c r="B64" s="20" t="s">
        <v>40</v>
      </c>
      <c r="C64" s="21"/>
      <c r="D64" s="18">
        <f>D57+(-D59+D60+D61)</f>
        <v>-4878</v>
      </c>
      <c r="E64" s="18">
        <f>E57+(-E59+E60+E61)</f>
        <v>-8603</v>
      </c>
      <c r="F64" s="18">
        <f t="shared" ref="F64:H64" si="20">F57+(-F59+F60+F61)</f>
        <v>-4093</v>
      </c>
      <c r="G64" s="18">
        <f t="shared" si="20"/>
        <v>-3085</v>
      </c>
      <c r="H64" s="18">
        <f t="shared" si="20"/>
        <v>-2847</v>
      </c>
    </row>
    <row r="65" spans="2:8" hidden="1">
      <c r="D65" s="2"/>
    </row>
    <row r="66" spans="2:8" hidden="1">
      <c r="B66" s="2" t="s">
        <v>41</v>
      </c>
      <c r="D66" s="2"/>
    </row>
    <row r="67" spans="2:8" hidden="1">
      <c r="B67" s="2" t="s">
        <v>42</v>
      </c>
      <c r="D67" s="24">
        <f>D25</f>
        <v>6101</v>
      </c>
      <c r="E67" s="24">
        <f>E25</f>
        <v>4901</v>
      </c>
      <c r="F67" s="24">
        <f t="shared" ref="F67:H67" si="21">F25</f>
        <v>4950</v>
      </c>
      <c r="G67" s="24">
        <f t="shared" si="21"/>
        <v>4999</v>
      </c>
      <c r="H67" s="24">
        <f t="shared" si="21"/>
        <v>5049</v>
      </c>
    </row>
    <row r="68" spans="2:8" hidden="1">
      <c r="B68" s="2" t="s">
        <v>43</v>
      </c>
      <c r="D68" s="24">
        <f>-D42</f>
        <v>767</v>
      </c>
      <c r="E68" s="24">
        <f>-E42</f>
        <v>818.26869199999987</v>
      </c>
      <c r="F68" s="24">
        <f t="shared" ref="F68:H68" si="22">-F42</f>
        <v>818.26869199999987</v>
      </c>
      <c r="G68" s="24">
        <f t="shared" si="22"/>
        <v>818.26869199999987</v>
      </c>
      <c r="H68" s="24">
        <f t="shared" si="22"/>
        <v>818.26869199999987</v>
      </c>
    </row>
    <row r="69" spans="2:8" hidden="1">
      <c r="B69" s="2" t="s">
        <v>44</v>
      </c>
      <c r="D69" s="25">
        <f>D26</f>
        <v>-124</v>
      </c>
      <c r="E69" s="25">
        <f>E26</f>
        <v>-73</v>
      </c>
      <c r="F69" s="25">
        <f t="shared" ref="F69:H69" si="23">F26</f>
        <v>-73</v>
      </c>
      <c r="G69" s="25">
        <f t="shared" si="23"/>
        <v>-73</v>
      </c>
      <c r="H69" s="25">
        <f t="shared" si="23"/>
        <v>-74</v>
      </c>
    </row>
    <row r="70" spans="2:8" hidden="1">
      <c r="D70" s="18">
        <f>SUM(D67:D69)</f>
        <v>6744</v>
      </c>
      <c r="E70" s="18">
        <f>SUM(E67:E69)</f>
        <v>5646.2686919999996</v>
      </c>
      <c r="F70" s="18">
        <f t="shared" ref="F70:H70" si="24">SUM(F67:F69)</f>
        <v>5695.2686919999996</v>
      </c>
      <c r="G70" s="18">
        <f t="shared" si="24"/>
        <v>5744.2686919999996</v>
      </c>
      <c r="H70" s="18">
        <f t="shared" si="24"/>
        <v>5793.2686919999996</v>
      </c>
    </row>
    <row r="71" spans="2:8" hidden="1">
      <c r="D71" s="2"/>
    </row>
    <row r="72" spans="2:8" hidden="1">
      <c r="B72" s="20" t="s">
        <v>45</v>
      </c>
      <c r="D72" s="18">
        <f>D64+D70</f>
        <v>1866</v>
      </c>
      <c r="E72" s="18">
        <f>E64+E70</f>
        <v>-2956.7313080000004</v>
      </c>
      <c r="F72" s="18">
        <f t="shared" ref="F72:H72" si="25">F64+F70</f>
        <v>1602.2686919999996</v>
      </c>
      <c r="G72" s="18">
        <f t="shared" si="25"/>
        <v>2659.2686919999996</v>
      </c>
      <c r="H72" s="18">
        <f t="shared" si="25"/>
        <v>2946.2686919999996</v>
      </c>
    </row>
    <row r="73" spans="2:8" hidden="1"/>
    <row r="74" spans="2:8" hidden="1">
      <c r="B74" s="2" t="s">
        <v>46</v>
      </c>
      <c r="D74" s="16">
        <v>67</v>
      </c>
      <c r="E74" s="18">
        <v>-2984</v>
      </c>
      <c r="F74" s="18">
        <v>1805</v>
      </c>
      <c r="G74" s="18">
        <v>2602</v>
      </c>
      <c r="H74" s="18">
        <v>3149</v>
      </c>
    </row>
    <row r="75" spans="2:8" hidden="1"/>
    <row r="76" spans="2:8" hidden="1">
      <c r="D76" s="19">
        <f>D72-D74</f>
        <v>1799</v>
      </c>
      <c r="E76" s="19">
        <f>E72-E74</f>
        <v>27.268691999999646</v>
      </c>
      <c r="F76" s="19">
        <f>F72-F74</f>
        <v>-202.73130800000035</v>
      </c>
      <c r="G76" s="19">
        <f t="shared" ref="G76:H76" si="26">G72-G74</f>
        <v>57.268691999999646</v>
      </c>
      <c r="H76" s="19">
        <f t="shared" si="26"/>
        <v>-202.73130800000035</v>
      </c>
    </row>
  </sheetData>
  <mergeCells count="2">
    <mergeCell ref="A1:N1"/>
    <mergeCell ref="C2:M2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Footer>&amp;L&amp;D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0"/>
  <sheetViews>
    <sheetView topLeftCell="A10" zoomScaleNormal="100" workbookViewId="0">
      <selection activeCell="P53" sqref="P53"/>
    </sheetView>
  </sheetViews>
  <sheetFormatPr defaultRowHeight="12.75"/>
  <cols>
    <col min="1" max="1" width="4.85546875" customWidth="1"/>
    <col min="2" max="2" width="45.42578125" customWidth="1"/>
    <col min="3" max="4" width="9.85546875" hidden="1" customWidth="1"/>
    <col min="5" max="14" width="10.7109375" customWidth="1"/>
  </cols>
  <sheetData>
    <row r="1" spans="1:14" s="2" customFormat="1" ht="47.25" customHeight="1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>
      <c r="C2" s="3" t="s">
        <v>1</v>
      </c>
      <c r="D2" s="3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s="2" customFormat="1">
      <c r="C3" s="6">
        <v>2013</v>
      </c>
      <c r="D3" s="6">
        <f>'[1]Funding Summary'!D3</f>
        <v>2015</v>
      </c>
      <c r="E3" s="6">
        <f>'[1]Funding Summary'!E3</f>
        <v>2016</v>
      </c>
      <c r="F3" s="6">
        <f>'[1]Funding Summary'!F3</f>
        <v>2017</v>
      </c>
      <c r="G3" s="6">
        <f>'[1]Funding Summary'!G3</f>
        <v>2018</v>
      </c>
      <c r="H3" s="6">
        <f>'[1]Funding Summary'!H3</f>
        <v>2019</v>
      </c>
      <c r="I3" s="6">
        <f>'[1]Funding Summary'!I3</f>
        <v>2020</v>
      </c>
      <c r="J3" s="6">
        <f>'[1]Funding Summary'!J3</f>
        <v>2021</v>
      </c>
      <c r="K3" s="6">
        <f>'[1]Funding Summary'!K3</f>
        <v>2022</v>
      </c>
      <c r="L3" s="6">
        <f>'[1]Funding Summary'!L3</f>
        <v>2023</v>
      </c>
      <c r="M3" s="6">
        <f>'[1]Funding Summary'!M3</f>
        <v>2024</v>
      </c>
      <c r="N3" s="6">
        <f>'[1]Funding Summary'!N3</f>
        <v>2025</v>
      </c>
    </row>
    <row r="4" spans="1:14" s="26" customFormat="1">
      <c r="B4" s="27" t="s">
        <v>48</v>
      </c>
      <c r="C4" s="28"/>
      <c r="D4" s="28"/>
    </row>
    <row r="5" spans="1:14" s="26" customFormat="1">
      <c r="B5" s="29" t="s">
        <v>49</v>
      </c>
      <c r="C5" s="30">
        <f>SUM('[1]Data Input'!Q48:Q74)</f>
        <v>16262</v>
      </c>
      <c r="D5" s="30">
        <f>SUM('[1]Data Input'!R48:R77)</f>
        <v>18971</v>
      </c>
      <c r="E5" s="30">
        <f>SUM('[1]Data Input'!S48:S77)</f>
        <v>9738</v>
      </c>
      <c r="F5" s="30">
        <f>SUM('[1]Data Input'!T48:T77)</f>
        <v>11904</v>
      </c>
      <c r="G5" s="30">
        <f>SUM('[1]Data Input'!U48:U77)</f>
        <v>14866</v>
      </c>
      <c r="H5" s="30">
        <f>SUM('[1]Data Input'!V48:V77)</f>
        <v>18376</v>
      </c>
      <c r="I5" s="30">
        <f>SUM('[1]Data Input'!W48:W77)</f>
        <v>20343</v>
      </c>
      <c r="J5" s="30">
        <f>SUM('[1]Data Input'!X48:X77)</f>
        <v>22526</v>
      </c>
      <c r="K5" s="30">
        <f>SUM('[1]Data Input'!Y48:Y77)</f>
        <v>24678</v>
      </c>
      <c r="L5" s="30">
        <f>SUM('[1]Data Input'!Z48:Z77)</f>
        <v>27502.1</v>
      </c>
      <c r="M5" s="30">
        <f>SUM('[1]Data Input'!AA48:AA77)</f>
        <v>30474.2</v>
      </c>
      <c r="N5" s="30">
        <f>SUM('[1]Data Input'!AB48:AB77)</f>
        <v>33811.300000000003</v>
      </c>
    </row>
    <row r="6" spans="1:14" s="26" customFormat="1">
      <c r="B6" s="31" t="s">
        <v>50</v>
      </c>
      <c r="C6" s="32">
        <f>SUM('[1]Data Input'!Q78:Q80)</f>
        <v>1504</v>
      </c>
      <c r="D6" s="32">
        <f>SUM('[1]Data Input'!R78:R80)</f>
        <v>2231</v>
      </c>
      <c r="E6" s="32">
        <f>SUM('[1]Data Input'!S78:S80)</f>
        <v>2231</v>
      </c>
      <c r="F6" s="32">
        <f>SUM('[1]Data Input'!T78:T80)</f>
        <v>2231</v>
      </c>
      <c r="G6" s="32">
        <f>SUM('[1]Data Input'!U78:U80)</f>
        <v>2231</v>
      </c>
      <c r="H6" s="32">
        <f>SUM('[1]Data Input'!V78:V80)</f>
        <v>2231</v>
      </c>
      <c r="I6" s="32">
        <f>SUM('[1]Data Input'!W78:W80)</f>
        <v>2231</v>
      </c>
      <c r="J6" s="32">
        <f>SUM('[1]Data Input'!X78:X80)</f>
        <v>2231</v>
      </c>
      <c r="K6" s="32">
        <f>SUM('[1]Data Input'!Y78:Y80)</f>
        <v>2231</v>
      </c>
      <c r="L6" s="32">
        <f>SUM('[1]Data Input'!Z78:Z80)</f>
        <v>2231</v>
      </c>
      <c r="M6" s="32">
        <f>SUM('[1]Data Input'!AA78:AA80)</f>
        <v>2231</v>
      </c>
      <c r="N6" s="32">
        <f>SUM('[1]Data Input'!AB78:AB80)</f>
        <v>2231</v>
      </c>
    </row>
    <row r="7" spans="1:14" s="26" customFormat="1">
      <c r="B7" s="31" t="s">
        <v>51</v>
      </c>
      <c r="C7" s="32">
        <f>+'[1]Data Input'!Q81</f>
        <v>36</v>
      </c>
      <c r="D7" s="32">
        <f>+'[1]Data Input'!R81</f>
        <v>37</v>
      </c>
      <c r="E7" s="32">
        <f>+'[1]Data Input'!S81</f>
        <v>37</v>
      </c>
      <c r="F7" s="32">
        <f>+'[1]Data Input'!T81</f>
        <v>37</v>
      </c>
      <c r="G7" s="32">
        <f>+'[1]Data Input'!U81</f>
        <v>37</v>
      </c>
      <c r="H7" s="32">
        <f>+'[1]Data Input'!V81</f>
        <v>37</v>
      </c>
      <c r="I7" s="32">
        <f>+'[1]Data Input'!W81</f>
        <v>37</v>
      </c>
      <c r="J7" s="32">
        <f>+'[1]Data Input'!X81</f>
        <v>37</v>
      </c>
      <c r="K7" s="32">
        <f>+'[1]Data Input'!Y81</f>
        <v>37</v>
      </c>
      <c r="L7" s="32">
        <f>+'[1]Data Input'!Z81</f>
        <v>37</v>
      </c>
      <c r="M7" s="32">
        <f>+'[1]Data Input'!AA81</f>
        <v>37</v>
      </c>
      <c r="N7" s="32">
        <f>+'[1]Data Input'!AB81</f>
        <v>37</v>
      </c>
    </row>
    <row r="8" spans="1:14" s="26" customFormat="1">
      <c r="B8" s="31" t="s">
        <v>52</v>
      </c>
      <c r="C8" s="32">
        <f>+'[1]Data Input'!Q82</f>
        <v>158</v>
      </c>
      <c r="D8" s="32">
        <f>+'[1]Data Input'!R82</f>
        <v>175</v>
      </c>
      <c r="E8" s="32">
        <f>+'[1]Data Input'!S82</f>
        <v>175</v>
      </c>
      <c r="F8" s="32">
        <f>+'[1]Data Input'!T82</f>
        <v>175</v>
      </c>
      <c r="G8" s="32">
        <f>+'[1]Data Input'!U82</f>
        <v>175</v>
      </c>
      <c r="H8" s="32">
        <f>+'[1]Data Input'!V82</f>
        <v>175</v>
      </c>
      <c r="I8" s="32">
        <f>+'[1]Data Input'!W82</f>
        <v>175</v>
      </c>
      <c r="J8" s="32">
        <f>+'[1]Data Input'!X82</f>
        <v>175</v>
      </c>
      <c r="K8" s="32">
        <f>+'[1]Data Input'!Y82</f>
        <v>175</v>
      </c>
      <c r="L8" s="32">
        <f>+'[1]Data Input'!Z82</f>
        <v>175</v>
      </c>
      <c r="M8" s="32">
        <f>+'[1]Data Input'!AA82</f>
        <v>175</v>
      </c>
      <c r="N8" s="32">
        <f>+'[1]Data Input'!AB82</f>
        <v>175</v>
      </c>
    </row>
    <row r="9" spans="1:14" s="26" customFormat="1">
      <c r="B9" s="33" t="s">
        <v>53</v>
      </c>
      <c r="C9" s="34">
        <f t="shared" ref="C9:N9" si="0">SUBTOTAL(9,C5:C8)</f>
        <v>17960</v>
      </c>
      <c r="D9" s="34">
        <f t="shared" si="0"/>
        <v>21414</v>
      </c>
      <c r="E9" s="34">
        <f t="shared" si="0"/>
        <v>12181</v>
      </c>
      <c r="F9" s="34">
        <f t="shared" si="0"/>
        <v>14347</v>
      </c>
      <c r="G9" s="34">
        <f t="shared" si="0"/>
        <v>17309</v>
      </c>
      <c r="H9" s="34">
        <f t="shared" si="0"/>
        <v>20819</v>
      </c>
      <c r="I9" s="34">
        <f t="shared" si="0"/>
        <v>22786</v>
      </c>
      <c r="J9" s="34">
        <f t="shared" si="0"/>
        <v>24969</v>
      </c>
      <c r="K9" s="34">
        <f t="shared" si="0"/>
        <v>27121</v>
      </c>
      <c r="L9" s="34">
        <f t="shared" si="0"/>
        <v>29945.1</v>
      </c>
      <c r="M9" s="34">
        <f t="shared" si="0"/>
        <v>32917.199999999997</v>
      </c>
      <c r="N9" s="34">
        <f t="shared" si="0"/>
        <v>36254.300000000003</v>
      </c>
    </row>
    <row r="10" spans="1:14" s="26" customFormat="1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6" customFormat="1">
      <c r="B11" s="27" t="s">
        <v>54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s="26" customFormat="1">
      <c r="B12" s="31" t="s">
        <v>55</v>
      </c>
      <c r="C12" s="32">
        <f>SUM('[1]Data Input'!Q85)</f>
        <v>193</v>
      </c>
      <c r="D12" s="32">
        <f>SUM('[1]Data Input'!R85)</f>
        <v>242</v>
      </c>
      <c r="E12" s="32">
        <f>SUM('[1]Data Input'!S85)</f>
        <v>242</v>
      </c>
      <c r="F12" s="32">
        <f>SUM('[1]Data Input'!T85)</f>
        <v>242</v>
      </c>
      <c r="G12" s="32">
        <f>SUM('[1]Data Input'!U85)</f>
        <v>242</v>
      </c>
      <c r="H12" s="32">
        <f>SUM('[1]Data Input'!V85)</f>
        <v>242</v>
      </c>
      <c r="I12" s="32">
        <f>SUM('[1]Data Input'!W85)</f>
        <v>242</v>
      </c>
      <c r="J12" s="32">
        <f>SUM('[1]Data Input'!X85)</f>
        <v>242</v>
      </c>
      <c r="K12" s="32">
        <f>SUM('[1]Data Input'!Y85)</f>
        <v>242</v>
      </c>
      <c r="L12" s="32">
        <f>SUM('[1]Data Input'!Z85)</f>
        <v>242</v>
      </c>
      <c r="M12" s="32">
        <f>SUM('[1]Data Input'!AA85)</f>
        <v>242</v>
      </c>
      <c r="N12" s="32">
        <f>SUM('[1]Data Input'!AB85)</f>
        <v>242</v>
      </c>
    </row>
    <row r="13" spans="1:14" s="26" customFormat="1">
      <c r="B13" s="29" t="s">
        <v>50</v>
      </c>
      <c r="C13" s="30">
        <f>SUM('[1]Data Input'!Q86)</f>
        <v>163</v>
      </c>
      <c r="D13" s="30">
        <f>SUM('[1]Data Input'!R86)</f>
        <v>172</v>
      </c>
      <c r="E13" s="30">
        <f>SUM('[1]Data Input'!S86)</f>
        <v>172</v>
      </c>
      <c r="F13" s="30">
        <f>SUM('[1]Data Input'!T86)</f>
        <v>172</v>
      </c>
      <c r="G13" s="30">
        <f>SUM('[1]Data Input'!U86)</f>
        <v>172</v>
      </c>
      <c r="H13" s="30">
        <f>SUM('[1]Data Input'!V86)</f>
        <v>172</v>
      </c>
      <c r="I13" s="30">
        <f>SUM('[1]Data Input'!W86)</f>
        <v>172</v>
      </c>
      <c r="J13" s="30">
        <f>SUM('[1]Data Input'!X86)</f>
        <v>172</v>
      </c>
      <c r="K13" s="30">
        <f>SUM('[1]Data Input'!Y86)</f>
        <v>172</v>
      </c>
      <c r="L13" s="30">
        <f>SUM('[1]Data Input'!Z86)</f>
        <v>172</v>
      </c>
      <c r="M13" s="30">
        <f>SUM('[1]Data Input'!AA86)</f>
        <v>172</v>
      </c>
      <c r="N13" s="30">
        <f>SUM('[1]Data Input'!AB86)</f>
        <v>172</v>
      </c>
    </row>
    <row r="14" spans="1:14" s="26" customFormat="1">
      <c r="B14" s="31" t="s">
        <v>56</v>
      </c>
      <c r="C14" s="32">
        <f>SUM('[1]Data Input'!Q87:Q93)</f>
        <v>241098</v>
      </c>
      <c r="D14" s="32">
        <f>SUM('[1]Data Input'!R87:R93)</f>
        <v>245274</v>
      </c>
      <c r="E14" s="32">
        <f>SUM('[1]Data Input'!S87:S93)</f>
        <v>278655</v>
      </c>
      <c r="F14" s="32">
        <f>SUM('[1]Data Input'!T87:T93)</f>
        <v>275384</v>
      </c>
      <c r="G14" s="32">
        <f>SUM('[1]Data Input'!U87:U93)</f>
        <v>272080</v>
      </c>
      <c r="H14" s="32">
        <f>SUM('[1]Data Input'!V87:V93)</f>
        <v>268742</v>
      </c>
      <c r="I14" s="32">
        <f>SUM('[1]Data Input'!W87:W93)</f>
        <v>267515.39600000001</v>
      </c>
      <c r="J14" s="32">
        <f>SUM('[1]Data Input'!X87:X93)</f>
        <v>266248.62475200003</v>
      </c>
      <c r="K14" s="32">
        <f>SUM('[1]Data Input'!Y87:Y93)</f>
        <v>264941.12824902404</v>
      </c>
      <c r="L14" s="32">
        <f>SUM('[1]Data Input'!Z87:Z93)</f>
        <v>263592.35378801235</v>
      </c>
      <c r="M14" s="32">
        <f>SUM('[1]Data Input'!AA87:AA93)</f>
        <v>262201.75403346849</v>
      </c>
      <c r="N14" s="32">
        <f>SUM('[1]Data Input'!AB87:AB93)</f>
        <v>260768.7870818701</v>
      </c>
    </row>
    <row r="15" spans="1:14" s="26" customFormat="1">
      <c r="B15" s="31" t="s">
        <v>57</v>
      </c>
      <c r="C15" s="32">
        <f>+'[1]Data Input'!Q94</f>
        <v>3979</v>
      </c>
      <c r="D15" s="32">
        <f>+'[1]Data Input'!R94</f>
        <v>32442</v>
      </c>
      <c r="E15" s="32">
        <f>+'[1]Data Input'!S94</f>
        <v>0</v>
      </c>
      <c r="F15" s="32">
        <f>+'[1]Data Input'!T94</f>
        <v>0</v>
      </c>
      <c r="G15" s="32">
        <f>+'[1]Data Input'!U94</f>
        <v>0</v>
      </c>
      <c r="H15" s="32">
        <f>+'[1]Data Input'!V94</f>
        <v>0</v>
      </c>
      <c r="I15" s="32">
        <f>+'[1]Data Input'!W94</f>
        <v>0</v>
      </c>
      <c r="J15" s="32">
        <f>+'[1]Data Input'!X94</f>
        <v>0</v>
      </c>
      <c r="K15" s="32">
        <f>+'[1]Data Input'!Y94</f>
        <v>0</v>
      </c>
      <c r="L15" s="32">
        <f>+'[1]Data Input'!Z94</f>
        <v>0</v>
      </c>
      <c r="M15" s="32">
        <f>+'[1]Data Input'!AA94</f>
        <v>0</v>
      </c>
      <c r="N15" s="32">
        <f>+'[1]Data Input'!AB94</f>
        <v>0</v>
      </c>
    </row>
    <row r="16" spans="1:14" s="26" customFormat="1">
      <c r="B16" s="33" t="s">
        <v>58</v>
      </c>
      <c r="C16" s="34">
        <f>SUBTOTAL(9,C12:C15)</f>
        <v>245433</v>
      </c>
      <c r="D16" s="34">
        <f t="shared" ref="D16:N16" si="1">SUBTOTAL(9,D12:D15)</f>
        <v>278130</v>
      </c>
      <c r="E16" s="34">
        <f t="shared" si="1"/>
        <v>279069</v>
      </c>
      <c r="F16" s="34">
        <f t="shared" si="1"/>
        <v>275798</v>
      </c>
      <c r="G16" s="34">
        <f t="shared" si="1"/>
        <v>272494</v>
      </c>
      <c r="H16" s="34">
        <f t="shared" si="1"/>
        <v>269156</v>
      </c>
      <c r="I16" s="34">
        <f t="shared" si="1"/>
        <v>267929.39600000001</v>
      </c>
      <c r="J16" s="34">
        <f t="shared" si="1"/>
        <v>266662.62475200003</v>
      </c>
      <c r="K16" s="34">
        <f t="shared" si="1"/>
        <v>265355.12824902404</v>
      </c>
      <c r="L16" s="34">
        <f t="shared" si="1"/>
        <v>264006.35378801235</v>
      </c>
      <c r="M16" s="34">
        <f t="shared" si="1"/>
        <v>262615.75403346849</v>
      </c>
      <c r="N16" s="34">
        <f t="shared" si="1"/>
        <v>261182.7870818701</v>
      </c>
    </row>
    <row r="17" spans="2:14" s="26" customFormat="1">
      <c r="B17" s="2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2:14" s="26" customFormat="1">
      <c r="B18" s="33" t="s">
        <v>59</v>
      </c>
      <c r="C18" s="34">
        <f t="shared" ref="C18:N18" si="2">+C16+C9</f>
        <v>263393</v>
      </c>
      <c r="D18" s="34">
        <f t="shared" si="2"/>
        <v>299544</v>
      </c>
      <c r="E18" s="34">
        <f t="shared" si="2"/>
        <v>291250</v>
      </c>
      <c r="F18" s="34">
        <f t="shared" si="2"/>
        <v>290145</v>
      </c>
      <c r="G18" s="34">
        <f t="shared" si="2"/>
        <v>289803</v>
      </c>
      <c r="H18" s="34">
        <f t="shared" si="2"/>
        <v>289975</v>
      </c>
      <c r="I18" s="34">
        <f t="shared" si="2"/>
        <v>290715.39600000001</v>
      </c>
      <c r="J18" s="34">
        <f t="shared" si="2"/>
        <v>291631.62475200003</v>
      </c>
      <c r="K18" s="34">
        <f t="shared" si="2"/>
        <v>292476.12824902404</v>
      </c>
      <c r="L18" s="34">
        <f t="shared" si="2"/>
        <v>293951.45378801232</v>
      </c>
      <c r="M18" s="34">
        <f t="shared" si="2"/>
        <v>295532.9540334685</v>
      </c>
      <c r="N18" s="34">
        <f t="shared" si="2"/>
        <v>297437.08708187012</v>
      </c>
    </row>
    <row r="19" spans="2:14" s="26" customForma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2:14" s="26" customFormat="1">
      <c r="B20" s="27" t="s">
        <v>60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2:14" s="26" customFormat="1">
      <c r="B21" s="29" t="s">
        <v>61</v>
      </c>
      <c r="C21" s="30">
        <f>-SUM('[1]Data Input'!Q97:Q100)</f>
        <v>5153</v>
      </c>
      <c r="D21" s="30">
        <f>-SUM('[1]Data Input'!R97:R100)</f>
        <v>5570</v>
      </c>
      <c r="E21" s="30">
        <f>-SUM('[1]Data Input'!S97:S100)</f>
        <v>5570</v>
      </c>
      <c r="F21" s="30">
        <f>-SUM('[1]Data Input'!T97:T100)</f>
        <v>5570</v>
      </c>
      <c r="G21" s="30">
        <f>-SUM('[1]Data Input'!U97:U100)</f>
        <v>5570</v>
      </c>
      <c r="H21" s="30">
        <f>-SUM('[1]Data Input'!V97:V100)</f>
        <v>5570</v>
      </c>
      <c r="I21" s="30">
        <f>-SUM('[1]Data Input'!W97:W100)</f>
        <v>5570</v>
      </c>
      <c r="J21" s="30">
        <f>-SUM('[1]Data Input'!X97:X100)</f>
        <v>5570</v>
      </c>
      <c r="K21" s="30">
        <f>-SUM('[1]Data Input'!Y97:Y100)</f>
        <v>5570</v>
      </c>
      <c r="L21" s="30">
        <f>-SUM('[1]Data Input'!Z97:Z100)</f>
        <v>5570</v>
      </c>
      <c r="M21" s="30">
        <f>-SUM('[1]Data Input'!AA97:AA100)</f>
        <v>5570</v>
      </c>
      <c r="N21" s="30">
        <f>-SUM('[1]Data Input'!AB97:AB100)</f>
        <v>5570</v>
      </c>
    </row>
    <row r="22" spans="2:14" s="26" customFormat="1">
      <c r="B22" s="31" t="s">
        <v>62</v>
      </c>
      <c r="C22" s="32">
        <f>-SUM('[1]Data Input'!Q105:Q108)</f>
        <v>491</v>
      </c>
      <c r="D22" s="32">
        <f>-SUM('[1]Data Input'!R105:R110)</f>
        <v>621</v>
      </c>
      <c r="E22" s="32">
        <f>-SUM('[1]Data Input'!S105:S110)</f>
        <v>338</v>
      </c>
      <c r="F22" s="32">
        <f>-SUM('[1]Data Input'!T105:T110)</f>
        <v>357</v>
      </c>
      <c r="G22" s="32">
        <f>-SUM('[1]Data Input'!U105:U110)</f>
        <v>378</v>
      </c>
      <c r="H22" s="32">
        <f>-SUM('[1]Data Input'!V105:V110)</f>
        <v>400</v>
      </c>
      <c r="I22" s="32">
        <f>-SUM('[1]Data Input'!W105:W110)</f>
        <v>425</v>
      </c>
      <c r="J22" s="32">
        <f>-SUM('[1]Data Input'!X105:X110)</f>
        <v>445</v>
      </c>
      <c r="K22" s="32">
        <f>-SUM('[1]Data Input'!Y105:Y110)</f>
        <v>195</v>
      </c>
      <c r="L22" s="32">
        <f>-SUM('[1]Data Input'!Z105:Z110)</f>
        <v>207</v>
      </c>
      <c r="M22" s="32">
        <f>-SUM('[1]Data Input'!AA105:AA110)</f>
        <v>0</v>
      </c>
      <c r="N22" s="32">
        <f>-SUM('[1]Data Input'!AB105:AB110)</f>
        <v>0</v>
      </c>
    </row>
    <row r="23" spans="2:14" s="26" customFormat="1">
      <c r="B23" s="29" t="s">
        <v>63</v>
      </c>
      <c r="C23" s="30">
        <f>-SUM('[1]Data Input'!Q101:Q104)</f>
        <v>3722.1750000000002</v>
      </c>
      <c r="D23" s="30">
        <f>-SUM('[1]Data Input'!R101:R104)</f>
        <v>4489.1750000000002</v>
      </c>
      <c r="E23" s="30">
        <f>-SUM('[1]Data Input'!S101:S104)</f>
        <v>5307.4436919999998</v>
      </c>
      <c r="F23" s="30">
        <f>-SUM('[1]Data Input'!T101:T104)</f>
        <v>6125.7123839999995</v>
      </c>
      <c r="G23" s="30">
        <f>-SUM('[1]Data Input'!U101:U104)</f>
        <v>6943.9810759999991</v>
      </c>
      <c r="H23" s="30">
        <f>-SUM('[1]Data Input'!V101:V104)</f>
        <v>7762.2497679999988</v>
      </c>
      <c r="I23" s="30">
        <f>-SUM('[1]Data Input'!W101:W104)</f>
        <v>8702.0920684938319</v>
      </c>
      <c r="J23" s="30">
        <f>-SUM('[1]Data Input'!X101:X104)</f>
        <v>9674.6088495049498</v>
      </c>
      <c r="K23" s="30">
        <f>-SUM('[1]Data Input'!Y101:Y104)</f>
        <v>10681.348717851457</v>
      </c>
      <c r="L23" s="30">
        <f>-SUM('[1]Data Input'!Z101:Z104)</f>
        <v>11722.879481590091</v>
      </c>
      <c r="M23" s="30">
        <f>-SUM('[1]Data Input'!AA101:AA104)</f>
        <v>12800.788822059578</v>
      </c>
      <c r="N23" s="30">
        <f>-SUM('[1]Data Input'!AB101:AB104)</f>
        <v>13916.684989445497</v>
      </c>
    </row>
    <row r="24" spans="2:14" s="26" customFormat="1">
      <c r="B24" s="33" t="s">
        <v>64</v>
      </c>
      <c r="C24" s="34">
        <f t="shared" ref="C24:N24" si="3">SUBTOTAL(9,C21:C23)</f>
        <v>9366.1749999999993</v>
      </c>
      <c r="D24" s="34">
        <f t="shared" si="3"/>
        <v>10680.174999999999</v>
      </c>
      <c r="E24" s="34">
        <f t="shared" si="3"/>
        <v>11215.443692000001</v>
      </c>
      <c r="F24" s="34">
        <f t="shared" si="3"/>
        <v>12052.712383999999</v>
      </c>
      <c r="G24" s="34">
        <f t="shared" si="3"/>
        <v>12891.981076</v>
      </c>
      <c r="H24" s="34">
        <f t="shared" si="3"/>
        <v>13732.249767999998</v>
      </c>
      <c r="I24" s="34">
        <f t="shared" si="3"/>
        <v>14697.092068493832</v>
      </c>
      <c r="J24" s="34">
        <f t="shared" si="3"/>
        <v>15689.60884950495</v>
      </c>
      <c r="K24" s="34">
        <f t="shared" si="3"/>
        <v>16446.348717851455</v>
      </c>
      <c r="L24" s="34">
        <f t="shared" si="3"/>
        <v>17499.879481590091</v>
      </c>
      <c r="M24" s="34">
        <f t="shared" si="3"/>
        <v>18370.788822059578</v>
      </c>
      <c r="N24" s="34">
        <f t="shared" si="3"/>
        <v>19486.684989445497</v>
      </c>
    </row>
    <row r="25" spans="2:14" s="26" customForma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2:14" s="26" customFormat="1">
      <c r="B26" s="27" t="s">
        <v>65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2:14" s="26" customFormat="1">
      <c r="B27" s="29" t="s">
        <v>61</v>
      </c>
      <c r="C27" s="30">
        <f>-'[1]Data Input'!Q113</f>
        <v>0</v>
      </c>
      <c r="D27" s="30">
        <f>-'[1]Data Input'!R113</f>
        <v>0</v>
      </c>
      <c r="E27" s="30">
        <f>-'[1]Data Input'!S113</f>
        <v>0</v>
      </c>
      <c r="F27" s="30">
        <f>-'[1]Data Input'!T113</f>
        <v>0</v>
      </c>
      <c r="G27" s="30">
        <f>-'[1]Data Input'!U113</f>
        <v>0</v>
      </c>
      <c r="H27" s="30">
        <f>-'[1]Data Input'!V113</f>
        <v>0</v>
      </c>
      <c r="I27" s="30">
        <f>-'[1]Data Input'!W113</f>
        <v>0</v>
      </c>
      <c r="J27" s="30">
        <f>-'[1]Data Input'!X113</f>
        <v>0</v>
      </c>
      <c r="K27" s="30">
        <f>-'[1]Data Input'!Y113</f>
        <v>0</v>
      </c>
      <c r="L27" s="30">
        <f>-'[1]Data Input'!Z113</f>
        <v>0</v>
      </c>
      <c r="M27" s="30">
        <f>-'[1]Data Input'!AA113</f>
        <v>0</v>
      </c>
      <c r="N27" s="30">
        <f>-'[1]Data Input'!AB113</f>
        <v>0</v>
      </c>
    </row>
    <row r="28" spans="2:14" s="26" customFormat="1">
      <c r="B28" s="29" t="s">
        <v>62</v>
      </c>
      <c r="C28" s="30">
        <f>-SUM('[1]Data Input'!Q115:Q129)</f>
        <v>9987</v>
      </c>
      <c r="D28" s="30">
        <f>-SUM('[1]Data Input'!R116:R121)-SUM('[1]Data Input'!R122:R127)-SUM('[1]Data Input'!R128:R129)</f>
        <v>9237</v>
      </c>
      <c r="E28" s="30">
        <f>-SUM('[1]Data Input'!S116:S121)-SUM('[1]Data Input'!S122:S127)-SUM('[1]Data Input'!S128:S129)</f>
        <v>2410</v>
      </c>
      <c r="F28" s="30">
        <f>-SUM('[1]Data Input'!T116:T121)-SUM('[1]Data Input'!T122:T127)-SUM('[1]Data Input'!T128:T129)</f>
        <v>2054</v>
      </c>
      <c r="G28" s="30">
        <f>-SUM('[1]Data Input'!U116:U121)-SUM('[1]Data Input'!U122:U127)-SUM('[1]Data Input'!U128:U129)</f>
        <v>1675</v>
      </c>
      <c r="H28" s="30">
        <f>-SUM('[1]Data Input'!V116:V121)-SUM('[1]Data Input'!V122:V127)-SUM('[1]Data Input'!V128:V129)</f>
        <v>1275</v>
      </c>
      <c r="I28" s="30">
        <f>-SUM('[1]Data Input'!W116:W121)-SUM('[1]Data Input'!W122:W127)-SUM('[1]Data Input'!W128:W129)</f>
        <v>850</v>
      </c>
      <c r="J28" s="30">
        <f>-SUM('[1]Data Input'!X116:X121)-SUM('[1]Data Input'!X122:X127)-SUM('[1]Data Input'!X128:X129)</f>
        <v>405</v>
      </c>
      <c r="K28" s="30">
        <f>-SUM('[1]Data Input'!Y116:Y121)-SUM('[1]Data Input'!Y122:Y127)-SUM('[1]Data Input'!Y128:Y129)</f>
        <v>210</v>
      </c>
      <c r="L28" s="30">
        <f>-SUM('[1]Data Input'!Z116:Z121)-SUM('[1]Data Input'!Z122:Z127)-SUM('[1]Data Input'!Z128:Z129)</f>
        <v>0</v>
      </c>
      <c r="M28" s="30">
        <f>-SUM('[1]Data Input'!AA116:AA121)-SUM('[1]Data Input'!AA122:AA127)-SUM('[1]Data Input'!AA128:AA129)</f>
        <v>0</v>
      </c>
      <c r="N28" s="30">
        <f>-SUM('[1]Data Input'!AB116:AB121)-SUM('[1]Data Input'!AB122:AB127)-SUM('[1]Data Input'!AB128:AB129)</f>
        <v>0</v>
      </c>
    </row>
    <row r="29" spans="2:14" s="26" customFormat="1">
      <c r="B29" s="31" t="s">
        <v>63</v>
      </c>
      <c r="C29" s="32">
        <f>-SUM('[1]Data Input'!Q114)</f>
        <v>343</v>
      </c>
      <c r="D29" s="32">
        <f>-SUM('[1]Data Input'!R114)</f>
        <v>130</v>
      </c>
      <c r="E29" s="32">
        <f>-SUM('[1]Data Input'!S114)</f>
        <v>130</v>
      </c>
      <c r="F29" s="32">
        <f>-SUM('[1]Data Input'!T114)</f>
        <v>130</v>
      </c>
      <c r="G29" s="32">
        <f>-SUM('[1]Data Input'!U114)</f>
        <v>130</v>
      </c>
      <c r="H29" s="32">
        <f>-SUM('[1]Data Input'!V114)</f>
        <v>130</v>
      </c>
      <c r="I29" s="32">
        <f>-SUM('[1]Data Input'!W114)</f>
        <v>130</v>
      </c>
      <c r="J29" s="32">
        <f>-SUM('[1]Data Input'!X114)</f>
        <v>130</v>
      </c>
      <c r="K29" s="32">
        <f>-SUM('[1]Data Input'!Y114)</f>
        <v>130</v>
      </c>
      <c r="L29" s="32">
        <f>-SUM('[1]Data Input'!Z114)</f>
        <v>130</v>
      </c>
      <c r="M29" s="32">
        <f>-SUM('[1]Data Input'!AA114)</f>
        <v>130</v>
      </c>
      <c r="N29" s="32">
        <f>-SUM('[1]Data Input'!AB114)</f>
        <v>130</v>
      </c>
    </row>
    <row r="30" spans="2:14" s="26" customFormat="1">
      <c r="B30" s="33" t="s">
        <v>66</v>
      </c>
      <c r="C30" s="34">
        <f>SUBTOTAL(9,C27:C29)</f>
        <v>10330</v>
      </c>
      <c r="D30" s="34">
        <f t="shared" ref="D30:N30" si="4">SUBTOTAL(9,D27:D29)</f>
        <v>9367</v>
      </c>
      <c r="E30" s="34">
        <f t="shared" si="4"/>
        <v>2540</v>
      </c>
      <c r="F30" s="34">
        <f t="shared" si="4"/>
        <v>2184</v>
      </c>
      <c r="G30" s="34">
        <f t="shared" si="4"/>
        <v>1805</v>
      </c>
      <c r="H30" s="34">
        <f t="shared" si="4"/>
        <v>1405</v>
      </c>
      <c r="I30" s="34">
        <f t="shared" si="4"/>
        <v>980</v>
      </c>
      <c r="J30" s="34">
        <f t="shared" si="4"/>
        <v>535</v>
      </c>
      <c r="K30" s="34">
        <f t="shared" si="4"/>
        <v>340</v>
      </c>
      <c r="L30" s="34">
        <f t="shared" si="4"/>
        <v>130</v>
      </c>
      <c r="M30" s="34">
        <f t="shared" si="4"/>
        <v>130</v>
      </c>
      <c r="N30" s="34">
        <f t="shared" si="4"/>
        <v>130</v>
      </c>
    </row>
    <row r="31" spans="2:14" s="26" customFormat="1">
      <c r="B31" s="35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2:14" s="26" customFormat="1">
      <c r="B32" s="33" t="s">
        <v>67</v>
      </c>
      <c r="C32" s="34">
        <f t="shared" ref="C32:M32" si="5">+C30+C24</f>
        <v>19696.174999999999</v>
      </c>
      <c r="D32" s="34">
        <f t="shared" si="5"/>
        <v>20047.174999999999</v>
      </c>
      <c r="E32" s="34">
        <f t="shared" si="5"/>
        <v>13755.443692000001</v>
      </c>
      <c r="F32" s="34">
        <f t="shared" si="5"/>
        <v>14236.712383999999</v>
      </c>
      <c r="G32" s="34">
        <f t="shared" si="5"/>
        <v>14696.981076</v>
      </c>
      <c r="H32" s="34">
        <f t="shared" si="5"/>
        <v>15137.249767999998</v>
      </c>
      <c r="I32" s="34">
        <f t="shared" si="5"/>
        <v>15677.092068493832</v>
      </c>
      <c r="J32" s="34">
        <f t="shared" si="5"/>
        <v>16224.60884950495</v>
      </c>
      <c r="K32" s="34">
        <f t="shared" si="5"/>
        <v>16786.348717851455</v>
      </c>
      <c r="L32" s="34">
        <f t="shared" si="5"/>
        <v>17629.879481590091</v>
      </c>
      <c r="M32" s="34">
        <f t="shared" si="5"/>
        <v>18500.788822059578</v>
      </c>
      <c r="N32" s="34">
        <f>+N30+N24</f>
        <v>19616.684989445497</v>
      </c>
    </row>
    <row r="33" spans="2:14" s="26" customFormat="1">
      <c r="B33" s="3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2:14" s="26" customFormat="1">
      <c r="B34" s="33" t="s">
        <v>68</v>
      </c>
      <c r="C34" s="34">
        <f t="shared" ref="C34:N34" si="6">+C18-C32</f>
        <v>243696.82500000001</v>
      </c>
      <c r="D34" s="34">
        <f t="shared" si="6"/>
        <v>279496.82500000001</v>
      </c>
      <c r="E34" s="34">
        <f t="shared" si="6"/>
        <v>277494.556308</v>
      </c>
      <c r="F34" s="34">
        <f t="shared" si="6"/>
        <v>275908.28761599999</v>
      </c>
      <c r="G34" s="34">
        <f t="shared" si="6"/>
        <v>275106.01892399997</v>
      </c>
      <c r="H34" s="34">
        <f t="shared" si="6"/>
        <v>274837.75023200002</v>
      </c>
      <c r="I34" s="34">
        <f t="shared" si="6"/>
        <v>275038.30393150618</v>
      </c>
      <c r="J34" s="34">
        <f t="shared" si="6"/>
        <v>275407.01590249507</v>
      </c>
      <c r="K34" s="34">
        <f t="shared" si="6"/>
        <v>275689.77953117259</v>
      </c>
      <c r="L34" s="34">
        <f t="shared" si="6"/>
        <v>276321.57430642226</v>
      </c>
      <c r="M34" s="34">
        <f t="shared" si="6"/>
        <v>277032.16521140892</v>
      </c>
      <c r="N34" s="34">
        <f t="shared" si="6"/>
        <v>277820.40209242463</v>
      </c>
    </row>
    <row r="35" spans="2:14" s="26" customFormat="1"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2:14" s="26" customFormat="1">
      <c r="B36" s="27" t="s">
        <v>69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2:14" s="26" customFormat="1">
      <c r="B37" s="29" t="s">
        <v>70</v>
      </c>
      <c r="C37" s="30">
        <f>-SUM('[1]Data Input'!Q132:Q134)</f>
        <v>250510</v>
      </c>
      <c r="D37" s="30">
        <f>-SUM('[1]Data Input'!R132:R134)</f>
        <v>283559</v>
      </c>
      <c r="E37" s="30">
        <f>-SUM('[1]Data Input'!S132:S134)</f>
        <v>279497</v>
      </c>
      <c r="F37" s="30">
        <f>-SUM('[1]Data Input'!T132:T134)</f>
        <v>277495</v>
      </c>
      <c r="G37" s="30">
        <f>-SUM('[1]Data Input'!U132:U134)</f>
        <v>275909</v>
      </c>
      <c r="H37" s="30">
        <f>-SUM('[1]Data Input'!V132:V134)</f>
        <v>275106</v>
      </c>
      <c r="I37" s="30">
        <f>-SUM('[1]Data Input'!W132:W134)</f>
        <v>274837</v>
      </c>
      <c r="J37" s="30">
        <f>-SUM('[1]Data Input'!X132:X134)</f>
        <v>275038.16432738578</v>
      </c>
      <c r="K37" s="30">
        <f>-SUM('[1]Data Input'!Y132:Y134)</f>
        <v>275407.53870623006</v>
      </c>
      <c r="L37" s="30">
        <f>-SUM('[1]Data Input'!Z132:Z134)</f>
        <v>275690.02070483391</v>
      </c>
      <c r="M37" s="30">
        <f>-SUM('[1]Data Input'!AA132:AA134)</f>
        <v>276321.74460498913</v>
      </c>
      <c r="N37" s="30">
        <f>-SUM('[1]Data Input'!AB132:AB134)</f>
        <v>277032.58896696125</v>
      </c>
    </row>
    <row r="38" spans="2:14" s="26" customFormat="1">
      <c r="B38" s="31" t="s">
        <v>71</v>
      </c>
      <c r="C38" s="32">
        <f>-'[1]Data Input'!Q45</f>
        <v>-2770.1749999999993</v>
      </c>
      <c r="D38" s="32">
        <f>-'[1]Data Input'!R45</f>
        <v>-4062</v>
      </c>
      <c r="E38" s="32">
        <f>-'[1]Data Input'!S45</f>
        <v>-2002</v>
      </c>
      <c r="F38" s="32">
        <f>-'[1]Data Input'!T45</f>
        <v>-1586</v>
      </c>
      <c r="G38" s="32">
        <f>-'[1]Data Input'!U45</f>
        <v>-803</v>
      </c>
      <c r="H38" s="32">
        <f>-'[1]Data Input'!V45</f>
        <v>-269</v>
      </c>
      <c r="I38" s="32">
        <f>-'[1]Data Input'!W45</f>
        <v>201.16432738579169</v>
      </c>
      <c r="J38" s="32">
        <f>-'[1]Data Input'!X45</f>
        <v>369.374378844288</v>
      </c>
      <c r="K38" s="32">
        <f>-'[1]Data Input'!Y45</f>
        <v>282.48199860383465</v>
      </c>
      <c r="L38" s="32">
        <f>-'[1]Data Input'!Z45</f>
        <v>631.72390015523342</v>
      </c>
      <c r="M38" s="32">
        <f>-'[1]Data Input'!AA45</f>
        <v>710.8443619721038</v>
      </c>
      <c r="N38" s="32">
        <f>-'[1]Data Input'!AB45</f>
        <v>788.30506015927313</v>
      </c>
    </row>
    <row r="39" spans="2:14" s="26" customFormat="1">
      <c r="B39" s="33" t="s">
        <v>72</v>
      </c>
      <c r="C39" s="34">
        <f t="shared" ref="C39:N39" si="7">SUM(C37:C38)</f>
        <v>247739.82500000001</v>
      </c>
      <c r="D39" s="34">
        <f t="shared" si="7"/>
        <v>279497</v>
      </c>
      <c r="E39" s="34">
        <f t="shared" si="7"/>
        <v>277495</v>
      </c>
      <c r="F39" s="34">
        <f t="shared" si="7"/>
        <v>275909</v>
      </c>
      <c r="G39" s="34">
        <f t="shared" si="7"/>
        <v>275106</v>
      </c>
      <c r="H39" s="34">
        <f t="shared" si="7"/>
        <v>274837</v>
      </c>
      <c r="I39" s="34">
        <f t="shared" si="7"/>
        <v>275038.16432738578</v>
      </c>
      <c r="J39" s="34">
        <f t="shared" si="7"/>
        <v>275407.53870623006</v>
      </c>
      <c r="K39" s="34">
        <f t="shared" si="7"/>
        <v>275690.02070483391</v>
      </c>
      <c r="L39" s="34">
        <f t="shared" si="7"/>
        <v>276321.74460498913</v>
      </c>
      <c r="M39" s="34">
        <f t="shared" si="7"/>
        <v>277032.58896696125</v>
      </c>
      <c r="N39" s="34">
        <f t="shared" si="7"/>
        <v>277820.89402712055</v>
      </c>
    </row>
    <row r="40" spans="2:14" s="26" customFormat="1">
      <c r="C40" s="39"/>
      <c r="D40" s="39"/>
    </row>
    <row r="41" spans="2:14" s="26" customFormat="1">
      <c r="C41" s="39"/>
      <c r="D41" s="39"/>
    </row>
    <row r="42" spans="2:14" s="26" customFormat="1" hidden="1">
      <c r="B42" s="40" t="s">
        <v>73</v>
      </c>
      <c r="C42" s="41">
        <f>+'[1]Funding Summary'!C22</f>
        <v>-2770.1750000000029</v>
      </c>
      <c r="D42" s="42">
        <f>+'[1]Funding Summary'!D22</f>
        <v>-4062</v>
      </c>
      <c r="E42" s="42">
        <f>+'[1]Funding Summary'!E22</f>
        <v>-2002</v>
      </c>
      <c r="F42" s="42">
        <f>+'[1]Funding Summary'!F22</f>
        <v>-1586</v>
      </c>
      <c r="G42" s="42">
        <f>+'[1]Funding Summary'!G22</f>
        <v>-803</v>
      </c>
      <c r="H42" s="42">
        <f>+'[1]Funding Summary'!H22</f>
        <v>-269</v>
      </c>
      <c r="I42" s="42">
        <f>+'[1]Funding Summary'!I22</f>
        <v>201.16432738579169</v>
      </c>
      <c r="J42" s="42">
        <f>+'[1]Funding Summary'!J22</f>
        <v>369.37437884429528</v>
      </c>
      <c r="K42" s="42">
        <f>+'[1]Funding Summary'!K22</f>
        <v>282.48199860384193</v>
      </c>
      <c r="L42" s="42">
        <f>+'[1]Funding Summary'!L22</f>
        <v>631.72390015522979</v>
      </c>
      <c r="M42" s="42">
        <f>+'[1]Funding Summary'!M22</f>
        <v>710.84436197211471</v>
      </c>
      <c r="N42" s="42">
        <f>+'[1]Funding Summary'!N22</f>
        <v>788.30506015926949</v>
      </c>
    </row>
    <row r="43" spans="2:14" s="26" customFormat="1" hidden="1"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2:14" s="26" customFormat="1" hidden="1">
      <c r="B44" s="40" t="s">
        <v>74</v>
      </c>
      <c r="C44" s="43">
        <f>+C38-C42</f>
        <v>3.637978807091713E-12</v>
      </c>
      <c r="D44" s="43">
        <f>+D38-D42</f>
        <v>0</v>
      </c>
      <c r="E44" s="43">
        <f t="shared" ref="E44:N44" si="8">+E38-E42</f>
        <v>0</v>
      </c>
      <c r="F44" s="43">
        <f t="shared" si="8"/>
        <v>0</v>
      </c>
      <c r="G44" s="43">
        <f t="shared" si="8"/>
        <v>0</v>
      </c>
      <c r="H44" s="43">
        <f t="shared" si="8"/>
        <v>0</v>
      </c>
      <c r="I44" s="43">
        <f t="shared" si="8"/>
        <v>0</v>
      </c>
      <c r="J44" s="43">
        <f t="shared" si="8"/>
        <v>-7.2759576141834259E-12</v>
      </c>
      <c r="K44" s="43">
        <f t="shared" si="8"/>
        <v>-7.2759576141834259E-12</v>
      </c>
      <c r="L44" s="43">
        <f t="shared" si="8"/>
        <v>3.637978807091713E-12</v>
      </c>
      <c r="M44" s="43">
        <f t="shared" si="8"/>
        <v>-1.0913936421275139E-11</v>
      </c>
      <c r="N44" s="43">
        <f t="shared" si="8"/>
        <v>3.637978807091713E-12</v>
      </c>
    </row>
    <row r="45" spans="2:14" s="26" customFormat="1" hidden="1"/>
    <row r="46" spans="2:14" s="26" customFormat="1" hidden="1">
      <c r="B46" s="40" t="s">
        <v>74</v>
      </c>
      <c r="C46" s="43">
        <f>+C34-C39</f>
        <v>-4043</v>
      </c>
      <c r="D46" s="43">
        <f>+D34-D39</f>
        <v>-0.17499999998835847</v>
      </c>
      <c r="E46" s="43">
        <f t="shared" ref="E46:N46" si="9">+E34-E39</f>
        <v>-0.44369200000073761</v>
      </c>
      <c r="F46" s="43">
        <f t="shared" si="9"/>
        <v>-0.71238400001311675</v>
      </c>
      <c r="G46" s="43">
        <f t="shared" si="9"/>
        <v>1.8923999974504113E-2</v>
      </c>
      <c r="H46" s="43">
        <f t="shared" si="9"/>
        <v>0.75023200002033263</v>
      </c>
      <c r="I46" s="43">
        <f t="shared" si="9"/>
        <v>0.1396041203988716</v>
      </c>
      <c r="J46" s="43">
        <f t="shared" si="9"/>
        <v>-0.52280373498797417</v>
      </c>
      <c r="K46" s="43">
        <f t="shared" si="9"/>
        <v>-0.24117366131395102</v>
      </c>
      <c r="L46" s="43">
        <f t="shared" si="9"/>
        <v>-0.17029856686713174</v>
      </c>
      <c r="M46" s="43">
        <f t="shared" si="9"/>
        <v>-0.42375555232865736</v>
      </c>
      <c r="N46" s="43">
        <f t="shared" si="9"/>
        <v>-0.49193469592137262</v>
      </c>
    </row>
    <row r="47" spans="2:14" hidden="1"/>
    <row r="48" spans="2:14" hidden="1">
      <c r="B48" s="40" t="s">
        <v>74</v>
      </c>
      <c r="D48" s="43">
        <f>+D39-E37</f>
        <v>0</v>
      </c>
      <c r="E48" s="43">
        <f>+E39-F37</f>
        <v>0</v>
      </c>
      <c r="F48" s="43">
        <f t="shared" ref="F48:M48" si="10">+F39-G37</f>
        <v>0</v>
      </c>
      <c r="G48" s="43">
        <f t="shared" si="10"/>
        <v>0</v>
      </c>
      <c r="H48" s="43">
        <f t="shared" si="10"/>
        <v>0</v>
      </c>
      <c r="I48" s="43">
        <f t="shared" si="10"/>
        <v>0</v>
      </c>
      <c r="J48" s="43">
        <f t="shared" si="10"/>
        <v>0</v>
      </c>
      <c r="K48" s="43">
        <f t="shared" si="10"/>
        <v>0</v>
      </c>
      <c r="L48" s="43">
        <f t="shared" si="10"/>
        <v>0</v>
      </c>
      <c r="M48" s="43">
        <f t="shared" si="10"/>
        <v>0</v>
      </c>
      <c r="N48" s="43">
        <f>+N39-O37</f>
        <v>277820.89402712055</v>
      </c>
    </row>
    <row r="49" hidden="1"/>
    <row r="50" hidden="1"/>
  </sheetData>
  <mergeCells count="2">
    <mergeCell ref="A1:N1"/>
    <mergeCell ref="C2:M2"/>
  </mergeCells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43"/>
  <sheetViews>
    <sheetView topLeftCell="A13" zoomScaleNormal="100" workbookViewId="0">
      <selection activeCell="L51" sqref="L51"/>
    </sheetView>
  </sheetViews>
  <sheetFormatPr defaultRowHeight="12.75"/>
  <cols>
    <col min="2" max="2" width="42.42578125" customWidth="1"/>
    <col min="3" max="4" width="10.7109375" hidden="1" customWidth="1"/>
    <col min="5" max="14" width="10.7109375" customWidth="1"/>
  </cols>
  <sheetData>
    <row r="1" spans="1:14" s="2" customFormat="1" ht="47.25" customHeight="1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>
      <c r="C2" s="3" t="s">
        <v>1</v>
      </c>
      <c r="D2" s="3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s="2" customFormat="1">
      <c r="C3" s="6">
        <v>2013</v>
      </c>
      <c r="D3" s="6">
        <f>'[1]Funding Summary'!D3</f>
        <v>2015</v>
      </c>
      <c r="E3" s="6">
        <f>'[1]Funding Summary'!E3</f>
        <v>2016</v>
      </c>
      <c r="F3" s="6">
        <f>'[1]Funding Summary'!F3</f>
        <v>2017</v>
      </c>
      <c r="G3" s="6">
        <f>'[1]Funding Summary'!G3</f>
        <v>2018</v>
      </c>
      <c r="H3" s="6">
        <f>'[1]Funding Summary'!H3</f>
        <v>2019</v>
      </c>
      <c r="I3" s="6">
        <f>'[1]Funding Summary'!I3</f>
        <v>2020</v>
      </c>
      <c r="J3" s="6">
        <f>'[1]Funding Summary'!J3</f>
        <v>2021</v>
      </c>
      <c r="K3" s="6">
        <f>'[1]Funding Summary'!K3</f>
        <v>2022</v>
      </c>
      <c r="L3" s="6">
        <f>'[1]Funding Summary'!L3</f>
        <v>2023</v>
      </c>
      <c r="M3" s="6">
        <f>'[1]Funding Summary'!M3</f>
        <v>2024</v>
      </c>
      <c r="N3" s="6">
        <f>'[1]Funding Summary'!N3</f>
        <v>2025</v>
      </c>
    </row>
    <row r="4" spans="1:14" s="26" customFormat="1">
      <c r="B4" s="38" t="s">
        <v>76</v>
      </c>
      <c r="C4" s="28"/>
      <c r="D4" s="28"/>
      <c r="E4" s="28"/>
    </row>
    <row r="5" spans="1:14" s="26" customFormat="1">
      <c r="B5" s="44" t="s">
        <v>18</v>
      </c>
      <c r="C5" s="30">
        <f>-'[1]Data Input'!Q45</f>
        <v>-2770.1749999999993</v>
      </c>
      <c r="D5" s="30">
        <f>-'[1]Data Input'!R45</f>
        <v>-4062</v>
      </c>
      <c r="E5" s="30">
        <f>-'[1]Data Input'!S45</f>
        <v>-2002</v>
      </c>
      <c r="F5" s="30">
        <f>-'[1]Data Input'!T45</f>
        <v>-1586</v>
      </c>
      <c r="G5" s="30">
        <f>-'[1]Data Input'!U45</f>
        <v>-803</v>
      </c>
      <c r="H5" s="30">
        <f>-'[1]Data Input'!V45</f>
        <v>-269</v>
      </c>
      <c r="I5" s="30">
        <f>-'[1]Data Input'!W45</f>
        <v>201.16432738579169</v>
      </c>
      <c r="J5" s="30">
        <f>-'[1]Data Input'!X45</f>
        <v>369.374378844288</v>
      </c>
      <c r="K5" s="30">
        <f>-'[1]Data Input'!Y45</f>
        <v>282.48199860383465</v>
      </c>
      <c r="L5" s="30">
        <f>-'[1]Data Input'!Z45</f>
        <v>631.72390015523342</v>
      </c>
      <c r="M5" s="30">
        <f>-'[1]Data Input'!AA45</f>
        <v>710.8443619721038</v>
      </c>
      <c r="N5" s="30">
        <f>-'[1]Data Input'!AB45</f>
        <v>788.30506015927313</v>
      </c>
    </row>
    <row r="6" spans="1:14" s="26" customFormat="1">
      <c r="B6" s="45" t="s">
        <v>42</v>
      </c>
      <c r="C6" s="30">
        <f>-'[1]Data Input'!Q89</f>
        <v>5251</v>
      </c>
      <c r="D6" s="30">
        <f>-'[1]Data Input'!R89</f>
        <v>6101</v>
      </c>
      <c r="E6" s="30">
        <f>-'[1]Data Input'!S89</f>
        <v>4901</v>
      </c>
      <c r="F6" s="30">
        <f>-'[1]Data Input'!T89</f>
        <v>4950</v>
      </c>
      <c r="G6" s="30">
        <f>-'[1]Data Input'!U89</f>
        <v>4999</v>
      </c>
      <c r="H6" s="30">
        <f>-'[1]Data Input'!V89</f>
        <v>5049</v>
      </c>
      <c r="I6" s="30">
        <f>-'[1]Data Input'!W89</f>
        <v>5124</v>
      </c>
      <c r="J6" s="30">
        <f>-'[1]Data Input'!X89</f>
        <v>5201</v>
      </c>
      <c r="K6" s="30">
        <f>-'[1]Data Input'!Y89</f>
        <v>5279</v>
      </c>
      <c r="L6" s="30">
        <f>-'[1]Data Input'!Z89</f>
        <v>5358</v>
      </c>
      <c r="M6" s="30">
        <f>-'[1]Data Input'!AA89</f>
        <v>5438</v>
      </c>
      <c r="N6" s="30">
        <f>-'[1]Data Input'!AB89</f>
        <v>5519</v>
      </c>
    </row>
    <row r="7" spans="1:14" s="26" customFormat="1">
      <c r="B7" s="45" t="s">
        <v>77</v>
      </c>
      <c r="C7" s="30">
        <f>'[1]Data Input'!Q16</f>
        <v>295</v>
      </c>
      <c r="D7" s="30">
        <f>'[1]Data Input'!R16</f>
        <v>-124</v>
      </c>
      <c r="E7" s="30">
        <f>'[1]Data Input'!S16</f>
        <v>-73</v>
      </c>
      <c r="F7" s="30">
        <f>'[1]Data Input'!T16</f>
        <v>-73</v>
      </c>
      <c r="G7" s="30">
        <f>'[1]Data Input'!U16</f>
        <v>-73</v>
      </c>
      <c r="H7" s="30">
        <f>'[1]Data Input'!V16</f>
        <v>-74</v>
      </c>
      <c r="I7" s="30">
        <f>'[1]Data Input'!W16</f>
        <v>0</v>
      </c>
      <c r="J7" s="30">
        <f>'[1]Data Input'!X16</f>
        <v>0</v>
      </c>
      <c r="K7" s="30">
        <f>'[1]Data Input'!Y16</f>
        <v>0</v>
      </c>
      <c r="L7" s="30">
        <f>'[1]Data Input'!Z16</f>
        <v>0</v>
      </c>
      <c r="M7" s="30">
        <f>'[1]Data Input'!AA16</f>
        <v>0</v>
      </c>
      <c r="N7" s="30">
        <f>'[1]Data Input'!AB16</f>
        <v>0</v>
      </c>
    </row>
    <row r="8" spans="1:14" s="26" customFormat="1">
      <c r="B8" s="45" t="s">
        <v>78</v>
      </c>
      <c r="C8" s="30">
        <f>-(+'[1]Data Input'!Q103+'[1]Data Input'!Q104)</f>
        <v>506.17500000000001</v>
      </c>
      <c r="D8" s="30">
        <f>-(+'[1]Data Input'!R103+'[1]Data Input'!R104)</f>
        <v>767</v>
      </c>
      <c r="E8" s="30">
        <f>-(+'[1]Data Input'!S103+'[1]Data Input'!S104)</f>
        <v>818.26869199999987</v>
      </c>
      <c r="F8" s="30">
        <f>-(+'[1]Data Input'!T103+'[1]Data Input'!T104)</f>
        <v>818.26869199999987</v>
      </c>
      <c r="G8" s="30">
        <f>-(+'[1]Data Input'!U103+'[1]Data Input'!U104)</f>
        <v>818.26869199999987</v>
      </c>
      <c r="H8" s="30">
        <f>-(+'[1]Data Input'!V103+'[1]Data Input'!V104)</f>
        <v>818.26869199999987</v>
      </c>
      <c r="I8" s="30">
        <f>-(+'[1]Data Input'!W103+'[1]Data Input'!W104)</f>
        <v>939.8423004938337</v>
      </c>
      <c r="J8" s="30">
        <f>-(+'[1]Data Input'!X103+'[1]Data Input'!X104)</f>
        <v>972.51678101111793</v>
      </c>
      <c r="K8" s="30">
        <f>-(+'[1]Data Input'!Y103+'[1]Data Input'!Y104)</f>
        <v>1006.7398683465069</v>
      </c>
      <c r="L8" s="30">
        <f>-(+'[1]Data Input'!Z103+'[1]Data Input'!Z104)</f>
        <v>1041.5307637386347</v>
      </c>
      <c r="M8" s="30">
        <f>-(+'[1]Data Input'!AA103+'[1]Data Input'!AA104)</f>
        <v>1077.9093404694868</v>
      </c>
      <c r="N8" s="30">
        <f>-(+'[1]Data Input'!AB103+'[1]Data Input'!AB104)</f>
        <v>1115.8961673859189</v>
      </c>
    </row>
    <row r="9" spans="1:14" s="26" customFormat="1">
      <c r="B9" s="3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s="26" customFormat="1">
      <c r="B10" s="46" t="s">
        <v>79</v>
      </c>
      <c r="C10" s="34">
        <f>SUBTOTAL(9,C5:C9)</f>
        <v>3282.0000000000009</v>
      </c>
      <c r="D10" s="34">
        <f>SUBTOTAL(9,D5:D9)</f>
        <v>2682</v>
      </c>
      <c r="E10" s="34">
        <f t="shared" ref="E10:N10" si="0">SUBTOTAL(9,E5:E9)</f>
        <v>3644.2686919999996</v>
      </c>
      <c r="F10" s="34">
        <f t="shared" si="0"/>
        <v>4109.2686919999996</v>
      </c>
      <c r="G10" s="34">
        <f t="shared" si="0"/>
        <v>4941.2686919999996</v>
      </c>
      <c r="H10" s="34">
        <f t="shared" si="0"/>
        <v>5524.2686919999996</v>
      </c>
      <c r="I10" s="34">
        <f t="shared" si="0"/>
        <v>6265.0066278796257</v>
      </c>
      <c r="J10" s="34">
        <f t="shared" si="0"/>
        <v>6542.8911598554059</v>
      </c>
      <c r="K10" s="34">
        <f t="shared" si="0"/>
        <v>6568.2218669503418</v>
      </c>
      <c r="L10" s="34">
        <f t="shared" si="0"/>
        <v>7031.2546638938684</v>
      </c>
      <c r="M10" s="34">
        <f t="shared" si="0"/>
        <v>7226.7537024415906</v>
      </c>
      <c r="N10" s="34">
        <f t="shared" si="0"/>
        <v>7423.2012275451925</v>
      </c>
    </row>
    <row r="11" spans="1:14" s="26" customForma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s="26" customFormat="1">
      <c r="B12" s="38" t="s">
        <v>80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s="26" customFormat="1">
      <c r="B13" s="44" t="s">
        <v>81</v>
      </c>
      <c r="C13" s="30"/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</row>
    <row r="14" spans="1:14" s="26" customFormat="1">
      <c r="B14" s="45" t="s">
        <v>82</v>
      </c>
      <c r="C14" s="30">
        <f>-'[1]Data Input'!Q92-'[1]Data Input'!Q93-'[1]Data Input'!Q90</f>
        <v>-3419</v>
      </c>
      <c r="D14" s="30">
        <f>-'[1]Data Input'!R92-'[1]Data Input'!R93-'[1]Data Input'!R90</f>
        <v>-6356</v>
      </c>
      <c r="E14" s="30">
        <f>-'[1]Data Input'!S92-'[1]Data Input'!S93-'[1]Data Input'!S90</f>
        <v>-5991</v>
      </c>
      <c r="F14" s="30">
        <f>-'[1]Data Input'!T92-'[1]Data Input'!T93-'[1]Data Input'!T90</f>
        <v>-1830</v>
      </c>
      <c r="G14" s="30">
        <f>-'[1]Data Input'!U92-'[1]Data Input'!U93-'[1]Data Input'!U90</f>
        <v>-1846</v>
      </c>
      <c r="H14" s="30">
        <f>-'[1]Data Input'!V92-'[1]Data Input'!V93-'[1]Data Input'!V90</f>
        <v>-1861</v>
      </c>
      <c r="I14" s="30">
        <f>-'[1]Data Input'!W92-'[1]Data Input'!W93-'[1]Data Input'!W90</f>
        <v>-3897.3960000000002</v>
      </c>
      <c r="J14" s="30">
        <f>-'[1]Data Input'!X92-'[1]Data Input'!X93-'[1]Data Input'!X90</f>
        <v>-3934.2287520000004</v>
      </c>
      <c r="K14" s="30">
        <f>-'[1]Data Input'!Y92-'[1]Data Input'!Y93-'[1]Data Input'!Y90</f>
        <v>-3971.5034970240004</v>
      </c>
      <c r="L14" s="30">
        <f>-'[1]Data Input'!Z92-'[1]Data Input'!Z93-'[1]Data Input'!Z90</f>
        <v>-4009.2255389882885</v>
      </c>
      <c r="M14" s="30">
        <f>-'[1]Data Input'!AA92-'[1]Data Input'!AA93-'[1]Data Input'!AA90</f>
        <v>-4047.4002454561478</v>
      </c>
      <c r="N14" s="30">
        <f>-'[1]Data Input'!AB92-'[1]Data Input'!AB93-'[1]Data Input'!AB90</f>
        <v>-4086.0330484016217</v>
      </c>
    </row>
    <row r="15" spans="1:14" s="26" customFormat="1">
      <c r="B15" s="45" t="s">
        <v>83</v>
      </c>
      <c r="C15" s="30">
        <f>-'[1]Data Input'!Q88-C7</f>
        <v>-130</v>
      </c>
      <c r="D15" s="47">
        <f>-'[1]Data Input'!R88-D7</f>
        <v>182</v>
      </c>
      <c r="E15" s="47">
        <f>-'[1]Data Input'!S88-E7</f>
        <v>224</v>
      </c>
      <c r="F15" s="47">
        <f>-'[1]Data Input'!T88-F7</f>
        <v>224</v>
      </c>
      <c r="G15" s="47">
        <f>-'[1]Data Input'!U88-G7</f>
        <v>224</v>
      </c>
      <c r="H15" s="47">
        <f>-'[1]Data Input'!V88-H7</f>
        <v>224</v>
      </c>
      <c r="I15" s="47">
        <f>-'[1]Data Input'!W88-I7</f>
        <v>0</v>
      </c>
      <c r="J15" s="47">
        <f>-'[1]Data Input'!X88-J7</f>
        <v>0</v>
      </c>
      <c r="K15" s="47">
        <f>-'[1]Data Input'!Y88-K7</f>
        <v>0</v>
      </c>
      <c r="L15" s="47">
        <f>-'[1]Data Input'!Z88-L7</f>
        <v>0</v>
      </c>
      <c r="M15" s="47">
        <f>-'[1]Data Input'!AA88-M7</f>
        <v>0</v>
      </c>
      <c r="N15" s="47">
        <f>-'[1]Data Input'!AB88-N7</f>
        <v>0</v>
      </c>
    </row>
    <row r="16" spans="1:14" s="26" customFormat="1">
      <c r="B16" s="45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2:14" s="26" customFormat="1"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2:14" s="26" customFormat="1">
      <c r="B18" s="46" t="s">
        <v>84</v>
      </c>
      <c r="C18" s="34">
        <f t="shared" ref="C18" si="1">SUBTOTAL(9,C13:C17)</f>
        <v>-3549</v>
      </c>
      <c r="D18" s="34">
        <f>SUBTOTAL(9,D13:D17)</f>
        <v>-6174</v>
      </c>
      <c r="E18" s="34">
        <f t="shared" ref="E18:N18" si="2">SUBTOTAL(9,E13:E17)</f>
        <v>-5767</v>
      </c>
      <c r="F18" s="34">
        <f t="shared" si="2"/>
        <v>-1606</v>
      </c>
      <c r="G18" s="34">
        <f t="shared" si="2"/>
        <v>-1622</v>
      </c>
      <c r="H18" s="34">
        <f t="shared" si="2"/>
        <v>-1637</v>
      </c>
      <c r="I18" s="34">
        <f t="shared" si="2"/>
        <v>-3897.3960000000002</v>
      </c>
      <c r="J18" s="34">
        <f t="shared" si="2"/>
        <v>-3934.2287520000004</v>
      </c>
      <c r="K18" s="34">
        <f t="shared" si="2"/>
        <v>-3971.5034970240004</v>
      </c>
      <c r="L18" s="34">
        <f t="shared" si="2"/>
        <v>-4009.2255389882885</v>
      </c>
      <c r="M18" s="34">
        <f t="shared" si="2"/>
        <v>-4047.4002454561478</v>
      </c>
      <c r="N18" s="34">
        <f t="shared" si="2"/>
        <v>-4086.0330484016217</v>
      </c>
    </row>
    <row r="19" spans="2:14" s="26" customForma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2:14" s="26" customFormat="1">
      <c r="B20" s="38" t="s">
        <v>85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2:14" s="26" customFormat="1">
      <c r="B21" s="44" t="s">
        <v>86</v>
      </c>
      <c r="C21" s="28"/>
      <c r="D21" s="30">
        <f>-('[1]Funding Summary'!D34+'[1]Funding Summary'!D35-'[1]Funding Summary'!D43*0)*0</f>
        <v>0</v>
      </c>
      <c r="E21" s="30">
        <f>-('[1]Funding Summary'!E34+'[1]Funding Summary'!E35-'[1]Funding Summary'!E43*0)*0</f>
        <v>0</v>
      </c>
      <c r="F21" s="30">
        <f>-('[1]Funding Summary'!F34+'[1]Funding Summary'!F35-'[1]Funding Summary'!F43*0)*0</f>
        <v>0</v>
      </c>
      <c r="G21" s="30">
        <f>-('[1]Funding Summary'!G34+'[1]Funding Summary'!G35-'[1]Funding Summary'!G43*0)*0</f>
        <v>0</v>
      </c>
      <c r="H21" s="30">
        <f>-('[1]Funding Summary'!H34+'[1]Funding Summary'!H35-'[1]Funding Summary'!H43*0)*0</f>
        <v>0</v>
      </c>
      <c r="I21" s="30">
        <f>-('[1]Funding Summary'!I34+'[1]Funding Summary'!I35-'[1]Funding Summary'!I43*0)*0</f>
        <v>0</v>
      </c>
      <c r="J21" s="30">
        <f>-('[1]Funding Summary'!J34+'[1]Funding Summary'!J35-'[1]Funding Summary'!J43*0)*0</f>
        <v>0</v>
      </c>
      <c r="K21" s="30">
        <f>-('[1]Funding Summary'!K34+'[1]Funding Summary'!K35-'[1]Funding Summary'!K43*0)*0</f>
        <v>0</v>
      </c>
      <c r="L21" s="30">
        <f>-('[1]Funding Summary'!L34+'[1]Funding Summary'!L35-'[1]Funding Summary'!L43*0)*0</f>
        <v>0</v>
      </c>
      <c r="M21" s="30">
        <f>-('[1]Funding Summary'!M34+'[1]Funding Summary'!M35-'[1]Funding Summary'!M43*0)*0</f>
        <v>0</v>
      </c>
      <c r="N21" s="30">
        <f>-('[1]Funding Summary'!N34+'[1]Funding Summary'!N35-'[1]Funding Summary'!N43*0)*0</f>
        <v>0</v>
      </c>
    </row>
    <row r="22" spans="2:14" s="26" customFormat="1">
      <c r="B22" s="44" t="s">
        <v>87</v>
      </c>
      <c r="C22" s="30">
        <f>-'[1]Data Input'!Q128</f>
        <v>0</v>
      </c>
      <c r="D22" s="30">
        <f>-'[1]Data Input'!R128</f>
        <v>1600</v>
      </c>
      <c r="E22" s="30">
        <f>-'[1]Data Input'!S128</f>
        <v>0</v>
      </c>
      <c r="F22" s="30">
        <f>-'[1]Data Input'!T128</f>
        <v>0</v>
      </c>
      <c r="G22" s="30">
        <f>-'[1]Data Input'!U128</f>
        <v>0</v>
      </c>
      <c r="H22" s="30">
        <f>-'[1]Data Input'!V128</f>
        <v>0</v>
      </c>
      <c r="I22" s="30">
        <f>-'[1]Data Input'!W128</f>
        <v>0</v>
      </c>
      <c r="J22" s="30">
        <f>-'[1]Data Input'!X128</f>
        <v>0</v>
      </c>
      <c r="K22" s="30">
        <f>-'[1]Data Input'!Y128</f>
        <v>0</v>
      </c>
      <c r="L22" s="30">
        <f>-'[1]Data Input'!Z128</f>
        <v>0</v>
      </c>
      <c r="M22" s="30">
        <f>-'[1]Data Input'!AA128</f>
        <v>0</v>
      </c>
      <c r="N22" s="30">
        <f>-'[1]Data Input'!AB128</f>
        <v>0</v>
      </c>
    </row>
    <row r="23" spans="2:14" s="26" customFormat="1">
      <c r="B23" s="45" t="s">
        <v>88</v>
      </c>
      <c r="C23" s="30">
        <f>-SUM('[1]Data Input'!Q116:Q119)</f>
        <v>-482</v>
      </c>
      <c r="D23" s="30">
        <f>-SUM('[1]Data Input'!R116:R121)</f>
        <v>-621</v>
      </c>
      <c r="E23" s="30">
        <f>-SUM('[1]Data Input'!S116:S121)</f>
        <v>-4269</v>
      </c>
      <c r="F23" s="30">
        <f>-SUM('[1]Data Input'!T116:T121)</f>
        <v>-338</v>
      </c>
      <c r="G23" s="30">
        <f>-SUM('[1]Data Input'!U116:U121)</f>
        <v>-357</v>
      </c>
      <c r="H23" s="30">
        <f>-SUM('[1]Data Input'!V116:V121)</f>
        <v>-378</v>
      </c>
      <c r="I23" s="30">
        <f>-SUM('[1]Data Input'!W116:W121)</f>
        <v>-400</v>
      </c>
      <c r="J23" s="30">
        <f>-SUM('[1]Data Input'!X116:X121)</f>
        <v>-425</v>
      </c>
      <c r="K23" s="30">
        <f>-SUM('[1]Data Input'!Y116:Y121)</f>
        <v>-445</v>
      </c>
      <c r="L23" s="30">
        <f>-SUM('[1]Data Input'!Z116:Z121)</f>
        <v>-195</v>
      </c>
      <c r="M23" s="30">
        <f>-SUM('[1]Data Input'!AA116:AA121)</f>
        <v>-207</v>
      </c>
      <c r="N23" s="30">
        <f>-SUM('[1]Data Input'!AB116:AB121)</f>
        <v>0</v>
      </c>
    </row>
    <row r="24" spans="2:14" s="26" customFormat="1">
      <c r="B24" s="45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2:14" s="26" customFormat="1">
      <c r="B25" s="45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 s="26" customFormat="1">
      <c r="B26" s="46" t="s">
        <v>89</v>
      </c>
      <c r="C26" s="34">
        <f>SUBTOTAL(9,C22:C25)</f>
        <v>-482</v>
      </c>
      <c r="D26" s="34">
        <f>SUBTOTAL(9,D21:D25)</f>
        <v>979</v>
      </c>
      <c r="E26" s="34">
        <f t="shared" ref="E26:N26" si="3">SUBTOTAL(9,E21:E25)</f>
        <v>-4269</v>
      </c>
      <c r="F26" s="34">
        <f t="shared" si="3"/>
        <v>-338</v>
      </c>
      <c r="G26" s="34">
        <f t="shared" si="3"/>
        <v>-357</v>
      </c>
      <c r="H26" s="34">
        <f t="shared" si="3"/>
        <v>-378</v>
      </c>
      <c r="I26" s="34">
        <f t="shared" si="3"/>
        <v>-400</v>
      </c>
      <c r="J26" s="34">
        <f t="shared" si="3"/>
        <v>-425</v>
      </c>
      <c r="K26" s="34">
        <f t="shared" si="3"/>
        <v>-445</v>
      </c>
      <c r="L26" s="34">
        <f t="shared" si="3"/>
        <v>-195</v>
      </c>
      <c r="M26" s="34">
        <f t="shared" si="3"/>
        <v>-207</v>
      </c>
      <c r="N26" s="34">
        <f t="shared" si="3"/>
        <v>0</v>
      </c>
    </row>
    <row r="27" spans="2:14" s="26" customFormat="1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2:14" s="26" customFormat="1">
      <c r="B28" s="38" t="s">
        <v>90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2:14" s="26" customFormat="1">
      <c r="B29" s="44" t="s">
        <v>91</v>
      </c>
      <c r="C29" s="30">
        <f t="shared" ref="C29" si="4">+C10+C18+C26</f>
        <v>-748.99999999999909</v>
      </c>
      <c r="D29" s="30">
        <f>+D10+D18+D26</f>
        <v>-2513</v>
      </c>
      <c r="E29" s="30">
        <f>+E10+E18+E26-2841*0</f>
        <v>-6391.7313080000004</v>
      </c>
      <c r="F29" s="30">
        <f t="shared" ref="F29:N29" si="5">+F10+F18+F26</f>
        <v>2165.2686919999996</v>
      </c>
      <c r="G29" s="30">
        <f t="shared" si="5"/>
        <v>2962.2686919999996</v>
      </c>
      <c r="H29" s="30">
        <f t="shared" si="5"/>
        <v>3509.2686919999996</v>
      </c>
      <c r="I29" s="30">
        <f t="shared" si="5"/>
        <v>1967.6106278796256</v>
      </c>
      <c r="J29" s="30">
        <f t="shared" si="5"/>
        <v>2183.6624078554055</v>
      </c>
      <c r="K29" s="30">
        <f t="shared" si="5"/>
        <v>2151.7183699263414</v>
      </c>
      <c r="L29" s="30">
        <f t="shared" si="5"/>
        <v>2827.0291249055799</v>
      </c>
      <c r="M29" s="30">
        <f t="shared" si="5"/>
        <v>2972.3534569854428</v>
      </c>
      <c r="N29" s="30">
        <f t="shared" si="5"/>
        <v>3337.1681791435708</v>
      </c>
    </row>
    <row r="30" spans="2:14" s="26" customFormat="1">
      <c r="B30" s="45" t="s">
        <v>92</v>
      </c>
      <c r="C30" s="30">
        <f t="shared" ref="C30:E30" si="6">+C31-C29</f>
        <v>17204</v>
      </c>
      <c r="D30" s="30">
        <f t="shared" si="6"/>
        <v>21726</v>
      </c>
      <c r="E30" s="30">
        <f t="shared" si="6"/>
        <v>16371.731308</v>
      </c>
      <c r="F30" s="30">
        <f>+F31-F29</f>
        <v>9980.7313080000004</v>
      </c>
      <c r="G30" s="30">
        <f t="shared" ref="G30:N30" si="7">+G31-G29</f>
        <v>12145.731308</v>
      </c>
      <c r="H30" s="30">
        <f t="shared" si="7"/>
        <v>15108.731308</v>
      </c>
      <c r="I30" s="30">
        <f t="shared" si="7"/>
        <v>18617.389372120375</v>
      </c>
      <c r="J30" s="30">
        <f t="shared" si="7"/>
        <v>20584.337592144595</v>
      </c>
      <c r="K30" s="30">
        <f t="shared" si="7"/>
        <v>22768.281630073659</v>
      </c>
      <c r="L30" s="30">
        <f t="shared" si="7"/>
        <v>24917.070875094418</v>
      </c>
      <c r="M30" s="30">
        <f t="shared" si="7"/>
        <v>27743.846543014559</v>
      </c>
      <c r="N30" s="30">
        <f t="shared" si="7"/>
        <v>30716.131820856433</v>
      </c>
    </row>
    <row r="31" spans="2:14" s="26" customFormat="1">
      <c r="B31" s="46" t="s">
        <v>93</v>
      </c>
      <c r="C31" s="37">
        <f>SUM('[1]Data Input'!Q48:Q74)+'[1]Data Input'!Q85</f>
        <v>16455</v>
      </c>
      <c r="D31" s="37">
        <f>SUM('[1]Data Input'!R48:R77)+'[1]Data Input'!R85</f>
        <v>19213</v>
      </c>
      <c r="E31" s="37">
        <f>SUM('[1]Data Input'!S48:S77)+'[1]Data Input'!S85</f>
        <v>9980</v>
      </c>
      <c r="F31" s="37">
        <f>SUM('[1]Data Input'!T48:T77)+'[1]Data Input'!T85</f>
        <v>12146</v>
      </c>
      <c r="G31" s="37">
        <f>SUM('[1]Data Input'!U48:U77)+'[1]Data Input'!U85</f>
        <v>15108</v>
      </c>
      <c r="H31" s="37">
        <f>SUM('[1]Data Input'!V48:V77)+'[1]Data Input'!V85</f>
        <v>18618</v>
      </c>
      <c r="I31" s="37">
        <f>SUM('[1]Data Input'!W48:W77)+'[1]Data Input'!W85</f>
        <v>20585</v>
      </c>
      <c r="J31" s="37">
        <f>SUM('[1]Data Input'!X48:X77)+'[1]Data Input'!X85</f>
        <v>22768</v>
      </c>
      <c r="K31" s="37">
        <f>SUM('[1]Data Input'!Y48:Y77)+'[1]Data Input'!Y85</f>
        <v>24920</v>
      </c>
      <c r="L31" s="37">
        <f>SUM('[1]Data Input'!Z48:Z77)+'[1]Data Input'!Z85</f>
        <v>27744.1</v>
      </c>
      <c r="M31" s="37">
        <f>SUM('[1]Data Input'!AA48:AA77)+'[1]Data Input'!AA85</f>
        <v>30716.2</v>
      </c>
      <c r="N31" s="37">
        <f>SUM('[1]Data Input'!AB48:AB77)+'[1]Data Input'!AB85</f>
        <v>34053.300000000003</v>
      </c>
    </row>
    <row r="32" spans="2:14" s="26" customFormat="1">
      <c r="C32" s="39"/>
      <c r="D32" s="39"/>
      <c r="E32" s="39"/>
    </row>
    <row r="33" spans="2:14" s="40" customFormat="1" hidden="1">
      <c r="B33" s="40" t="s">
        <v>94</v>
      </c>
      <c r="C33" s="42">
        <f>'[1]Balance Sheet'!C5</f>
        <v>16262</v>
      </c>
      <c r="D33" s="42">
        <f>'[1]Balance Sheet'!D5+'[1]Balance Sheet'!D12</f>
        <v>19213</v>
      </c>
      <c r="E33" s="42">
        <f>'[1]Balance Sheet'!E5+'[1]Balance Sheet'!E12</f>
        <v>9980</v>
      </c>
      <c r="F33" s="42">
        <f>'[1]Balance Sheet'!F5+'[1]Balance Sheet'!F12</f>
        <v>12146</v>
      </c>
      <c r="G33" s="42">
        <f>'[1]Balance Sheet'!G5+'[1]Balance Sheet'!G12</f>
        <v>15108</v>
      </c>
      <c r="H33" s="42">
        <f>'[1]Balance Sheet'!H5+'[1]Balance Sheet'!H12</f>
        <v>18618</v>
      </c>
      <c r="I33" s="42">
        <f>'[1]Balance Sheet'!I5+'[1]Balance Sheet'!I12</f>
        <v>20585</v>
      </c>
      <c r="J33" s="42">
        <f>'[1]Balance Sheet'!J5+'[1]Balance Sheet'!J12</f>
        <v>22768</v>
      </c>
      <c r="K33" s="42">
        <f>'[1]Balance Sheet'!K5+'[1]Balance Sheet'!K12</f>
        <v>24920</v>
      </c>
      <c r="L33" s="42">
        <f>'[1]Balance Sheet'!L5+'[1]Balance Sheet'!L12</f>
        <v>27744.1</v>
      </c>
      <c r="M33" s="42">
        <f>'[1]Balance Sheet'!M5+'[1]Balance Sheet'!M12</f>
        <v>30716.2</v>
      </c>
      <c r="N33" s="42">
        <f>'[1]Balance Sheet'!N5+'[1]Balance Sheet'!N12</f>
        <v>34053.300000000003</v>
      </c>
    </row>
    <row r="34" spans="2:14" s="40" customFormat="1" hidden="1"/>
    <row r="35" spans="2:14" s="40" customFormat="1" hidden="1">
      <c r="B35" s="40" t="s">
        <v>74</v>
      </c>
      <c r="C35" s="43">
        <f>C33-C31</f>
        <v>-193</v>
      </c>
      <c r="D35" s="43">
        <f>D33-D31</f>
        <v>0</v>
      </c>
      <c r="E35" s="43">
        <f t="shared" ref="E35:N35" si="8">E33-E31</f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0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</row>
    <row r="36" spans="2:14" s="26" customFormat="1" hidden="1"/>
    <row r="37" spans="2:14" s="26" customFormat="1" hidden="1">
      <c r="B37" s="40" t="s">
        <v>95</v>
      </c>
      <c r="C37" s="42">
        <f>'[1]Funding Summary'!C22</f>
        <v>-2770.1750000000029</v>
      </c>
      <c r="D37" s="42">
        <f>'[1]Funding Summary'!D22</f>
        <v>-4062</v>
      </c>
      <c r="E37" s="42">
        <f>'[1]Funding Summary'!E22</f>
        <v>-2002</v>
      </c>
      <c r="F37" s="42">
        <f>'[1]Funding Summary'!F22</f>
        <v>-1586</v>
      </c>
      <c r="G37" s="42">
        <f>'[1]Funding Summary'!G22</f>
        <v>-803</v>
      </c>
      <c r="H37" s="42">
        <f>'[1]Funding Summary'!H22</f>
        <v>-269</v>
      </c>
      <c r="I37" s="42">
        <f>'[1]Funding Summary'!I22</f>
        <v>201.16432738579169</v>
      </c>
      <c r="J37" s="42">
        <f>'[1]Funding Summary'!J22</f>
        <v>369.37437884429528</v>
      </c>
      <c r="K37" s="42">
        <f>'[1]Funding Summary'!K22</f>
        <v>282.48199860384193</v>
      </c>
      <c r="L37" s="42">
        <f>'[1]Funding Summary'!L22</f>
        <v>631.72390015522979</v>
      </c>
      <c r="M37" s="42">
        <f>'[1]Funding Summary'!M22</f>
        <v>710.84436197211471</v>
      </c>
      <c r="N37" s="42">
        <f>'[1]Funding Summary'!N22</f>
        <v>788.30506015926949</v>
      </c>
    </row>
    <row r="38" spans="2:14" hidden="1">
      <c r="B38" s="40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4" hidden="1">
      <c r="B39" s="40" t="s">
        <v>74</v>
      </c>
      <c r="C39" s="43">
        <f>C37-C5</f>
        <v>-3.637978807091713E-12</v>
      </c>
      <c r="D39" s="43">
        <f>D37-D5</f>
        <v>0</v>
      </c>
      <c r="E39" s="43">
        <f>E37-E5</f>
        <v>0</v>
      </c>
      <c r="F39" s="43">
        <f t="shared" ref="F39:N39" si="9">F37-F5</f>
        <v>0</v>
      </c>
      <c r="G39" s="43">
        <f t="shared" si="9"/>
        <v>0</v>
      </c>
      <c r="H39" s="43">
        <f t="shared" si="9"/>
        <v>0</v>
      </c>
      <c r="I39" s="43">
        <f t="shared" si="9"/>
        <v>0</v>
      </c>
      <c r="J39" s="43">
        <f t="shared" si="9"/>
        <v>7.2759576141834259E-12</v>
      </c>
      <c r="K39" s="43">
        <f t="shared" si="9"/>
        <v>7.2759576141834259E-12</v>
      </c>
      <c r="L39" s="43">
        <f t="shared" si="9"/>
        <v>-3.637978807091713E-12</v>
      </c>
      <c r="M39" s="43">
        <f t="shared" si="9"/>
        <v>1.0913936421275139E-11</v>
      </c>
      <c r="N39" s="43">
        <f t="shared" si="9"/>
        <v>-3.637978807091713E-12</v>
      </c>
    </row>
    <row r="40" spans="2:14" hidden="1"/>
    <row r="41" spans="2:14" hidden="1">
      <c r="B41" s="40" t="s">
        <v>74</v>
      </c>
      <c r="C41" s="48">
        <f>+C31-E30</f>
        <v>83.268691999999646</v>
      </c>
      <c r="D41" s="43">
        <f>+D31-E30</f>
        <v>2841.2686919999996</v>
      </c>
      <c r="E41" s="43">
        <f>+E31-F30</f>
        <v>-0.73130800000035379</v>
      </c>
      <c r="F41" s="43">
        <f t="shared" ref="F41:M41" si="10">+F31-G30</f>
        <v>0.26869199999964621</v>
      </c>
      <c r="G41" s="43">
        <f t="shared" si="10"/>
        <v>-0.73130800000035379</v>
      </c>
      <c r="H41" s="43">
        <f t="shared" si="10"/>
        <v>0.61062787962509901</v>
      </c>
      <c r="I41" s="43">
        <f t="shared" si="10"/>
        <v>0.66240785540503566</v>
      </c>
      <c r="J41" s="43">
        <f t="shared" si="10"/>
        <v>-0.28163007365947124</v>
      </c>
      <c r="K41" s="43">
        <f t="shared" si="10"/>
        <v>2.9291249055822846</v>
      </c>
      <c r="L41" s="43">
        <f t="shared" si="10"/>
        <v>0.25345698543969775</v>
      </c>
      <c r="M41" s="43">
        <f t="shared" si="10"/>
        <v>6.8179143567249412E-2</v>
      </c>
      <c r="N41" s="43">
        <f>+N31-O30</f>
        <v>34053.300000000003</v>
      </c>
    </row>
    <row r="42" spans="2:14" hidden="1"/>
    <row r="43" spans="2:14" hidden="1">
      <c r="D43" s="42">
        <f>'[1]Data Input'!R192</f>
        <v>19213</v>
      </c>
      <c r="E43" s="42">
        <f>'[1]Data Input'!S192</f>
        <v>9980</v>
      </c>
      <c r="F43" s="42">
        <f>'[1]Data Input'!T192</f>
        <v>12146</v>
      </c>
      <c r="G43" s="42">
        <f>'[1]Data Input'!U192</f>
        <v>15108</v>
      </c>
      <c r="H43" s="42">
        <f>'[1]Data Input'!V192</f>
        <v>18618</v>
      </c>
      <c r="I43" s="42">
        <f>'[1]Data Input'!W192</f>
        <v>20585</v>
      </c>
      <c r="J43" s="42">
        <f>'[1]Data Input'!X192</f>
        <v>22768</v>
      </c>
      <c r="K43" s="42">
        <f>'[1]Data Input'!Y192</f>
        <v>24920</v>
      </c>
      <c r="L43" s="42">
        <f>'[1]Data Input'!Z192</f>
        <v>27744.1</v>
      </c>
      <c r="M43" s="42">
        <f>'[1]Data Input'!AA192</f>
        <v>30716.2</v>
      </c>
      <c r="N43" s="42">
        <f>'[1]Data Input'!AB192</f>
        <v>34053.300000000003</v>
      </c>
    </row>
  </sheetData>
  <mergeCells count="2">
    <mergeCell ref="A1:N1"/>
    <mergeCell ref="C2:M2"/>
  </mergeCells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Footer>&amp;L&amp;D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76"/>
  <sheetViews>
    <sheetView zoomScaleNormal="100" workbookViewId="0">
      <pane xSplit="2" ySplit="3" topLeftCell="E27" activePane="bottomRight" state="frozen"/>
      <selection activeCell="B53" sqref="B53:B56"/>
      <selection pane="topRight" activeCell="B53" sqref="B53:B56"/>
      <selection pane="bottomLeft" activeCell="B53" sqref="B53:B56"/>
      <selection pane="bottomRight" activeCell="R82" sqref="R82"/>
    </sheetView>
  </sheetViews>
  <sheetFormatPr defaultColWidth="9.140625" defaultRowHeight="12.75"/>
  <cols>
    <col min="1" max="1" width="3.5703125" style="2" customWidth="1"/>
    <col min="2" max="2" width="37" style="2" customWidth="1"/>
    <col min="3" max="4" width="10.42578125" style="16" hidden="1" customWidth="1"/>
    <col min="5" max="14" width="10.7109375" style="2" customWidth="1"/>
    <col min="15" max="15" width="0" style="2" hidden="1" customWidth="1"/>
    <col min="16" max="16384" width="9.140625" style="2"/>
  </cols>
  <sheetData>
    <row r="1" spans="1:15" ht="47.25" customHeight="1">
      <c r="A1" s="49" t="s">
        <v>96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5">
      <c r="C2" s="51" t="s">
        <v>1</v>
      </c>
      <c r="D2" s="51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>
      <c r="C3" s="6">
        <v>2013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  <c r="L3" s="6">
        <v>2023</v>
      </c>
      <c r="M3" s="6">
        <v>2024</v>
      </c>
      <c r="N3" s="6">
        <v>2025</v>
      </c>
    </row>
    <row r="4" spans="1:15" s="8" customFormat="1">
      <c r="A4" s="7" t="s">
        <v>2</v>
      </c>
      <c r="C4" s="9"/>
      <c r="D4" s="9"/>
    </row>
    <row r="5" spans="1:15" s="10" customFormat="1">
      <c r="B5" s="10" t="s">
        <v>3</v>
      </c>
      <c r="C5" s="11">
        <f>-SUM('[2]Data Input'!Q8:Q11)</f>
        <v>25871</v>
      </c>
      <c r="D5" s="11">
        <f>-SUM('[2]Data Input'!R8:R11)</f>
        <v>26651</v>
      </c>
      <c r="E5" s="11">
        <f>-SUM('[2]Data Input'!S8:S11)</f>
        <v>28376</v>
      </c>
      <c r="F5" s="11">
        <f>-SUM('[2]Data Input'!T8:T11)</f>
        <v>30298</v>
      </c>
      <c r="G5" s="11">
        <f>-SUM('[2]Data Input'!U8:U11)</f>
        <v>32408</v>
      </c>
      <c r="H5" s="11">
        <f>-SUM('[2]Data Input'!V8:V11)</f>
        <v>34932</v>
      </c>
      <c r="I5" s="11">
        <f>-SUM('[2]Data Input'!W8:W11)</f>
        <v>36425</v>
      </c>
      <c r="J5" s="11">
        <f>-SUM('[2]Data Input'!X8:X11)</f>
        <v>37517</v>
      </c>
      <c r="K5" s="11">
        <f>-SUM('[2]Data Input'!Y8:Y11)</f>
        <v>38642</v>
      </c>
      <c r="L5" s="11">
        <f>-SUM('[2]Data Input'!Z8:Z11)</f>
        <v>39801</v>
      </c>
      <c r="M5" s="11">
        <f>-SUM('[2]Data Input'!AA8:AA11)</f>
        <v>40994</v>
      </c>
      <c r="N5" s="11">
        <f>-SUM('[2]Data Input'!AB8:AB11)</f>
        <v>42223</v>
      </c>
    </row>
    <row r="6" spans="1:15" s="10" customFormat="1">
      <c r="B6" s="10" t="s">
        <v>4</v>
      </c>
      <c r="C6" s="11">
        <f>-(+'[2]Data Input'!Q13+'[2]Data Input'!Q12)</f>
        <v>2572</v>
      </c>
      <c r="D6" s="11">
        <f>-(+'[2]Data Input'!R13+'[2]Data Input'!R12)</f>
        <v>3354</v>
      </c>
      <c r="E6" s="11">
        <f>-(+'[2]Data Input'!S13+'[2]Data Input'!S12)</f>
        <v>3770</v>
      </c>
      <c r="F6" s="11">
        <f>-(+'[2]Data Input'!T13+'[2]Data Input'!T12)</f>
        <v>3920</v>
      </c>
      <c r="G6" s="11">
        <f>-(+'[2]Data Input'!U13+'[2]Data Input'!U12)</f>
        <v>4077</v>
      </c>
      <c r="H6" s="11">
        <f>-(+'[2]Data Input'!V13+'[2]Data Input'!V12)</f>
        <v>4240</v>
      </c>
      <c r="I6" s="11">
        <f>-(+'[2]Data Input'!W13+'[2]Data Input'!W12)</f>
        <v>4367.2</v>
      </c>
      <c r="J6" s="11">
        <f>-(+'[2]Data Input'!X13+'[2]Data Input'!X12)</f>
        <v>4498.2160000000003</v>
      </c>
      <c r="K6" s="11">
        <f>-(+'[2]Data Input'!Y13+'[2]Data Input'!Y12)</f>
        <v>4633.1624800000009</v>
      </c>
      <c r="L6" s="11">
        <f>-(+'[2]Data Input'!Z13+'[2]Data Input'!Z12)</f>
        <v>4772.1573544000012</v>
      </c>
      <c r="M6" s="11">
        <f>-(+'[2]Data Input'!AA13+'[2]Data Input'!AA12)</f>
        <v>4915.3220750320015</v>
      </c>
      <c r="N6" s="11">
        <f>-(+'[2]Data Input'!AB13+'[2]Data Input'!AB12)</f>
        <v>5062.7817372829613</v>
      </c>
    </row>
    <row r="7" spans="1:15" s="10" customFormat="1">
      <c r="B7" s="10" t="s">
        <v>5</v>
      </c>
      <c r="C7" s="11">
        <f>-'[2]Data Input'!Q14</f>
        <v>464</v>
      </c>
      <c r="D7" s="11">
        <f>-'[2]Data Input'!R14</f>
        <v>911</v>
      </c>
      <c r="E7" s="11">
        <f>-'[2]Data Input'!S14</f>
        <v>911</v>
      </c>
      <c r="F7" s="11">
        <f>-'[2]Data Input'!T14</f>
        <v>947</v>
      </c>
      <c r="G7" s="11">
        <f>-'[2]Data Input'!U14</f>
        <v>984</v>
      </c>
      <c r="H7" s="11">
        <f>-'[2]Data Input'!V14</f>
        <v>1023</v>
      </c>
      <c r="I7" s="11">
        <f>-'[2]Data Input'!W14</f>
        <v>1053.69</v>
      </c>
      <c r="J7" s="11">
        <f>-'[2]Data Input'!X14</f>
        <v>1085.3007</v>
      </c>
      <c r="K7" s="11">
        <f>-'[2]Data Input'!Y14</f>
        <v>1117.859721</v>
      </c>
      <c r="L7" s="11">
        <f>-'[2]Data Input'!Z14</f>
        <v>1151.39551263</v>
      </c>
      <c r="M7" s="11">
        <f>-'[2]Data Input'!AA14</f>
        <v>1185.9373780088999</v>
      </c>
      <c r="N7" s="11">
        <f>-'[2]Data Input'!AB14</f>
        <v>1221.5154993491669</v>
      </c>
    </row>
    <row r="8" spans="1:15" s="10" customFormat="1">
      <c r="B8" s="10" t="s">
        <v>6</v>
      </c>
      <c r="C8" s="11">
        <f>-'[2]Data Input'!Q15</f>
        <v>1786</v>
      </c>
      <c r="D8" s="11">
        <f>-'[2]Data Input'!R15</f>
        <v>2084</v>
      </c>
      <c r="E8" s="11">
        <f>-'[2]Data Input'!S15</f>
        <v>2096</v>
      </c>
      <c r="F8" s="11">
        <f>-'[2]Data Input'!T15</f>
        <v>2180</v>
      </c>
      <c r="G8" s="11">
        <f>-'[2]Data Input'!U15</f>
        <v>2267</v>
      </c>
      <c r="H8" s="11">
        <f>-'[2]Data Input'!V15</f>
        <v>2357</v>
      </c>
      <c r="I8" s="11">
        <f>-'[2]Data Input'!W15</f>
        <v>2427.71</v>
      </c>
      <c r="J8" s="11">
        <f>-'[2]Data Input'!X15</f>
        <v>2500.5413000000003</v>
      </c>
      <c r="K8" s="11">
        <f>-'[2]Data Input'!Y15</f>
        <v>2575.5575390000004</v>
      </c>
      <c r="L8" s="11">
        <f>-'[2]Data Input'!Z15</f>
        <v>2652.8242651700002</v>
      </c>
      <c r="M8" s="11">
        <f>-'[2]Data Input'!AA15</f>
        <v>2732.4089931251001</v>
      </c>
      <c r="N8" s="11">
        <f>-'[2]Data Input'!AB15</f>
        <v>2814.3812629188533</v>
      </c>
    </row>
    <row r="9" spans="1:15" s="10" customFormat="1">
      <c r="B9" s="10" t="s">
        <v>7</v>
      </c>
      <c r="C9" s="11">
        <f>-'[2]Data Input'!Q16</f>
        <v>-295</v>
      </c>
      <c r="D9" s="11">
        <f>-'[2]Data Input'!R16</f>
        <v>124</v>
      </c>
      <c r="E9" s="11">
        <f>-'[2]Data Input'!S16</f>
        <v>73</v>
      </c>
      <c r="F9" s="11">
        <f>-'[2]Data Input'!T16</f>
        <v>73</v>
      </c>
      <c r="G9" s="11">
        <f>-'[2]Data Input'!U16</f>
        <v>73</v>
      </c>
      <c r="H9" s="11">
        <f>-'[2]Data Input'!V16</f>
        <v>74</v>
      </c>
      <c r="I9" s="11">
        <f>-'[2]Data Input'!W16</f>
        <v>0</v>
      </c>
      <c r="J9" s="11">
        <f>-'[2]Data Input'!X16</f>
        <v>0</v>
      </c>
      <c r="K9" s="11">
        <f>-'[2]Data Input'!Y16</f>
        <v>0</v>
      </c>
      <c r="L9" s="11">
        <f>-'[2]Data Input'!Z16</f>
        <v>0</v>
      </c>
      <c r="M9" s="11">
        <f>-'[2]Data Input'!AA16</f>
        <v>0</v>
      </c>
      <c r="N9" s="11">
        <f>-'[2]Data Input'!AB16</f>
        <v>0</v>
      </c>
    </row>
    <row r="10" spans="1:15" s="10" customFormat="1">
      <c r="B10" s="10" t="s">
        <v>8</v>
      </c>
      <c r="C10" s="11">
        <f>-'[2]Data Input'!Q17-'[2]Data Input'!Q18</f>
        <v>2015</v>
      </c>
      <c r="D10" s="11">
        <f>-'[2]Data Input'!R17-'[2]Data Input'!R18</f>
        <v>2093</v>
      </c>
      <c r="E10" s="11">
        <f>-'[2]Data Input'!S17-'[2]Data Input'!S18</f>
        <v>2244</v>
      </c>
      <c r="F10" s="11">
        <f>-'[2]Data Input'!T17-'[2]Data Input'!T18</f>
        <v>2139</v>
      </c>
      <c r="G10" s="11">
        <f>-'[2]Data Input'!U17-'[2]Data Input'!U18</f>
        <v>2166</v>
      </c>
      <c r="H10" s="11">
        <f>-'[2]Data Input'!V17-'[2]Data Input'!V18</f>
        <v>2193</v>
      </c>
      <c r="I10" s="11">
        <f>-'[2]Data Input'!W17-'[2]Data Input'!W18</f>
        <v>2258.79</v>
      </c>
      <c r="J10" s="11">
        <f>-'[2]Data Input'!X17-'[2]Data Input'!X18</f>
        <v>2326.5537000000004</v>
      </c>
      <c r="K10" s="11">
        <f>-'[2]Data Input'!Y17-'[2]Data Input'!Y18</f>
        <v>2396.3503110000001</v>
      </c>
      <c r="L10" s="11">
        <f>-'[2]Data Input'!Z17-'[2]Data Input'!Z18</f>
        <v>2468.2408203300001</v>
      </c>
      <c r="M10" s="11">
        <f>-'[2]Data Input'!AA17-'[2]Data Input'!AA18</f>
        <v>2542.2880449399004</v>
      </c>
      <c r="N10" s="11">
        <f>-'[2]Data Input'!AB17-'[2]Data Input'!AB18</f>
        <v>2618.5566862880974</v>
      </c>
    </row>
    <row r="11" spans="1:15" s="10" customFormat="1">
      <c r="B11" s="10" t="s">
        <v>9</v>
      </c>
      <c r="C11" s="11">
        <f>-'[2]Data Input'!Q19-'[2]Data Input'!Q20-'[2]Data Input'!Q21</f>
        <v>148</v>
      </c>
      <c r="D11" s="11">
        <f>-'[2]Data Input'!R19-'[2]Data Input'!R20-'[2]Data Input'!R21</f>
        <v>154</v>
      </c>
      <c r="E11" s="11">
        <f>-'[2]Data Input'!S19-'[2]Data Input'!S20-'[2]Data Input'!S21</f>
        <v>154</v>
      </c>
      <c r="F11" s="11">
        <f>-'[2]Data Input'!T19-'[2]Data Input'!T20-'[2]Data Input'!T21</f>
        <v>160</v>
      </c>
      <c r="G11" s="11">
        <f>-'[2]Data Input'!U19-'[2]Data Input'!U20-'[2]Data Input'!U21</f>
        <v>166</v>
      </c>
      <c r="H11" s="11">
        <f>-'[2]Data Input'!V19-'[2]Data Input'!V20-'[2]Data Input'!V21</f>
        <v>173</v>
      </c>
      <c r="I11" s="11">
        <f>-'[2]Data Input'!W19-'[2]Data Input'!W20-'[2]Data Input'!W21</f>
        <v>178.19</v>
      </c>
      <c r="J11" s="11">
        <f>-'[2]Data Input'!X19-'[2]Data Input'!X20-'[2]Data Input'!X21</f>
        <v>183.53569999999999</v>
      </c>
      <c r="K11" s="11">
        <f>-'[2]Data Input'!Y19-'[2]Data Input'!Y20-'[2]Data Input'!Y21</f>
        <v>189.04177099999998</v>
      </c>
      <c r="L11" s="11">
        <f>-'[2]Data Input'!Z19-'[2]Data Input'!Z20-'[2]Data Input'!Z21</f>
        <v>194.71302412999998</v>
      </c>
      <c r="M11" s="11">
        <f>-'[2]Data Input'!AA19-'[2]Data Input'!AA20-'[2]Data Input'!AA21</f>
        <v>200.55441485389997</v>
      </c>
      <c r="N11" s="11">
        <f>-'[2]Data Input'!AB19-'[2]Data Input'!AB20-'[2]Data Input'!AB21</f>
        <v>206.57104729951698</v>
      </c>
    </row>
    <row r="12" spans="1:15" s="10" customFormat="1">
      <c r="B12" s="10" t="s">
        <v>10</v>
      </c>
      <c r="C12" s="12">
        <f t="shared" ref="C12:O12" si="0">SUM(C5:C11)</f>
        <v>32561</v>
      </c>
      <c r="D12" s="12">
        <f t="shared" si="0"/>
        <v>35371</v>
      </c>
      <c r="E12" s="12">
        <f t="shared" si="0"/>
        <v>37624</v>
      </c>
      <c r="F12" s="12">
        <f t="shared" si="0"/>
        <v>39717</v>
      </c>
      <c r="G12" s="12">
        <f t="shared" si="0"/>
        <v>42141</v>
      </c>
      <c r="H12" s="12">
        <f t="shared" si="0"/>
        <v>44992</v>
      </c>
      <c r="I12" s="12">
        <f t="shared" si="0"/>
        <v>46710.58</v>
      </c>
      <c r="J12" s="12">
        <f t="shared" si="0"/>
        <v>48111.147399999994</v>
      </c>
      <c r="K12" s="12">
        <f t="shared" si="0"/>
        <v>49553.971822</v>
      </c>
      <c r="L12" s="12">
        <f t="shared" si="0"/>
        <v>51040.330976659992</v>
      </c>
      <c r="M12" s="12">
        <f t="shared" si="0"/>
        <v>52570.510905959803</v>
      </c>
      <c r="N12" s="12">
        <f t="shared" si="0"/>
        <v>54146.806233138595</v>
      </c>
      <c r="O12" s="12">
        <f t="shared" si="0"/>
        <v>0</v>
      </c>
    </row>
    <row r="13" spans="1:15" s="10" customFormat="1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5" s="10" customFormat="1">
      <c r="A14" s="13" t="s">
        <v>11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s="10" customFormat="1">
      <c r="B15" s="10" t="s">
        <v>12</v>
      </c>
      <c r="C15" s="11">
        <f>SUM('[2]Data Input'!Q24:Q27)</f>
        <v>15772.174999999999</v>
      </c>
      <c r="D15" s="11">
        <f>SUM('[2]Data Input'!R24:R27)</f>
        <v>17850</v>
      </c>
      <c r="E15" s="11">
        <f>SUM('[2]Data Input'!S24:S27)</f>
        <v>18769</v>
      </c>
      <c r="F15" s="11">
        <f>SUM('[2]Data Input'!T24:T27)</f>
        <v>19288</v>
      </c>
      <c r="G15" s="11">
        <f>SUM('[2]Data Input'!U24:U27)</f>
        <v>19822</v>
      </c>
      <c r="H15" s="11">
        <f>SUM('[2]Data Input'!V24:V27)</f>
        <v>20372</v>
      </c>
      <c r="I15" s="11">
        <f>SUM('[2]Data Input'!W24:W27)</f>
        <v>20704.725672614208</v>
      </c>
      <c r="J15" s="11">
        <f>SUM('[2]Data Input'!X24:X27)</f>
        <v>21316.472321155707</v>
      </c>
      <c r="K15" s="11">
        <f>SUM('[2]Data Input'!Y24:Y27)</f>
        <v>21949.630102396157</v>
      </c>
      <c r="L15" s="11">
        <f>SUM('[2]Data Input'!Z24:Z27)</f>
        <v>22687.21156387476</v>
      </c>
      <c r="M15" s="11">
        <f>SUM('[2]Data Input'!AA24:AA27)</f>
        <v>23447.729165978792</v>
      </c>
      <c r="N15" s="11">
        <f>SUM('[2]Data Input'!AB24:AB27)</f>
        <v>24231.985673630155</v>
      </c>
    </row>
    <row r="16" spans="1:15" s="10" customFormat="1">
      <c r="B16" s="10" t="s">
        <v>13</v>
      </c>
      <c r="C16" s="11">
        <f>SUM('[2]Data Input'!Q28:Q34)</f>
        <v>941</v>
      </c>
      <c r="D16" s="11">
        <f>SUM('[2]Data Input'!R28:R34)</f>
        <v>902</v>
      </c>
      <c r="E16" s="11">
        <f>SUM('[2]Data Input'!S28:S34)</f>
        <v>1215</v>
      </c>
      <c r="F16" s="11">
        <f>SUM('[2]Data Input'!T28:T34)</f>
        <v>801</v>
      </c>
      <c r="G16" s="11">
        <f>SUM('[2]Data Input'!U28:U34)</f>
        <v>719</v>
      </c>
      <c r="H16" s="11">
        <f>SUM('[2]Data Input'!V28:V34)</f>
        <v>634</v>
      </c>
      <c r="I16" s="11">
        <f>SUM('[2]Data Input'!W28:W34)</f>
        <v>544</v>
      </c>
      <c r="J16" s="11">
        <f>SUM('[2]Data Input'!X28:X34)</f>
        <v>450</v>
      </c>
      <c r="K16" s="11">
        <f>SUM('[2]Data Input'!Y28:Y34)</f>
        <v>349</v>
      </c>
      <c r="L16" s="11">
        <f>SUM('[2]Data Input'!Z28:Z34)</f>
        <v>248</v>
      </c>
      <c r="M16" s="11">
        <f>SUM('[2]Data Input'!AA28:AA34)</f>
        <v>152</v>
      </c>
      <c r="N16" s="11">
        <f>SUM('[2]Data Input'!AB28:AB34)</f>
        <v>57</v>
      </c>
    </row>
    <row r="17" spans="1:15" s="10" customFormat="1">
      <c r="B17" s="10" t="s">
        <v>14</v>
      </c>
      <c r="C17" s="11">
        <f>SUM('[2]Data Input'!Q35:Q38)</f>
        <v>7669</v>
      </c>
      <c r="D17" s="11">
        <f>SUM('[2]Data Input'!R35:R38)</f>
        <v>9997</v>
      </c>
      <c r="E17" s="11">
        <f>SUM('[2]Data Input'!S35:S38)</f>
        <v>9902</v>
      </c>
      <c r="F17" s="11">
        <f>SUM('[2]Data Input'!T35:T38)</f>
        <v>10221</v>
      </c>
      <c r="G17" s="11">
        <f>SUM('[2]Data Input'!U35:U38)</f>
        <v>9612</v>
      </c>
      <c r="H17" s="11">
        <f>SUM('[2]Data Input'!V35:V38)</f>
        <v>9921</v>
      </c>
      <c r="I17" s="11">
        <f>SUM('[2]Data Input'!W35:W38)</f>
        <v>10264</v>
      </c>
      <c r="J17" s="11">
        <f>SUM('[2]Data Input'!X35:X38)</f>
        <v>10620</v>
      </c>
      <c r="K17" s="11">
        <f>SUM('[2]Data Input'!Y35:Y38)</f>
        <v>10988</v>
      </c>
      <c r="L17" s="11">
        <f>SUM('[2]Data Input'!Z35:Z38)</f>
        <v>11368</v>
      </c>
      <c r="M17" s="11">
        <f>SUM('[2]Data Input'!AA35:AA38)</f>
        <v>11762</v>
      </c>
      <c r="N17" s="11">
        <f>SUM('[2]Data Input'!AB35:AB38)</f>
        <v>12169</v>
      </c>
    </row>
    <row r="18" spans="1:15" s="10" customFormat="1">
      <c r="B18" s="10" t="s">
        <v>15</v>
      </c>
      <c r="C18" s="11">
        <f>SUM('[2]Data Input'!Q39:Q40)</f>
        <v>6530</v>
      </c>
      <c r="D18" s="11">
        <f>SUM('[2]Data Input'!R39:R40)</f>
        <v>6101</v>
      </c>
      <c r="E18" s="11">
        <f>SUM('[2]Data Input'!S39:S40)</f>
        <v>4901</v>
      </c>
      <c r="F18" s="11">
        <f>SUM('[2]Data Input'!T39:T40)</f>
        <v>4950</v>
      </c>
      <c r="G18" s="11">
        <f>SUM('[2]Data Input'!U39:U40)</f>
        <v>4999</v>
      </c>
      <c r="H18" s="11">
        <f>SUM('[2]Data Input'!V39:V40)</f>
        <v>5049</v>
      </c>
      <c r="I18" s="11">
        <f>SUM('[2]Data Input'!W39:W40)</f>
        <v>5124</v>
      </c>
      <c r="J18" s="11">
        <f>SUM('[2]Data Input'!X39:X40)</f>
        <v>5201</v>
      </c>
      <c r="K18" s="11">
        <f>SUM('[2]Data Input'!Y39:Y40)</f>
        <v>5279</v>
      </c>
      <c r="L18" s="11">
        <f>SUM('[2]Data Input'!Z39:Z40)</f>
        <v>5358</v>
      </c>
      <c r="M18" s="11">
        <f>SUM('[2]Data Input'!AA39:AA40)</f>
        <v>5438</v>
      </c>
      <c r="N18" s="11">
        <f>SUM('[2]Data Input'!AB39:AB40)</f>
        <v>5519</v>
      </c>
    </row>
    <row r="19" spans="1:15" s="10" customFormat="1">
      <c r="B19" s="10" t="s">
        <v>16</v>
      </c>
      <c r="C19" s="11">
        <f>SUM('[2]Data Input'!Q41:Q43)</f>
        <v>4419</v>
      </c>
      <c r="D19" s="11">
        <f>SUM('[2]Data Input'!R41:R43)</f>
        <v>4583</v>
      </c>
      <c r="E19" s="11">
        <f>SUM('[2]Data Input'!S41:S43)</f>
        <v>4653</v>
      </c>
      <c r="F19" s="11">
        <f>SUM('[2]Data Input'!T41:T43)</f>
        <v>4678</v>
      </c>
      <c r="G19" s="11">
        <f>SUM('[2]Data Input'!U41:U43)</f>
        <v>4963</v>
      </c>
      <c r="H19" s="11">
        <f>SUM('[2]Data Input'!V41:V43)</f>
        <v>4728</v>
      </c>
      <c r="I19" s="11">
        <f>SUM('[2]Data Input'!W41:W43)</f>
        <v>4752</v>
      </c>
      <c r="J19" s="11">
        <f>SUM('[2]Data Input'!X41:X43)</f>
        <v>4776</v>
      </c>
      <c r="K19" s="11">
        <f>SUM('[2]Data Input'!Y41:Y43)</f>
        <v>5060</v>
      </c>
      <c r="L19" s="11">
        <f>SUM('[2]Data Input'!Z41:Z43)</f>
        <v>4824</v>
      </c>
      <c r="M19" s="11">
        <f>SUM('[2]Data Input'!AA41:AA43)</f>
        <v>4848</v>
      </c>
      <c r="N19" s="11">
        <f>SUM('[2]Data Input'!AB41:AB43)</f>
        <v>4872</v>
      </c>
    </row>
    <row r="20" spans="1:15" s="10" customFormat="1">
      <c r="B20" s="10" t="s">
        <v>17</v>
      </c>
      <c r="C20" s="12">
        <f>SUM(C15:C19)</f>
        <v>35331.175000000003</v>
      </c>
      <c r="D20" s="12">
        <f t="shared" ref="D20:O20" si="1">SUM(D15:D19)</f>
        <v>39433</v>
      </c>
      <c r="E20" s="12">
        <f t="shared" si="1"/>
        <v>39440</v>
      </c>
      <c r="F20" s="12">
        <f t="shared" si="1"/>
        <v>39938</v>
      </c>
      <c r="G20" s="12">
        <f t="shared" si="1"/>
        <v>40115</v>
      </c>
      <c r="H20" s="12">
        <f t="shared" si="1"/>
        <v>40704</v>
      </c>
      <c r="I20" s="12">
        <f t="shared" si="1"/>
        <v>41388.725672614208</v>
      </c>
      <c r="J20" s="12">
        <f t="shared" si="1"/>
        <v>42363.472321155707</v>
      </c>
      <c r="K20" s="12">
        <f t="shared" si="1"/>
        <v>43625.630102396157</v>
      </c>
      <c r="L20" s="12">
        <f t="shared" si="1"/>
        <v>44485.211563874764</v>
      </c>
      <c r="M20" s="12">
        <f t="shared" si="1"/>
        <v>45647.729165978788</v>
      </c>
      <c r="N20" s="12">
        <f t="shared" si="1"/>
        <v>46848.985673630159</v>
      </c>
      <c r="O20" s="12">
        <f t="shared" si="1"/>
        <v>0</v>
      </c>
    </row>
    <row r="21" spans="1:15" s="10" customFormat="1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5" s="10" customFormat="1">
      <c r="B22" s="13" t="s">
        <v>18</v>
      </c>
      <c r="C22" s="12">
        <f t="shared" ref="C22:O22" si="2">+C12-C20</f>
        <v>-2770.1750000000029</v>
      </c>
      <c r="D22" s="12">
        <f>+D12-D20</f>
        <v>-4062</v>
      </c>
      <c r="E22" s="12">
        <f>+E12-E20</f>
        <v>-1816</v>
      </c>
      <c r="F22" s="12">
        <f t="shared" si="2"/>
        <v>-221</v>
      </c>
      <c r="G22" s="12">
        <f t="shared" si="2"/>
        <v>2026</v>
      </c>
      <c r="H22" s="12">
        <f t="shared" si="2"/>
        <v>4288</v>
      </c>
      <c r="I22" s="12">
        <f t="shared" si="2"/>
        <v>5321.854327385794</v>
      </c>
      <c r="J22" s="12">
        <f t="shared" si="2"/>
        <v>5747.6750788442878</v>
      </c>
      <c r="K22" s="12">
        <f t="shared" si="2"/>
        <v>5928.3417196038426</v>
      </c>
      <c r="L22" s="12">
        <f t="shared" si="2"/>
        <v>6555.1194127852286</v>
      </c>
      <c r="M22" s="12">
        <f t="shared" si="2"/>
        <v>6922.7817399810156</v>
      </c>
      <c r="N22" s="12">
        <f t="shared" si="2"/>
        <v>7297.8205595084364</v>
      </c>
      <c r="O22" s="12">
        <f t="shared" si="2"/>
        <v>0</v>
      </c>
    </row>
    <row r="23" spans="1:15" s="10" customFormat="1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5" s="10" customFormat="1">
      <c r="A24" s="13" t="s">
        <v>19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5" s="10" customFormat="1">
      <c r="B25" s="10" t="s">
        <v>20</v>
      </c>
      <c r="C25" s="11">
        <f>-'[2]Data Input'!Q89</f>
        <v>5251</v>
      </c>
      <c r="D25" s="11">
        <f>-'[2]Data Input'!R89</f>
        <v>6101</v>
      </c>
      <c r="E25" s="11">
        <f>-'[2]Data Input'!S89</f>
        <v>4901</v>
      </c>
      <c r="F25" s="11">
        <f>-'[2]Data Input'!T89</f>
        <v>4950</v>
      </c>
      <c r="G25" s="11">
        <f>-'[2]Data Input'!U89</f>
        <v>4999</v>
      </c>
      <c r="H25" s="11">
        <f>-'[2]Data Input'!V89</f>
        <v>5049</v>
      </c>
      <c r="I25" s="11">
        <f>-'[2]Data Input'!W89</f>
        <v>5124</v>
      </c>
      <c r="J25" s="11">
        <f>-'[2]Data Input'!X89</f>
        <v>5201</v>
      </c>
      <c r="K25" s="11">
        <f>-'[2]Data Input'!Y89</f>
        <v>5279</v>
      </c>
      <c r="L25" s="11">
        <f>-'[2]Data Input'!Z89</f>
        <v>5358</v>
      </c>
      <c r="M25" s="11">
        <f>-'[2]Data Input'!AA89</f>
        <v>5438</v>
      </c>
      <c r="N25" s="11">
        <f>-'[2]Data Input'!AB89</f>
        <v>5519</v>
      </c>
    </row>
    <row r="26" spans="1:15" s="10" customFormat="1">
      <c r="B26" s="10" t="s">
        <v>7</v>
      </c>
      <c r="C26" s="11">
        <f>-C9</f>
        <v>295</v>
      </c>
      <c r="D26" s="11">
        <f>-D9</f>
        <v>-124</v>
      </c>
      <c r="E26" s="11">
        <f>-E9</f>
        <v>-73</v>
      </c>
      <c r="F26" s="11">
        <f t="shared" ref="F26:N26" si="3">-F9</f>
        <v>-73</v>
      </c>
      <c r="G26" s="11">
        <f t="shared" si="3"/>
        <v>-73</v>
      </c>
      <c r="H26" s="11">
        <f t="shared" si="3"/>
        <v>-74</v>
      </c>
      <c r="I26" s="11">
        <f t="shared" si="3"/>
        <v>0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0</v>
      </c>
    </row>
    <row r="27" spans="1:15" s="10" customFormat="1">
      <c r="C27" s="12">
        <f t="shared" ref="C27:D27" si="4">SUM(C25:C26)</f>
        <v>5546</v>
      </c>
      <c r="D27" s="12">
        <f t="shared" si="4"/>
        <v>5977</v>
      </c>
      <c r="E27" s="12">
        <f>SUM(E25:E26)</f>
        <v>4828</v>
      </c>
      <c r="F27" s="12">
        <f t="shared" ref="F27:O27" si="5">SUM(F25:F26)</f>
        <v>4877</v>
      </c>
      <c r="G27" s="12">
        <f t="shared" si="5"/>
        <v>4926</v>
      </c>
      <c r="H27" s="12">
        <f t="shared" si="5"/>
        <v>4975</v>
      </c>
      <c r="I27" s="12">
        <f t="shared" si="5"/>
        <v>5124</v>
      </c>
      <c r="J27" s="12">
        <f t="shared" si="5"/>
        <v>5201</v>
      </c>
      <c r="K27" s="12">
        <f t="shared" si="5"/>
        <v>5279</v>
      </c>
      <c r="L27" s="12">
        <f t="shared" si="5"/>
        <v>5358</v>
      </c>
      <c r="M27" s="12">
        <f t="shared" si="5"/>
        <v>5438</v>
      </c>
      <c r="N27" s="12">
        <f t="shared" si="5"/>
        <v>5519</v>
      </c>
      <c r="O27" s="12">
        <f t="shared" si="5"/>
        <v>0</v>
      </c>
    </row>
    <row r="28" spans="1:15" s="10" customFormat="1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5" s="10" customFormat="1">
      <c r="B29" s="10" t="s">
        <v>21</v>
      </c>
      <c r="C29" s="12">
        <f>+C22+C27</f>
        <v>2775.8249999999971</v>
      </c>
      <c r="D29" s="12">
        <f t="shared" ref="D29" si="6">+D22+D27</f>
        <v>1915</v>
      </c>
      <c r="E29" s="12">
        <f>+E22+E27</f>
        <v>3012</v>
      </c>
      <c r="F29" s="12">
        <f t="shared" ref="F29:O29" si="7">+F22+F27</f>
        <v>4656</v>
      </c>
      <c r="G29" s="12">
        <f t="shared" si="7"/>
        <v>6952</v>
      </c>
      <c r="H29" s="12">
        <f t="shared" si="7"/>
        <v>9263</v>
      </c>
      <c r="I29" s="12">
        <f t="shared" si="7"/>
        <v>10445.854327385794</v>
      </c>
      <c r="J29" s="12">
        <f t="shared" si="7"/>
        <v>10948.675078844288</v>
      </c>
      <c r="K29" s="12">
        <f t="shared" si="7"/>
        <v>11207.341719603843</v>
      </c>
      <c r="L29" s="12">
        <f t="shared" si="7"/>
        <v>11913.119412785229</v>
      </c>
      <c r="M29" s="12">
        <f t="shared" si="7"/>
        <v>12360.781739981016</v>
      </c>
      <c r="N29" s="12">
        <f t="shared" si="7"/>
        <v>12816.820559508436</v>
      </c>
      <c r="O29" s="12">
        <f t="shared" si="7"/>
        <v>0</v>
      </c>
    </row>
    <row r="30" spans="1:15" s="10" customFormat="1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5" s="10" customFormat="1">
      <c r="A31" s="13" t="s">
        <v>22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5" s="10" customFormat="1">
      <c r="B32" s="10" t="s">
        <v>23</v>
      </c>
      <c r="C32" s="11">
        <f>-'[2]Data Input'!Q88-C26</f>
        <v>-130</v>
      </c>
      <c r="D32" s="11">
        <f>-'[2]Data Input'!R88-D26</f>
        <v>182</v>
      </c>
      <c r="E32" s="11">
        <f>-'[2]Data Input'!S88-E26</f>
        <v>224</v>
      </c>
      <c r="F32" s="11">
        <f>-'[2]Data Input'!T88-F26</f>
        <v>224</v>
      </c>
      <c r="G32" s="11">
        <f>-'[2]Data Input'!U88-G26</f>
        <v>224</v>
      </c>
      <c r="H32" s="11">
        <f>-'[2]Data Input'!V88-H26</f>
        <v>224</v>
      </c>
      <c r="I32" s="11">
        <f>-'[2]Data Input'!W88-I26</f>
        <v>0</v>
      </c>
      <c r="J32" s="11">
        <f>-'[2]Data Input'!X88-J26</f>
        <v>0</v>
      </c>
      <c r="K32" s="11">
        <f>-'[2]Data Input'!Y88-K26</f>
        <v>0</v>
      </c>
      <c r="L32" s="11">
        <f>-'[2]Data Input'!Z88-L26</f>
        <v>0</v>
      </c>
      <c r="M32" s="11">
        <f>-'[2]Data Input'!AA88-M26</f>
        <v>0</v>
      </c>
      <c r="N32" s="11">
        <f>-'[2]Data Input'!AB88-N26</f>
        <v>0</v>
      </c>
    </row>
    <row r="33" spans="1:15" s="10" customFormat="1">
      <c r="B33" s="10" t="s">
        <v>24</v>
      </c>
      <c r="C33" s="11">
        <f>+'[2]Data Input'!Q49</f>
        <v>0</v>
      </c>
      <c r="D33" s="11">
        <f>+'[2]Data Input'!R49</f>
        <v>1600</v>
      </c>
      <c r="E33" s="11">
        <f>+'[2]Data Input'!S49</f>
        <v>14000</v>
      </c>
      <c r="F33" s="11">
        <f>+'[2]Data Input'!T49</f>
        <v>0</v>
      </c>
      <c r="G33" s="11">
        <f>+'[2]Data Input'!U49</f>
        <v>0</v>
      </c>
      <c r="H33" s="11">
        <f>+'[2]Data Input'!V49</f>
        <v>0</v>
      </c>
      <c r="I33" s="11">
        <f>+'[2]Data Input'!W49</f>
        <v>0</v>
      </c>
      <c r="J33" s="11">
        <f>+'[2]Data Input'!X49</f>
        <v>0</v>
      </c>
      <c r="K33" s="11">
        <f>+'[2]Data Input'!Y49</f>
        <v>0</v>
      </c>
      <c r="L33" s="11">
        <f>+'[2]Data Input'!Z49</f>
        <v>0</v>
      </c>
      <c r="M33" s="11">
        <f>+'[2]Data Input'!AA49</f>
        <v>0</v>
      </c>
      <c r="N33" s="11">
        <f>+'[2]Data Input'!AB49</f>
        <v>0</v>
      </c>
    </row>
    <row r="34" spans="1:15" s="10" customFormat="1">
      <c r="B34" s="10" t="s">
        <v>25</v>
      </c>
      <c r="C34" s="11">
        <f>-'[2]Data Input'!Q74</f>
        <v>210</v>
      </c>
      <c r="D34" s="11">
        <f>-'[2]Data Input'!R74</f>
        <v>1464</v>
      </c>
      <c r="E34" s="11">
        <f>-'[2]Data Input'!S74</f>
        <v>2098</v>
      </c>
      <c r="F34" s="11">
        <f>-'[2]Data Input'!T74</f>
        <v>0</v>
      </c>
      <c r="G34" s="11">
        <f>-'[2]Data Input'!U74</f>
        <v>0</v>
      </c>
      <c r="H34" s="11">
        <f>-'[2]Data Input'!V74</f>
        <v>0</v>
      </c>
      <c r="I34" s="11">
        <f>-'[2]Data Input'!W74</f>
        <v>0</v>
      </c>
      <c r="J34" s="11">
        <f>-'[2]Data Input'!X74</f>
        <v>0</v>
      </c>
      <c r="K34" s="11">
        <f>-'[2]Data Input'!Y74</f>
        <v>0</v>
      </c>
      <c r="L34" s="11">
        <f>-'[2]Data Input'!Z74</f>
        <v>0</v>
      </c>
      <c r="M34" s="11">
        <f>-'[2]Data Input'!AA74</f>
        <v>0</v>
      </c>
      <c r="N34" s="11">
        <f>-'[2]Data Input'!AB74</f>
        <v>0</v>
      </c>
    </row>
    <row r="35" spans="1:15" s="10" customFormat="1">
      <c r="B35" s="10" t="s">
        <v>26</v>
      </c>
      <c r="C35" s="11">
        <f>-(+'[2]Data Input'!Q53+'[2]Data Input'!Q56+'[2]Data Input'!Q59+'[2]Data Input'!Q62+'[2]Data Input'!Q65+'[2]Data Input'!Q68+'[2]Data Input'!Q71+'[2]Data Input'!Q74)</f>
        <v>3661</v>
      </c>
      <c r="D35" s="11">
        <f>-(+'[2]Data Input'!R53+'[2]Data Input'!R56+'[2]Data Input'!R59+'[2]Data Input'!R62+'[2]Data Input'!R65+'[2]Data Input'!R68+'[2]Data Input'!R71+'[2]Data Input'!R74*0+'[2]Data Input'!R77)</f>
        <v>3030</v>
      </c>
      <c r="E35" s="11">
        <f>-(+'[2]Data Input'!S53+'[2]Data Input'!S56+'[2]Data Input'!S59+'[2]Data Input'!S62+'[2]Data Input'!S65+'[2]Data Input'!S68+'[2]Data Input'!S71+'[2]Data Input'!S74*0+'[2]Data Input'!S77)</f>
        <v>1900</v>
      </c>
      <c r="F35" s="11">
        <f>-(+'[2]Data Input'!T53+'[2]Data Input'!T56+'[2]Data Input'!T59+'[2]Data Input'!T62+'[2]Data Input'!T65+'[2]Data Input'!T68+'[2]Data Input'!T71+'[2]Data Input'!T74*0+'[2]Data Input'!T77)</f>
        <v>0</v>
      </c>
      <c r="G35" s="11">
        <f>-(+'[2]Data Input'!U53+'[2]Data Input'!U56+'[2]Data Input'!U59+'[2]Data Input'!U62+'[2]Data Input'!U65+'[2]Data Input'!U68+'[2]Data Input'!U71+'[2]Data Input'!U74*0+'[2]Data Input'!U77)</f>
        <v>260</v>
      </c>
      <c r="H35" s="11">
        <f>-(+'[2]Data Input'!V53+'[2]Data Input'!V56+'[2]Data Input'!V59+'[2]Data Input'!V62+'[2]Data Input'!V65+'[2]Data Input'!V68+'[2]Data Input'!V71+'[2]Data Input'!V74*0+'[2]Data Input'!V77)</f>
        <v>0</v>
      </c>
      <c r="I35" s="11">
        <f>-(+'[2]Data Input'!W53+'[2]Data Input'!W56+'[2]Data Input'!W59+'[2]Data Input'!W62+'[2]Data Input'!W65+'[2]Data Input'!W68+'[2]Data Input'!W71+'[2]Data Input'!W74*0+'[2]Data Input'!W77)</f>
        <v>0</v>
      </c>
      <c r="J35" s="11">
        <f>-(+'[2]Data Input'!X53+'[2]Data Input'!X56+'[2]Data Input'!X59+'[2]Data Input'!X62+'[2]Data Input'!X65+'[2]Data Input'!X68+'[2]Data Input'!X71+'[2]Data Input'!X74*0+'[2]Data Input'!X77)</f>
        <v>0</v>
      </c>
      <c r="K35" s="11">
        <f>-(+'[2]Data Input'!Y53+'[2]Data Input'!Y56+'[2]Data Input'!Y59+'[2]Data Input'!Y62+'[2]Data Input'!Y65+'[2]Data Input'!Y68+'[2]Data Input'!Y71+'[2]Data Input'!Y74*0+'[2]Data Input'!Y77)</f>
        <v>260</v>
      </c>
      <c r="L35" s="11">
        <f>-(+'[2]Data Input'!Z53+'[2]Data Input'!Z56+'[2]Data Input'!Z59+'[2]Data Input'!Z62+'[2]Data Input'!Z65+'[2]Data Input'!Z68+'[2]Data Input'!Z71+'[2]Data Input'!Z74*0+'[2]Data Input'!Z77)</f>
        <v>0</v>
      </c>
      <c r="M35" s="11">
        <f>-(+'[2]Data Input'!AA53+'[2]Data Input'!AA56+'[2]Data Input'!AA59+'[2]Data Input'!AA62+'[2]Data Input'!AA65+'[2]Data Input'!AA68+'[2]Data Input'!AA71+'[2]Data Input'!AA74*0+'[2]Data Input'!AA77)</f>
        <v>0</v>
      </c>
      <c r="N35" s="11">
        <f>-(+'[2]Data Input'!AB53+'[2]Data Input'!AB56+'[2]Data Input'!AB59+'[2]Data Input'!AB62+'[2]Data Input'!AB65+'[2]Data Input'!AB68+'[2]Data Input'!AB71+'[2]Data Input'!AB74*0+'[2]Data Input'!AB77)</f>
        <v>0</v>
      </c>
    </row>
    <row r="36" spans="1:15" s="10" customFormat="1">
      <c r="C36" s="12">
        <f>SUM(C32:C35)</f>
        <v>3741</v>
      </c>
      <c r="D36" s="12">
        <f>SUM(D32:D35)</f>
        <v>6276</v>
      </c>
      <c r="E36" s="12">
        <f>SUM(E32:E35)</f>
        <v>18222</v>
      </c>
      <c r="F36" s="12">
        <f>SUM(F32:F35)</f>
        <v>224</v>
      </c>
      <c r="G36" s="12">
        <f t="shared" ref="G36:O36" si="8">SUM(G32:G35)</f>
        <v>484</v>
      </c>
      <c r="H36" s="12">
        <f t="shared" si="8"/>
        <v>224</v>
      </c>
      <c r="I36" s="12">
        <f t="shared" si="8"/>
        <v>0</v>
      </c>
      <c r="J36" s="12">
        <f t="shared" si="8"/>
        <v>0</v>
      </c>
      <c r="K36" s="12">
        <f t="shared" si="8"/>
        <v>260</v>
      </c>
      <c r="L36" s="12">
        <f t="shared" si="8"/>
        <v>0</v>
      </c>
      <c r="M36" s="12">
        <f t="shared" si="8"/>
        <v>0</v>
      </c>
      <c r="N36" s="12">
        <f>SUM(N32:N35)</f>
        <v>0</v>
      </c>
      <c r="O36" s="12">
        <f t="shared" si="8"/>
        <v>0</v>
      </c>
    </row>
    <row r="37" spans="1:15" s="10" customFormat="1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5" s="10" customFormat="1">
      <c r="A38" s="13" t="s">
        <v>27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5" s="10" customFormat="1">
      <c r="B39" s="10" t="s">
        <v>28</v>
      </c>
      <c r="C39" s="11">
        <f>SUM('[2]Data Input'!Q116:Q119)</f>
        <v>482</v>
      </c>
      <c r="D39" s="11">
        <f>SUM('[2]Data Input'!R116:R121)</f>
        <v>621</v>
      </c>
      <c r="E39" s="11">
        <f>SUM('[2]Data Input'!S116:S121)</f>
        <v>5368</v>
      </c>
      <c r="F39" s="11">
        <f>SUM('[2]Data Input'!T116:T121)</f>
        <v>1495</v>
      </c>
      <c r="G39" s="11">
        <f>SUM('[2]Data Input'!U116:U121)</f>
        <v>1575</v>
      </c>
      <c r="H39" s="11">
        <f>SUM('[2]Data Input'!V116:V121)</f>
        <v>1660</v>
      </c>
      <c r="I39" s="11">
        <f>SUM('[2]Data Input'!W116:W121)</f>
        <v>1750</v>
      </c>
      <c r="J39" s="11">
        <f>SUM('[2]Data Input'!X116:X121)</f>
        <v>1846</v>
      </c>
      <c r="K39" s="11">
        <f>SUM('[2]Data Input'!Y116:Y121)</f>
        <v>1941</v>
      </c>
      <c r="L39" s="11">
        <f>SUM('[2]Data Input'!Z116:Z121)</f>
        <v>1770</v>
      </c>
      <c r="M39" s="11">
        <f>SUM('[2]Data Input'!AA116:AA121)</f>
        <v>1865</v>
      </c>
      <c r="N39" s="11">
        <f>SUM('[2]Data Input'!AB116:AB121)</f>
        <v>1746</v>
      </c>
    </row>
    <row r="40" spans="1:15" s="10" customFormat="1">
      <c r="B40" s="10" t="s">
        <v>29</v>
      </c>
      <c r="C40" s="11">
        <f>+'[2]Data Input'!Q92+'[2]Data Input'!Q90</f>
        <v>2917</v>
      </c>
      <c r="D40" s="11">
        <f>+'[2]Data Input'!R92+'[2]Data Input'!R90</f>
        <v>5129</v>
      </c>
      <c r="E40" s="11">
        <f>+'[2]Data Input'!S92+'[2]Data Input'!S90</f>
        <v>14929</v>
      </c>
      <c r="F40" s="11">
        <f>+'[2]Data Input'!T92+'[2]Data Input'!T90</f>
        <v>10802</v>
      </c>
      <c r="G40" s="11">
        <f>+'[2]Data Input'!U92+'[2]Data Input'!U90</f>
        <v>3814</v>
      </c>
      <c r="H40" s="11">
        <f>+'[2]Data Input'!V92+'[2]Data Input'!V90</f>
        <v>3826</v>
      </c>
      <c r="I40" s="11">
        <f>+'[2]Data Input'!W92+'[2]Data Input'!W90</f>
        <v>6526</v>
      </c>
      <c r="J40" s="11">
        <f>+'[2]Data Input'!X92+'[2]Data Input'!X90</f>
        <v>6526</v>
      </c>
      <c r="K40" s="11">
        <f>+'[2]Data Input'!Y92+'[2]Data Input'!Y90</f>
        <v>6526</v>
      </c>
      <c r="L40" s="11">
        <f>+'[2]Data Input'!Z92+'[2]Data Input'!Z90</f>
        <v>6526</v>
      </c>
      <c r="M40" s="11">
        <f>+'[2]Data Input'!AA92+'[2]Data Input'!AA90</f>
        <v>6526</v>
      </c>
      <c r="N40" s="11">
        <f>+'[2]Data Input'!AB92+'[2]Data Input'!AB90</f>
        <v>6526</v>
      </c>
    </row>
    <row r="41" spans="1:15" s="10" customFormat="1">
      <c r="B41" s="10" t="s">
        <v>30</v>
      </c>
      <c r="C41" s="11">
        <f>+'[2]Data Input'!Q93</f>
        <v>502</v>
      </c>
      <c r="D41" s="11">
        <f>+'[2]Data Input'!R93</f>
        <v>1227</v>
      </c>
      <c r="E41" s="11">
        <f>+'[2]Data Input'!S93</f>
        <v>762</v>
      </c>
      <c r="F41" s="11">
        <f>+'[2]Data Input'!T93</f>
        <v>728</v>
      </c>
      <c r="G41" s="11">
        <f>+'[2]Data Input'!U93</f>
        <v>731</v>
      </c>
      <c r="H41" s="11">
        <f>+'[2]Data Input'!V93</f>
        <v>735</v>
      </c>
      <c r="I41" s="11">
        <f>+'[2]Data Input'!W93</f>
        <v>735</v>
      </c>
      <c r="J41" s="11">
        <f>+'[2]Data Input'!X93</f>
        <v>735</v>
      </c>
      <c r="K41" s="11">
        <f>+'[2]Data Input'!Y93</f>
        <v>735</v>
      </c>
      <c r="L41" s="11">
        <f>+'[2]Data Input'!Z93</f>
        <v>735</v>
      </c>
      <c r="M41" s="11">
        <f>+'[2]Data Input'!AA93</f>
        <v>735</v>
      </c>
      <c r="N41" s="11">
        <f>+'[2]Data Input'!AB93</f>
        <v>735</v>
      </c>
    </row>
    <row r="42" spans="1:15" s="10" customFormat="1">
      <c r="B42" s="10" t="s">
        <v>31</v>
      </c>
      <c r="C42" s="11">
        <f>+'[2]Data Input'!Q104+'[2]Data Input'!Q103</f>
        <v>-506.17500000000001</v>
      </c>
      <c r="D42" s="11">
        <f>+'[2]Data Input'!R104+'[2]Data Input'!R103</f>
        <v>-767</v>
      </c>
      <c r="E42" s="11">
        <f>+'[2]Data Input'!S104+'[2]Data Input'!S103</f>
        <v>-818.26869199999987</v>
      </c>
      <c r="F42" s="11">
        <f>+'[2]Data Input'!T104+'[2]Data Input'!T103</f>
        <v>-818.26869199999987</v>
      </c>
      <c r="G42" s="11">
        <f>+'[2]Data Input'!U104+'[2]Data Input'!U103</f>
        <v>-818.26869199999987</v>
      </c>
      <c r="H42" s="11">
        <f>+'[2]Data Input'!V104+'[2]Data Input'!V103</f>
        <v>-818.26869199999987</v>
      </c>
      <c r="I42" s="11">
        <f>+'[2]Data Input'!W104+'[2]Data Input'!W103</f>
        <v>-939.8423004938337</v>
      </c>
      <c r="J42" s="11">
        <f>+'[2]Data Input'!X104+'[2]Data Input'!X103</f>
        <v>-972.51678101111793</v>
      </c>
      <c r="K42" s="11">
        <f>+'[2]Data Input'!Y104+'[2]Data Input'!Y103</f>
        <v>-1006.7398683465069</v>
      </c>
      <c r="L42" s="11">
        <f>+'[2]Data Input'!Z104+'[2]Data Input'!Z103</f>
        <v>-1041.5307637386347</v>
      </c>
      <c r="M42" s="11">
        <f>+'[2]Data Input'!AA104+'[2]Data Input'!AA103</f>
        <v>-1077.9093404694868</v>
      </c>
      <c r="N42" s="11">
        <f>+'[2]Data Input'!AB104+'[2]Data Input'!AB103</f>
        <v>-1115.8961673859189</v>
      </c>
    </row>
    <row r="43" spans="1:15" s="10" customFormat="1">
      <c r="B43" s="10" t="s">
        <v>32</v>
      </c>
      <c r="C43" s="11">
        <f>+'[2]Data Input'!Q52+'[2]Data Input'!Q55+'[2]Data Input'!Q58+'[2]Data Input'!Q61+'[2]Data Input'!Q64+'[2]Data Input'!Q67+'[2]Data Input'!Q70+'[2]Data Input'!Q73</f>
        <v>3821</v>
      </c>
      <c r="D43" s="11">
        <f>('[2]Data Input'!R52+'[2]Data Input'!R55+'[2]Data Input'!R58+'[2]Data Input'!R61+'[2]Data Input'!R64+'[2]Data Input'!R67+'[2]Data Input'!R70+'[2]Data Input'!R73+'[2]Data Input'!R76)</f>
        <v>115</v>
      </c>
      <c r="E43" s="11">
        <f>('[2]Data Input'!S52+'[2]Data Input'!S55+'[2]Data Input'!S58+'[2]Data Input'!S61+'[2]Data Input'!S64+'[2]Data Input'!S67+'[2]Data Input'!S70+'[2]Data Input'!S73+'[2]Data Input'!S76)</f>
        <v>115</v>
      </c>
      <c r="F43" s="11">
        <f>('[2]Data Input'!T52+'[2]Data Input'!T55+'[2]Data Input'!T58+'[2]Data Input'!T61+'[2]Data Input'!T64+'[2]Data Input'!T67+'[2]Data Input'!T70+'[2]Data Input'!T73+'[2]Data Input'!T76)</f>
        <v>115</v>
      </c>
      <c r="G43" s="11">
        <f>('[2]Data Input'!U52+'[2]Data Input'!U55+'[2]Data Input'!U58+'[2]Data Input'!U61+'[2]Data Input'!U64+'[2]Data Input'!U67+'[2]Data Input'!U70+'[2]Data Input'!U73+'[2]Data Input'!U76)</f>
        <v>115</v>
      </c>
      <c r="H43" s="11">
        <f>('[2]Data Input'!V52+'[2]Data Input'!V55+'[2]Data Input'!V58+'[2]Data Input'!V61+'[2]Data Input'!V64+'[2]Data Input'!V67+'[2]Data Input'!V70+'[2]Data Input'!V73+'[2]Data Input'!V76)</f>
        <v>115</v>
      </c>
      <c r="I43" s="11">
        <f>('[2]Data Input'!W52+'[2]Data Input'!W55+'[2]Data Input'!W58+'[2]Data Input'!W61+'[2]Data Input'!W64+'[2]Data Input'!W67+'[2]Data Input'!W70+'[2]Data Input'!W73+'[2]Data Input'!W76)</f>
        <v>4034</v>
      </c>
      <c r="J43" s="11">
        <f>('[2]Data Input'!X52+'[2]Data Input'!X55+'[2]Data Input'!X58+'[2]Data Input'!X61+'[2]Data Input'!X64+'[2]Data Input'!X67+'[2]Data Input'!X70+'[2]Data Input'!X73+'[2]Data Input'!X76)</f>
        <v>3815</v>
      </c>
      <c r="K43" s="11">
        <f>('[2]Data Input'!Y52+'[2]Data Input'!Y55+'[2]Data Input'!Y58+'[2]Data Input'!Y61+'[2]Data Input'!Y64+'[2]Data Input'!Y67+'[2]Data Input'!Y70+'[2]Data Input'!Y73+'[2]Data Input'!Y76)</f>
        <v>3815</v>
      </c>
      <c r="L43" s="11">
        <f>('[2]Data Input'!Z52+'[2]Data Input'!Z55+'[2]Data Input'!Z58+'[2]Data Input'!Z61+'[2]Data Input'!Z64+'[2]Data Input'!Z67+'[2]Data Input'!Z70+'[2]Data Input'!Z73+'[2]Data Input'!Z76)</f>
        <v>3824.1</v>
      </c>
      <c r="M43" s="11">
        <f>('[2]Data Input'!AA52+'[2]Data Input'!AA55+'[2]Data Input'!AA58+'[2]Data Input'!AA61+'[2]Data Input'!AA64+'[2]Data Input'!AA67+'[2]Data Input'!AA70+'[2]Data Input'!AA73+'[2]Data Input'!AA76)</f>
        <v>3824.1</v>
      </c>
      <c r="N43" s="11">
        <f>('[2]Data Input'!AB52+'[2]Data Input'!AB55+'[2]Data Input'!AB58+'[2]Data Input'!AB61+'[2]Data Input'!AB64+'[2]Data Input'!AB67+'[2]Data Input'!AB70+'[2]Data Input'!AB73+'[2]Data Input'!AB76)</f>
        <v>3824.1</v>
      </c>
    </row>
    <row r="44" spans="1:15" s="10" customFormat="1">
      <c r="C44" s="12">
        <f>SUM(C39:C43)</f>
        <v>7215.8249999999998</v>
      </c>
      <c r="D44" s="12">
        <f t="shared" ref="D44:O44" si="9">SUM(D39:D43)</f>
        <v>6325</v>
      </c>
      <c r="E44" s="12">
        <f>SUM(E39:E43)</f>
        <v>20355.731307999999</v>
      </c>
      <c r="F44" s="12">
        <f t="shared" si="9"/>
        <v>12321.731308</v>
      </c>
      <c r="G44" s="12">
        <f t="shared" si="9"/>
        <v>5416.7313080000004</v>
      </c>
      <c r="H44" s="12">
        <f t="shared" si="9"/>
        <v>5517.7313080000004</v>
      </c>
      <c r="I44" s="12">
        <f t="shared" si="9"/>
        <v>12105.157699506166</v>
      </c>
      <c r="J44" s="12">
        <f t="shared" si="9"/>
        <v>11949.483218988882</v>
      </c>
      <c r="K44" s="12">
        <f t="shared" si="9"/>
        <v>12010.260131653493</v>
      </c>
      <c r="L44" s="12">
        <f t="shared" si="9"/>
        <v>11813.569236261364</v>
      </c>
      <c r="M44" s="12">
        <f t="shared" si="9"/>
        <v>11872.190659530514</v>
      </c>
      <c r="N44" s="12">
        <f>SUM(N39:N43)</f>
        <v>11715.203832614081</v>
      </c>
      <c r="O44" s="12">
        <f t="shared" si="9"/>
        <v>0</v>
      </c>
    </row>
    <row r="45" spans="1:15" s="10" customFormat="1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5" s="10" customFormat="1">
      <c r="A46" s="13" t="s">
        <v>33</v>
      </c>
      <c r="C46" s="12">
        <f>+C22+C27+C36-C44</f>
        <v>-699.00000000000273</v>
      </c>
      <c r="D46" s="12">
        <f>+D22+D27+D36-D44</f>
        <v>1866</v>
      </c>
      <c r="E46" s="12">
        <f>+E22+E27+E36-E44</f>
        <v>878.26869200000147</v>
      </c>
      <c r="F46" s="12">
        <f>+F22+F27+F36-F44</f>
        <v>-7441.7313080000004</v>
      </c>
      <c r="G46" s="12">
        <f t="shared" ref="G46:O46" si="10">+G22+G27+G36-G44</f>
        <v>2019.2686919999996</v>
      </c>
      <c r="H46" s="12">
        <f t="shared" si="10"/>
        <v>3969.2686919999996</v>
      </c>
      <c r="I46" s="12">
        <f t="shared" si="10"/>
        <v>-1659.3033721203719</v>
      </c>
      <c r="J46" s="12">
        <f t="shared" si="10"/>
        <v>-1000.8081401445943</v>
      </c>
      <c r="K46" s="12">
        <f t="shared" si="10"/>
        <v>-542.91841204965021</v>
      </c>
      <c r="L46" s="12">
        <f t="shared" si="10"/>
        <v>99.550176523864138</v>
      </c>
      <c r="M46" s="12">
        <f t="shared" si="10"/>
        <v>488.59108045050198</v>
      </c>
      <c r="N46" s="12">
        <f t="shared" si="10"/>
        <v>1101.6167268943555</v>
      </c>
      <c r="O46" s="12">
        <f t="shared" si="10"/>
        <v>0</v>
      </c>
    </row>
    <row r="47" spans="1:15" s="14" customFormat="1">
      <c r="C47" s="15"/>
      <c r="D47" s="15"/>
    </row>
    <row r="49" spans="2:15" hidden="1">
      <c r="D49" s="17">
        <f>1-(D22/C22)</f>
        <v>-0.46633335439096646</v>
      </c>
      <c r="E49" s="17">
        <f>1-(E22/D22)</f>
        <v>0.55292959133431807</v>
      </c>
      <c r="F49" s="17">
        <f t="shared" ref="F49:O49" si="11">1-(F22/E22)</f>
        <v>0.87830396475770922</v>
      </c>
      <c r="G49" s="17">
        <f t="shared" si="11"/>
        <v>10.167420814479637</v>
      </c>
      <c r="H49" s="17">
        <f t="shared" si="11"/>
        <v>-1.1164856860809476</v>
      </c>
      <c r="I49" s="17">
        <f t="shared" si="11"/>
        <v>-0.24110408754332879</v>
      </c>
      <c r="J49" s="17">
        <f t="shared" si="11"/>
        <v>-8.0013605270489618E-2</v>
      </c>
      <c r="K49" s="17">
        <f t="shared" si="11"/>
        <v>-3.1432994781584345E-2</v>
      </c>
      <c r="L49" s="17">
        <f t="shared" si="11"/>
        <v>-0.10572563506397703</v>
      </c>
      <c r="M49" s="17">
        <f t="shared" si="11"/>
        <v>-5.6087815346077763E-2</v>
      </c>
      <c r="N49" s="17">
        <f t="shared" si="11"/>
        <v>-5.4174583803713761E-2</v>
      </c>
      <c r="O49" s="17">
        <f t="shared" si="11"/>
        <v>1</v>
      </c>
    </row>
    <row r="50" spans="2:15" hidden="1"/>
    <row r="51" spans="2:15" hidden="1">
      <c r="D51" s="18">
        <f>D22-D40-D41</f>
        <v>-10418</v>
      </c>
      <c r="E51" s="18">
        <f>E22-E40-E41</f>
        <v>-17507</v>
      </c>
      <c r="F51" s="18">
        <f t="shared" ref="F51:N51" si="12">F22-F40-F41</f>
        <v>-11751</v>
      </c>
      <c r="G51" s="18">
        <f t="shared" si="12"/>
        <v>-2519</v>
      </c>
      <c r="H51" s="18">
        <f t="shared" si="12"/>
        <v>-273</v>
      </c>
      <c r="I51" s="18">
        <f t="shared" si="12"/>
        <v>-1939.145672614206</v>
      </c>
      <c r="J51" s="18">
        <f t="shared" si="12"/>
        <v>-1513.3249211557122</v>
      </c>
      <c r="K51" s="18">
        <f t="shared" si="12"/>
        <v>-1332.6582803961574</v>
      </c>
      <c r="L51" s="18">
        <f t="shared" si="12"/>
        <v>-705.88058721477137</v>
      </c>
      <c r="M51" s="18">
        <f t="shared" si="12"/>
        <v>-338.21826001898444</v>
      </c>
      <c r="N51" s="18">
        <f t="shared" si="12"/>
        <v>36.820559508436418</v>
      </c>
    </row>
    <row r="52" spans="2:15" hidden="1"/>
    <row r="53" spans="2:15" hidden="1">
      <c r="B53" s="2" t="s">
        <v>34</v>
      </c>
      <c r="D53" s="19">
        <f>D40+D41</f>
        <v>6356</v>
      </c>
      <c r="E53" s="19">
        <f>E40+E41</f>
        <v>15691</v>
      </c>
      <c r="F53" s="19">
        <f t="shared" ref="F53:H53" si="13">F40+F41</f>
        <v>11530</v>
      </c>
      <c r="G53" s="19">
        <f t="shared" si="13"/>
        <v>4545</v>
      </c>
      <c r="H53" s="19">
        <f t="shared" si="13"/>
        <v>4561</v>
      </c>
    </row>
    <row r="54" spans="2:15" hidden="1"/>
    <row r="55" spans="2:15" s="20" customFormat="1" hidden="1">
      <c r="B55" s="20" t="s">
        <v>35</v>
      </c>
      <c r="C55" s="21"/>
      <c r="D55" s="18">
        <f>D20+D53</f>
        <v>45789</v>
      </c>
      <c r="E55" s="18">
        <f>E20+E53</f>
        <v>55131</v>
      </c>
      <c r="F55" s="18">
        <f t="shared" ref="F55:H55" si="14">F20+F53</f>
        <v>51468</v>
      </c>
      <c r="G55" s="18">
        <f t="shared" si="14"/>
        <v>44660</v>
      </c>
      <c r="H55" s="18">
        <f t="shared" si="14"/>
        <v>45265</v>
      </c>
    </row>
    <row r="56" spans="2:15" hidden="1">
      <c r="B56" s="22"/>
    </row>
    <row r="57" spans="2:15" s="20" customFormat="1" hidden="1">
      <c r="B57" s="20" t="s">
        <v>36</v>
      </c>
      <c r="C57" s="21"/>
      <c r="D57" s="18">
        <f>D22-D53</f>
        <v>-10418</v>
      </c>
      <c r="E57" s="18">
        <f>E22-E53</f>
        <v>-17507</v>
      </c>
      <c r="F57" s="18">
        <f>F22-F53</f>
        <v>-11751</v>
      </c>
      <c r="G57" s="18">
        <f>G22-G53</f>
        <v>-2519</v>
      </c>
      <c r="H57" s="18">
        <f>H22-H53</f>
        <v>-273</v>
      </c>
    </row>
    <row r="58" spans="2:15" hidden="1"/>
    <row r="59" spans="2:15" hidden="1">
      <c r="B59" s="2" t="s">
        <v>37</v>
      </c>
      <c r="D59" s="52">
        <f>-D32</f>
        <v>-182</v>
      </c>
      <c r="E59" s="52">
        <f t="shared" ref="E59:H59" si="15">-E32</f>
        <v>-224</v>
      </c>
      <c r="F59" s="52">
        <f t="shared" si="15"/>
        <v>-224</v>
      </c>
      <c r="G59" s="52">
        <f t="shared" si="15"/>
        <v>-224</v>
      </c>
      <c r="H59" s="52">
        <f t="shared" si="15"/>
        <v>-224</v>
      </c>
    </row>
    <row r="60" spans="2:15" hidden="1">
      <c r="B60" s="2" t="s">
        <v>38</v>
      </c>
      <c r="D60" s="19">
        <f>D34+D35-D43</f>
        <v>4379</v>
      </c>
      <c r="E60" s="19">
        <f>E34+E35-E43</f>
        <v>3883</v>
      </c>
      <c r="F60" s="19">
        <f>F34+F35-F43</f>
        <v>-115</v>
      </c>
      <c r="G60" s="19">
        <f>G34+G35-G43</f>
        <v>145</v>
      </c>
      <c r="H60" s="19">
        <f t="shared" ref="H60" si="16">H34+H35-H43</f>
        <v>-115</v>
      </c>
    </row>
    <row r="61" spans="2:15" hidden="1">
      <c r="B61" s="2" t="s">
        <v>39</v>
      </c>
      <c r="D61" s="23">
        <f>D33-D39</f>
        <v>979</v>
      </c>
      <c r="E61" s="23">
        <f>E33-E39</f>
        <v>8632</v>
      </c>
      <c r="F61" s="23">
        <f>F33-F39</f>
        <v>-1495</v>
      </c>
      <c r="G61" s="23">
        <f>G33-G39</f>
        <v>-1575</v>
      </c>
      <c r="H61" s="23">
        <f>H33-H39</f>
        <v>-1660</v>
      </c>
      <c r="J61" s="2">
        <f>F61*2</f>
        <v>-2990</v>
      </c>
      <c r="K61" s="2">
        <f>G61*2</f>
        <v>-3150</v>
      </c>
      <c r="L61" s="2">
        <f>H61*2</f>
        <v>-3320</v>
      </c>
    </row>
    <row r="62" spans="2:15" hidden="1">
      <c r="D62" s="19">
        <f>SUM(D59:D61)</f>
        <v>5176</v>
      </c>
      <c r="E62" s="19">
        <f>SUM(E59:E61)</f>
        <v>12291</v>
      </c>
      <c r="F62" s="19">
        <f t="shared" ref="F62:H62" si="17">SUM(F59:F61)</f>
        <v>-1834</v>
      </c>
      <c r="G62" s="19">
        <f t="shared" si="17"/>
        <v>-1654</v>
      </c>
      <c r="H62" s="19">
        <f t="shared" si="17"/>
        <v>-1999</v>
      </c>
    </row>
    <row r="63" spans="2:15" hidden="1">
      <c r="D63" s="19"/>
      <c r="E63" s="19"/>
      <c r="F63" s="19"/>
      <c r="G63" s="19"/>
      <c r="H63" s="19"/>
    </row>
    <row r="64" spans="2:15" s="20" customFormat="1" hidden="1">
      <c r="B64" s="20" t="s">
        <v>40</v>
      </c>
      <c r="C64" s="21"/>
      <c r="D64" s="18">
        <f>D57+(-D59+D60+D61)</f>
        <v>-4878</v>
      </c>
      <c r="E64" s="18">
        <f>E57+(-E59+E60+E61)</f>
        <v>-4768</v>
      </c>
      <c r="F64" s="18">
        <f t="shared" ref="F64:H64" si="18">F57+(-F59+F60+F61)</f>
        <v>-13137</v>
      </c>
      <c r="G64" s="18">
        <f t="shared" si="18"/>
        <v>-3725</v>
      </c>
      <c r="H64" s="18">
        <f t="shared" si="18"/>
        <v>-1824</v>
      </c>
    </row>
    <row r="65" spans="2:8" hidden="1">
      <c r="D65" s="2"/>
    </row>
    <row r="66" spans="2:8" hidden="1">
      <c r="B66" s="2" t="s">
        <v>41</v>
      </c>
      <c r="D66" s="2"/>
    </row>
    <row r="67" spans="2:8" hidden="1">
      <c r="B67" s="2" t="s">
        <v>42</v>
      </c>
      <c r="D67" s="24">
        <f>D25</f>
        <v>6101</v>
      </c>
      <c r="E67" s="24">
        <f>E25</f>
        <v>4901</v>
      </c>
      <c r="F67" s="24">
        <f t="shared" ref="F67:H67" si="19">F25</f>
        <v>4950</v>
      </c>
      <c r="G67" s="24">
        <f t="shared" si="19"/>
        <v>4999</v>
      </c>
      <c r="H67" s="24">
        <f t="shared" si="19"/>
        <v>5049</v>
      </c>
    </row>
    <row r="68" spans="2:8" hidden="1">
      <c r="B68" s="2" t="s">
        <v>43</v>
      </c>
      <c r="D68" s="24">
        <f>-D42</f>
        <v>767</v>
      </c>
      <c r="E68" s="24">
        <f>-E42</f>
        <v>818.26869199999987</v>
      </c>
      <c r="F68" s="24">
        <f t="shared" ref="F68:H68" si="20">-F42</f>
        <v>818.26869199999987</v>
      </c>
      <c r="G68" s="24">
        <f t="shared" si="20"/>
        <v>818.26869199999987</v>
      </c>
      <c r="H68" s="24">
        <f t="shared" si="20"/>
        <v>818.26869199999987</v>
      </c>
    </row>
    <row r="69" spans="2:8" hidden="1">
      <c r="B69" s="2" t="s">
        <v>44</v>
      </c>
      <c r="D69" s="25">
        <f>D26</f>
        <v>-124</v>
      </c>
      <c r="E69" s="25">
        <f>E26</f>
        <v>-73</v>
      </c>
      <c r="F69" s="25">
        <f t="shared" ref="F69:H69" si="21">F26</f>
        <v>-73</v>
      </c>
      <c r="G69" s="25">
        <f t="shared" si="21"/>
        <v>-73</v>
      </c>
      <c r="H69" s="25">
        <f t="shared" si="21"/>
        <v>-74</v>
      </c>
    </row>
    <row r="70" spans="2:8" hidden="1">
      <c r="D70" s="18">
        <f>SUM(D67:D69)</f>
        <v>6744</v>
      </c>
      <c r="E70" s="18">
        <f>SUM(E67:E69)</f>
        <v>5646.2686919999996</v>
      </c>
      <c r="F70" s="18">
        <f t="shared" ref="F70:H70" si="22">SUM(F67:F69)</f>
        <v>5695.2686919999996</v>
      </c>
      <c r="G70" s="18">
        <f t="shared" si="22"/>
        <v>5744.2686919999996</v>
      </c>
      <c r="H70" s="18">
        <f t="shared" si="22"/>
        <v>5793.2686919999996</v>
      </c>
    </row>
    <row r="71" spans="2:8" hidden="1">
      <c r="D71" s="2"/>
    </row>
    <row r="72" spans="2:8" hidden="1">
      <c r="B72" s="20" t="s">
        <v>45</v>
      </c>
      <c r="D72" s="18">
        <f>D64+D70</f>
        <v>1866</v>
      </c>
      <c r="E72" s="18">
        <f>E64+E70</f>
        <v>878.26869199999965</v>
      </c>
      <c r="F72" s="18">
        <f>F64+F70</f>
        <v>-7441.7313080000004</v>
      </c>
      <c r="G72" s="18">
        <f>G64+G70</f>
        <v>2019.2686919999996</v>
      </c>
      <c r="H72" s="18">
        <f>H64+H70</f>
        <v>3969.2686919999996</v>
      </c>
    </row>
    <row r="73" spans="2:8" hidden="1"/>
    <row r="74" spans="2:8" hidden="1">
      <c r="B74" s="2" t="s">
        <v>46</v>
      </c>
      <c r="D74" s="16">
        <v>67</v>
      </c>
      <c r="E74" s="18">
        <f>850</f>
        <v>850</v>
      </c>
      <c r="F74" s="18">
        <v>-4252</v>
      </c>
      <c r="G74" s="18">
        <v>5110</v>
      </c>
      <c r="H74" s="18">
        <v>7491</v>
      </c>
    </row>
    <row r="75" spans="2:8" hidden="1"/>
    <row r="76" spans="2:8" hidden="1">
      <c r="D76" s="19">
        <f>D72-D74</f>
        <v>1799</v>
      </c>
      <c r="E76" s="19">
        <f>E72-E74</f>
        <v>28.268691999999646</v>
      </c>
      <c r="F76" s="19">
        <f>F72-F74</f>
        <v>-3189.7313080000004</v>
      </c>
      <c r="G76" s="19">
        <f t="shared" ref="G76:H76" si="23">G72-G74</f>
        <v>-3090.7313080000004</v>
      </c>
      <c r="H76" s="19">
        <f t="shared" si="23"/>
        <v>-3521.7313080000004</v>
      </c>
    </row>
  </sheetData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Footer>&amp;L&amp;D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48"/>
  <sheetViews>
    <sheetView topLeftCell="A31" zoomScaleNormal="100" workbookViewId="0">
      <selection activeCell="B63" sqref="B63"/>
    </sheetView>
  </sheetViews>
  <sheetFormatPr defaultRowHeight="12.75"/>
  <cols>
    <col min="1" max="1" width="4.85546875" customWidth="1"/>
    <col min="2" max="2" width="45.42578125" customWidth="1"/>
    <col min="3" max="4" width="9.85546875" hidden="1" customWidth="1"/>
    <col min="5" max="14" width="10.7109375" customWidth="1"/>
  </cols>
  <sheetData>
    <row r="1" spans="1:14" s="2" customFormat="1" ht="47.25" customHeight="1">
      <c r="A1" s="1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>
      <c r="C2" s="3" t="s">
        <v>1</v>
      </c>
      <c r="D2" s="3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s="2" customFormat="1">
      <c r="C3" s="6">
        <v>2013</v>
      </c>
      <c r="D3" s="6">
        <f>'[2]Funding Summary'!D3</f>
        <v>2015</v>
      </c>
      <c r="E3" s="6">
        <f>'[2]Funding Summary'!E3</f>
        <v>2016</v>
      </c>
      <c r="F3" s="6">
        <f>'[2]Funding Summary'!F3</f>
        <v>2017</v>
      </c>
      <c r="G3" s="6">
        <f>'[2]Funding Summary'!G3</f>
        <v>2018</v>
      </c>
      <c r="H3" s="6">
        <f>'[2]Funding Summary'!H3</f>
        <v>2019</v>
      </c>
      <c r="I3" s="6">
        <f>'[2]Funding Summary'!I3</f>
        <v>2020</v>
      </c>
      <c r="J3" s="6">
        <f>'[2]Funding Summary'!J3</f>
        <v>2021</v>
      </c>
      <c r="K3" s="6">
        <f>'[2]Funding Summary'!K3</f>
        <v>2022</v>
      </c>
      <c r="L3" s="6">
        <f>'[2]Funding Summary'!L3</f>
        <v>2023</v>
      </c>
      <c r="M3" s="6">
        <f>'[2]Funding Summary'!M3</f>
        <v>2024</v>
      </c>
      <c r="N3" s="6">
        <f>'[2]Funding Summary'!N3</f>
        <v>2025</v>
      </c>
    </row>
    <row r="4" spans="1:14" s="26" customFormat="1">
      <c r="B4" s="27" t="s">
        <v>48</v>
      </c>
      <c r="C4" s="28"/>
      <c r="D4" s="28"/>
    </row>
    <row r="5" spans="1:14" s="26" customFormat="1">
      <c r="B5" s="29" t="s">
        <v>49</v>
      </c>
      <c r="C5" s="30">
        <f>SUM('[2]Data Input'!Q48:Q74)</f>
        <v>16262</v>
      </c>
      <c r="D5" s="30">
        <f>SUM('[2]Data Input'!R48:R77)</f>
        <v>18971</v>
      </c>
      <c r="E5" s="30">
        <f>SUM('[2]Data Input'!S48:S77)</f>
        <v>15966</v>
      </c>
      <c r="F5" s="30">
        <f>SUM('[2]Data Input'!T48:T77)</f>
        <v>8641</v>
      </c>
      <c r="G5" s="30">
        <f>SUM('[2]Data Input'!U48:U77)</f>
        <v>10515</v>
      </c>
      <c r="H5" s="30">
        <f>SUM('[2]Data Input'!V48:V77)</f>
        <v>14600</v>
      </c>
      <c r="I5" s="30">
        <f>SUM('[2]Data Input'!W48:W77)</f>
        <v>16975</v>
      </c>
      <c r="J5" s="30">
        <f>SUM('[2]Data Input'!X48:X77)</f>
        <v>19789</v>
      </c>
      <c r="K5" s="30">
        <f>SUM('[2]Data Input'!Y48:Y77)</f>
        <v>22801</v>
      </c>
      <c r="L5" s="30">
        <f>SUM('[2]Data Input'!Z48:Z77)</f>
        <v>26721.1</v>
      </c>
      <c r="M5" s="30">
        <f>SUM('[2]Data Input'!AA48:AA77)</f>
        <v>31034.2</v>
      </c>
      <c r="N5" s="30">
        <f>SUM('[2]Data Input'!AB48:AB77)</f>
        <v>35960.300000000003</v>
      </c>
    </row>
    <row r="6" spans="1:14" s="26" customFormat="1">
      <c r="B6" s="31" t="s">
        <v>50</v>
      </c>
      <c r="C6" s="32">
        <f>SUM('[2]Data Input'!Q78:Q80)</f>
        <v>1504</v>
      </c>
      <c r="D6" s="32">
        <f>SUM('[2]Data Input'!R78:R80)</f>
        <v>2231</v>
      </c>
      <c r="E6" s="32">
        <f>SUM('[2]Data Input'!S78:S80)</f>
        <v>2231</v>
      </c>
      <c r="F6" s="32">
        <f>SUM('[2]Data Input'!T78:T80)</f>
        <v>2231</v>
      </c>
      <c r="G6" s="32">
        <f>SUM('[2]Data Input'!U78:U80)</f>
        <v>2231</v>
      </c>
      <c r="H6" s="32">
        <f>SUM('[2]Data Input'!V78:V80)</f>
        <v>2231</v>
      </c>
      <c r="I6" s="32">
        <f>SUM('[2]Data Input'!W78:W80)</f>
        <v>2231</v>
      </c>
      <c r="J6" s="32">
        <f>SUM('[2]Data Input'!X78:X80)</f>
        <v>2231</v>
      </c>
      <c r="K6" s="32">
        <f>SUM('[2]Data Input'!Y78:Y80)</f>
        <v>2231</v>
      </c>
      <c r="L6" s="32">
        <f>SUM('[2]Data Input'!Z78:Z80)</f>
        <v>2231</v>
      </c>
      <c r="M6" s="32">
        <f>SUM('[2]Data Input'!AA78:AA80)</f>
        <v>2231</v>
      </c>
      <c r="N6" s="32">
        <f>SUM('[2]Data Input'!AB78:AB80)</f>
        <v>2231</v>
      </c>
    </row>
    <row r="7" spans="1:14" s="26" customFormat="1">
      <c r="B7" s="31" t="s">
        <v>51</v>
      </c>
      <c r="C7" s="32">
        <f>+'[2]Data Input'!Q81</f>
        <v>36</v>
      </c>
      <c r="D7" s="32">
        <f>+'[2]Data Input'!R81</f>
        <v>37</v>
      </c>
      <c r="E7" s="32">
        <f>+'[2]Data Input'!S81</f>
        <v>37</v>
      </c>
      <c r="F7" s="32">
        <f>+'[2]Data Input'!T81</f>
        <v>37</v>
      </c>
      <c r="G7" s="32">
        <f>+'[2]Data Input'!U81</f>
        <v>37</v>
      </c>
      <c r="H7" s="32">
        <f>+'[2]Data Input'!V81</f>
        <v>37</v>
      </c>
      <c r="I7" s="32">
        <f>+'[2]Data Input'!W81</f>
        <v>37</v>
      </c>
      <c r="J7" s="32">
        <f>+'[2]Data Input'!X81</f>
        <v>37</v>
      </c>
      <c r="K7" s="32">
        <f>+'[2]Data Input'!Y81</f>
        <v>37</v>
      </c>
      <c r="L7" s="32">
        <f>+'[2]Data Input'!Z81</f>
        <v>37</v>
      </c>
      <c r="M7" s="32">
        <f>+'[2]Data Input'!AA81</f>
        <v>37</v>
      </c>
      <c r="N7" s="32">
        <f>+'[2]Data Input'!AB81</f>
        <v>37</v>
      </c>
    </row>
    <row r="8" spans="1:14" s="26" customFormat="1">
      <c r="B8" s="31" t="s">
        <v>52</v>
      </c>
      <c r="C8" s="32">
        <f>+'[2]Data Input'!Q82</f>
        <v>158</v>
      </c>
      <c r="D8" s="32">
        <f>+'[2]Data Input'!R82</f>
        <v>175</v>
      </c>
      <c r="E8" s="32">
        <f>+'[2]Data Input'!S82</f>
        <v>175</v>
      </c>
      <c r="F8" s="32">
        <f>+'[2]Data Input'!T82</f>
        <v>175</v>
      </c>
      <c r="G8" s="32">
        <f>+'[2]Data Input'!U82</f>
        <v>175</v>
      </c>
      <c r="H8" s="32">
        <f>+'[2]Data Input'!V82</f>
        <v>175</v>
      </c>
      <c r="I8" s="32">
        <f>+'[2]Data Input'!W82</f>
        <v>175</v>
      </c>
      <c r="J8" s="32">
        <f>+'[2]Data Input'!X82</f>
        <v>175</v>
      </c>
      <c r="K8" s="32">
        <f>+'[2]Data Input'!Y82</f>
        <v>175</v>
      </c>
      <c r="L8" s="32">
        <f>+'[2]Data Input'!Z82</f>
        <v>175</v>
      </c>
      <c r="M8" s="32">
        <f>+'[2]Data Input'!AA82</f>
        <v>175</v>
      </c>
      <c r="N8" s="32">
        <f>+'[2]Data Input'!AB82</f>
        <v>175</v>
      </c>
    </row>
    <row r="9" spans="1:14" s="26" customFormat="1">
      <c r="B9" s="33" t="s">
        <v>53</v>
      </c>
      <c r="C9" s="34">
        <f t="shared" ref="C9:N9" si="0">SUBTOTAL(9,C5:C8)</f>
        <v>17960</v>
      </c>
      <c r="D9" s="34">
        <f t="shared" si="0"/>
        <v>21414</v>
      </c>
      <c r="E9" s="34">
        <f t="shared" si="0"/>
        <v>18409</v>
      </c>
      <c r="F9" s="34">
        <f t="shared" si="0"/>
        <v>11084</v>
      </c>
      <c r="G9" s="34">
        <f t="shared" si="0"/>
        <v>12958</v>
      </c>
      <c r="H9" s="34">
        <f t="shared" si="0"/>
        <v>17043</v>
      </c>
      <c r="I9" s="34">
        <f t="shared" si="0"/>
        <v>19418</v>
      </c>
      <c r="J9" s="34">
        <f t="shared" si="0"/>
        <v>22232</v>
      </c>
      <c r="K9" s="34">
        <f t="shared" si="0"/>
        <v>25244</v>
      </c>
      <c r="L9" s="34">
        <f t="shared" si="0"/>
        <v>29164.1</v>
      </c>
      <c r="M9" s="34">
        <f t="shared" si="0"/>
        <v>33477.199999999997</v>
      </c>
      <c r="N9" s="34">
        <f t="shared" si="0"/>
        <v>38403.300000000003</v>
      </c>
    </row>
    <row r="10" spans="1:14" s="26" customFormat="1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6" customFormat="1">
      <c r="B11" s="27" t="s">
        <v>54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s="26" customFormat="1">
      <c r="B12" s="31" t="s">
        <v>55</v>
      </c>
      <c r="C12" s="32">
        <f>SUM('[2]Data Input'!Q85)</f>
        <v>193</v>
      </c>
      <c r="D12" s="32">
        <f>SUM('[2]Data Input'!R85)</f>
        <v>242</v>
      </c>
      <c r="E12" s="32">
        <f>SUM('[2]Data Input'!S85)</f>
        <v>242</v>
      </c>
      <c r="F12" s="32">
        <f>SUM('[2]Data Input'!T85)</f>
        <v>242</v>
      </c>
      <c r="G12" s="32">
        <f>SUM('[2]Data Input'!U85)</f>
        <v>242</v>
      </c>
      <c r="H12" s="32">
        <f>SUM('[2]Data Input'!V85)</f>
        <v>242</v>
      </c>
      <c r="I12" s="32">
        <f>SUM('[2]Data Input'!W85)</f>
        <v>242</v>
      </c>
      <c r="J12" s="32">
        <f>SUM('[2]Data Input'!X85)</f>
        <v>242</v>
      </c>
      <c r="K12" s="32">
        <f>SUM('[2]Data Input'!Y85)</f>
        <v>242</v>
      </c>
      <c r="L12" s="32">
        <f>SUM('[2]Data Input'!Z85)</f>
        <v>242</v>
      </c>
      <c r="M12" s="32">
        <f>SUM('[2]Data Input'!AA85)</f>
        <v>242</v>
      </c>
      <c r="N12" s="32">
        <f>SUM('[2]Data Input'!AB85)</f>
        <v>242</v>
      </c>
    </row>
    <row r="13" spans="1:14" s="26" customFormat="1">
      <c r="B13" s="29" t="s">
        <v>50</v>
      </c>
      <c r="C13" s="30">
        <f>SUM('[2]Data Input'!Q86)</f>
        <v>163</v>
      </c>
      <c r="D13" s="30">
        <f>SUM('[2]Data Input'!R86)</f>
        <v>172</v>
      </c>
      <c r="E13" s="30">
        <f>SUM('[2]Data Input'!S86)</f>
        <v>172</v>
      </c>
      <c r="F13" s="30">
        <f>SUM('[2]Data Input'!T86)</f>
        <v>172</v>
      </c>
      <c r="G13" s="30">
        <f>SUM('[2]Data Input'!U86)</f>
        <v>172</v>
      </c>
      <c r="H13" s="30">
        <f>SUM('[2]Data Input'!V86)</f>
        <v>172</v>
      </c>
      <c r="I13" s="30">
        <f>SUM('[2]Data Input'!W86)</f>
        <v>172</v>
      </c>
      <c r="J13" s="30">
        <f>SUM('[2]Data Input'!X86)</f>
        <v>172</v>
      </c>
      <c r="K13" s="30">
        <f>SUM('[2]Data Input'!Y86)</f>
        <v>172</v>
      </c>
      <c r="L13" s="30">
        <f>SUM('[2]Data Input'!Z86)</f>
        <v>172</v>
      </c>
      <c r="M13" s="30">
        <f>SUM('[2]Data Input'!AA86)</f>
        <v>172</v>
      </c>
      <c r="N13" s="30">
        <f>SUM('[2]Data Input'!AB86)</f>
        <v>172</v>
      </c>
    </row>
    <row r="14" spans="1:14" s="26" customFormat="1">
      <c r="B14" s="31" t="s">
        <v>56</v>
      </c>
      <c r="C14" s="32">
        <f>SUM('[2]Data Input'!Q87:Q93)</f>
        <v>241098</v>
      </c>
      <c r="D14" s="32">
        <f>SUM('[2]Data Input'!R87:R93)</f>
        <v>245274</v>
      </c>
      <c r="E14" s="32">
        <f>SUM('[2]Data Input'!S87:S93)</f>
        <v>288355</v>
      </c>
      <c r="F14" s="32">
        <f>SUM('[2]Data Input'!T87:T93)</f>
        <v>294784</v>
      </c>
      <c r="G14" s="32">
        <f>SUM('[2]Data Input'!U87:U93)</f>
        <v>294179</v>
      </c>
      <c r="H14" s="32">
        <f>SUM('[2]Data Input'!V87:V93)</f>
        <v>293541</v>
      </c>
      <c r="I14" s="32">
        <f>SUM('[2]Data Input'!W87:W93)</f>
        <v>295678</v>
      </c>
      <c r="J14" s="32">
        <f>SUM('[2]Data Input'!X87:X93)</f>
        <v>297738</v>
      </c>
      <c r="K14" s="32">
        <f>SUM('[2]Data Input'!Y87:Y93)</f>
        <v>299720</v>
      </c>
      <c r="L14" s="32">
        <f>SUM('[2]Data Input'!Z87:Z93)</f>
        <v>301623</v>
      </c>
      <c r="M14" s="32">
        <f>SUM('[2]Data Input'!AA87:AA93)</f>
        <v>303446</v>
      </c>
      <c r="N14" s="32">
        <f>SUM('[2]Data Input'!AB87:AB93)</f>
        <v>305188</v>
      </c>
    </row>
    <row r="15" spans="1:14" s="26" customFormat="1">
      <c r="B15" s="31" t="s">
        <v>57</v>
      </c>
      <c r="C15" s="32">
        <f>+'[2]Data Input'!Q94</f>
        <v>3979</v>
      </c>
      <c r="D15" s="32">
        <f>+'[2]Data Input'!R94</f>
        <v>32442</v>
      </c>
      <c r="E15" s="32">
        <f>+'[2]Data Input'!S94</f>
        <v>0</v>
      </c>
      <c r="F15" s="32">
        <f>+'[2]Data Input'!T94</f>
        <v>0</v>
      </c>
      <c r="G15" s="32">
        <f>+'[2]Data Input'!U94</f>
        <v>0</v>
      </c>
      <c r="H15" s="32">
        <f>+'[2]Data Input'!V94</f>
        <v>0</v>
      </c>
      <c r="I15" s="32">
        <f>+'[2]Data Input'!W94</f>
        <v>0</v>
      </c>
      <c r="J15" s="32">
        <f>+'[2]Data Input'!X94</f>
        <v>0</v>
      </c>
      <c r="K15" s="32">
        <f>+'[2]Data Input'!Y94</f>
        <v>0</v>
      </c>
      <c r="L15" s="32">
        <f>+'[2]Data Input'!Z94</f>
        <v>0</v>
      </c>
      <c r="M15" s="32">
        <f>+'[2]Data Input'!AA94</f>
        <v>0</v>
      </c>
      <c r="N15" s="32">
        <f>+'[2]Data Input'!AB94</f>
        <v>0</v>
      </c>
    </row>
    <row r="16" spans="1:14" s="26" customFormat="1">
      <c r="B16" s="33" t="s">
        <v>58</v>
      </c>
      <c r="C16" s="34">
        <f>SUBTOTAL(9,C12:C15)</f>
        <v>245433</v>
      </c>
      <c r="D16" s="34">
        <f t="shared" ref="D16:N16" si="1">SUBTOTAL(9,D12:D15)</f>
        <v>278130</v>
      </c>
      <c r="E16" s="34">
        <f t="shared" si="1"/>
        <v>288769</v>
      </c>
      <c r="F16" s="34">
        <f t="shared" si="1"/>
        <v>295198</v>
      </c>
      <c r="G16" s="34">
        <f t="shared" si="1"/>
        <v>294593</v>
      </c>
      <c r="H16" s="34">
        <f t="shared" si="1"/>
        <v>293955</v>
      </c>
      <c r="I16" s="34">
        <f t="shared" si="1"/>
        <v>296092</v>
      </c>
      <c r="J16" s="34">
        <f t="shared" si="1"/>
        <v>298152</v>
      </c>
      <c r="K16" s="34">
        <f t="shared" si="1"/>
        <v>300134</v>
      </c>
      <c r="L16" s="34">
        <f t="shared" si="1"/>
        <v>302037</v>
      </c>
      <c r="M16" s="34">
        <f t="shared" si="1"/>
        <v>303860</v>
      </c>
      <c r="N16" s="34">
        <f t="shared" si="1"/>
        <v>305602</v>
      </c>
    </row>
    <row r="17" spans="2:14" s="26" customFormat="1">
      <c r="B17" s="2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2:14" s="26" customFormat="1">
      <c r="B18" s="33" t="s">
        <v>59</v>
      </c>
      <c r="C18" s="34">
        <f t="shared" ref="C18:N18" si="2">+C16+C9</f>
        <v>263393</v>
      </c>
      <c r="D18" s="34">
        <f t="shared" si="2"/>
        <v>299544</v>
      </c>
      <c r="E18" s="34">
        <f t="shared" si="2"/>
        <v>307178</v>
      </c>
      <c r="F18" s="34">
        <f t="shared" si="2"/>
        <v>306282</v>
      </c>
      <c r="G18" s="34">
        <f t="shared" si="2"/>
        <v>307551</v>
      </c>
      <c r="H18" s="34">
        <f t="shared" si="2"/>
        <v>310998</v>
      </c>
      <c r="I18" s="34">
        <f t="shared" si="2"/>
        <v>315510</v>
      </c>
      <c r="J18" s="34">
        <f t="shared" si="2"/>
        <v>320384</v>
      </c>
      <c r="K18" s="34">
        <f t="shared" si="2"/>
        <v>325378</v>
      </c>
      <c r="L18" s="34">
        <f t="shared" si="2"/>
        <v>331201.09999999998</v>
      </c>
      <c r="M18" s="34">
        <f t="shared" si="2"/>
        <v>337337.2</v>
      </c>
      <c r="N18" s="34">
        <f t="shared" si="2"/>
        <v>344005.3</v>
      </c>
    </row>
    <row r="19" spans="2:14" s="26" customForma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2:14" s="26" customFormat="1">
      <c r="B20" s="27" t="s">
        <v>60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2:14" s="26" customFormat="1">
      <c r="B21" s="29" t="s">
        <v>61</v>
      </c>
      <c r="C21" s="30">
        <f>-SUM('[2]Data Input'!Q97:Q100)</f>
        <v>5153</v>
      </c>
      <c r="D21" s="30">
        <f>-SUM('[2]Data Input'!R97:R100)</f>
        <v>5570</v>
      </c>
      <c r="E21" s="30">
        <f>-SUM('[2]Data Input'!S97:S100)</f>
        <v>5570</v>
      </c>
      <c r="F21" s="30">
        <f>-SUM('[2]Data Input'!T97:T100)</f>
        <v>5570</v>
      </c>
      <c r="G21" s="30">
        <f>-SUM('[2]Data Input'!U97:U100)</f>
        <v>5570</v>
      </c>
      <c r="H21" s="30">
        <f>-SUM('[2]Data Input'!V97:V100)</f>
        <v>5570</v>
      </c>
      <c r="I21" s="30">
        <f>-SUM('[2]Data Input'!W97:W100)</f>
        <v>5570</v>
      </c>
      <c r="J21" s="30">
        <f>-SUM('[2]Data Input'!X97:X100)</f>
        <v>5570</v>
      </c>
      <c r="K21" s="30">
        <f>-SUM('[2]Data Input'!Y97:Y100)</f>
        <v>5570</v>
      </c>
      <c r="L21" s="30">
        <f>-SUM('[2]Data Input'!Z97:Z100)</f>
        <v>5570</v>
      </c>
      <c r="M21" s="30">
        <f>-SUM('[2]Data Input'!AA97:AA100)</f>
        <v>5570</v>
      </c>
      <c r="N21" s="30">
        <f>-SUM('[2]Data Input'!AB97:AB100)</f>
        <v>5570</v>
      </c>
    </row>
    <row r="22" spans="2:14" s="26" customFormat="1">
      <c r="B22" s="31" t="s">
        <v>62</v>
      </c>
      <c r="C22" s="32">
        <f>-SUM('[2]Data Input'!Q105:Q108)</f>
        <v>491</v>
      </c>
      <c r="D22" s="32">
        <f>-SUM('[2]Data Input'!R105:R110)</f>
        <v>621</v>
      </c>
      <c r="E22" s="32">
        <f>-SUM('[2]Data Input'!S105:S110)</f>
        <v>1495</v>
      </c>
      <c r="F22" s="32">
        <f>-SUM('[2]Data Input'!T105:T110)</f>
        <v>1575</v>
      </c>
      <c r="G22" s="32">
        <f>-SUM('[2]Data Input'!U105:U110)</f>
        <v>1660</v>
      </c>
      <c r="H22" s="32">
        <f>-SUM('[2]Data Input'!V105:V110)</f>
        <v>1750</v>
      </c>
      <c r="I22" s="32">
        <f>-SUM('[2]Data Input'!W105:W110)</f>
        <v>1846</v>
      </c>
      <c r="J22" s="32">
        <f>-SUM('[2]Data Input'!X105:X110)</f>
        <v>1941</v>
      </c>
      <c r="K22" s="32">
        <f>-SUM('[2]Data Input'!Y105:Y110)</f>
        <v>1770</v>
      </c>
      <c r="L22" s="32">
        <f>-SUM('[2]Data Input'!Z105:Z110)</f>
        <v>1865</v>
      </c>
      <c r="M22" s="32">
        <f>-SUM('[2]Data Input'!AA105:AA110)</f>
        <v>1746</v>
      </c>
      <c r="N22" s="32">
        <f>-SUM('[2]Data Input'!AB105:AB110)</f>
        <v>0</v>
      </c>
    </row>
    <row r="23" spans="2:14" s="26" customFormat="1">
      <c r="B23" s="29" t="s">
        <v>63</v>
      </c>
      <c r="C23" s="30">
        <f>-SUM('[2]Data Input'!Q101:Q104)</f>
        <v>3722.1750000000002</v>
      </c>
      <c r="D23" s="30">
        <f>-SUM('[2]Data Input'!R101:R104)</f>
        <v>4489.1750000000002</v>
      </c>
      <c r="E23" s="30">
        <f>-SUM('[2]Data Input'!S101:S104)</f>
        <v>5307.4436919999998</v>
      </c>
      <c r="F23" s="30">
        <f>-SUM('[2]Data Input'!T101:T104)</f>
        <v>6125.7123839999995</v>
      </c>
      <c r="G23" s="30">
        <f>-SUM('[2]Data Input'!U101:U104)</f>
        <v>6943.9810759999991</v>
      </c>
      <c r="H23" s="30">
        <f>-SUM('[2]Data Input'!V101:V104)</f>
        <v>7762.2497679999988</v>
      </c>
      <c r="I23" s="30">
        <f>-SUM('[2]Data Input'!W101:W104)</f>
        <v>8702.0920684938319</v>
      </c>
      <c r="J23" s="30">
        <f>-SUM('[2]Data Input'!X101:X104)</f>
        <v>9674.6088495049498</v>
      </c>
      <c r="K23" s="30">
        <f>-SUM('[2]Data Input'!Y101:Y104)</f>
        <v>10681.348717851457</v>
      </c>
      <c r="L23" s="30">
        <f>-SUM('[2]Data Input'!Z101:Z104)</f>
        <v>11722.879481590091</v>
      </c>
      <c r="M23" s="30">
        <f>-SUM('[2]Data Input'!AA101:AA104)</f>
        <v>12800.788822059578</v>
      </c>
      <c r="N23" s="30">
        <f>-SUM('[2]Data Input'!AB101:AB104)</f>
        <v>13916.684989445497</v>
      </c>
    </row>
    <row r="24" spans="2:14" s="26" customFormat="1">
      <c r="B24" s="33" t="s">
        <v>64</v>
      </c>
      <c r="C24" s="34">
        <f t="shared" ref="C24:N24" si="3">SUBTOTAL(9,C21:C23)</f>
        <v>9366.1749999999993</v>
      </c>
      <c r="D24" s="34">
        <f t="shared" si="3"/>
        <v>10680.174999999999</v>
      </c>
      <c r="E24" s="34">
        <f t="shared" si="3"/>
        <v>12372.443692000001</v>
      </c>
      <c r="F24" s="34">
        <f t="shared" si="3"/>
        <v>13270.712383999999</v>
      </c>
      <c r="G24" s="34">
        <f t="shared" si="3"/>
        <v>14173.981076</v>
      </c>
      <c r="H24" s="34">
        <f t="shared" si="3"/>
        <v>15082.249767999998</v>
      </c>
      <c r="I24" s="34">
        <f t="shared" si="3"/>
        <v>16118.092068493832</v>
      </c>
      <c r="J24" s="34">
        <f t="shared" si="3"/>
        <v>17185.608849504948</v>
      </c>
      <c r="K24" s="34">
        <f t="shared" si="3"/>
        <v>18021.348717851455</v>
      </c>
      <c r="L24" s="34">
        <f t="shared" si="3"/>
        <v>19157.879481590091</v>
      </c>
      <c r="M24" s="34">
        <f t="shared" si="3"/>
        <v>20116.788822059578</v>
      </c>
      <c r="N24" s="34">
        <f t="shared" si="3"/>
        <v>19486.684989445497</v>
      </c>
    </row>
    <row r="25" spans="2:14" s="26" customForma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2:14" s="26" customFormat="1">
      <c r="B26" s="27" t="s">
        <v>65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2:14" s="26" customFormat="1">
      <c r="B27" s="29" t="s">
        <v>61</v>
      </c>
      <c r="C27" s="30">
        <f>-'[2]Data Input'!Q113</f>
        <v>0</v>
      </c>
      <c r="D27" s="30">
        <f>-'[2]Data Input'!R113</f>
        <v>0</v>
      </c>
      <c r="E27" s="30">
        <f>-'[2]Data Input'!S113</f>
        <v>0</v>
      </c>
      <c r="F27" s="30">
        <f>-'[2]Data Input'!T113</f>
        <v>0</v>
      </c>
      <c r="G27" s="30">
        <f>-'[2]Data Input'!U113</f>
        <v>0</v>
      </c>
      <c r="H27" s="30">
        <f>-'[2]Data Input'!V113</f>
        <v>0</v>
      </c>
      <c r="I27" s="30">
        <f>-'[2]Data Input'!W113</f>
        <v>0</v>
      </c>
      <c r="J27" s="30">
        <f>-'[2]Data Input'!X113</f>
        <v>0</v>
      </c>
      <c r="K27" s="30">
        <f>-'[2]Data Input'!Y113</f>
        <v>0</v>
      </c>
      <c r="L27" s="30">
        <f>-'[2]Data Input'!Z113</f>
        <v>0</v>
      </c>
      <c r="M27" s="30">
        <f>-'[2]Data Input'!AA113</f>
        <v>0</v>
      </c>
      <c r="N27" s="30">
        <f>-'[2]Data Input'!AB113</f>
        <v>0</v>
      </c>
    </row>
    <row r="28" spans="2:14" s="26" customFormat="1">
      <c r="B28" s="29" t="s">
        <v>62</v>
      </c>
      <c r="C28" s="30">
        <f>-SUM('[2]Data Input'!Q115:Q129)</f>
        <v>9987</v>
      </c>
      <c r="D28" s="30">
        <f>-SUM('[2]Data Input'!R116:R121)-SUM('[2]Data Input'!R122:R127)-SUM('[2]Data Input'!R128:R129)</f>
        <v>9237</v>
      </c>
      <c r="E28" s="30">
        <f>-SUM('[2]Data Input'!S116:S121)-SUM('[2]Data Input'!S122:S127)-SUM('[2]Data Input'!S128:S129)</f>
        <v>14154</v>
      </c>
      <c r="F28" s="30">
        <f>-SUM('[2]Data Input'!T116:T121)-SUM('[2]Data Input'!T122:T127)-SUM('[2]Data Input'!T128:T129)</f>
        <v>12581</v>
      </c>
      <c r="G28" s="30">
        <f>-SUM('[2]Data Input'!U116:U121)-SUM('[2]Data Input'!U122:U127)-SUM('[2]Data Input'!U128:U129)</f>
        <v>10920</v>
      </c>
      <c r="H28" s="30">
        <f>-SUM('[2]Data Input'!V116:V121)-SUM('[2]Data Input'!V122:V127)-SUM('[2]Data Input'!V128:V129)</f>
        <v>9170</v>
      </c>
      <c r="I28" s="30">
        <f>-SUM('[2]Data Input'!W116:W121)-SUM('[2]Data Input'!W122:W127)-SUM('[2]Data Input'!W128:W129)</f>
        <v>7325</v>
      </c>
      <c r="J28" s="30">
        <f>-SUM('[2]Data Input'!X116:X121)-SUM('[2]Data Input'!X122:X127)-SUM('[2]Data Input'!X128:X129)</f>
        <v>5384</v>
      </c>
      <c r="K28" s="30">
        <f>-SUM('[2]Data Input'!Y116:Y121)-SUM('[2]Data Input'!Y122:Y127)-SUM('[2]Data Input'!Y128:Y129)</f>
        <v>3614</v>
      </c>
      <c r="L28" s="30">
        <f>-SUM('[2]Data Input'!Z116:Z121)-SUM('[2]Data Input'!Z122:Z127)-SUM('[2]Data Input'!Z128:Z129)</f>
        <v>1746</v>
      </c>
      <c r="M28" s="30">
        <f>-SUM('[2]Data Input'!AA116:AA121)-SUM('[2]Data Input'!AA122:AA127)-SUM('[2]Data Input'!AA128:AA129)</f>
        <v>0</v>
      </c>
      <c r="N28" s="30">
        <f>-SUM('[2]Data Input'!AB116:AB121)-SUM('[2]Data Input'!AB122:AB127)-SUM('[2]Data Input'!AB128:AB129)</f>
        <v>0</v>
      </c>
    </row>
    <row r="29" spans="2:14" s="26" customFormat="1">
      <c r="B29" s="31" t="s">
        <v>63</v>
      </c>
      <c r="C29" s="32">
        <f>-SUM('[2]Data Input'!Q114)</f>
        <v>343</v>
      </c>
      <c r="D29" s="32">
        <f>-SUM('[2]Data Input'!R114)</f>
        <v>130</v>
      </c>
      <c r="E29" s="32">
        <f>-SUM('[2]Data Input'!S114)</f>
        <v>130</v>
      </c>
      <c r="F29" s="32">
        <f>-SUM('[2]Data Input'!T114)</f>
        <v>130</v>
      </c>
      <c r="G29" s="32">
        <f>-SUM('[2]Data Input'!U114)</f>
        <v>130</v>
      </c>
      <c r="H29" s="32">
        <f>-SUM('[2]Data Input'!V114)</f>
        <v>130</v>
      </c>
      <c r="I29" s="32">
        <f>-SUM('[2]Data Input'!W114)</f>
        <v>130</v>
      </c>
      <c r="J29" s="32">
        <f>-SUM('[2]Data Input'!X114)</f>
        <v>130</v>
      </c>
      <c r="K29" s="32">
        <f>-SUM('[2]Data Input'!Y114)</f>
        <v>130</v>
      </c>
      <c r="L29" s="32">
        <f>-SUM('[2]Data Input'!Z114)</f>
        <v>130</v>
      </c>
      <c r="M29" s="32">
        <f>-SUM('[2]Data Input'!AA114)</f>
        <v>130</v>
      </c>
      <c r="N29" s="32">
        <f>-SUM('[2]Data Input'!AB114)</f>
        <v>130</v>
      </c>
    </row>
    <row r="30" spans="2:14" s="26" customFormat="1">
      <c r="B30" s="33" t="s">
        <v>66</v>
      </c>
      <c r="C30" s="34">
        <f>SUBTOTAL(9,C27:C29)</f>
        <v>10330</v>
      </c>
      <c r="D30" s="34">
        <f t="shared" ref="D30:N30" si="4">SUBTOTAL(9,D27:D29)</f>
        <v>9367</v>
      </c>
      <c r="E30" s="34">
        <f t="shared" si="4"/>
        <v>14284</v>
      </c>
      <c r="F30" s="34">
        <f t="shared" si="4"/>
        <v>12711</v>
      </c>
      <c r="G30" s="34">
        <f t="shared" si="4"/>
        <v>11050</v>
      </c>
      <c r="H30" s="34">
        <f t="shared" si="4"/>
        <v>9300</v>
      </c>
      <c r="I30" s="34">
        <f t="shared" si="4"/>
        <v>7455</v>
      </c>
      <c r="J30" s="34">
        <f t="shared" si="4"/>
        <v>5514</v>
      </c>
      <c r="K30" s="34">
        <f t="shared" si="4"/>
        <v>3744</v>
      </c>
      <c r="L30" s="34">
        <f t="shared" si="4"/>
        <v>1876</v>
      </c>
      <c r="M30" s="34">
        <f t="shared" si="4"/>
        <v>130</v>
      </c>
      <c r="N30" s="34">
        <f t="shared" si="4"/>
        <v>130</v>
      </c>
    </row>
    <row r="31" spans="2:14" s="26" customFormat="1">
      <c r="B31" s="35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2:14" s="26" customFormat="1">
      <c r="B32" s="33" t="s">
        <v>67</v>
      </c>
      <c r="C32" s="34">
        <f t="shared" ref="C32:M32" si="5">+C30+C24</f>
        <v>19696.174999999999</v>
      </c>
      <c r="D32" s="34">
        <f t="shared" si="5"/>
        <v>20047.174999999999</v>
      </c>
      <c r="E32" s="34">
        <f t="shared" si="5"/>
        <v>26656.443692000001</v>
      </c>
      <c r="F32" s="34">
        <f t="shared" si="5"/>
        <v>25981.712383999999</v>
      </c>
      <c r="G32" s="34">
        <f t="shared" si="5"/>
        <v>25223.981076</v>
      </c>
      <c r="H32" s="34">
        <f t="shared" si="5"/>
        <v>24382.249767999998</v>
      </c>
      <c r="I32" s="34">
        <f t="shared" si="5"/>
        <v>23573.092068493832</v>
      </c>
      <c r="J32" s="34">
        <f t="shared" si="5"/>
        <v>22699.608849504948</v>
      </c>
      <c r="K32" s="34">
        <f t="shared" si="5"/>
        <v>21765.348717851455</v>
      </c>
      <c r="L32" s="34">
        <f t="shared" si="5"/>
        <v>21033.879481590091</v>
      </c>
      <c r="M32" s="34">
        <f t="shared" si="5"/>
        <v>20246.788822059578</v>
      </c>
      <c r="N32" s="34">
        <f>+N30+N24</f>
        <v>19616.684989445497</v>
      </c>
    </row>
    <row r="33" spans="2:14" s="26" customFormat="1">
      <c r="B33" s="3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2:14" s="26" customFormat="1">
      <c r="B34" s="33" t="s">
        <v>68</v>
      </c>
      <c r="C34" s="34">
        <f t="shared" ref="C34:N34" si="6">+C18-C32</f>
        <v>243696.82500000001</v>
      </c>
      <c r="D34" s="34">
        <f t="shared" si="6"/>
        <v>279496.82500000001</v>
      </c>
      <c r="E34" s="34">
        <f t="shared" si="6"/>
        <v>280521.556308</v>
      </c>
      <c r="F34" s="34">
        <f t="shared" si="6"/>
        <v>280300.28761599999</v>
      </c>
      <c r="G34" s="34">
        <f t="shared" si="6"/>
        <v>282327.01892399997</v>
      </c>
      <c r="H34" s="34">
        <f t="shared" si="6"/>
        <v>286615.75023200002</v>
      </c>
      <c r="I34" s="34">
        <f t="shared" si="6"/>
        <v>291936.90793150617</v>
      </c>
      <c r="J34" s="34">
        <f t="shared" si="6"/>
        <v>297684.39115049504</v>
      </c>
      <c r="K34" s="34">
        <f t="shared" si="6"/>
        <v>303612.65128214855</v>
      </c>
      <c r="L34" s="34">
        <f t="shared" si="6"/>
        <v>310167.22051840986</v>
      </c>
      <c r="M34" s="34">
        <f t="shared" si="6"/>
        <v>317090.41117794043</v>
      </c>
      <c r="N34" s="34">
        <f t="shared" si="6"/>
        <v>324388.61501055449</v>
      </c>
    </row>
    <row r="35" spans="2:14" s="26" customFormat="1"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2:14" s="26" customFormat="1">
      <c r="B36" s="27" t="s">
        <v>69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2:14" s="26" customFormat="1">
      <c r="B37" s="29" t="s">
        <v>70</v>
      </c>
      <c r="C37" s="30">
        <f>-SUM('[2]Data Input'!Q132:Q134)</f>
        <v>250510</v>
      </c>
      <c r="D37" s="30">
        <f>-SUM('[2]Data Input'!R132:R134)</f>
        <v>283559</v>
      </c>
      <c r="E37" s="30">
        <f>-SUM('[2]Data Input'!S132:S134)</f>
        <v>282338</v>
      </c>
      <c r="F37" s="30">
        <f>-SUM('[2]Data Input'!T132:T134)</f>
        <v>280522</v>
      </c>
      <c r="G37" s="30">
        <f>-SUM('[2]Data Input'!U132:U134)</f>
        <v>280301</v>
      </c>
      <c r="H37" s="30">
        <f>-SUM('[2]Data Input'!V132:V134)</f>
        <v>282327</v>
      </c>
      <c r="I37" s="30">
        <f>-SUM('[2]Data Input'!W132:W134)</f>
        <v>286615</v>
      </c>
      <c r="J37" s="30">
        <f>-SUM('[2]Data Input'!X132:X134)</f>
        <v>291936.85432738578</v>
      </c>
      <c r="K37" s="30">
        <f>-SUM('[2]Data Input'!Y132:Y134)</f>
        <v>297684.52940623008</v>
      </c>
      <c r="L37" s="30">
        <f>-SUM('[2]Data Input'!Z132:Z134)</f>
        <v>303612.87112583395</v>
      </c>
      <c r="M37" s="30">
        <f>-SUM('[2]Data Input'!AA132:AA134)</f>
        <v>310167.99053861917</v>
      </c>
      <c r="N37" s="30">
        <f>-SUM('[2]Data Input'!AB132:AB134)</f>
        <v>317090.7722786002</v>
      </c>
    </row>
    <row r="38" spans="2:14" s="26" customFormat="1">
      <c r="B38" s="31" t="s">
        <v>71</v>
      </c>
      <c r="C38" s="32">
        <f>-'[2]Data Input'!Q45</f>
        <v>-2770.1749999999993</v>
      </c>
      <c r="D38" s="32">
        <f>-'[2]Data Input'!R45</f>
        <v>-4062</v>
      </c>
      <c r="E38" s="32">
        <f>-'[2]Data Input'!S45</f>
        <v>-1816</v>
      </c>
      <c r="F38" s="32">
        <f>-'[2]Data Input'!T45</f>
        <v>-221</v>
      </c>
      <c r="G38" s="32">
        <f>-'[2]Data Input'!U45</f>
        <v>2026</v>
      </c>
      <c r="H38" s="32">
        <f>-'[2]Data Input'!V45</f>
        <v>4288</v>
      </c>
      <c r="I38" s="32">
        <f>-'[2]Data Input'!W45</f>
        <v>5321.854327385794</v>
      </c>
      <c r="J38" s="32">
        <f>-'[2]Data Input'!X45</f>
        <v>5747.6750788442878</v>
      </c>
      <c r="K38" s="32">
        <f>-'[2]Data Input'!Y45</f>
        <v>5928.3417196038354</v>
      </c>
      <c r="L38" s="32">
        <f>-'[2]Data Input'!Z45</f>
        <v>6555.1194127852323</v>
      </c>
      <c r="M38" s="32">
        <f>-'[2]Data Input'!AA45</f>
        <v>6922.7817399810046</v>
      </c>
      <c r="N38" s="32">
        <f>-'[2]Data Input'!AB45</f>
        <v>7297.8205595084401</v>
      </c>
    </row>
    <row r="39" spans="2:14" s="26" customFormat="1">
      <c r="B39" s="33" t="s">
        <v>72</v>
      </c>
      <c r="C39" s="34">
        <f t="shared" ref="C39:N39" si="7">SUM(C37:C38)</f>
        <v>247739.82500000001</v>
      </c>
      <c r="D39" s="34">
        <f>SUM(D37:D38)</f>
        <v>279497</v>
      </c>
      <c r="E39" s="34">
        <f t="shared" si="7"/>
        <v>280522</v>
      </c>
      <c r="F39" s="34">
        <f t="shared" si="7"/>
        <v>280301</v>
      </c>
      <c r="G39" s="34">
        <f t="shared" si="7"/>
        <v>282327</v>
      </c>
      <c r="H39" s="34">
        <f t="shared" si="7"/>
        <v>286615</v>
      </c>
      <c r="I39" s="34">
        <f t="shared" si="7"/>
        <v>291936.85432738578</v>
      </c>
      <c r="J39" s="34">
        <f t="shared" si="7"/>
        <v>297684.52940623008</v>
      </c>
      <c r="K39" s="34">
        <f t="shared" si="7"/>
        <v>303612.87112583395</v>
      </c>
      <c r="L39" s="34">
        <f t="shared" si="7"/>
        <v>310167.99053861917</v>
      </c>
      <c r="M39" s="34">
        <f t="shared" si="7"/>
        <v>317090.7722786002</v>
      </c>
      <c r="N39" s="34">
        <f t="shared" si="7"/>
        <v>324388.59283810866</v>
      </c>
    </row>
    <row r="40" spans="2:14" s="26" customFormat="1">
      <c r="C40" s="39"/>
      <c r="D40" s="39"/>
    </row>
    <row r="41" spans="2:14" s="26" customFormat="1">
      <c r="C41" s="39"/>
      <c r="D41" s="39"/>
    </row>
    <row r="42" spans="2:14" s="26" customFormat="1" hidden="1">
      <c r="B42" s="40" t="s">
        <v>73</v>
      </c>
      <c r="C42" s="41">
        <f>+'[2]Funding Summary'!C22</f>
        <v>-2770.1750000000029</v>
      </c>
      <c r="D42" s="42">
        <f>+'[2]Funding Summary'!D22</f>
        <v>-4062</v>
      </c>
      <c r="E42" s="42">
        <f>+'[2]Funding Summary'!E22</f>
        <v>-1816</v>
      </c>
      <c r="F42" s="42">
        <f>+'[2]Funding Summary'!F22</f>
        <v>-221</v>
      </c>
      <c r="G42" s="42">
        <f>+'[2]Funding Summary'!G22</f>
        <v>2026</v>
      </c>
      <c r="H42" s="42">
        <f>+'[2]Funding Summary'!H22</f>
        <v>4288</v>
      </c>
      <c r="I42" s="42">
        <f>+'[2]Funding Summary'!I22</f>
        <v>5321.854327385794</v>
      </c>
      <c r="J42" s="42">
        <f>+'[2]Funding Summary'!J22</f>
        <v>5747.6750788442878</v>
      </c>
      <c r="K42" s="42">
        <f>+'[2]Funding Summary'!K22</f>
        <v>5928.3417196038426</v>
      </c>
      <c r="L42" s="42">
        <f>+'[2]Funding Summary'!L22</f>
        <v>6555.1194127852286</v>
      </c>
      <c r="M42" s="42">
        <f>+'[2]Funding Summary'!M22</f>
        <v>6922.7817399810156</v>
      </c>
      <c r="N42" s="42">
        <f>+'[2]Funding Summary'!N22</f>
        <v>7297.8205595084364</v>
      </c>
    </row>
    <row r="43" spans="2:14" s="26" customFormat="1" hidden="1"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2:14" s="26" customFormat="1" hidden="1">
      <c r="B44" s="40" t="s">
        <v>74</v>
      </c>
      <c r="C44" s="43">
        <f>+C38-C42</f>
        <v>3.637978807091713E-12</v>
      </c>
      <c r="D44" s="43">
        <f>+D38-D42</f>
        <v>0</v>
      </c>
      <c r="E44" s="43">
        <f t="shared" ref="E44:N44" si="8">+E38-E42</f>
        <v>0</v>
      </c>
      <c r="F44" s="43">
        <f t="shared" si="8"/>
        <v>0</v>
      </c>
      <c r="G44" s="43">
        <f t="shared" si="8"/>
        <v>0</v>
      </c>
      <c r="H44" s="43">
        <f t="shared" si="8"/>
        <v>0</v>
      </c>
      <c r="I44" s="43">
        <f t="shared" si="8"/>
        <v>0</v>
      </c>
      <c r="J44" s="43">
        <f t="shared" si="8"/>
        <v>0</v>
      </c>
      <c r="K44" s="43">
        <f t="shared" si="8"/>
        <v>-7.2759576141834259E-12</v>
      </c>
      <c r="L44" s="43">
        <f t="shared" si="8"/>
        <v>0</v>
      </c>
      <c r="M44" s="43">
        <f t="shared" si="8"/>
        <v>-1.0913936421275139E-11</v>
      </c>
      <c r="N44" s="43">
        <f t="shared" si="8"/>
        <v>0</v>
      </c>
    </row>
    <row r="45" spans="2:14" s="26" customFormat="1" hidden="1"/>
    <row r="46" spans="2:14" s="26" customFormat="1" hidden="1">
      <c r="B46" s="40" t="s">
        <v>74</v>
      </c>
      <c r="C46" s="43">
        <f>+C34-C39</f>
        <v>-4043</v>
      </c>
      <c r="D46" s="43">
        <f>+D34-D39</f>
        <v>-0.17499999998835847</v>
      </c>
      <c r="E46" s="43">
        <f t="shared" ref="E46:N46" si="9">+E34-E39</f>
        <v>-0.44369200000073761</v>
      </c>
      <c r="F46" s="43">
        <f t="shared" si="9"/>
        <v>-0.71238400001311675</v>
      </c>
      <c r="G46" s="43">
        <f t="shared" si="9"/>
        <v>1.8923999974504113E-2</v>
      </c>
      <c r="H46" s="43">
        <f t="shared" si="9"/>
        <v>0.75023200002033263</v>
      </c>
      <c r="I46" s="43">
        <f t="shared" si="9"/>
        <v>5.3604120388627052E-2</v>
      </c>
      <c r="J46" s="43">
        <f t="shared" si="9"/>
        <v>-0.13825573504436761</v>
      </c>
      <c r="K46" s="43">
        <f t="shared" si="9"/>
        <v>-0.219843685394153</v>
      </c>
      <c r="L46" s="43">
        <f t="shared" si="9"/>
        <v>-0.77002020931104198</v>
      </c>
      <c r="M46" s="43">
        <f t="shared" si="9"/>
        <v>-0.36110065976390615</v>
      </c>
      <c r="N46" s="43">
        <f t="shared" si="9"/>
        <v>2.2172445838805288E-2</v>
      </c>
    </row>
    <row r="47" spans="2:14" hidden="1"/>
    <row r="48" spans="2:14" hidden="1">
      <c r="B48" s="40" t="s">
        <v>74</v>
      </c>
      <c r="D48" s="43">
        <f>+D39-E37</f>
        <v>-2841</v>
      </c>
      <c r="E48" s="43">
        <f>+E39-F37</f>
        <v>0</v>
      </c>
      <c r="F48" s="43">
        <f t="shared" ref="F48:M48" si="10">+F39-G37</f>
        <v>0</v>
      </c>
      <c r="G48" s="43">
        <f t="shared" si="10"/>
        <v>0</v>
      </c>
      <c r="H48" s="43">
        <f t="shared" si="10"/>
        <v>0</v>
      </c>
      <c r="I48" s="43">
        <f t="shared" si="10"/>
        <v>0</v>
      </c>
      <c r="J48" s="43">
        <f t="shared" si="10"/>
        <v>0</v>
      </c>
      <c r="K48" s="43">
        <f t="shared" si="10"/>
        <v>0</v>
      </c>
      <c r="L48" s="43">
        <f t="shared" si="10"/>
        <v>0</v>
      </c>
      <c r="M48" s="43">
        <f t="shared" si="10"/>
        <v>0</v>
      </c>
      <c r="N48" s="43">
        <f>+N39-O37</f>
        <v>324388.59283810866</v>
      </c>
    </row>
  </sheetData>
  <mergeCells count="2">
    <mergeCell ref="A1:N1"/>
    <mergeCell ref="C2:M2"/>
  </mergeCells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Footer>&amp;L&amp;D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43"/>
  <sheetViews>
    <sheetView topLeftCell="A16" zoomScaleNormal="100" workbookViewId="0">
      <selection activeCell="G49" sqref="G49"/>
    </sheetView>
  </sheetViews>
  <sheetFormatPr defaultRowHeight="12.75"/>
  <cols>
    <col min="2" max="2" width="42.42578125" customWidth="1"/>
    <col min="3" max="4" width="10.7109375" hidden="1" customWidth="1"/>
    <col min="5" max="14" width="10.7109375" customWidth="1"/>
  </cols>
  <sheetData>
    <row r="1" spans="1:14" s="2" customFormat="1" ht="47.25" customHeight="1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>
      <c r="C2" s="3" t="s">
        <v>1</v>
      </c>
      <c r="D2" s="3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s="2" customFormat="1">
      <c r="C3" s="6">
        <v>2013</v>
      </c>
      <c r="D3" s="6">
        <f>'[2]Funding Summary'!D3</f>
        <v>2015</v>
      </c>
      <c r="E3" s="6">
        <f>'[2]Funding Summary'!E3</f>
        <v>2016</v>
      </c>
      <c r="F3" s="6">
        <f>'[2]Funding Summary'!F3</f>
        <v>2017</v>
      </c>
      <c r="G3" s="6">
        <f>'[2]Funding Summary'!G3</f>
        <v>2018</v>
      </c>
      <c r="H3" s="6">
        <f>'[2]Funding Summary'!H3</f>
        <v>2019</v>
      </c>
      <c r="I3" s="6">
        <f>'[2]Funding Summary'!I3</f>
        <v>2020</v>
      </c>
      <c r="J3" s="6">
        <f>'[2]Funding Summary'!J3</f>
        <v>2021</v>
      </c>
      <c r="K3" s="6">
        <f>'[2]Funding Summary'!K3</f>
        <v>2022</v>
      </c>
      <c r="L3" s="6">
        <f>'[2]Funding Summary'!L3</f>
        <v>2023</v>
      </c>
      <c r="M3" s="6">
        <f>'[2]Funding Summary'!M3</f>
        <v>2024</v>
      </c>
      <c r="N3" s="6">
        <f>'[2]Funding Summary'!N3</f>
        <v>2025</v>
      </c>
    </row>
    <row r="4" spans="1:14" s="26" customFormat="1">
      <c r="B4" s="38" t="s">
        <v>76</v>
      </c>
      <c r="C4" s="28"/>
      <c r="D4" s="28"/>
      <c r="E4" s="28"/>
    </row>
    <row r="5" spans="1:14" s="26" customFormat="1">
      <c r="B5" s="44" t="s">
        <v>18</v>
      </c>
      <c r="C5" s="30">
        <f>-'[2]Data Input'!Q45</f>
        <v>-2770.1749999999993</v>
      </c>
      <c r="D5" s="30">
        <f>-'[2]Data Input'!R45</f>
        <v>-4062</v>
      </c>
      <c r="E5" s="30">
        <f>-'[2]Data Input'!S45</f>
        <v>-1816</v>
      </c>
      <c r="F5" s="30">
        <f>-'[2]Data Input'!T45</f>
        <v>-221</v>
      </c>
      <c r="G5" s="30">
        <f>-'[2]Data Input'!U45</f>
        <v>2026</v>
      </c>
      <c r="H5" s="30">
        <f>-'[2]Data Input'!V45</f>
        <v>4288</v>
      </c>
      <c r="I5" s="30">
        <f>-'[2]Data Input'!W45</f>
        <v>5321.854327385794</v>
      </c>
      <c r="J5" s="30">
        <f>-'[2]Data Input'!X45</f>
        <v>5747.6750788442878</v>
      </c>
      <c r="K5" s="30">
        <f>-'[2]Data Input'!Y45</f>
        <v>5928.3417196038354</v>
      </c>
      <c r="L5" s="30">
        <f>-'[2]Data Input'!Z45</f>
        <v>6555.1194127852323</v>
      </c>
      <c r="M5" s="30">
        <f>-'[2]Data Input'!AA45</f>
        <v>6922.7817399810046</v>
      </c>
      <c r="N5" s="30">
        <f>-'[2]Data Input'!AB45</f>
        <v>7297.8205595084401</v>
      </c>
    </row>
    <row r="6" spans="1:14" s="26" customFormat="1">
      <c r="B6" s="45" t="s">
        <v>42</v>
      </c>
      <c r="C6" s="30">
        <f>-'[2]Data Input'!Q89</f>
        <v>5251</v>
      </c>
      <c r="D6" s="30">
        <f>-'[2]Data Input'!R89</f>
        <v>6101</v>
      </c>
      <c r="E6" s="30">
        <f>-'[2]Data Input'!S89</f>
        <v>4901</v>
      </c>
      <c r="F6" s="30">
        <f>-'[2]Data Input'!T89</f>
        <v>4950</v>
      </c>
      <c r="G6" s="30">
        <f>-'[2]Data Input'!U89</f>
        <v>4999</v>
      </c>
      <c r="H6" s="30">
        <f>-'[2]Data Input'!V89</f>
        <v>5049</v>
      </c>
      <c r="I6" s="30">
        <f>-'[2]Data Input'!W89</f>
        <v>5124</v>
      </c>
      <c r="J6" s="30">
        <f>-'[2]Data Input'!X89</f>
        <v>5201</v>
      </c>
      <c r="K6" s="30">
        <f>-'[2]Data Input'!Y89</f>
        <v>5279</v>
      </c>
      <c r="L6" s="30">
        <f>-'[2]Data Input'!Z89</f>
        <v>5358</v>
      </c>
      <c r="M6" s="30">
        <f>-'[2]Data Input'!AA89</f>
        <v>5438</v>
      </c>
      <c r="N6" s="30">
        <f>-'[2]Data Input'!AB89</f>
        <v>5519</v>
      </c>
    </row>
    <row r="7" spans="1:14" s="26" customFormat="1">
      <c r="B7" s="45" t="s">
        <v>77</v>
      </c>
      <c r="C7" s="30">
        <f>'[2]Data Input'!Q16</f>
        <v>295</v>
      </c>
      <c r="D7" s="30">
        <f>'[2]Data Input'!R16</f>
        <v>-124</v>
      </c>
      <c r="E7" s="30">
        <f>'[2]Data Input'!S16</f>
        <v>-73</v>
      </c>
      <c r="F7" s="30">
        <f>'[2]Data Input'!T16</f>
        <v>-73</v>
      </c>
      <c r="G7" s="30">
        <f>'[2]Data Input'!U16</f>
        <v>-73</v>
      </c>
      <c r="H7" s="30">
        <f>'[2]Data Input'!V16</f>
        <v>-74</v>
      </c>
      <c r="I7" s="30">
        <f>'[2]Data Input'!W16</f>
        <v>0</v>
      </c>
      <c r="J7" s="30">
        <f>'[2]Data Input'!X16</f>
        <v>0</v>
      </c>
      <c r="K7" s="30">
        <f>'[2]Data Input'!Y16</f>
        <v>0</v>
      </c>
      <c r="L7" s="30">
        <f>'[2]Data Input'!Z16</f>
        <v>0</v>
      </c>
      <c r="M7" s="30">
        <f>'[2]Data Input'!AA16</f>
        <v>0</v>
      </c>
      <c r="N7" s="30">
        <f>'[2]Data Input'!AB16</f>
        <v>0</v>
      </c>
    </row>
    <row r="8" spans="1:14" s="26" customFormat="1">
      <c r="B8" s="45" t="s">
        <v>78</v>
      </c>
      <c r="C8" s="30">
        <f>-(+'[2]Data Input'!Q103+'[2]Data Input'!Q104)</f>
        <v>506.17500000000001</v>
      </c>
      <c r="D8" s="30">
        <f>-(+'[2]Data Input'!R103+'[2]Data Input'!R104)</f>
        <v>767</v>
      </c>
      <c r="E8" s="30">
        <f>-(+'[2]Data Input'!S103+'[2]Data Input'!S104)</f>
        <v>818.26869199999987</v>
      </c>
      <c r="F8" s="30">
        <f>-(+'[2]Data Input'!T103+'[2]Data Input'!T104)</f>
        <v>818.26869199999987</v>
      </c>
      <c r="G8" s="30">
        <f>-(+'[2]Data Input'!U103+'[2]Data Input'!U104)</f>
        <v>818.26869199999987</v>
      </c>
      <c r="H8" s="30">
        <f>-(+'[2]Data Input'!V103+'[2]Data Input'!V104)</f>
        <v>818.26869199999987</v>
      </c>
      <c r="I8" s="30">
        <f>-(+'[2]Data Input'!W103+'[2]Data Input'!W104)</f>
        <v>939.8423004938337</v>
      </c>
      <c r="J8" s="30">
        <f>-(+'[2]Data Input'!X103+'[2]Data Input'!X104)</f>
        <v>972.51678101111793</v>
      </c>
      <c r="K8" s="30">
        <f>-(+'[2]Data Input'!Y103+'[2]Data Input'!Y104)</f>
        <v>1006.7398683465069</v>
      </c>
      <c r="L8" s="30">
        <f>-(+'[2]Data Input'!Z103+'[2]Data Input'!Z104)</f>
        <v>1041.5307637386347</v>
      </c>
      <c r="M8" s="30">
        <f>-(+'[2]Data Input'!AA103+'[2]Data Input'!AA104)</f>
        <v>1077.9093404694868</v>
      </c>
      <c r="N8" s="30">
        <f>-(+'[2]Data Input'!AB103+'[2]Data Input'!AB104)</f>
        <v>1115.8961673859189</v>
      </c>
    </row>
    <row r="9" spans="1:14" s="26" customFormat="1">
      <c r="B9" s="3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s="26" customFormat="1">
      <c r="B10" s="46" t="s">
        <v>79</v>
      </c>
      <c r="C10" s="34">
        <f>SUBTOTAL(9,C5:C9)</f>
        <v>3282.0000000000009</v>
      </c>
      <c r="D10" s="34">
        <f>SUBTOTAL(9,D5:D9)</f>
        <v>2682</v>
      </c>
      <c r="E10" s="34">
        <f t="shared" ref="E10:N10" si="0">SUBTOTAL(9,E5:E9)</f>
        <v>3830.2686919999996</v>
      </c>
      <c r="F10" s="34">
        <f t="shared" si="0"/>
        <v>5474.2686919999996</v>
      </c>
      <c r="G10" s="34">
        <f t="shared" si="0"/>
        <v>7770.2686919999996</v>
      </c>
      <c r="H10" s="34">
        <f t="shared" si="0"/>
        <v>10081.268692</v>
      </c>
      <c r="I10" s="34">
        <f t="shared" si="0"/>
        <v>11385.696627879628</v>
      </c>
      <c r="J10" s="34">
        <f t="shared" si="0"/>
        <v>11921.191859855406</v>
      </c>
      <c r="K10" s="34">
        <f t="shared" si="0"/>
        <v>12214.081587950343</v>
      </c>
      <c r="L10" s="34">
        <f t="shared" si="0"/>
        <v>12954.650176523866</v>
      </c>
      <c r="M10" s="34">
        <f t="shared" si="0"/>
        <v>13438.691080450491</v>
      </c>
      <c r="N10" s="34">
        <f t="shared" si="0"/>
        <v>13932.716726894359</v>
      </c>
    </row>
    <row r="11" spans="1:14" s="26" customForma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s="26" customFormat="1">
      <c r="B12" s="38" t="s">
        <v>80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s="26" customFormat="1">
      <c r="B13" s="44" t="s">
        <v>81</v>
      </c>
      <c r="C13" s="30"/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</row>
    <row r="14" spans="1:14" s="26" customFormat="1">
      <c r="B14" s="45" t="s">
        <v>82</v>
      </c>
      <c r="C14" s="30">
        <f>-'[2]Data Input'!Q92-'[2]Data Input'!Q93-'[2]Data Input'!Q90</f>
        <v>-3419</v>
      </c>
      <c r="D14" s="30">
        <f>-'[2]Data Input'!R92-'[2]Data Input'!R93-'[2]Data Input'!R90</f>
        <v>-6356</v>
      </c>
      <c r="E14" s="30">
        <f>-'[2]Data Input'!S92-'[2]Data Input'!S93-'[2]Data Input'!S90</f>
        <v>-15691</v>
      </c>
      <c r="F14" s="30">
        <f>-'[2]Data Input'!T92-'[2]Data Input'!T93-'[2]Data Input'!T90</f>
        <v>-11530</v>
      </c>
      <c r="G14" s="30">
        <f>-'[2]Data Input'!U92-'[2]Data Input'!U93-'[2]Data Input'!U90</f>
        <v>-4545</v>
      </c>
      <c r="H14" s="30">
        <f>-'[2]Data Input'!V92-'[2]Data Input'!V93-'[2]Data Input'!V90</f>
        <v>-4561</v>
      </c>
      <c r="I14" s="30">
        <f>-'[2]Data Input'!W92-'[2]Data Input'!W93-'[2]Data Input'!W90</f>
        <v>-7261</v>
      </c>
      <c r="J14" s="30">
        <f>-'[2]Data Input'!X92-'[2]Data Input'!X93-'[2]Data Input'!X90</f>
        <v>-7261</v>
      </c>
      <c r="K14" s="30">
        <f>-'[2]Data Input'!Y92-'[2]Data Input'!Y93-'[2]Data Input'!Y90</f>
        <v>-7261</v>
      </c>
      <c r="L14" s="30">
        <f>-'[2]Data Input'!Z92-'[2]Data Input'!Z93-'[2]Data Input'!Z90</f>
        <v>-7261</v>
      </c>
      <c r="M14" s="30">
        <f>-'[2]Data Input'!AA92-'[2]Data Input'!AA93-'[2]Data Input'!AA90</f>
        <v>-7261</v>
      </c>
      <c r="N14" s="30">
        <f>-'[2]Data Input'!AB92-'[2]Data Input'!AB93-'[2]Data Input'!AB90</f>
        <v>-7261</v>
      </c>
    </row>
    <row r="15" spans="1:14" s="26" customFormat="1">
      <c r="B15" s="45" t="s">
        <v>83</v>
      </c>
      <c r="C15" s="30">
        <f>-'[2]Data Input'!Q88-C7</f>
        <v>-130</v>
      </c>
      <c r="D15" s="47">
        <f>-'[2]Data Input'!R88-D7</f>
        <v>182</v>
      </c>
      <c r="E15" s="47">
        <f>-'[2]Data Input'!S88-E7</f>
        <v>224</v>
      </c>
      <c r="F15" s="47">
        <f>-'[2]Data Input'!T88-F7</f>
        <v>224</v>
      </c>
      <c r="G15" s="47">
        <f>-'[2]Data Input'!U88-G7</f>
        <v>224</v>
      </c>
      <c r="H15" s="47">
        <f>-'[2]Data Input'!V88-H7</f>
        <v>224</v>
      </c>
      <c r="I15" s="47">
        <f>-'[2]Data Input'!W88-I7</f>
        <v>0</v>
      </c>
      <c r="J15" s="47">
        <f>-'[2]Data Input'!X88-J7</f>
        <v>0</v>
      </c>
      <c r="K15" s="47">
        <f>-'[2]Data Input'!Y88-K7</f>
        <v>0</v>
      </c>
      <c r="L15" s="47">
        <f>-'[2]Data Input'!Z88-L7</f>
        <v>0</v>
      </c>
      <c r="M15" s="47">
        <f>-'[2]Data Input'!AA88-M7</f>
        <v>0</v>
      </c>
      <c r="N15" s="47">
        <f>-'[2]Data Input'!AB88-N7</f>
        <v>0</v>
      </c>
    </row>
    <row r="16" spans="1:14" s="26" customFormat="1">
      <c r="B16" s="45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2:14" s="26" customFormat="1"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2:14" s="26" customFormat="1">
      <c r="B18" s="46" t="s">
        <v>84</v>
      </c>
      <c r="C18" s="34">
        <f t="shared" ref="C18" si="1">SUBTOTAL(9,C13:C17)</f>
        <v>-3549</v>
      </c>
      <c r="D18" s="34">
        <f>SUBTOTAL(9,D13:D17)</f>
        <v>-6174</v>
      </c>
      <c r="E18" s="34">
        <f t="shared" ref="E18:N18" si="2">SUBTOTAL(9,E13:E17)</f>
        <v>-15467</v>
      </c>
      <c r="F18" s="34">
        <f t="shared" si="2"/>
        <v>-11306</v>
      </c>
      <c r="G18" s="34">
        <f t="shared" si="2"/>
        <v>-4321</v>
      </c>
      <c r="H18" s="34">
        <f t="shared" si="2"/>
        <v>-4337</v>
      </c>
      <c r="I18" s="34">
        <f t="shared" si="2"/>
        <v>-7261</v>
      </c>
      <c r="J18" s="34">
        <f t="shared" si="2"/>
        <v>-7261</v>
      </c>
      <c r="K18" s="34">
        <f t="shared" si="2"/>
        <v>-7261</v>
      </c>
      <c r="L18" s="34">
        <f t="shared" si="2"/>
        <v>-7261</v>
      </c>
      <c r="M18" s="34">
        <f t="shared" si="2"/>
        <v>-7261</v>
      </c>
      <c r="N18" s="34">
        <f t="shared" si="2"/>
        <v>-7261</v>
      </c>
    </row>
    <row r="19" spans="2:14" s="26" customForma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2:14" s="26" customFormat="1">
      <c r="B20" s="38" t="s">
        <v>85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2:14" s="26" customFormat="1">
      <c r="B21" s="44" t="s">
        <v>99</v>
      </c>
      <c r="C21" s="28"/>
      <c r="D21" s="30">
        <f>-('[2]Funding Summary'!D34+'[2]Funding Summary'!D35-'[2]Funding Summary'!D43)*0</f>
        <v>0</v>
      </c>
      <c r="E21" s="30">
        <f>-('[2]Funding Summary'!E34+'[2]Funding Summary'!E35-'[2]Funding Summary'!E43)*0</f>
        <v>0</v>
      </c>
      <c r="F21" s="30">
        <f>-('[2]Funding Summary'!F34+'[2]Funding Summary'!F35-'[2]Funding Summary'!F43)*0</f>
        <v>0</v>
      </c>
      <c r="G21" s="30">
        <f>-('[2]Funding Summary'!G34+'[2]Funding Summary'!G35-'[2]Funding Summary'!G43)*0</f>
        <v>0</v>
      </c>
      <c r="H21" s="30">
        <f>-('[2]Funding Summary'!H34+'[2]Funding Summary'!H35-'[2]Funding Summary'!H43)*0</f>
        <v>0</v>
      </c>
      <c r="I21" s="30">
        <f>-('[2]Funding Summary'!I34+'[2]Funding Summary'!I35-'[2]Funding Summary'!I43)*0</f>
        <v>0</v>
      </c>
      <c r="J21" s="30">
        <f>-('[2]Funding Summary'!J34+'[2]Funding Summary'!J35-'[2]Funding Summary'!J43)*0</f>
        <v>0</v>
      </c>
      <c r="K21" s="30">
        <f>-('[2]Funding Summary'!K34+'[2]Funding Summary'!K35-'[2]Funding Summary'!K43)*0</f>
        <v>0</v>
      </c>
      <c r="L21" s="30">
        <f>-('[2]Funding Summary'!L34+'[2]Funding Summary'!L35-'[2]Funding Summary'!L43)*0</f>
        <v>0</v>
      </c>
      <c r="M21" s="30">
        <f>-('[2]Funding Summary'!M34+'[2]Funding Summary'!M35-'[2]Funding Summary'!M43)*0</f>
        <v>0</v>
      </c>
      <c r="N21" s="30">
        <f>-('[2]Funding Summary'!N34+'[2]Funding Summary'!N35-'[2]Funding Summary'!N43)*0</f>
        <v>0</v>
      </c>
    </row>
    <row r="22" spans="2:14" s="26" customFormat="1">
      <c r="B22" s="44" t="s">
        <v>87</v>
      </c>
      <c r="C22" s="30">
        <f>-'[2]Data Input'!Q128</f>
        <v>0</v>
      </c>
      <c r="D22" s="30">
        <f>-'[2]Data Input'!R128</f>
        <v>1600</v>
      </c>
      <c r="E22" s="30">
        <f>-'[2]Data Input'!S128</f>
        <v>14000</v>
      </c>
      <c r="F22" s="30">
        <f>-'[2]Data Input'!T128</f>
        <v>0</v>
      </c>
      <c r="G22" s="30">
        <f>-'[2]Data Input'!U128</f>
        <v>0</v>
      </c>
      <c r="H22" s="30">
        <f>-'[2]Data Input'!V128</f>
        <v>0</v>
      </c>
      <c r="I22" s="30">
        <f>-'[2]Data Input'!W128</f>
        <v>0</v>
      </c>
      <c r="J22" s="30">
        <f>-'[2]Data Input'!X128</f>
        <v>0</v>
      </c>
      <c r="K22" s="30">
        <f>-'[2]Data Input'!Y128</f>
        <v>0</v>
      </c>
      <c r="L22" s="30">
        <f>-'[2]Data Input'!Z128</f>
        <v>0</v>
      </c>
      <c r="M22" s="30">
        <f>-'[2]Data Input'!AA128</f>
        <v>0</v>
      </c>
      <c r="N22" s="30">
        <f>-'[2]Data Input'!AB128</f>
        <v>0</v>
      </c>
    </row>
    <row r="23" spans="2:14" s="26" customFormat="1">
      <c r="B23" s="45" t="s">
        <v>88</v>
      </c>
      <c r="C23" s="30">
        <f>-SUM('[2]Data Input'!Q116:Q119)</f>
        <v>-482</v>
      </c>
      <c r="D23" s="30">
        <f>-SUM('[2]Data Input'!R116:R121)</f>
        <v>-621</v>
      </c>
      <c r="E23" s="30">
        <f>-SUM('[2]Data Input'!S116:S121)</f>
        <v>-5368</v>
      </c>
      <c r="F23" s="30">
        <f>-SUM('[2]Data Input'!T116:T121)</f>
        <v>-1495</v>
      </c>
      <c r="G23" s="30">
        <f>-SUM('[2]Data Input'!U116:U121)</f>
        <v>-1575</v>
      </c>
      <c r="H23" s="30">
        <f>-SUM('[2]Data Input'!V116:V121)</f>
        <v>-1660</v>
      </c>
      <c r="I23" s="30">
        <f>-SUM('[2]Data Input'!W116:W121)</f>
        <v>-1750</v>
      </c>
      <c r="J23" s="30">
        <f>-SUM('[2]Data Input'!X116:X121)</f>
        <v>-1846</v>
      </c>
      <c r="K23" s="30">
        <f>-SUM('[2]Data Input'!Y116:Y121)</f>
        <v>-1941</v>
      </c>
      <c r="L23" s="30">
        <f>-SUM('[2]Data Input'!Z116:Z121)</f>
        <v>-1770</v>
      </c>
      <c r="M23" s="30">
        <f>-SUM('[2]Data Input'!AA116:AA121)</f>
        <v>-1865</v>
      </c>
      <c r="N23" s="30">
        <f>-SUM('[2]Data Input'!AB116:AB121)</f>
        <v>-1746</v>
      </c>
    </row>
    <row r="24" spans="2:14" s="26" customFormat="1">
      <c r="B24" s="45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2:14" s="26" customFormat="1">
      <c r="B25" s="45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 s="26" customFormat="1">
      <c r="B26" s="46" t="s">
        <v>89</v>
      </c>
      <c r="C26" s="34">
        <f>SUBTOTAL(9,C22:C25)</f>
        <v>-482</v>
      </c>
      <c r="D26" s="34">
        <f>SUBTOTAL(9,D21:D25)</f>
        <v>979</v>
      </c>
      <c r="E26" s="34">
        <f t="shared" ref="E26:N26" si="3">SUBTOTAL(9,E21:E25)</f>
        <v>8632</v>
      </c>
      <c r="F26" s="34">
        <f t="shared" si="3"/>
        <v>-1495</v>
      </c>
      <c r="G26" s="34">
        <f t="shared" si="3"/>
        <v>-1575</v>
      </c>
      <c r="H26" s="34">
        <f t="shared" si="3"/>
        <v>-1660</v>
      </c>
      <c r="I26" s="34">
        <f t="shared" si="3"/>
        <v>-1750</v>
      </c>
      <c r="J26" s="34">
        <f t="shared" si="3"/>
        <v>-1846</v>
      </c>
      <c r="K26" s="34">
        <f t="shared" si="3"/>
        <v>-1941</v>
      </c>
      <c r="L26" s="34">
        <f t="shared" si="3"/>
        <v>-1770</v>
      </c>
      <c r="M26" s="34">
        <f t="shared" si="3"/>
        <v>-1865</v>
      </c>
      <c r="N26" s="34">
        <f t="shared" si="3"/>
        <v>-1746</v>
      </c>
    </row>
    <row r="27" spans="2:14" s="26" customFormat="1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2:14" s="26" customFormat="1">
      <c r="B28" s="38" t="s">
        <v>90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2:14" s="26" customFormat="1">
      <c r="B29" s="44" t="s">
        <v>91</v>
      </c>
      <c r="C29" s="30">
        <f t="shared" ref="C29" si="4">+C10+C18+C26</f>
        <v>-748.99999999999909</v>
      </c>
      <c r="D29" s="30">
        <f>+D10+D18+D26</f>
        <v>-2513</v>
      </c>
      <c r="E29" s="30">
        <f>+E10+E18+E26-2841*0</f>
        <v>-3004.7313080000004</v>
      </c>
      <c r="F29" s="30">
        <f t="shared" ref="F29:N29" si="5">+F10+F18+F26</f>
        <v>-7326.7313080000004</v>
      </c>
      <c r="G29" s="30">
        <f t="shared" si="5"/>
        <v>1874.2686919999996</v>
      </c>
      <c r="H29" s="30">
        <f t="shared" si="5"/>
        <v>4084.2686919999996</v>
      </c>
      <c r="I29" s="30">
        <f t="shared" si="5"/>
        <v>2374.6966278796281</v>
      </c>
      <c r="J29" s="30">
        <f t="shared" si="5"/>
        <v>2814.1918598554057</v>
      </c>
      <c r="K29" s="30">
        <f t="shared" si="5"/>
        <v>3012.0815879503425</v>
      </c>
      <c r="L29" s="30">
        <f t="shared" si="5"/>
        <v>3923.6501765238663</v>
      </c>
      <c r="M29" s="30">
        <f t="shared" si="5"/>
        <v>4312.6910804504914</v>
      </c>
      <c r="N29" s="30">
        <f t="shared" si="5"/>
        <v>4925.7167268943595</v>
      </c>
    </row>
    <row r="30" spans="2:14" s="26" customFormat="1">
      <c r="B30" s="45" t="s">
        <v>92</v>
      </c>
      <c r="C30" s="30">
        <f t="shared" ref="C30:E30" si="6">+C31-C29</f>
        <v>17204</v>
      </c>
      <c r="D30" s="30">
        <f t="shared" si="6"/>
        <v>21726</v>
      </c>
      <c r="E30" s="30">
        <f t="shared" si="6"/>
        <v>19212.731308000002</v>
      </c>
      <c r="F30" s="30">
        <f>+F31-F29</f>
        <v>16209.731308</v>
      </c>
      <c r="G30" s="30">
        <f t="shared" ref="G30:N30" si="7">+G31-G29</f>
        <v>8882.7313080000004</v>
      </c>
      <c r="H30" s="30">
        <f t="shared" si="7"/>
        <v>10757.731308</v>
      </c>
      <c r="I30" s="30">
        <f t="shared" si="7"/>
        <v>14842.303372120372</v>
      </c>
      <c r="J30" s="30">
        <f t="shared" si="7"/>
        <v>17216.808140144596</v>
      </c>
      <c r="K30" s="30">
        <f t="shared" si="7"/>
        <v>20030.918412049657</v>
      </c>
      <c r="L30" s="30">
        <f t="shared" si="7"/>
        <v>23039.449823476134</v>
      </c>
      <c r="M30" s="30">
        <f t="shared" si="7"/>
        <v>26963.508919549509</v>
      </c>
      <c r="N30" s="30">
        <f t="shared" si="7"/>
        <v>31276.583273105643</v>
      </c>
    </row>
    <row r="31" spans="2:14" s="26" customFormat="1">
      <c r="B31" s="46" t="s">
        <v>93</v>
      </c>
      <c r="C31" s="37">
        <f>SUM('[2]Data Input'!Q48:Q74)+'[2]Data Input'!Q85</f>
        <v>16455</v>
      </c>
      <c r="D31" s="37">
        <f>SUM('[2]Data Input'!R48:R77)+'[2]Data Input'!R85</f>
        <v>19213</v>
      </c>
      <c r="E31" s="37">
        <f>SUM('[2]Data Input'!S48:S77)+'[2]Data Input'!S85</f>
        <v>16208</v>
      </c>
      <c r="F31" s="37">
        <f>SUM('[2]Data Input'!T48:T77)+'[2]Data Input'!T85</f>
        <v>8883</v>
      </c>
      <c r="G31" s="37">
        <f>SUM('[2]Data Input'!U48:U77)+'[2]Data Input'!U85</f>
        <v>10757</v>
      </c>
      <c r="H31" s="37">
        <f>SUM('[2]Data Input'!V48:V77)+'[2]Data Input'!V85</f>
        <v>14842</v>
      </c>
      <c r="I31" s="37">
        <f>SUM('[2]Data Input'!W48:W77)+'[2]Data Input'!W85</f>
        <v>17217</v>
      </c>
      <c r="J31" s="37">
        <f>SUM('[2]Data Input'!X48:X77)+'[2]Data Input'!X85</f>
        <v>20031</v>
      </c>
      <c r="K31" s="37">
        <f>SUM('[2]Data Input'!Y48:Y77)+'[2]Data Input'!Y85</f>
        <v>23043</v>
      </c>
      <c r="L31" s="37">
        <f>SUM('[2]Data Input'!Z48:Z77)+'[2]Data Input'!Z85</f>
        <v>26963.1</v>
      </c>
      <c r="M31" s="37">
        <f>SUM('[2]Data Input'!AA48:AA77)+'[2]Data Input'!AA85</f>
        <v>31276.2</v>
      </c>
      <c r="N31" s="37">
        <f>SUM('[2]Data Input'!AB48:AB77)+'[2]Data Input'!AB85</f>
        <v>36202.300000000003</v>
      </c>
    </row>
    <row r="32" spans="2:14" s="26" customFormat="1">
      <c r="C32" s="39"/>
      <c r="D32" s="39"/>
      <c r="E32" s="39"/>
    </row>
    <row r="33" spans="2:14" s="40" customFormat="1" hidden="1">
      <c r="B33" s="40" t="s">
        <v>94</v>
      </c>
      <c r="C33" s="42">
        <f>'[2]Balance Sheet'!C5</f>
        <v>16262</v>
      </c>
      <c r="D33" s="42">
        <f>'[2]Balance Sheet'!D5+'[2]Balance Sheet'!D12</f>
        <v>19213</v>
      </c>
      <c r="E33" s="42">
        <f>'[2]Balance Sheet'!E5+'[2]Balance Sheet'!E12</f>
        <v>16208</v>
      </c>
      <c r="F33" s="42">
        <f>'[2]Balance Sheet'!F5+'[2]Balance Sheet'!F12</f>
        <v>8883</v>
      </c>
      <c r="G33" s="42">
        <f>'[2]Balance Sheet'!G5+'[2]Balance Sheet'!G12</f>
        <v>10757</v>
      </c>
      <c r="H33" s="42">
        <f>'[2]Balance Sheet'!H5+'[2]Balance Sheet'!H12</f>
        <v>14842</v>
      </c>
      <c r="I33" s="42">
        <f>'[2]Balance Sheet'!I5+'[2]Balance Sheet'!I12</f>
        <v>17217</v>
      </c>
      <c r="J33" s="42">
        <f>'[2]Balance Sheet'!J5+'[2]Balance Sheet'!J12</f>
        <v>20031</v>
      </c>
      <c r="K33" s="42">
        <f>'[2]Balance Sheet'!K5+'[2]Balance Sheet'!K12</f>
        <v>23043</v>
      </c>
      <c r="L33" s="42">
        <f>'[2]Balance Sheet'!L5+'[2]Balance Sheet'!L12</f>
        <v>26963.1</v>
      </c>
      <c r="M33" s="42">
        <f>'[2]Balance Sheet'!M5+'[2]Balance Sheet'!M12</f>
        <v>31276.2</v>
      </c>
      <c r="N33" s="42">
        <f>'[2]Balance Sheet'!N5+'[2]Balance Sheet'!N12</f>
        <v>36202.300000000003</v>
      </c>
    </row>
    <row r="34" spans="2:14" s="40" customFormat="1" hidden="1"/>
    <row r="35" spans="2:14" s="40" customFormat="1" hidden="1">
      <c r="B35" s="40" t="s">
        <v>74</v>
      </c>
      <c r="C35" s="43">
        <f>C33-C31</f>
        <v>-193</v>
      </c>
      <c r="D35" s="43">
        <f>D33-D31</f>
        <v>0</v>
      </c>
      <c r="E35" s="43">
        <f t="shared" ref="E35:N35" si="8">E33-E31</f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0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</row>
    <row r="36" spans="2:14" s="26" customFormat="1" hidden="1"/>
    <row r="37" spans="2:14" s="26" customFormat="1" hidden="1">
      <c r="B37" s="40" t="s">
        <v>95</v>
      </c>
      <c r="C37" s="42">
        <f>'[2]Funding Summary'!C22</f>
        <v>-2770.1750000000029</v>
      </c>
      <c r="D37" s="42">
        <f>'[2]Funding Summary'!D22</f>
        <v>-4062</v>
      </c>
      <c r="E37" s="42">
        <f>'[2]Funding Summary'!E22</f>
        <v>-1816</v>
      </c>
      <c r="F37" s="42">
        <f>'[2]Funding Summary'!F22</f>
        <v>-221</v>
      </c>
      <c r="G37" s="42">
        <f>'[2]Funding Summary'!G22</f>
        <v>2026</v>
      </c>
      <c r="H37" s="42">
        <f>'[2]Funding Summary'!H22</f>
        <v>4288</v>
      </c>
      <c r="I37" s="42">
        <f>'[2]Funding Summary'!I22</f>
        <v>5321.854327385794</v>
      </c>
      <c r="J37" s="42">
        <f>'[2]Funding Summary'!J22</f>
        <v>5747.6750788442878</v>
      </c>
      <c r="K37" s="42">
        <f>'[2]Funding Summary'!K22</f>
        <v>5928.3417196038426</v>
      </c>
      <c r="L37" s="42">
        <f>'[2]Funding Summary'!L22</f>
        <v>6555.1194127852286</v>
      </c>
      <c r="M37" s="42">
        <f>'[2]Funding Summary'!M22</f>
        <v>6922.7817399810156</v>
      </c>
      <c r="N37" s="42">
        <f>'[2]Funding Summary'!N22</f>
        <v>7297.8205595084364</v>
      </c>
    </row>
    <row r="38" spans="2:14" hidden="1">
      <c r="B38" s="40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4" hidden="1">
      <c r="B39" s="40" t="s">
        <v>74</v>
      </c>
      <c r="C39" s="43">
        <f>C37-C5</f>
        <v>-3.637978807091713E-12</v>
      </c>
      <c r="D39" s="43">
        <f>D37-D5</f>
        <v>0</v>
      </c>
      <c r="E39" s="43">
        <f>E37-E5</f>
        <v>0</v>
      </c>
      <c r="F39" s="43">
        <f t="shared" ref="F39:N39" si="9">F37-F5</f>
        <v>0</v>
      </c>
      <c r="G39" s="43">
        <f t="shared" si="9"/>
        <v>0</v>
      </c>
      <c r="H39" s="43">
        <f t="shared" si="9"/>
        <v>0</v>
      </c>
      <c r="I39" s="43">
        <f t="shared" si="9"/>
        <v>0</v>
      </c>
      <c r="J39" s="43">
        <f t="shared" si="9"/>
        <v>0</v>
      </c>
      <c r="K39" s="43">
        <f t="shared" si="9"/>
        <v>7.2759576141834259E-12</v>
      </c>
      <c r="L39" s="43">
        <f t="shared" si="9"/>
        <v>0</v>
      </c>
      <c r="M39" s="43">
        <f t="shared" si="9"/>
        <v>1.0913936421275139E-11</v>
      </c>
      <c r="N39" s="43">
        <f t="shared" si="9"/>
        <v>0</v>
      </c>
    </row>
    <row r="40" spans="2:14" hidden="1"/>
    <row r="41" spans="2:14" hidden="1">
      <c r="B41" s="40" t="s">
        <v>74</v>
      </c>
      <c r="C41" s="48">
        <f>+C31-E30</f>
        <v>-2757.7313080000022</v>
      </c>
      <c r="D41" s="43">
        <f>+D31-E30</f>
        <v>0.26869199999782722</v>
      </c>
      <c r="E41" s="43">
        <f>+E31-F30</f>
        <v>-1.7313080000003538</v>
      </c>
      <c r="F41" s="43">
        <f>+F31-G30</f>
        <v>0.26869199999964621</v>
      </c>
      <c r="G41" s="43">
        <f>+G31-H30</f>
        <v>-0.73130800000035379</v>
      </c>
      <c r="H41" s="43">
        <f t="shared" ref="H41:I41" si="10">+H31-I30</f>
        <v>-0.3033721203719324</v>
      </c>
      <c r="I41" s="43">
        <f t="shared" si="10"/>
        <v>0.19185985540389083</v>
      </c>
      <c r="J41" s="43">
        <f>+J31-K30</f>
        <v>8.158795034250943E-2</v>
      </c>
      <c r="K41" s="43">
        <f t="shared" ref="K41:M41" si="11">+K31-L30</f>
        <v>3.5501765238659573</v>
      </c>
      <c r="L41" s="43">
        <f t="shared" si="11"/>
        <v>-0.40891954951075604</v>
      </c>
      <c r="M41" s="43">
        <f t="shared" si="11"/>
        <v>-0.38327310564272921</v>
      </c>
      <c r="N41" s="43">
        <f>+N31-O30</f>
        <v>36202.300000000003</v>
      </c>
    </row>
    <row r="42" spans="2:14" hidden="1"/>
    <row r="43" spans="2:14" hidden="1">
      <c r="D43" s="42">
        <f>'[2]Data Input'!R192</f>
        <v>19213</v>
      </c>
      <c r="E43" s="42">
        <f>'[2]Data Input'!S192</f>
        <v>16208</v>
      </c>
      <c r="F43" s="42">
        <f>'[2]Data Input'!T192</f>
        <v>8883</v>
      </c>
      <c r="G43" s="42">
        <f>'[2]Data Input'!U192</f>
        <v>10757</v>
      </c>
      <c r="H43" s="42">
        <f>'[2]Data Input'!V192</f>
        <v>14842</v>
      </c>
      <c r="I43" s="42">
        <f>'[2]Data Input'!W192</f>
        <v>17217</v>
      </c>
      <c r="J43" s="42">
        <f>'[2]Data Input'!X192</f>
        <v>20031</v>
      </c>
      <c r="K43" s="42">
        <f>'[2]Data Input'!Y192</f>
        <v>23043</v>
      </c>
      <c r="L43" s="42">
        <f>'[2]Data Input'!Z192</f>
        <v>26963.1</v>
      </c>
      <c r="M43" s="42">
        <f>'[2]Data Input'!AA192</f>
        <v>31276.2</v>
      </c>
      <c r="N43" s="42">
        <f>'[2]Data Input'!AB192</f>
        <v>36202.300000000003</v>
      </c>
    </row>
  </sheetData>
  <mergeCells count="2">
    <mergeCell ref="A1:N1"/>
    <mergeCell ref="C2:M2"/>
  </mergeCells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Footer>&amp;L&amp;D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76"/>
  <sheetViews>
    <sheetView workbookViewId="0">
      <pane xSplit="2" ySplit="3" topLeftCell="D32" activePane="bottomRight" state="frozen"/>
      <selection activeCell="B53" sqref="B53:B56"/>
      <selection pane="topRight" activeCell="B53" sqref="B53:B56"/>
      <selection pane="bottomLeft" activeCell="B53" sqref="B53:B56"/>
      <selection pane="bottomRight" activeCell="F83" sqref="F83"/>
    </sheetView>
  </sheetViews>
  <sheetFormatPr defaultColWidth="9.140625" defaultRowHeight="12.75"/>
  <cols>
    <col min="1" max="1" width="3.5703125" style="2" customWidth="1"/>
    <col min="2" max="2" width="37" style="2" customWidth="1"/>
    <col min="3" max="4" width="10.42578125" style="16" hidden="1" customWidth="1"/>
    <col min="5" max="14" width="10.7109375" style="2" customWidth="1"/>
    <col min="15" max="15" width="0" style="2" hidden="1" customWidth="1"/>
    <col min="16" max="16384" width="9.140625" style="2"/>
  </cols>
  <sheetData>
    <row r="1" spans="1:15" ht="47.25" customHeight="1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>
      <c r="C2" s="3" t="s">
        <v>1</v>
      </c>
      <c r="D2" s="3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5">
      <c r="C3" s="6">
        <v>2013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  <c r="L3" s="6">
        <v>2023</v>
      </c>
      <c r="M3" s="6">
        <v>2024</v>
      </c>
      <c r="N3" s="6">
        <v>2025</v>
      </c>
    </row>
    <row r="4" spans="1:15" s="8" customFormat="1">
      <c r="A4" s="7" t="s">
        <v>2</v>
      </c>
      <c r="C4" s="9"/>
      <c r="D4" s="9"/>
    </row>
    <row r="5" spans="1:15" s="10" customFormat="1">
      <c r="B5" s="10" t="s">
        <v>3</v>
      </c>
      <c r="C5" s="11">
        <f>-SUM('[3]Data Input'!Q8:Q11)</f>
        <v>25871</v>
      </c>
      <c r="D5" s="11">
        <f>-SUM('[3]Data Input'!R8:R11)</f>
        <v>26651</v>
      </c>
      <c r="E5" s="11">
        <f>-SUM('[3]Data Input'!S8:S11)</f>
        <v>28271</v>
      </c>
      <c r="F5" s="11">
        <f>-SUM('[3]Data Input'!T8:T11)</f>
        <v>29808</v>
      </c>
      <c r="G5" s="11">
        <f>-SUM('[3]Data Input'!U8:U11)</f>
        <v>31435</v>
      </c>
      <c r="H5" s="11">
        <f>-SUM('[3]Data Input'!V8:V11)</f>
        <v>33160</v>
      </c>
      <c r="I5" s="11">
        <f>-SUM('[3]Data Input'!W8:W11)</f>
        <v>34154</v>
      </c>
      <c r="J5" s="11">
        <f>-SUM('[3]Data Input'!X8:X11)</f>
        <v>35178</v>
      </c>
      <c r="K5" s="11">
        <f>-SUM('[3]Data Input'!Y8:Y11)</f>
        <v>36232</v>
      </c>
      <c r="L5" s="11">
        <f>-SUM('[3]Data Input'!Z8:Z11)</f>
        <v>37319</v>
      </c>
      <c r="M5" s="11">
        <f>-SUM('[3]Data Input'!AA8:AA11)</f>
        <v>38438</v>
      </c>
      <c r="N5" s="11">
        <f>-SUM('[3]Data Input'!AB8:AB11)</f>
        <v>39590</v>
      </c>
    </row>
    <row r="6" spans="1:15" s="10" customFormat="1">
      <c r="B6" s="10" t="s">
        <v>4</v>
      </c>
      <c r="C6" s="11">
        <f>-(+'[3]Data Input'!Q13+'[3]Data Input'!Q12)</f>
        <v>2572</v>
      </c>
      <c r="D6" s="11">
        <f>-(+'[3]Data Input'!R13+'[3]Data Input'!R12)</f>
        <v>3354</v>
      </c>
      <c r="E6" s="11">
        <f>-(+'[3]Data Input'!S13+'[3]Data Input'!S12)</f>
        <v>3770</v>
      </c>
      <c r="F6" s="11">
        <f>-(+'[3]Data Input'!T13+'[3]Data Input'!T12)</f>
        <v>3920</v>
      </c>
      <c r="G6" s="11">
        <f>-(+'[3]Data Input'!U13+'[3]Data Input'!U12)</f>
        <v>4077</v>
      </c>
      <c r="H6" s="11">
        <f>-(+'[3]Data Input'!V13+'[3]Data Input'!V12)</f>
        <v>4240</v>
      </c>
      <c r="I6" s="11">
        <f>-(+'[3]Data Input'!W13+'[3]Data Input'!W12)</f>
        <v>4367.2</v>
      </c>
      <c r="J6" s="11">
        <f>-(+'[3]Data Input'!X13+'[3]Data Input'!X12)</f>
        <v>4498.2160000000003</v>
      </c>
      <c r="K6" s="11">
        <f>-(+'[3]Data Input'!Y13+'[3]Data Input'!Y12)</f>
        <v>4633.1624800000009</v>
      </c>
      <c r="L6" s="11">
        <f>-(+'[3]Data Input'!Z13+'[3]Data Input'!Z12)</f>
        <v>4772.1573544000012</v>
      </c>
      <c r="M6" s="11">
        <f>-(+'[3]Data Input'!AA13+'[3]Data Input'!AA12)</f>
        <v>4915.3220750320015</v>
      </c>
      <c r="N6" s="11">
        <f>-(+'[3]Data Input'!AB13+'[3]Data Input'!AB12)</f>
        <v>5062.7817372829613</v>
      </c>
    </row>
    <row r="7" spans="1:15" s="10" customFormat="1">
      <c r="B7" s="10" t="s">
        <v>5</v>
      </c>
      <c r="C7" s="11">
        <f>-'[3]Data Input'!Q14</f>
        <v>464</v>
      </c>
      <c r="D7" s="11">
        <f>-'[3]Data Input'!R14</f>
        <v>911</v>
      </c>
      <c r="E7" s="11">
        <f>-'[3]Data Input'!S14</f>
        <v>911</v>
      </c>
      <c r="F7" s="11">
        <f>-'[3]Data Input'!T14</f>
        <v>947</v>
      </c>
      <c r="G7" s="11">
        <f>-'[3]Data Input'!U14</f>
        <v>984</v>
      </c>
      <c r="H7" s="11">
        <f>-'[3]Data Input'!V14</f>
        <v>1023</v>
      </c>
      <c r="I7" s="11">
        <f>-'[3]Data Input'!W14</f>
        <v>1053.69</v>
      </c>
      <c r="J7" s="11">
        <f>-'[3]Data Input'!X14</f>
        <v>1085.3007</v>
      </c>
      <c r="K7" s="11">
        <f>-'[3]Data Input'!Y14</f>
        <v>1117.859721</v>
      </c>
      <c r="L7" s="11">
        <f>-'[3]Data Input'!Z14</f>
        <v>1151.39551263</v>
      </c>
      <c r="M7" s="11">
        <f>-'[3]Data Input'!AA14</f>
        <v>1185.9373780088999</v>
      </c>
      <c r="N7" s="11">
        <f>-'[3]Data Input'!AB14</f>
        <v>1221.5154993491669</v>
      </c>
    </row>
    <row r="8" spans="1:15" s="10" customFormat="1">
      <c r="B8" s="10" t="s">
        <v>6</v>
      </c>
      <c r="C8" s="11">
        <f>-'[3]Data Input'!Q15</f>
        <v>1786</v>
      </c>
      <c r="D8" s="11">
        <f>-'[3]Data Input'!R15</f>
        <v>2084</v>
      </c>
      <c r="E8" s="11">
        <f>-'[3]Data Input'!S15</f>
        <v>2096</v>
      </c>
      <c r="F8" s="11">
        <f>-'[3]Data Input'!T15</f>
        <v>2180</v>
      </c>
      <c r="G8" s="11">
        <f>-'[3]Data Input'!U15</f>
        <v>2267</v>
      </c>
      <c r="H8" s="11">
        <f>-'[3]Data Input'!V15</f>
        <v>2357</v>
      </c>
      <c r="I8" s="11">
        <f>-'[3]Data Input'!W15</f>
        <v>2427.71</v>
      </c>
      <c r="J8" s="11">
        <f>-'[3]Data Input'!X15</f>
        <v>2500.5413000000003</v>
      </c>
      <c r="K8" s="11">
        <f>-'[3]Data Input'!Y15</f>
        <v>2575.5575390000004</v>
      </c>
      <c r="L8" s="11">
        <f>-'[3]Data Input'!Z15</f>
        <v>2652.8242651700002</v>
      </c>
      <c r="M8" s="11">
        <f>-'[3]Data Input'!AA15</f>
        <v>2732.4089931251001</v>
      </c>
      <c r="N8" s="11">
        <f>-'[3]Data Input'!AB15</f>
        <v>2814.3812629188533</v>
      </c>
    </row>
    <row r="9" spans="1:15" s="10" customFormat="1">
      <c r="B9" s="10" t="s">
        <v>7</v>
      </c>
      <c r="C9" s="11">
        <f>-'[3]Data Input'!Q16</f>
        <v>-295</v>
      </c>
      <c r="D9" s="11">
        <f>-'[3]Data Input'!R16</f>
        <v>124</v>
      </c>
      <c r="E9" s="11">
        <f>-'[3]Data Input'!S16</f>
        <v>73</v>
      </c>
      <c r="F9" s="11">
        <f>-'[3]Data Input'!T16</f>
        <v>73</v>
      </c>
      <c r="G9" s="11">
        <f>-'[3]Data Input'!U16</f>
        <v>73</v>
      </c>
      <c r="H9" s="11">
        <f>-'[3]Data Input'!V16</f>
        <v>74</v>
      </c>
      <c r="I9" s="11">
        <f>-'[3]Data Input'!W16</f>
        <v>0</v>
      </c>
      <c r="J9" s="11">
        <f>-'[3]Data Input'!X16</f>
        <v>0</v>
      </c>
      <c r="K9" s="11">
        <f>-'[3]Data Input'!Y16</f>
        <v>0</v>
      </c>
      <c r="L9" s="11">
        <f>-'[3]Data Input'!Z16</f>
        <v>0</v>
      </c>
      <c r="M9" s="11">
        <f>-'[3]Data Input'!AA16</f>
        <v>0</v>
      </c>
      <c r="N9" s="11">
        <f>-'[3]Data Input'!AB16</f>
        <v>0</v>
      </c>
    </row>
    <row r="10" spans="1:15" s="10" customFormat="1">
      <c r="B10" s="10" t="s">
        <v>8</v>
      </c>
      <c r="C10" s="11">
        <f>-'[3]Data Input'!Q17-'[3]Data Input'!Q18</f>
        <v>2015</v>
      </c>
      <c r="D10" s="11">
        <f>-'[3]Data Input'!R17-'[3]Data Input'!R18</f>
        <v>2093</v>
      </c>
      <c r="E10" s="11">
        <f>-'[3]Data Input'!S17-'[3]Data Input'!S18</f>
        <v>2244</v>
      </c>
      <c r="F10" s="11">
        <f>-'[3]Data Input'!T17-'[3]Data Input'!T18</f>
        <v>2139</v>
      </c>
      <c r="G10" s="11">
        <f>-'[3]Data Input'!U17-'[3]Data Input'!U18</f>
        <v>2166</v>
      </c>
      <c r="H10" s="11">
        <f>-'[3]Data Input'!V17-'[3]Data Input'!V18</f>
        <v>2193</v>
      </c>
      <c r="I10" s="11">
        <f>-'[3]Data Input'!W17-'[3]Data Input'!W18</f>
        <v>2258.79</v>
      </c>
      <c r="J10" s="11">
        <f>-'[3]Data Input'!X17-'[3]Data Input'!X18</f>
        <v>2326.5537000000004</v>
      </c>
      <c r="K10" s="11">
        <f>-'[3]Data Input'!Y17-'[3]Data Input'!Y18</f>
        <v>2396.3503110000001</v>
      </c>
      <c r="L10" s="11">
        <f>-'[3]Data Input'!Z17-'[3]Data Input'!Z18</f>
        <v>2468.2408203300001</v>
      </c>
      <c r="M10" s="11">
        <f>-'[3]Data Input'!AA17-'[3]Data Input'!AA18</f>
        <v>2542.2880449399004</v>
      </c>
      <c r="N10" s="11">
        <f>-'[3]Data Input'!AB17-'[3]Data Input'!AB18</f>
        <v>2618.5566862880974</v>
      </c>
    </row>
    <row r="11" spans="1:15" s="10" customFormat="1">
      <c r="B11" s="10" t="s">
        <v>9</v>
      </c>
      <c r="C11" s="11">
        <f>-'[3]Data Input'!Q19-'[3]Data Input'!Q20-'[3]Data Input'!Q21</f>
        <v>148</v>
      </c>
      <c r="D11" s="11">
        <f>-'[3]Data Input'!R19-'[3]Data Input'!R20-'[3]Data Input'!R21</f>
        <v>154</v>
      </c>
      <c r="E11" s="11">
        <f>-'[3]Data Input'!S19-'[3]Data Input'!S20-'[3]Data Input'!S21</f>
        <v>154</v>
      </c>
      <c r="F11" s="11">
        <f>-'[3]Data Input'!T19-'[3]Data Input'!T20-'[3]Data Input'!T21</f>
        <v>160</v>
      </c>
      <c r="G11" s="11">
        <f>-'[3]Data Input'!U19-'[3]Data Input'!U20-'[3]Data Input'!U21</f>
        <v>166</v>
      </c>
      <c r="H11" s="11">
        <f>-'[3]Data Input'!V19-'[3]Data Input'!V20-'[3]Data Input'!V21</f>
        <v>173</v>
      </c>
      <c r="I11" s="11">
        <f>-'[3]Data Input'!W19-'[3]Data Input'!W20-'[3]Data Input'!W21</f>
        <v>178.19</v>
      </c>
      <c r="J11" s="11">
        <f>-'[3]Data Input'!X19-'[3]Data Input'!X20-'[3]Data Input'!X21</f>
        <v>183.53569999999999</v>
      </c>
      <c r="K11" s="11">
        <f>-'[3]Data Input'!Y19-'[3]Data Input'!Y20-'[3]Data Input'!Y21</f>
        <v>189.04177099999998</v>
      </c>
      <c r="L11" s="11">
        <f>-'[3]Data Input'!Z19-'[3]Data Input'!Z20-'[3]Data Input'!Z21</f>
        <v>194.71302412999998</v>
      </c>
      <c r="M11" s="11">
        <f>-'[3]Data Input'!AA19-'[3]Data Input'!AA20-'[3]Data Input'!AA21</f>
        <v>200.55441485389997</v>
      </c>
      <c r="N11" s="11">
        <f>-'[3]Data Input'!AB19-'[3]Data Input'!AB20-'[3]Data Input'!AB21</f>
        <v>206.57104729951698</v>
      </c>
    </row>
    <row r="12" spans="1:15" s="10" customFormat="1">
      <c r="B12" s="10" t="s">
        <v>10</v>
      </c>
      <c r="C12" s="12">
        <f t="shared" ref="C12:O12" si="0">SUM(C5:C11)</f>
        <v>32561</v>
      </c>
      <c r="D12" s="12">
        <f t="shared" si="0"/>
        <v>35371</v>
      </c>
      <c r="E12" s="12">
        <f t="shared" si="0"/>
        <v>37519</v>
      </c>
      <c r="F12" s="12">
        <f t="shared" si="0"/>
        <v>39227</v>
      </c>
      <c r="G12" s="12">
        <f t="shared" si="0"/>
        <v>41168</v>
      </c>
      <c r="H12" s="12">
        <f t="shared" si="0"/>
        <v>43220</v>
      </c>
      <c r="I12" s="12">
        <f t="shared" si="0"/>
        <v>44439.58</v>
      </c>
      <c r="J12" s="12">
        <f t="shared" si="0"/>
        <v>45772.147399999994</v>
      </c>
      <c r="K12" s="12">
        <f t="shared" si="0"/>
        <v>47143.971822</v>
      </c>
      <c r="L12" s="12">
        <f t="shared" si="0"/>
        <v>48558.330976659992</v>
      </c>
      <c r="M12" s="12">
        <f t="shared" si="0"/>
        <v>50014.510905959803</v>
      </c>
      <c r="N12" s="12">
        <f t="shared" si="0"/>
        <v>51513.806233138595</v>
      </c>
      <c r="O12" s="12">
        <f t="shared" si="0"/>
        <v>0</v>
      </c>
    </row>
    <row r="13" spans="1:15" s="10" customFormat="1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5" s="10" customFormat="1">
      <c r="A14" s="13" t="s">
        <v>11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s="10" customFormat="1">
      <c r="B15" s="10" t="s">
        <v>12</v>
      </c>
      <c r="C15" s="11">
        <f>SUM('[3]Data Input'!Q24:Q27)</f>
        <v>15772.174999999999</v>
      </c>
      <c r="D15" s="11">
        <f>SUM('[3]Data Input'!R24:R27)</f>
        <v>17850</v>
      </c>
      <c r="E15" s="11">
        <f>SUM('[3]Data Input'!S24:S27)</f>
        <v>18769</v>
      </c>
      <c r="F15" s="11">
        <f>SUM('[3]Data Input'!T24:T27)</f>
        <v>19288</v>
      </c>
      <c r="G15" s="11">
        <f>SUM('[3]Data Input'!U24:U27)</f>
        <v>19822</v>
      </c>
      <c r="H15" s="11">
        <f>SUM('[3]Data Input'!V24:V27)</f>
        <v>20372</v>
      </c>
      <c r="I15" s="11">
        <f>SUM('[3]Data Input'!W24:W27)</f>
        <v>20113.666108806003</v>
      </c>
      <c r="J15" s="11">
        <f>SUM('[3]Data Input'!X24:X27)</f>
        <v>20704.725672614208</v>
      </c>
      <c r="K15" s="11">
        <f>SUM('[3]Data Input'!Y24:Y27)</f>
        <v>21316.472321155707</v>
      </c>
      <c r="L15" s="11">
        <f>SUM('[3]Data Input'!Z24:Z27)</f>
        <v>21949.630102396157</v>
      </c>
      <c r="M15" s="11">
        <f>SUM('[3]Data Input'!AA24:AA27)</f>
        <v>22687.21156387476</v>
      </c>
      <c r="N15" s="11">
        <f>SUM('[3]Data Input'!AB24:AB27)</f>
        <v>23447.729165978792</v>
      </c>
    </row>
    <row r="16" spans="1:15" s="10" customFormat="1">
      <c r="B16" s="10" t="s">
        <v>13</v>
      </c>
      <c r="C16" s="11">
        <f>SUM('[3]Data Input'!Q28:Q34)</f>
        <v>941</v>
      </c>
      <c r="D16" s="11">
        <f>SUM('[3]Data Input'!R28:R34)</f>
        <v>902</v>
      </c>
      <c r="E16" s="11">
        <f>SUM('[3]Data Input'!S28:S34)</f>
        <v>511</v>
      </c>
      <c r="F16" s="11">
        <f>SUM('[3]Data Input'!T28:T34)</f>
        <v>155</v>
      </c>
      <c r="G16" s="11">
        <f>SUM('[3]Data Input'!U28:U34)</f>
        <v>134</v>
      </c>
      <c r="H16" s="11">
        <f>SUM('[3]Data Input'!V28:V34)</f>
        <v>113</v>
      </c>
      <c r="I16" s="11">
        <f>SUM('[3]Data Input'!W28:W34)</f>
        <v>91</v>
      </c>
      <c r="J16" s="11">
        <f>SUM('[3]Data Input'!X28:X34)</f>
        <v>68</v>
      </c>
      <c r="K16" s="11">
        <f>SUM('[3]Data Input'!Y28:Y34)</f>
        <v>42</v>
      </c>
      <c r="L16" s="11">
        <f>SUM('[3]Data Input'!Z28:Z34)</f>
        <v>20</v>
      </c>
      <c r="M16" s="11">
        <f>SUM('[3]Data Input'!AA28:AA34)</f>
        <v>8</v>
      </c>
      <c r="N16" s="11">
        <f>SUM('[3]Data Input'!AB28:AB34)</f>
        <v>0</v>
      </c>
    </row>
    <row r="17" spans="1:15" s="10" customFormat="1">
      <c r="B17" s="10" t="s">
        <v>14</v>
      </c>
      <c r="C17" s="11">
        <f>SUM('[3]Data Input'!Q35:Q38)</f>
        <v>7669</v>
      </c>
      <c r="D17" s="11">
        <f>SUM('[3]Data Input'!R35:R38)</f>
        <v>9997</v>
      </c>
      <c r="E17" s="11">
        <f>SUM('[3]Data Input'!S35:S38)</f>
        <v>9902</v>
      </c>
      <c r="F17" s="11">
        <f>SUM('[3]Data Input'!T35:T38)</f>
        <v>10222</v>
      </c>
      <c r="G17" s="11">
        <f>SUM('[3]Data Input'!U35:U38)</f>
        <v>9612</v>
      </c>
      <c r="H17" s="11">
        <f>SUM('[3]Data Input'!V35:V38)</f>
        <v>9921</v>
      </c>
      <c r="I17" s="11">
        <f>SUM('[3]Data Input'!W35:W38)</f>
        <v>10264</v>
      </c>
      <c r="J17" s="11">
        <f>SUM('[3]Data Input'!X35:X38)</f>
        <v>10620</v>
      </c>
      <c r="K17" s="11">
        <f>SUM('[3]Data Input'!Y35:Y38)</f>
        <v>10988</v>
      </c>
      <c r="L17" s="11">
        <f>SUM('[3]Data Input'!Z35:Z38)</f>
        <v>11368</v>
      </c>
      <c r="M17" s="11">
        <f>SUM('[3]Data Input'!AA35:AA38)</f>
        <v>11762</v>
      </c>
      <c r="N17" s="11">
        <f>SUM('[3]Data Input'!AB35:AB38)</f>
        <v>12169</v>
      </c>
    </row>
    <row r="18" spans="1:15" s="10" customFormat="1">
      <c r="B18" s="10" t="s">
        <v>15</v>
      </c>
      <c r="C18" s="11">
        <f>SUM('[3]Data Input'!Q39:Q40)</f>
        <v>6530</v>
      </c>
      <c r="D18" s="11">
        <f>SUM('[3]Data Input'!R39:R40)</f>
        <v>6101</v>
      </c>
      <c r="E18" s="11">
        <f>SUM('[3]Data Input'!S39:S40)</f>
        <v>4901</v>
      </c>
      <c r="F18" s="11">
        <f>SUM('[3]Data Input'!T39:T40)</f>
        <v>4950</v>
      </c>
      <c r="G18" s="11">
        <f>SUM('[3]Data Input'!U39:U40)</f>
        <v>4999</v>
      </c>
      <c r="H18" s="11">
        <f>SUM('[3]Data Input'!V39:V40)</f>
        <v>5049</v>
      </c>
      <c r="I18" s="11">
        <f>SUM('[3]Data Input'!W39:W40)</f>
        <v>5124</v>
      </c>
      <c r="J18" s="11">
        <f>SUM('[3]Data Input'!X39:X40)</f>
        <v>5201</v>
      </c>
      <c r="K18" s="11">
        <f>SUM('[3]Data Input'!Y39:Y40)</f>
        <v>5279</v>
      </c>
      <c r="L18" s="11">
        <f>SUM('[3]Data Input'!Z39:Z40)</f>
        <v>5358</v>
      </c>
      <c r="M18" s="11">
        <f>SUM('[3]Data Input'!AA39:AA40)</f>
        <v>5438</v>
      </c>
      <c r="N18" s="11">
        <f>SUM('[3]Data Input'!AB39:AB40)</f>
        <v>5519</v>
      </c>
    </row>
    <row r="19" spans="1:15" s="10" customFormat="1">
      <c r="B19" s="10" t="s">
        <v>16</v>
      </c>
      <c r="C19" s="11">
        <f>SUM('[3]Data Input'!Q41:Q43)</f>
        <v>4419</v>
      </c>
      <c r="D19" s="11">
        <f>SUM('[3]Data Input'!R41:R43)</f>
        <v>4583</v>
      </c>
      <c r="E19" s="11">
        <f>SUM('[3]Data Input'!S41:S43)</f>
        <v>4653</v>
      </c>
      <c r="F19" s="11">
        <f>SUM('[3]Data Input'!T41:T43)</f>
        <v>4678</v>
      </c>
      <c r="G19" s="11">
        <f>SUM('[3]Data Input'!U41:U43)</f>
        <v>4963</v>
      </c>
      <c r="H19" s="11">
        <f>SUM('[3]Data Input'!V41:V43)</f>
        <v>4728</v>
      </c>
      <c r="I19" s="11">
        <f>SUM('[3]Data Input'!W41:W43)</f>
        <v>4752</v>
      </c>
      <c r="J19" s="11">
        <f>SUM('[3]Data Input'!X41:X43)</f>
        <v>4776</v>
      </c>
      <c r="K19" s="11">
        <f>SUM('[3]Data Input'!Y41:Y43)</f>
        <v>5060</v>
      </c>
      <c r="L19" s="11">
        <f>SUM('[3]Data Input'!Z41:Z43)</f>
        <v>4824</v>
      </c>
      <c r="M19" s="11">
        <f>SUM('[3]Data Input'!AA41:AA43)</f>
        <v>4848</v>
      </c>
      <c r="N19" s="11">
        <f>SUM('[3]Data Input'!AB41:AB43)</f>
        <v>4872</v>
      </c>
    </row>
    <row r="20" spans="1:15" s="10" customFormat="1">
      <c r="B20" s="10" t="s">
        <v>17</v>
      </c>
      <c r="C20" s="12">
        <f>SUM(C15:C19)</f>
        <v>35331.175000000003</v>
      </c>
      <c r="D20" s="12">
        <f t="shared" ref="D20:O20" si="1">SUM(D15:D19)</f>
        <v>39433</v>
      </c>
      <c r="E20" s="12">
        <f t="shared" si="1"/>
        <v>38736</v>
      </c>
      <c r="F20" s="12">
        <f t="shared" si="1"/>
        <v>39293</v>
      </c>
      <c r="G20" s="12">
        <f t="shared" si="1"/>
        <v>39530</v>
      </c>
      <c r="H20" s="12">
        <f t="shared" si="1"/>
        <v>40183</v>
      </c>
      <c r="I20" s="12">
        <f t="shared" si="1"/>
        <v>40344.666108806006</v>
      </c>
      <c r="J20" s="12">
        <f t="shared" si="1"/>
        <v>41369.725672614208</v>
      </c>
      <c r="K20" s="12">
        <f t="shared" si="1"/>
        <v>42685.472321155707</v>
      </c>
      <c r="L20" s="12">
        <f t="shared" si="1"/>
        <v>43519.630102396157</v>
      </c>
      <c r="M20" s="12">
        <f t="shared" si="1"/>
        <v>44743.211563874764</v>
      </c>
      <c r="N20" s="12">
        <f t="shared" si="1"/>
        <v>46007.729165978788</v>
      </c>
      <c r="O20" s="12">
        <f t="shared" si="1"/>
        <v>0</v>
      </c>
    </row>
    <row r="21" spans="1:15" s="10" customFormat="1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5" s="10" customFormat="1">
      <c r="B22" s="13" t="s">
        <v>18</v>
      </c>
      <c r="C22" s="12">
        <f t="shared" ref="C22:O22" si="2">+C12-C20</f>
        <v>-2770.1750000000029</v>
      </c>
      <c r="D22" s="12">
        <f>+D12-D20</f>
        <v>-4062</v>
      </c>
      <c r="E22" s="12">
        <f>+E12-E20</f>
        <v>-1217</v>
      </c>
      <c r="F22" s="12">
        <f t="shared" si="2"/>
        <v>-66</v>
      </c>
      <c r="G22" s="12">
        <f t="shared" si="2"/>
        <v>1638</v>
      </c>
      <c r="H22" s="12">
        <f t="shared" si="2"/>
        <v>3037</v>
      </c>
      <c r="I22" s="12">
        <f t="shared" si="2"/>
        <v>4094.9138911939954</v>
      </c>
      <c r="J22" s="12">
        <f t="shared" si="2"/>
        <v>4402.4217273857867</v>
      </c>
      <c r="K22" s="12">
        <f t="shared" si="2"/>
        <v>4458.4995008442929</v>
      </c>
      <c r="L22" s="12">
        <f t="shared" si="2"/>
        <v>5038.7008742638354</v>
      </c>
      <c r="M22" s="12">
        <f t="shared" si="2"/>
        <v>5271.2993420850398</v>
      </c>
      <c r="N22" s="12">
        <f t="shared" si="2"/>
        <v>5506.0770671598075</v>
      </c>
      <c r="O22" s="12">
        <f t="shared" si="2"/>
        <v>0</v>
      </c>
    </row>
    <row r="23" spans="1:15" s="10" customFormat="1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5" s="10" customFormat="1">
      <c r="A24" s="13" t="s">
        <v>19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5" s="10" customFormat="1">
      <c r="B25" s="10" t="s">
        <v>20</v>
      </c>
      <c r="C25" s="11">
        <f>-'[3]Data Input'!Q89</f>
        <v>5251</v>
      </c>
      <c r="D25" s="11">
        <f>-'[3]Data Input'!R89</f>
        <v>6101</v>
      </c>
      <c r="E25" s="11">
        <f>-'[3]Data Input'!S89</f>
        <v>4901</v>
      </c>
      <c r="F25" s="11">
        <f>-'[3]Data Input'!T89</f>
        <v>4950</v>
      </c>
      <c r="G25" s="11">
        <f>-'[3]Data Input'!U89</f>
        <v>4999</v>
      </c>
      <c r="H25" s="11">
        <f>-'[3]Data Input'!V89</f>
        <v>5049</v>
      </c>
      <c r="I25" s="11">
        <f>-'[3]Data Input'!W89</f>
        <v>5124</v>
      </c>
      <c r="J25" s="11">
        <f>-'[3]Data Input'!X89</f>
        <v>5201</v>
      </c>
      <c r="K25" s="11">
        <f>-'[3]Data Input'!Y89</f>
        <v>5279</v>
      </c>
      <c r="L25" s="11">
        <f>-'[3]Data Input'!Z89</f>
        <v>5358</v>
      </c>
      <c r="M25" s="11">
        <f>-'[3]Data Input'!AA89</f>
        <v>5438</v>
      </c>
      <c r="N25" s="11">
        <f>-'[3]Data Input'!AB89</f>
        <v>5519</v>
      </c>
    </row>
    <row r="26" spans="1:15" s="10" customFormat="1">
      <c r="B26" s="10" t="s">
        <v>7</v>
      </c>
      <c r="C26" s="11">
        <f>-C9</f>
        <v>295</v>
      </c>
      <c r="D26" s="11">
        <f>-D9</f>
        <v>-124</v>
      </c>
      <c r="E26" s="11">
        <f>-E9</f>
        <v>-73</v>
      </c>
      <c r="F26" s="11">
        <f t="shared" ref="F26:N26" si="3">-F9</f>
        <v>-73</v>
      </c>
      <c r="G26" s="11">
        <f t="shared" si="3"/>
        <v>-73</v>
      </c>
      <c r="H26" s="11">
        <f t="shared" si="3"/>
        <v>-74</v>
      </c>
      <c r="I26" s="11">
        <f t="shared" si="3"/>
        <v>0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0</v>
      </c>
    </row>
    <row r="27" spans="1:15" s="10" customFormat="1">
      <c r="C27" s="12">
        <f t="shared" ref="C27:D27" si="4">SUM(C25:C26)</f>
        <v>5546</v>
      </c>
      <c r="D27" s="12">
        <f t="shared" si="4"/>
        <v>5977</v>
      </c>
      <c r="E27" s="12">
        <f>SUM(E25:E26)</f>
        <v>4828</v>
      </c>
      <c r="F27" s="12">
        <f t="shared" ref="F27:O27" si="5">SUM(F25:F26)</f>
        <v>4877</v>
      </c>
      <c r="G27" s="12">
        <f t="shared" si="5"/>
        <v>4926</v>
      </c>
      <c r="H27" s="12">
        <f t="shared" si="5"/>
        <v>4975</v>
      </c>
      <c r="I27" s="12">
        <f t="shared" si="5"/>
        <v>5124</v>
      </c>
      <c r="J27" s="12">
        <f t="shared" si="5"/>
        <v>5201</v>
      </c>
      <c r="K27" s="12">
        <f t="shared" si="5"/>
        <v>5279</v>
      </c>
      <c r="L27" s="12">
        <f t="shared" si="5"/>
        <v>5358</v>
      </c>
      <c r="M27" s="12">
        <f t="shared" si="5"/>
        <v>5438</v>
      </c>
      <c r="N27" s="12">
        <f t="shared" si="5"/>
        <v>5519</v>
      </c>
      <c r="O27" s="12">
        <f t="shared" si="5"/>
        <v>0</v>
      </c>
    </row>
    <row r="28" spans="1:15" s="10" customFormat="1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5" s="10" customFormat="1">
      <c r="B29" s="10" t="s">
        <v>21</v>
      </c>
      <c r="C29" s="12">
        <f>+C22+C27</f>
        <v>2775.8249999999971</v>
      </c>
      <c r="D29" s="12">
        <f t="shared" ref="D29" si="6">+D22+D27</f>
        <v>1915</v>
      </c>
      <c r="E29" s="12">
        <f>+E22+E27</f>
        <v>3611</v>
      </c>
      <c r="F29" s="12">
        <f t="shared" ref="F29:O29" si="7">+F22+F27</f>
        <v>4811</v>
      </c>
      <c r="G29" s="12">
        <f t="shared" si="7"/>
        <v>6564</v>
      </c>
      <c r="H29" s="12">
        <f t="shared" si="7"/>
        <v>8012</v>
      </c>
      <c r="I29" s="12">
        <f t="shared" si="7"/>
        <v>9218.9138911939954</v>
      </c>
      <c r="J29" s="12">
        <f t="shared" si="7"/>
        <v>9603.4217273857867</v>
      </c>
      <c r="K29" s="12">
        <f t="shared" si="7"/>
        <v>9737.4995008442929</v>
      </c>
      <c r="L29" s="12">
        <f t="shared" si="7"/>
        <v>10396.700874263835</v>
      </c>
      <c r="M29" s="12">
        <f t="shared" si="7"/>
        <v>10709.29934208504</v>
      </c>
      <c r="N29" s="12">
        <f t="shared" si="7"/>
        <v>11025.077067159807</v>
      </c>
      <c r="O29" s="12">
        <f t="shared" si="7"/>
        <v>0</v>
      </c>
    </row>
    <row r="30" spans="1:15" s="10" customFormat="1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5" s="10" customFormat="1">
      <c r="A31" s="13" t="s">
        <v>22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5" s="10" customFormat="1">
      <c r="B32" s="10" t="s">
        <v>23</v>
      </c>
      <c r="C32" s="11">
        <f>-'[3]Data Input'!Q88-C26</f>
        <v>-130</v>
      </c>
      <c r="D32" s="11">
        <f>-'[3]Data Input'!R88-D26</f>
        <v>182</v>
      </c>
      <c r="E32" s="11">
        <f>-'[3]Data Input'!S88-E26</f>
        <v>224</v>
      </c>
      <c r="F32" s="11">
        <f>-'[3]Data Input'!T88-F26</f>
        <v>224</v>
      </c>
      <c r="G32" s="11">
        <f>-'[3]Data Input'!U88-G26</f>
        <v>224</v>
      </c>
      <c r="H32" s="11">
        <f>-'[3]Data Input'!V88-H26</f>
        <v>224</v>
      </c>
      <c r="I32" s="11">
        <f>-'[3]Data Input'!W88-I26</f>
        <v>0</v>
      </c>
      <c r="J32" s="11">
        <f>-'[3]Data Input'!X88-J26</f>
        <v>0</v>
      </c>
      <c r="K32" s="11">
        <f>-'[3]Data Input'!Y88-K26</f>
        <v>0</v>
      </c>
      <c r="L32" s="11">
        <f>-'[3]Data Input'!Z88-L26</f>
        <v>0</v>
      </c>
      <c r="M32" s="11">
        <f>-'[3]Data Input'!AA88-M26</f>
        <v>0</v>
      </c>
      <c r="N32" s="11">
        <f>-'[3]Data Input'!AB88-N26</f>
        <v>0</v>
      </c>
    </row>
    <row r="33" spans="1:15" s="10" customFormat="1">
      <c r="B33" s="10" t="s">
        <v>24</v>
      </c>
      <c r="C33" s="11">
        <f>+'[3]Data Input'!Q49</f>
        <v>0</v>
      </c>
      <c r="D33" s="11">
        <f>+'[3]Data Input'!R49</f>
        <v>1600</v>
      </c>
      <c r="E33" s="11">
        <f>+'[3]Data Input'!S49</f>
        <v>0</v>
      </c>
      <c r="F33" s="11">
        <f>+'[3]Data Input'!T49</f>
        <v>0</v>
      </c>
      <c r="G33" s="11">
        <f>+'[3]Data Input'!U49</f>
        <v>0</v>
      </c>
      <c r="H33" s="11">
        <f>+'[3]Data Input'!V49</f>
        <v>0</v>
      </c>
      <c r="I33" s="11">
        <f>+'[3]Data Input'!W49</f>
        <v>0</v>
      </c>
      <c r="J33" s="11">
        <f>+'[3]Data Input'!X49</f>
        <v>0</v>
      </c>
      <c r="K33" s="11">
        <f>+'[3]Data Input'!Y49</f>
        <v>0</v>
      </c>
      <c r="L33" s="11">
        <f>+'[3]Data Input'!Z49</f>
        <v>0</v>
      </c>
      <c r="M33" s="11">
        <f>+'[3]Data Input'!AA49</f>
        <v>0</v>
      </c>
      <c r="N33" s="11">
        <f>+'[3]Data Input'!AB49</f>
        <v>0</v>
      </c>
    </row>
    <row r="34" spans="1:15" s="10" customFormat="1">
      <c r="B34" s="10" t="s">
        <v>25</v>
      </c>
      <c r="C34" s="11">
        <f>-'[3]Data Input'!Q74</f>
        <v>210</v>
      </c>
      <c r="D34" s="11">
        <f>-'[3]Data Input'!R74</f>
        <v>1464</v>
      </c>
      <c r="E34" s="11">
        <f>-'[3]Data Input'!S74</f>
        <v>2098</v>
      </c>
      <c r="F34" s="11">
        <f>-'[3]Data Input'!T74</f>
        <v>0</v>
      </c>
      <c r="G34" s="11">
        <f>-'[3]Data Input'!U74</f>
        <v>0</v>
      </c>
      <c r="H34" s="11">
        <f>-'[3]Data Input'!V74</f>
        <v>0</v>
      </c>
      <c r="I34" s="11">
        <f>-'[3]Data Input'!W74</f>
        <v>0</v>
      </c>
      <c r="J34" s="11">
        <f>-'[3]Data Input'!X74</f>
        <v>0</v>
      </c>
      <c r="K34" s="11">
        <f>-'[3]Data Input'!Y74</f>
        <v>0</v>
      </c>
      <c r="L34" s="11">
        <f>-'[3]Data Input'!Z74</f>
        <v>0</v>
      </c>
      <c r="M34" s="11">
        <f>-'[3]Data Input'!AA74</f>
        <v>0</v>
      </c>
      <c r="N34" s="11">
        <f>-'[3]Data Input'!AB74</f>
        <v>0</v>
      </c>
    </row>
    <row r="35" spans="1:15" s="10" customFormat="1">
      <c r="B35" s="10" t="s">
        <v>26</v>
      </c>
      <c r="C35" s="11">
        <f>-(+'[3]Data Input'!Q53+'[3]Data Input'!Q56+'[3]Data Input'!Q59+'[3]Data Input'!Q62+'[3]Data Input'!Q65+'[3]Data Input'!Q68+'[3]Data Input'!Q71+'[3]Data Input'!Q74)</f>
        <v>3661</v>
      </c>
      <c r="D35" s="11">
        <f>-(+'[3]Data Input'!R53+'[3]Data Input'!R56+'[3]Data Input'!R59+'[3]Data Input'!R62+'[3]Data Input'!R65+'[3]Data Input'!R68+'[3]Data Input'!R71+'[3]Data Input'!R74*0+'[3]Data Input'!R77)</f>
        <v>3030</v>
      </c>
      <c r="E35" s="11">
        <f>-(+'[3]Data Input'!S53+'[3]Data Input'!S56+'[3]Data Input'!S59+'[3]Data Input'!S62+'[3]Data Input'!S65+'[3]Data Input'!S68+'[3]Data Input'!S71+'[3]Data Input'!S74*0+'[3]Data Input'!S77)</f>
        <v>1900</v>
      </c>
      <c r="F35" s="11">
        <f>-(+'[3]Data Input'!T53+'[3]Data Input'!T56+'[3]Data Input'!T59+'[3]Data Input'!T62+'[3]Data Input'!T65+'[3]Data Input'!T68+'[3]Data Input'!T71+'[3]Data Input'!T74*0+'[3]Data Input'!T77)</f>
        <v>0</v>
      </c>
      <c r="G35" s="11">
        <f>-(+'[3]Data Input'!U53+'[3]Data Input'!U56+'[3]Data Input'!U59+'[3]Data Input'!U62+'[3]Data Input'!U65+'[3]Data Input'!U68+'[3]Data Input'!U71+'[3]Data Input'!U74*0+'[3]Data Input'!U77)</f>
        <v>260</v>
      </c>
      <c r="H35" s="11">
        <f>-(+'[3]Data Input'!V53+'[3]Data Input'!V56+'[3]Data Input'!V59+'[3]Data Input'!V62+'[3]Data Input'!V65+'[3]Data Input'!V68+'[3]Data Input'!V71+'[3]Data Input'!V74*0+'[3]Data Input'!V77)</f>
        <v>0</v>
      </c>
      <c r="I35" s="11">
        <f>-(+'[3]Data Input'!W53+'[3]Data Input'!W56+'[3]Data Input'!W59+'[3]Data Input'!W62+'[3]Data Input'!W65+'[3]Data Input'!W68+'[3]Data Input'!W71+'[3]Data Input'!W74*0+'[3]Data Input'!W77)</f>
        <v>0</v>
      </c>
      <c r="J35" s="11">
        <f>-(+'[3]Data Input'!X53+'[3]Data Input'!X56+'[3]Data Input'!X59+'[3]Data Input'!X62+'[3]Data Input'!X65+'[3]Data Input'!X68+'[3]Data Input'!X71+'[3]Data Input'!X74*0+'[3]Data Input'!X77)</f>
        <v>0</v>
      </c>
      <c r="K35" s="11">
        <f>-(+'[3]Data Input'!Y53+'[3]Data Input'!Y56+'[3]Data Input'!Y59+'[3]Data Input'!Y62+'[3]Data Input'!Y65+'[3]Data Input'!Y68+'[3]Data Input'!Y71+'[3]Data Input'!Y74*0+'[3]Data Input'!Y77)</f>
        <v>260</v>
      </c>
      <c r="L35" s="11">
        <f>-(+'[3]Data Input'!Z53+'[3]Data Input'!Z56+'[3]Data Input'!Z59+'[3]Data Input'!Z62+'[3]Data Input'!Z65+'[3]Data Input'!Z68+'[3]Data Input'!Z71+'[3]Data Input'!Z74*0+'[3]Data Input'!Z77)</f>
        <v>0</v>
      </c>
      <c r="M35" s="11">
        <f>-(+'[3]Data Input'!AA53+'[3]Data Input'!AA56+'[3]Data Input'!AA59+'[3]Data Input'!AA62+'[3]Data Input'!AA65+'[3]Data Input'!AA68+'[3]Data Input'!AA71+'[3]Data Input'!AA74*0+'[3]Data Input'!AA77)</f>
        <v>0</v>
      </c>
      <c r="N35" s="11">
        <f>-(+'[3]Data Input'!AB53+'[3]Data Input'!AB56+'[3]Data Input'!AB59+'[3]Data Input'!AB62+'[3]Data Input'!AB65+'[3]Data Input'!AB68+'[3]Data Input'!AB71+'[3]Data Input'!AB74*0+'[3]Data Input'!AB77)</f>
        <v>0</v>
      </c>
    </row>
    <row r="36" spans="1:15" s="10" customFormat="1">
      <c r="C36" s="12">
        <f>SUM(C32:C35)</f>
        <v>3741</v>
      </c>
      <c r="D36" s="12">
        <f>SUM(D32:D35)</f>
        <v>6276</v>
      </c>
      <c r="E36" s="12">
        <f>SUM(E32:E35)</f>
        <v>4222</v>
      </c>
      <c r="F36" s="12">
        <f>SUM(F32:F35)</f>
        <v>224</v>
      </c>
      <c r="G36" s="12">
        <f t="shared" ref="G36:O36" si="8">SUM(G32:G35)</f>
        <v>484</v>
      </c>
      <c r="H36" s="12">
        <f t="shared" si="8"/>
        <v>224</v>
      </c>
      <c r="I36" s="12">
        <f t="shared" si="8"/>
        <v>0</v>
      </c>
      <c r="J36" s="12">
        <f t="shared" si="8"/>
        <v>0</v>
      </c>
      <c r="K36" s="12">
        <f t="shared" si="8"/>
        <v>260</v>
      </c>
      <c r="L36" s="12">
        <f t="shared" si="8"/>
        <v>0</v>
      </c>
      <c r="M36" s="12">
        <f t="shared" si="8"/>
        <v>0</v>
      </c>
      <c r="N36" s="12">
        <f>SUM(N32:N35)</f>
        <v>0</v>
      </c>
      <c r="O36" s="12">
        <f t="shared" si="8"/>
        <v>0</v>
      </c>
    </row>
    <row r="37" spans="1:15" s="10" customFormat="1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5" s="10" customFormat="1">
      <c r="A38" s="13" t="s">
        <v>27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5" s="10" customFormat="1">
      <c r="B39" s="10" t="s">
        <v>28</v>
      </c>
      <c r="C39" s="11">
        <f>SUM('[3]Data Input'!Q116:Q119)</f>
        <v>482</v>
      </c>
      <c r="D39" s="11">
        <f>SUM('[3]Data Input'!R116:R121)</f>
        <v>621</v>
      </c>
      <c r="E39" s="11">
        <f>SUM('[3]Data Input'!S116:S121)</f>
        <v>4269</v>
      </c>
      <c r="F39" s="11">
        <f>SUM('[3]Data Input'!T116:T121)</f>
        <v>338</v>
      </c>
      <c r="G39" s="11">
        <f>SUM('[3]Data Input'!U116:U121)</f>
        <v>357</v>
      </c>
      <c r="H39" s="11">
        <f>SUM('[3]Data Input'!V116:V121)</f>
        <v>378</v>
      </c>
      <c r="I39" s="11">
        <f>SUM('[3]Data Input'!W116:W121)</f>
        <v>400</v>
      </c>
      <c r="J39" s="11">
        <f>SUM('[3]Data Input'!X116:X121)</f>
        <v>425</v>
      </c>
      <c r="K39" s="11">
        <f>SUM('[3]Data Input'!Y116:Y121)</f>
        <v>445</v>
      </c>
      <c r="L39" s="11">
        <f>SUM('[3]Data Input'!Z116:Z121)</f>
        <v>195</v>
      </c>
      <c r="M39" s="11">
        <f>SUM('[3]Data Input'!AA116:AA121)</f>
        <v>207</v>
      </c>
      <c r="N39" s="11">
        <f>SUM('[3]Data Input'!AB116:AB121)</f>
        <v>0</v>
      </c>
    </row>
    <row r="40" spans="1:15" s="10" customFormat="1">
      <c r="B40" s="10" t="s">
        <v>29</v>
      </c>
      <c r="C40" s="11">
        <f>+'[3]Data Input'!Q92+'[3]Data Input'!Q90</f>
        <v>2917</v>
      </c>
      <c r="D40" s="11">
        <f>+'[3]Data Input'!R92+'[3]Data Input'!R90</f>
        <v>5129</v>
      </c>
      <c r="E40" s="11">
        <f>+'[3]Data Input'!S92+'[3]Data Input'!S90</f>
        <v>3799</v>
      </c>
      <c r="F40" s="11">
        <f>+'[3]Data Input'!T92+'[3]Data Input'!T90</f>
        <v>3833</v>
      </c>
      <c r="G40" s="11">
        <f>+'[3]Data Input'!U92+'[3]Data Input'!U90</f>
        <v>3830</v>
      </c>
      <c r="H40" s="11">
        <f>+'[3]Data Input'!V92+'[3]Data Input'!V90</f>
        <v>3826</v>
      </c>
      <c r="I40" s="11">
        <f>+'[3]Data Input'!W92+'[3]Data Input'!W90</f>
        <v>6526</v>
      </c>
      <c r="J40" s="11">
        <f>+'[3]Data Input'!X92+'[3]Data Input'!X90</f>
        <v>6526</v>
      </c>
      <c r="K40" s="11">
        <f>+'[3]Data Input'!Y92+'[3]Data Input'!Y90</f>
        <v>6526</v>
      </c>
      <c r="L40" s="11">
        <f>+'[3]Data Input'!Z92+'[3]Data Input'!Z90</f>
        <v>6526</v>
      </c>
      <c r="M40" s="11">
        <f>+'[3]Data Input'!AA92+'[3]Data Input'!AA90</f>
        <v>6526</v>
      </c>
      <c r="N40" s="11">
        <f>+'[3]Data Input'!AB92+'[3]Data Input'!AB90</f>
        <v>6526</v>
      </c>
    </row>
    <row r="41" spans="1:15" s="10" customFormat="1">
      <c r="B41" s="10" t="s">
        <v>30</v>
      </c>
      <c r="C41" s="11">
        <f>+'[3]Data Input'!Q93</f>
        <v>502</v>
      </c>
      <c r="D41" s="11">
        <f>+'[3]Data Input'!R93</f>
        <v>1227</v>
      </c>
      <c r="E41" s="11">
        <f>+'[3]Data Input'!S93</f>
        <v>762</v>
      </c>
      <c r="F41" s="11">
        <f>+'[3]Data Input'!T93</f>
        <v>728</v>
      </c>
      <c r="G41" s="11">
        <f>+'[3]Data Input'!U93</f>
        <v>731</v>
      </c>
      <c r="H41" s="11">
        <f>+'[3]Data Input'!V93</f>
        <v>735</v>
      </c>
      <c r="I41" s="11">
        <f>+'[3]Data Input'!W93</f>
        <v>735</v>
      </c>
      <c r="J41" s="11">
        <f>+'[3]Data Input'!X93</f>
        <v>735</v>
      </c>
      <c r="K41" s="11">
        <f>+'[3]Data Input'!Y93</f>
        <v>735</v>
      </c>
      <c r="L41" s="11">
        <f>+'[3]Data Input'!Z93</f>
        <v>735</v>
      </c>
      <c r="M41" s="11">
        <f>+'[3]Data Input'!AA93</f>
        <v>735</v>
      </c>
      <c r="N41" s="11">
        <f>+'[3]Data Input'!AB93</f>
        <v>735</v>
      </c>
    </row>
    <row r="42" spans="1:15" s="10" customFormat="1">
      <c r="B42" s="10" t="s">
        <v>31</v>
      </c>
      <c r="C42" s="11">
        <f>+'[3]Data Input'!Q104+'[3]Data Input'!Q103</f>
        <v>-506.17500000000001</v>
      </c>
      <c r="D42" s="11">
        <f>+'[3]Data Input'!R104+'[3]Data Input'!R103</f>
        <v>-767</v>
      </c>
      <c r="E42" s="11">
        <f>+'[3]Data Input'!S104+'[3]Data Input'!S103</f>
        <v>-818.26869199999987</v>
      </c>
      <c r="F42" s="11">
        <f>+'[3]Data Input'!T104+'[3]Data Input'!T103</f>
        <v>-818.26869199999987</v>
      </c>
      <c r="G42" s="11">
        <f>+'[3]Data Input'!U104+'[3]Data Input'!U103</f>
        <v>-818.26869199999987</v>
      </c>
      <c r="H42" s="11">
        <f>+'[3]Data Input'!V104+'[3]Data Input'!V103</f>
        <v>-818.26869199999987</v>
      </c>
      <c r="I42" s="11">
        <f>+'[3]Data Input'!W104+'[3]Data Input'!W103</f>
        <v>-939.8423004938337</v>
      </c>
      <c r="J42" s="11">
        <f>+'[3]Data Input'!X104+'[3]Data Input'!X103</f>
        <v>-972.51678101111793</v>
      </c>
      <c r="K42" s="11">
        <f>+'[3]Data Input'!Y104+'[3]Data Input'!Y103</f>
        <v>-1006.7398683465069</v>
      </c>
      <c r="L42" s="11">
        <f>+'[3]Data Input'!Z104+'[3]Data Input'!Z103</f>
        <v>-1041.5307637386347</v>
      </c>
      <c r="M42" s="11">
        <f>+'[3]Data Input'!AA104+'[3]Data Input'!AA103</f>
        <v>-1077.9093404694868</v>
      </c>
      <c r="N42" s="11">
        <f>+'[3]Data Input'!AB104+'[3]Data Input'!AB103</f>
        <v>-1115.8961673859189</v>
      </c>
    </row>
    <row r="43" spans="1:15" s="10" customFormat="1">
      <c r="B43" s="10" t="s">
        <v>32</v>
      </c>
      <c r="C43" s="11">
        <f>+'[3]Data Input'!Q52+'[3]Data Input'!Q55+'[3]Data Input'!Q58+'[3]Data Input'!Q61+'[3]Data Input'!Q64+'[3]Data Input'!Q67+'[3]Data Input'!Q70+'[3]Data Input'!Q73</f>
        <v>3821</v>
      </c>
      <c r="D43" s="11">
        <f>('[3]Data Input'!R52+'[3]Data Input'!R55+'[3]Data Input'!R58+'[3]Data Input'!R61+'[3]Data Input'!R64+'[3]Data Input'!R67+'[3]Data Input'!R70+'[3]Data Input'!R73+'[3]Data Input'!R76)</f>
        <v>115</v>
      </c>
      <c r="E43" s="11">
        <f>('[3]Data Input'!S52+'[3]Data Input'!S55+'[3]Data Input'!S58+'[3]Data Input'!S61+'[3]Data Input'!S64+'[3]Data Input'!S67+'[3]Data Input'!S70+'[3]Data Input'!S73+'[3]Data Input'!S76)</f>
        <v>115</v>
      </c>
      <c r="F43" s="11">
        <f>('[3]Data Input'!T52+'[3]Data Input'!T55+'[3]Data Input'!T58+'[3]Data Input'!T61+'[3]Data Input'!T64+'[3]Data Input'!T67+'[3]Data Input'!T70+'[3]Data Input'!T73+'[3]Data Input'!T76)</f>
        <v>115</v>
      </c>
      <c r="G43" s="11">
        <f>('[3]Data Input'!U52+'[3]Data Input'!U55+'[3]Data Input'!U58+'[3]Data Input'!U61+'[3]Data Input'!U64+'[3]Data Input'!U67+'[3]Data Input'!U70+'[3]Data Input'!U73+'[3]Data Input'!U76)</f>
        <v>115</v>
      </c>
      <c r="H43" s="11">
        <f>('[3]Data Input'!V52+'[3]Data Input'!V55+'[3]Data Input'!V58+'[3]Data Input'!V61+'[3]Data Input'!V64+'[3]Data Input'!V67+'[3]Data Input'!V70+'[3]Data Input'!V73+'[3]Data Input'!V76)</f>
        <v>115</v>
      </c>
      <c r="I43" s="11">
        <f>('[3]Data Input'!W52+'[3]Data Input'!W55+'[3]Data Input'!W58+'[3]Data Input'!W61+'[3]Data Input'!W64+'[3]Data Input'!W67+'[3]Data Input'!W70+'[3]Data Input'!W73+'[3]Data Input'!W76)</f>
        <v>4034</v>
      </c>
      <c r="J43" s="11">
        <f>('[3]Data Input'!X52+'[3]Data Input'!X55+'[3]Data Input'!X58+'[3]Data Input'!X61+'[3]Data Input'!X64+'[3]Data Input'!X67+'[3]Data Input'!X70+'[3]Data Input'!X73+'[3]Data Input'!X76)</f>
        <v>3815</v>
      </c>
      <c r="K43" s="11">
        <f>('[3]Data Input'!Y52+'[3]Data Input'!Y55+'[3]Data Input'!Y58+'[3]Data Input'!Y61+'[3]Data Input'!Y64+'[3]Data Input'!Y67+'[3]Data Input'!Y70+'[3]Data Input'!Y73+'[3]Data Input'!Y76)</f>
        <v>3815</v>
      </c>
      <c r="L43" s="11">
        <f>('[3]Data Input'!Z52+'[3]Data Input'!Z55+'[3]Data Input'!Z58+'[3]Data Input'!Z61+'[3]Data Input'!Z64+'[3]Data Input'!Z67+'[3]Data Input'!Z70+'[3]Data Input'!Z73+'[3]Data Input'!Z76)</f>
        <v>3824.1</v>
      </c>
      <c r="M43" s="11">
        <f>('[3]Data Input'!AA52+'[3]Data Input'!AA55+'[3]Data Input'!AA58+'[3]Data Input'!AA61+'[3]Data Input'!AA64+'[3]Data Input'!AA67+'[3]Data Input'!AA70+'[3]Data Input'!AA73+'[3]Data Input'!AA76)</f>
        <v>3824.1</v>
      </c>
      <c r="N43" s="11">
        <f>('[3]Data Input'!AB52+'[3]Data Input'!AB55+'[3]Data Input'!AB58+'[3]Data Input'!AB61+'[3]Data Input'!AB64+'[3]Data Input'!AB67+'[3]Data Input'!AB70+'[3]Data Input'!AB73+'[3]Data Input'!AB76)</f>
        <v>3824.1</v>
      </c>
    </row>
    <row r="44" spans="1:15" s="10" customFormat="1">
      <c r="C44" s="12">
        <f>SUM(C39:C43)</f>
        <v>7215.8249999999998</v>
      </c>
      <c r="D44" s="12">
        <f t="shared" ref="D44:O44" si="9">SUM(D39:D43)</f>
        <v>6325</v>
      </c>
      <c r="E44" s="12">
        <f>SUM(E39:E43)</f>
        <v>8126.7313080000004</v>
      </c>
      <c r="F44" s="12">
        <f t="shared" si="9"/>
        <v>4195.7313080000004</v>
      </c>
      <c r="G44" s="12">
        <f t="shared" si="9"/>
        <v>4214.7313080000004</v>
      </c>
      <c r="H44" s="12">
        <f t="shared" si="9"/>
        <v>4235.7313080000004</v>
      </c>
      <c r="I44" s="12">
        <f t="shared" si="9"/>
        <v>10755.157699506166</v>
      </c>
      <c r="J44" s="12">
        <f t="shared" si="9"/>
        <v>10528.483218988882</v>
      </c>
      <c r="K44" s="12">
        <f t="shared" si="9"/>
        <v>10514.260131653493</v>
      </c>
      <c r="L44" s="12">
        <f t="shared" si="9"/>
        <v>10238.569236261364</v>
      </c>
      <c r="M44" s="12">
        <f t="shared" si="9"/>
        <v>10214.190659530514</v>
      </c>
      <c r="N44" s="12">
        <f>SUM(N39:N43)</f>
        <v>9969.203832614081</v>
      </c>
      <c r="O44" s="12">
        <f t="shared" si="9"/>
        <v>0</v>
      </c>
    </row>
    <row r="45" spans="1:15" s="10" customFormat="1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5" s="10" customFormat="1">
      <c r="A46" s="13" t="s">
        <v>33</v>
      </c>
      <c r="C46" s="12">
        <f>+C22+C27+C36-C44</f>
        <v>-699.00000000000273</v>
      </c>
      <c r="D46" s="12">
        <f>+D22+D27+D36-D44</f>
        <v>1866</v>
      </c>
      <c r="E46" s="12">
        <f>+E22+E27+E36-E44</f>
        <v>-293.73130800000035</v>
      </c>
      <c r="F46" s="12">
        <f>+F22+F27+F36-F44</f>
        <v>839.26869199999965</v>
      </c>
      <c r="G46" s="12">
        <f t="shared" ref="G46:O46" si="10">+G22+G27+G36-G44</f>
        <v>2833.2686919999996</v>
      </c>
      <c r="H46" s="12">
        <f t="shared" si="10"/>
        <v>4000.2686919999996</v>
      </c>
      <c r="I46" s="12">
        <f t="shared" si="10"/>
        <v>-1536.2438083121706</v>
      </c>
      <c r="J46" s="12">
        <f t="shared" si="10"/>
        <v>-925.06149160309542</v>
      </c>
      <c r="K46" s="12">
        <f t="shared" si="10"/>
        <v>-516.76063080919994</v>
      </c>
      <c r="L46" s="12">
        <f t="shared" si="10"/>
        <v>158.13163800247094</v>
      </c>
      <c r="M46" s="12">
        <f t="shared" si="10"/>
        <v>495.10868255452624</v>
      </c>
      <c r="N46" s="12">
        <f t="shared" si="10"/>
        <v>1055.8732345457265</v>
      </c>
      <c r="O46" s="12">
        <f t="shared" si="10"/>
        <v>0</v>
      </c>
    </row>
    <row r="47" spans="1:15" s="14" customFormat="1">
      <c r="C47" s="15"/>
      <c r="D47" s="15"/>
    </row>
    <row r="49" spans="2:15" hidden="1">
      <c r="D49" s="17">
        <f>1-(D22/C22)</f>
        <v>-0.46633335439096646</v>
      </c>
      <c r="E49" s="17">
        <f>1-(E22/D22)</f>
        <v>0.70039389463318558</v>
      </c>
      <c r="F49" s="17">
        <f t="shared" ref="F49:O49" si="11">1-(F22/E22)</f>
        <v>0.9457682826622843</v>
      </c>
      <c r="G49" s="17">
        <f t="shared" si="11"/>
        <v>25.818181818181817</v>
      </c>
      <c r="H49" s="17">
        <f t="shared" si="11"/>
        <v>-0.85409035409035416</v>
      </c>
      <c r="I49" s="17">
        <f t="shared" si="11"/>
        <v>-0.34834174882910607</v>
      </c>
      <c r="J49" s="17">
        <f t="shared" si="11"/>
        <v>-7.5095067774948454E-2</v>
      </c>
      <c r="K49" s="17">
        <f t="shared" si="11"/>
        <v>-1.273793764683373E-2</v>
      </c>
      <c r="L49" s="17">
        <f t="shared" si="11"/>
        <v>-0.13013377556948735</v>
      </c>
      <c r="M49" s="17">
        <f t="shared" si="11"/>
        <v>-4.6162388604818139E-2</v>
      </c>
      <c r="N49" s="17">
        <f t="shared" si="11"/>
        <v>-4.4538871697220372E-2</v>
      </c>
      <c r="O49" s="17">
        <f t="shared" si="11"/>
        <v>1</v>
      </c>
    </row>
    <row r="51" spans="2:15" hidden="1">
      <c r="D51" s="18">
        <f>D22-D40-D41</f>
        <v>-10418</v>
      </c>
      <c r="E51" s="18">
        <f>E22-E40-E41</f>
        <v>-5778</v>
      </c>
      <c r="F51" s="18">
        <f t="shared" ref="F51:N51" si="12">F22-F40-F41</f>
        <v>-4627</v>
      </c>
      <c r="G51" s="18">
        <f t="shared" si="12"/>
        <v>-2923</v>
      </c>
      <c r="H51" s="18">
        <f t="shared" si="12"/>
        <v>-1524</v>
      </c>
      <c r="I51" s="18">
        <f t="shared" si="12"/>
        <v>-3166.0861088060046</v>
      </c>
      <c r="J51" s="18">
        <f t="shared" si="12"/>
        <v>-2858.5782726142133</v>
      </c>
      <c r="K51" s="18">
        <f t="shared" si="12"/>
        <v>-2802.5004991557071</v>
      </c>
      <c r="L51" s="18">
        <f t="shared" si="12"/>
        <v>-2222.2991257361646</v>
      </c>
      <c r="M51" s="18">
        <f t="shared" si="12"/>
        <v>-1989.7006579149602</v>
      </c>
      <c r="N51" s="18">
        <f t="shared" si="12"/>
        <v>-1754.9229328401925</v>
      </c>
    </row>
    <row r="52" spans="2:15" hidden="1"/>
    <row r="53" spans="2:15" hidden="1">
      <c r="B53" s="2" t="s">
        <v>34</v>
      </c>
      <c r="D53" s="19">
        <f>D40+D41</f>
        <v>6356</v>
      </c>
      <c r="E53" s="19">
        <f>E40+E41</f>
        <v>4561</v>
      </c>
      <c r="F53" s="19">
        <f t="shared" ref="F53:H53" si="13">F40+F41</f>
        <v>4561</v>
      </c>
      <c r="G53" s="19">
        <f t="shared" si="13"/>
        <v>4561</v>
      </c>
      <c r="H53" s="19">
        <f t="shared" si="13"/>
        <v>4561</v>
      </c>
    </row>
    <row r="54" spans="2:15" hidden="1"/>
    <row r="55" spans="2:15" s="20" customFormat="1" hidden="1">
      <c r="B55" s="20" t="s">
        <v>35</v>
      </c>
      <c r="C55" s="21"/>
      <c r="D55" s="18">
        <f>D20+D53</f>
        <v>45789</v>
      </c>
      <c r="E55" s="18">
        <f>E20+E53</f>
        <v>43297</v>
      </c>
      <c r="F55" s="18">
        <f t="shared" ref="F55:H55" si="14">F20+F53</f>
        <v>43854</v>
      </c>
      <c r="G55" s="18">
        <f t="shared" si="14"/>
        <v>44091</v>
      </c>
      <c r="H55" s="18">
        <f t="shared" si="14"/>
        <v>44744</v>
      </c>
    </row>
    <row r="56" spans="2:15" hidden="1">
      <c r="B56" s="22"/>
    </row>
    <row r="57" spans="2:15" s="20" customFormat="1" hidden="1">
      <c r="B57" s="20" t="s">
        <v>36</v>
      </c>
      <c r="C57" s="21"/>
      <c r="D57" s="18">
        <f>D22-D53</f>
        <v>-10418</v>
      </c>
      <c r="E57" s="18">
        <f>E22-E53</f>
        <v>-5778</v>
      </c>
      <c r="F57" s="18">
        <f t="shared" ref="F57:H57" si="15">F22-F53</f>
        <v>-4627</v>
      </c>
      <c r="G57" s="18">
        <f t="shared" si="15"/>
        <v>-2923</v>
      </c>
      <c r="H57" s="18">
        <f t="shared" si="15"/>
        <v>-1524</v>
      </c>
    </row>
    <row r="58" spans="2:15" hidden="1"/>
    <row r="59" spans="2:15" hidden="1">
      <c r="B59" s="2" t="s">
        <v>37</v>
      </c>
      <c r="D59" s="52">
        <f>-D32</f>
        <v>-182</v>
      </c>
      <c r="E59" s="52">
        <f t="shared" ref="E59:H59" si="16">-E32</f>
        <v>-224</v>
      </c>
      <c r="F59" s="52">
        <f t="shared" si="16"/>
        <v>-224</v>
      </c>
      <c r="G59" s="52">
        <f t="shared" si="16"/>
        <v>-224</v>
      </c>
      <c r="H59" s="52">
        <f t="shared" si="16"/>
        <v>-224</v>
      </c>
    </row>
    <row r="60" spans="2:15" hidden="1">
      <c r="B60" s="2" t="s">
        <v>38</v>
      </c>
      <c r="D60" s="19">
        <f>D34+D35-D43</f>
        <v>4379</v>
      </c>
      <c r="E60" s="19">
        <f>E34+E35-E43</f>
        <v>3883</v>
      </c>
      <c r="F60" s="19">
        <f t="shared" ref="F60:H60" si="17">F34+F35-F43</f>
        <v>-115</v>
      </c>
      <c r="G60" s="19">
        <f t="shared" si="17"/>
        <v>145</v>
      </c>
      <c r="H60" s="19">
        <f t="shared" si="17"/>
        <v>-115</v>
      </c>
    </row>
    <row r="61" spans="2:15" hidden="1">
      <c r="B61" s="2" t="s">
        <v>39</v>
      </c>
      <c r="D61" s="23">
        <f>D33-D39</f>
        <v>979</v>
      </c>
      <c r="E61" s="23">
        <f>E33-E39</f>
        <v>-4269</v>
      </c>
      <c r="F61" s="23">
        <f t="shared" ref="F61:H61" si="18">F33-F39</f>
        <v>-338</v>
      </c>
      <c r="G61" s="23">
        <f t="shared" si="18"/>
        <v>-357</v>
      </c>
      <c r="H61" s="23">
        <f t="shared" si="18"/>
        <v>-378</v>
      </c>
      <c r="J61" s="2">
        <f>F61*2</f>
        <v>-676</v>
      </c>
      <c r="K61" s="2">
        <f>G61*2</f>
        <v>-714</v>
      </c>
      <c r="L61" s="2">
        <f>H61*2</f>
        <v>-756</v>
      </c>
    </row>
    <row r="62" spans="2:15" hidden="1">
      <c r="D62" s="19">
        <f>SUM(D59:D61)</f>
        <v>5176</v>
      </c>
      <c r="E62" s="19">
        <f>SUM(E59:E61)</f>
        <v>-610</v>
      </c>
      <c r="F62" s="19">
        <f t="shared" ref="F62:H62" si="19">SUM(F59:F61)</f>
        <v>-677</v>
      </c>
      <c r="G62" s="19">
        <f t="shared" si="19"/>
        <v>-436</v>
      </c>
      <c r="H62" s="19">
        <f t="shared" si="19"/>
        <v>-717</v>
      </c>
    </row>
    <row r="63" spans="2:15" hidden="1">
      <c r="D63" s="19"/>
      <c r="E63" s="19"/>
      <c r="F63" s="19"/>
      <c r="G63" s="19"/>
      <c r="H63" s="19"/>
    </row>
    <row r="64" spans="2:15" s="20" customFormat="1" hidden="1">
      <c r="B64" s="20" t="s">
        <v>40</v>
      </c>
      <c r="C64" s="21"/>
      <c r="D64" s="18">
        <f>D57+(-D59+D60+D61)</f>
        <v>-4878</v>
      </c>
      <c r="E64" s="18">
        <f>E57+(-E59+E60+E61)</f>
        <v>-5940</v>
      </c>
      <c r="F64" s="18">
        <f t="shared" ref="F64:H64" si="20">F57+(-F59+F60+F61)</f>
        <v>-4856</v>
      </c>
      <c r="G64" s="18">
        <f t="shared" si="20"/>
        <v>-2911</v>
      </c>
      <c r="H64" s="18">
        <f t="shared" si="20"/>
        <v>-1793</v>
      </c>
    </row>
    <row r="65" spans="2:8" hidden="1">
      <c r="D65" s="2"/>
    </row>
    <row r="66" spans="2:8" hidden="1">
      <c r="B66" s="2" t="s">
        <v>41</v>
      </c>
      <c r="D66" s="2"/>
    </row>
    <row r="67" spans="2:8" hidden="1">
      <c r="B67" s="2" t="s">
        <v>42</v>
      </c>
      <c r="D67" s="24">
        <f>D25</f>
        <v>6101</v>
      </c>
      <c r="E67" s="24">
        <f>E25</f>
        <v>4901</v>
      </c>
      <c r="F67" s="24">
        <f t="shared" ref="F67:H67" si="21">F25</f>
        <v>4950</v>
      </c>
      <c r="G67" s="24">
        <f t="shared" si="21"/>
        <v>4999</v>
      </c>
      <c r="H67" s="24">
        <f t="shared" si="21"/>
        <v>5049</v>
      </c>
    </row>
    <row r="68" spans="2:8" hidden="1">
      <c r="B68" s="2" t="s">
        <v>43</v>
      </c>
      <c r="D68" s="24">
        <f>-D42</f>
        <v>767</v>
      </c>
      <c r="E68" s="24">
        <f>-E42</f>
        <v>818.26869199999987</v>
      </c>
      <c r="F68" s="24">
        <f t="shared" ref="F68:H68" si="22">-F42</f>
        <v>818.26869199999987</v>
      </c>
      <c r="G68" s="24">
        <f t="shared" si="22"/>
        <v>818.26869199999987</v>
      </c>
      <c r="H68" s="24">
        <f t="shared" si="22"/>
        <v>818.26869199999987</v>
      </c>
    </row>
    <row r="69" spans="2:8" hidden="1">
      <c r="B69" s="2" t="s">
        <v>44</v>
      </c>
      <c r="D69" s="25">
        <f>D26</f>
        <v>-124</v>
      </c>
      <c r="E69" s="25">
        <f>E26</f>
        <v>-73</v>
      </c>
      <c r="F69" s="25">
        <f t="shared" ref="F69:H69" si="23">F26</f>
        <v>-73</v>
      </c>
      <c r="G69" s="25">
        <f t="shared" si="23"/>
        <v>-73</v>
      </c>
      <c r="H69" s="25">
        <f t="shared" si="23"/>
        <v>-74</v>
      </c>
    </row>
    <row r="70" spans="2:8" hidden="1">
      <c r="D70" s="18">
        <f>SUM(D67:D69)</f>
        <v>6744</v>
      </c>
      <c r="E70" s="18">
        <f>SUM(E67:E69)</f>
        <v>5646.2686919999996</v>
      </c>
      <c r="F70" s="18">
        <f t="shared" ref="F70:H70" si="24">SUM(F67:F69)</f>
        <v>5695.2686919999996</v>
      </c>
      <c r="G70" s="18">
        <f t="shared" si="24"/>
        <v>5744.2686919999996</v>
      </c>
      <c r="H70" s="18">
        <f t="shared" si="24"/>
        <v>5793.2686919999996</v>
      </c>
    </row>
    <row r="71" spans="2:8" hidden="1">
      <c r="D71" s="2"/>
    </row>
    <row r="72" spans="2:8" hidden="1">
      <c r="B72" s="20" t="s">
        <v>45</v>
      </c>
      <c r="D72" s="18">
        <f>D64+D70</f>
        <v>1866</v>
      </c>
      <c r="E72" s="18">
        <f>E64+E70</f>
        <v>-293.73130800000035</v>
      </c>
      <c r="F72" s="18">
        <f t="shared" ref="F72:H72" si="25">F64+F70</f>
        <v>839.26869199999965</v>
      </c>
      <c r="G72" s="18">
        <f t="shared" si="25"/>
        <v>2833.2686919999996</v>
      </c>
      <c r="H72" s="18">
        <f t="shared" si="25"/>
        <v>4000.2686919999996</v>
      </c>
    </row>
    <row r="73" spans="2:8" hidden="1"/>
    <row r="74" spans="2:8" hidden="1">
      <c r="B74" s="2" t="s">
        <v>46</v>
      </c>
      <c r="D74" s="16">
        <v>67</v>
      </c>
      <c r="E74" s="18">
        <f>850</f>
        <v>850</v>
      </c>
      <c r="F74" s="18">
        <v>-4252</v>
      </c>
      <c r="G74" s="18">
        <v>5110</v>
      </c>
      <c r="H74" s="18">
        <v>7491</v>
      </c>
    </row>
    <row r="75" spans="2:8" hidden="1"/>
    <row r="76" spans="2:8" hidden="1">
      <c r="D76" s="19">
        <f>D72-D74</f>
        <v>1799</v>
      </c>
      <c r="E76" s="19">
        <f>E72-E74</f>
        <v>-1143.7313080000004</v>
      </c>
      <c r="F76" s="19">
        <f>F72-F74</f>
        <v>5091.2686919999996</v>
      </c>
      <c r="G76" s="19">
        <f t="shared" ref="G76:H76" si="26">G72-G74</f>
        <v>-2276.7313080000004</v>
      </c>
      <c r="H76" s="19">
        <f t="shared" si="26"/>
        <v>-3490.7313080000004</v>
      </c>
    </row>
  </sheetData>
  <mergeCells count="2">
    <mergeCell ref="A1:N1"/>
    <mergeCell ref="C2:M2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Footer>&amp;L&amp;D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48"/>
  <sheetViews>
    <sheetView topLeftCell="A25" workbookViewId="0">
      <selection activeCell="A42" sqref="A42:XFD48"/>
    </sheetView>
  </sheetViews>
  <sheetFormatPr defaultRowHeight="12.75"/>
  <cols>
    <col min="1" max="1" width="4.85546875" customWidth="1"/>
    <col min="2" max="2" width="45.42578125" customWidth="1"/>
    <col min="3" max="4" width="9.85546875" hidden="1" customWidth="1"/>
    <col min="5" max="14" width="10.7109375" customWidth="1"/>
  </cols>
  <sheetData>
    <row r="1" spans="1:14" s="2" customFormat="1" ht="47.25" customHeight="1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>
      <c r="C2" s="3" t="s">
        <v>1</v>
      </c>
      <c r="D2" s="3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s="2" customFormat="1">
      <c r="C3" s="6">
        <v>2013</v>
      </c>
      <c r="D3" s="6">
        <f>'[3]Funding Summary'!D3</f>
        <v>2015</v>
      </c>
      <c r="E3" s="6">
        <f>'[3]Funding Summary'!E3</f>
        <v>2016</v>
      </c>
      <c r="F3" s="6">
        <f>'[3]Funding Summary'!F3</f>
        <v>2017</v>
      </c>
      <c r="G3" s="6">
        <f>'[3]Funding Summary'!G3</f>
        <v>2018</v>
      </c>
      <c r="H3" s="6">
        <f>'[3]Funding Summary'!H3</f>
        <v>2019</v>
      </c>
      <c r="I3" s="6">
        <f>'[3]Funding Summary'!I3</f>
        <v>2020</v>
      </c>
      <c r="J3" s="6">
        <f>'[3]Funding Summary'!J3</f>
        <v>2021</v>
      </c>
      <c r="K3" s="6">
        <f>'[3]Funding Summary'!K3</f>
        <v>2022</v>
      </c>
      <c r="L3" s="6">
        <f>'[3]Funding Summary'!L3</f>
        <v>2023</v>
      </c>
      <c r="M3" s="6">
        <f>'[3]Funding Summary'!M3</f>
        <v>2024</v>
      </c>
      <c r="N3" s="6">
        <f>'[3]Funding Summary'!N3</f>
        <v>2025</v>
      </c>
    </row>
    <row r="4" spans="1:14" s="26" customFormat="1">
      <c r="B4" s="27" t="s">
        <v>48</v>
      </c>
      <c r="C4" s="28"/>
      <c r="D4" s="28"/>
    </row>
    <row r="5" spans="1:14" s="26" customFormat="1">
      <c r="B5" s="29" t="s">
        <v>49</v>
      </c>
      <c r="C5" s="30">
        <f>SUM('[3]Data Input'!Q48:Q74)</f>
        <v>16262</v>
      </c>
      <c r="D5" s="30">
        <f>SUM('[3]Data Input'!R48:R77)</f>
        <v>18971</v>
      </c>
      <c r="E5" s="30">
        <f>SUM('[3]Data Input'!S48:S77)</f>
        <v>14794</v>
      </c>
      <c r="F5" s="30">
        <f>SUM('[3]Data Input'!T48:T77)</f>
        <v>15749</v>
      </c>
      <c r="G5" s="30">
        <f>SUM('[3]Data Input'!U48:U77)</f>
        <v>18437</v>
      </c>
      <c r="H5" s="30">
        <f>SUM('[3]Data Input'!V48:V77)</f>
        <v>22553</v>
      </c>
      <c r="I5" s="30">
        <f>SUM('[3]Data Input'!W48:W77)</f>
        <v>25050</v>
      </c>
      <c r="J5" s="30">
        <f>SUM('[3]Data Input'!X48:X77)</f>
        <v>27939</v>
      </c>
      <c r="K5" s="30">
        <f>SUM('[3]Data Input'!Y48:Y77)</f>
        <v>30978</v>
      </c>
      <c r="L5" s="30">
        <f>SUM('[3]Data Input'!Z48:Z77)</f>
        <v>34958.1</v>
      </c>
      <c r="M5" s="30">
        <f>SUM('[3]Data Input'!AA48:AA77)</f>
        <v>39277.199999999997</v>
      </c>
      <c r="N5" s="30">
        <f>SUM('[3]Data Input'!AB48:AB77)</f>
        <v>44156.3</v>
      </c>
    </row>
    <row r="6" spans="1:14" s="26" customFormat="1">
      <c r="B6" s="31" t="s">
        <v>50</v>
      </c>
      <c r="C6" s="32">
        <f>SUM('[3]Data Input'!Q78:Q80)</f>
        <v>1504</v>
      </c>
      <c r="D6" s="32">
        <f>SUM('[3]Data Input'!R78:R80)</f>
        <v>2231</v>
      </c>
      <c r="E6" s="32">
        <f>SUM('[3]Data Input'!S78:S80)</f>
        <v>2231</v>
      </c>
      <c r="F6" s="32">
        <f>SUM('[3]Data Input'!T78:T80)</f>
        <v>2231</v>
      </c>
      <c r="G6" s="32">
        <f>SUM('[3]Data Input'!U78:U80)</f>
        <v>2231</v>
      </c>
      <c r="H6" s="32">
        <f>SUM('[3]Data Input'!V78:V80)</f>
        <v>2231</v>
      </c>
      <c r="I6" s="32">
        <f>SUM('[3]Data Input'!W78:W80)</f>
        <v>2231</v>
      </c>
      <c r="J6" s="32">
        <f>SUM('[3]Data Input'!X78:X80)</f>
        <v>2231</v>
      </c>
      <c r="K6" s="32">
        <f>SUM('[3]Data Input'!Y78:Y80)</f>
        <v>2231</v>
      </c>
      <c r="L6" s="32">
        <f>SUM('[3]Data Input'!Z78:Z80)</f>
        <v>2231</v>
      </c>
      <c r="M6" s="32">
        <f>SUM('[3]Data Input'!AA78:AA80)</f>
        <v>2231</v>
      </c>
      <c r="N6" s="32">
        <f>SUM('[3]Data Input'!AB78:AB80)</f>
        <v>2231</v>
      </c>
    </row>
    <row r="7" spans="1:14" s="26" customFormat="1">
      <c r="B7" s="31" t="s">
        <v>51</v>
      </c>
      <c r="C7" s="32">
        <f>+'[3]Data Input'!Q81</f>
        <v>36</v>
      </c>
      <c r="D7" s="32">
        <f>+'[3]Data Input'!R81</f>
        <v>37</v>
      </c>
      <c r="E7" s="32">
        <f>+'[3]Data Input'!S81</f>
        <v>37</v>
      </c>
      <c r="F7" s="32">
        <f>+'[3]Data Input'!T81</f>
        <v>37</v>
      </c>
      <c r="G7" s="32">
        <f>+'[3]Data Input'!U81</f>
        <v>37</v>
      </c>
      <c r="H7" s="32">
        <f>+'[3]Data Input'!V81</f>
        <v>37</v>
      </c>
      <c r="I7" s="32">
        <f>+'[3]Data Input'!W81</f>
        <v>37</v>
      </c>
      <c r="J7" s="32">
        <f>+'[3]Data Input'!X81</f>
        <v>37</v>
      </c>
      <c r="K7" s="32">
        <f>+'[3]Data Input'!Y81</f>
        <v>37</v>
      </c>
      <c r="L7" s="32">
        <f>+'[3]Data Input'!Z81</f>
        <v>37</v>
      </c>
      <c r="M7" s="32">
        <f>+'[3]Data Input'!AA81</f>
        <v>37</v>
      </c>
      <c r="N7" s="32">
        <f>+'[3]Data Input'!AB81</f>
        <v>37</v>
      </c>
    </row>
    <row r="8" spans="1:14" s="26" customFormat="1">
      <c r="B8" s="31" t="s">
        <v>52</v>
      </c>
      <c r="C8" s="32">
        <f>+'[3]Data Input'!Q82</f>
        <v>158</v>
      </c>
      <c r="D8" s="32">
        <f>+'[3]Data Input'!R82</f>
        <v>175</v>
      </c>
      <c r="E8" s="32">
        <f>+'[3]Data Input'!S82</f>
        <v>175</v>
      </c>
      <c r="F8" s="32">
        <f>+'[3]Data Input'!T82</f>
        <v>175</v>
      </c>
      <c r="G8" s="32">
        <f>+'[3]Data Input'!U82</f>
        <v>175</v>
      </c>
      <c r="H8" s="32">
        <f>+'[3]Data Input'!V82</f>
        <v>175</v>
      </c>
      <c r="I8" s="32">
        <f>+'[3]Data Input'!W82</f>
        <v>175</v>
      </c>
      <c r="J8" s="32">
        <f>+'[3]Data Input'!X82</f>
        <v>175</v>
      </c>
      <c r="K8" s="32">
        <f>+'[3]Data Input'!Y82</f>
        <v>175</v>
      </c>
      <c r="L8" s="32">
        <f>+'[3]Data Input'!Z82</f>
        <v>175</v>
      </c>
      <c r="M8" s="32">
        <f>+'[3]Data Input'!AA82</f>
        <v>175</v>
      </c>
      <c r="N8" s="32">
        <f>+'[3]Data Input'!AB82</f>
        <v>175</v>
      </c>
    </row>
    <row r="9" spans="1:14" s="26" customFormat="1">
      <c r="B9" s="33" t="s">
        <v>53</v>
      </c>
      <c r="C9" s="34">
        <f t="shared" ref="C9:N9" si="0">SUBTOTAL(9,C5:C8)</f>
        <v>17960</v>
      </c>
      <c r="D9" s="34">
        <f t="shared" si="0"/>
        <v>21414</v>
      </c>
      <c r="E9" s="34">
        <f t="shared" si="0"/>
        <v>17237</v>
      </c>
      <c r="F9" s="34">
        <f t="shared" si="0"/>
        <v>18192</v>
      </c>
      <c r="G9" s="34">
        <f t="shared" si="0"/>
        <v>20880</v>
      </c>
      <c r="H9" s="34">
        <f t="shared" si="0"/>
        <v>24996</v>
      </c>
      <c r="I9" s="34">
        <f t="shared" si="0"/>
        <v>27493</v>
      </c>
      <c r="J9" s="34">
        <f t="shared" si="0"/>
        <v>30382</v>
      </c>
      <c r="K9" s="34">
        <f t="shared" si="0"/>
        <v>33421</v>
      </c>
      <c r="L9" s="34">
        <f t="shared" si="0"/>
        <v>37401.1</v>
      </c>
      <c r="M9" s="34">
        <f t="shared" si="0"/>
        <v>41720.199999999997</v>
      </c>
      <c r="N9" s="34">
        <f t="shared" si="0"/>
        <v>46599.3</v>
      </c>
    </row>
    <row r="10" spans="1:14" s="26" customFormat="1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6" customFormat="1">
      <c r="B11" s="27" t="s">
        <v>54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s="26" customFormat="1">
      <c r="B12" s="31" t="s">
        <v>55</v>
      </c>
      <c r="C12" s="32">
        <f>SUM('[3]Data Input'!Q85)</f>
        <v>193</v>
      </c>
      <c r="D12" s="32">
        <f>SUM('[3]Data Input'!R85)</f>
        <v>242</v>
      </c>
      <c r="E12" s="32">
        <f>SUM('[3]Data Input'!S85)</f>
        <v>242</v>
      </c>
      <c r="F12" s="32">
        <f>SUM('[3]Data Input'!T85)</f>
        <v>242</v>
      </c>
      <c r="G12" s="32">
        <f>SUM('[3]Data Input'!U85)</f>
        <v>242</v>
      </c>
      <c r="H12" s="32">
        <f>SUM('[3]Data Input'!V85)</f>
        <v>242</v>
      </c>
      <c r="I12" s="32">
        <f>SUM('[3]Data Input'!W85)</f>
        <v>242</v>
      </c>
      <c r="J12" s="32">
        <f>SUM('[3]Data Input'!X85)</f>
        <v>242</v>
      </c>
      <c r="K12" s="32">
        <f>SUM('[3]Data Input'!Y85)</f>
        <v>242</v>
      </c>
      <c r="L12" s="32">
        <f>SUM('[3]Data Input'!Z85)</f>
        <v>242</v>
      </c>
      <c r="M12" s="32">
        <f>SUM('[3]Data Input'!AA85)</f>
        <v>242</v>
      </c>
      <c r="N12" s="32">
        <f>SUM('[3]Data Input'!AB85)</f>
        <v>242</v>
      </c>
    </row>
    <row r="13" spans="1:14" s="26" customFormat="1">
      <c r="B13" s="29" t="s">
        <v>50</v>
      </c>
      <c r="C13" s="30">
        <f>SUM('[3]Data Input'!Q86)</f>
        <v>163</v>
      </c>
      <c r="D13" s="30">
        <f>SUM('[3]Data Input'!R86)</f>
        <v>172</v>
      </c>
      <c r="E13" s="30">
        <f>SUM('[3]Data Input'!S86)</f>
        <v>172</v>
      </c>
      <c r="F13" s="30">
        <f>SUM('[3]Data Input'!T86)</f>
        <v>172</v>
      </c>
      <c r="G13" s="30">
        <f>SUM('[3]Data Input'!U86)</f>
        <v>172</v>
      </c>
      <c r="H13" s="30">
        <f>SUM('[3]Data Input'!V86)</f>
        <v>172</v>
      </c>
      <c r="I13" s="30">
        <f>SUM('[3]Data Input'!W86)</f>
        <v>172</v>
      </c>
      <c r="J13" s="30">
        <f>SUM('[3]Data Input'!X86)</f>
        <v>172</v>
      </c>
      <c r="K13" s="30">
        <f>SUM('[3]Data Input'!Y86)</f>
        <v>172</v>
      </c>
      <c r="L13" s="30">
        <f>SUM('[3]Data Input'!Z86)</f>
        <v>172</v>
      </c>
      <c r="M13" s="30">
        <f>SUM('[3]Data Input'!AA86)</f>
        <v>172</v>
      </c>
      <c r="N13" s="30">
        <f>SUM('[3]Data Input'!AB86)</f>
        <v>172</v>
      </c>
    </row>
    <row r="14" spans="1:14" s="26" customFormat="1">
      <c r="B14" s="31" t="s">
        <v>56</v>
      </c>
      <c r="C14" s="32">
        <f>SUM('[3]Data Input'!Q87:Q93)</f>
        <v>241098</v>
      </c>
      <c r="D14" s="32">
        <f>SUM('[3]Data Input'!R87:R93)</f>
        <v>245274</v>
      </c>
      <c r="E14" s="32">
        <f>SUM('[3]Data Input'!S87:S93)</f>
        <v>277225</v>
      </c>
      <c r="F14" s="32">
        <f>SUM('[3]Data Input'!T87:T93)</f>
        <v>276685</v>
      </c>
      <c r="G14" s="32">
        <f>SUM('[3]Data Input'!U87:U93)</f>
        <v>276096</v>
      </c>
      <c r="H14" s="32">
        <f>SUM('[3]Data Input'!V87:V93)</f>
        <v>275458</v>
      </c>
      <c r="I14" s="32">
        <f>SUM('[3]Data Input'!W87:W93)</f>
        <v>277595</v>
      </c>
      <c r="J14" s="32">
        <f>SUM('[3]Data Input'!X87:X93)</f>
        <v>279655</v>
      </c>
      <c r="K14" s="32">
        <f>SUM('[3]Data Input'!Y87:Y93)</f>
        <v>281637</v>
      </c>
      <c r="L14" s="32">
        <f>SUM('[3]Data Input'!Z87:Z93)</f>
        <v>283540</v>
      </c>
      <c r="M14" s="32">
        <f>SUM('[3]Data Input'!AA87:AA93)</f>
        <v>285363</v>
      </c>
      <c r="N14" s="32">
        <f>SUM('[3]Data Input'!AB87:AB93)</f>
        <v>287105</v>
      </c>
    </row>
    <row r="15" spans="1:14" s="26" customFormat="1">
      <c r="B15" s="31" t="s">
        <v>57</v>
      </c>
      <c r="C15" s="32">
        <f>+'[3]Data Input'!Q94</f>
        <v>3979</v>
      </c>
      <c r="D15" s="32">
        <f>+'[3]Data Input'!R94</f>
        <v>32442</v>
      </c>
      <c r="E15" s="32">
        <f>+'[3]Data Input'!S94</f>
        <v>0</v>
      </c>
      <c r="F15" s="32">
        <f>+'[3]Data Input'!T94</f>
        <v>0</v>
      </c>
      <c r="G15" s="32">
        <f>+'[3]Data Input'!U94</f>
        <v>0</v>
      </c>
      <c r="H15" s="32">
        <f>+'[3]Data Input'!V94</f>
        <v>0</v>
      </c>
      <c r="I15" s="32">
        <f>+'[3]Data Input'!W94</f>
        <v>0</v>
      </c>
      <c r="J15" s="32">
        <f>+'[3]Data Input'!X94</f>
        <v>0</v>
      </c>
      <c r="K15" s="32">
        <f>+'[3]Data Input'!Y94</f>
        <v>0</v>
      </c>
      <c r="L15" s="32">
        <f>+'[3]Data Input'!Z94</f>
        <v>0</v>
      </c>
      <c r="M15" s="32">
        <f>+'[3]Data Input'!AA94</f>
        <v>0</v>
      </c>
      <c r="N15" s="32">
        <f>+'[3]Data Input'!AB94</f>
        <v>0</v>
      </c>
    </row>
    <row r="16" spans="1:14" s="26" customFormat="1">
      <c r="B16" s="33" t="s">
        <v>58</v>
      </c>
      <c r="C16" s="34">
        <f>SUBTOTAL(9,C12:C15)</f>
        <v>245433</v>
      </c>
      <c r="D16" s="34">
        <f t="shared" ref="D16:N16" si="1">SUBTOTAL(9,D12:D15)</f>
        <v>278130</v>
      </c>
      <c r="E16" s="34">
        <f t="shared" si="1"/>
        <v>277639</v>
      </c>
      <c r="F16" s="34">
        <f t="shared" si="1"/>
        <v>277099</v>
      </c>
      <c r="G16" s="34">
        <f t="shared" si="1"/>
        <v>276510</v>
      </c>
      <c r="H16" s="34">
        <f t="shared" si="1"/>
        <v>275872</v>
      </c>
      <c r="I16" s="34">
        <f t="shared" si="1"/>
        <v>278009</v>
      </c>
      <c r="J16" s="34">
        <f t="shared" si="1"/>
        <v>280069</v>
      </c>
      <c r="K16" s="34">
        <f t="shared" si="1"/>
        <v>282051</v>
      </c>
      <c r="L16" s="34">
        <f t="shared" si="1"/>
        <v>283954</v>
      </c>
      <c r="M16" s="34">
        <f t="shared" si="1"/>
        <v>285777</v>
      </c>
      <c r="N16" s="34">
        <f t="shared" si="1"/>
        <v>287519</v>
      </c>
    </row>
    <row r="17" spans="2:14" s="26" customFormat="1">
      <c r="B17" s="2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2:14" s="26" customFormat="1">
      <c r="B18" s="33" t="s">
        <v>59</v>
      </c>
      <c r="C18" s="34">
        <f t="shared" ref="C18:N18" si="2">+C16+C9</f>
        <v>263393</v>
      </c>
      <c r="D18" s="34">
        <f t="shared" si="2"/>
        <v>299544</v>
      </c>
      <c r="E18" s="34">
        <f t="shared" si="2"/>
        <v>294876</v>
      </c>
      <c r="F18" s="34">
        <f t="shared" si="2"/>
        <v>295291</v>
      </c>
      <c r="G18" s="34">
        <f t="shared" si="2"/>
        <v>297390</v>
      </c>
      <c r="H18" s="34">
        <f t="shared" si="2"/>
        <v>300868</v>
      </c>
      <c r="I18" s="34">
        <f t="shared" si="2"/>
        <v>305502</v>
      </c>
      <c r="J18" s="34">
        <f t="shared" si="2"/>
        <v>310451</v>
      </c>
      <c r="K18" s="34">
        <f t="shared" si="2"/>
        <v>315472</v>
      </c>
      <c r="L18" s="34">
        <f t="shared" si="2"/>
        <v>321355.09999999998</v>
      </c>
      <c r="M18" s="34">
        <f t="shared" si="2"/>
        <v>327497.2</v>
      </c>
      <c r="N18" s="34">
        <f t="shared" si="2"/>
        <v>334118.3</v>
      </c>
    </row>
    <row r="19" spans="2:14" s="26" customForma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2:14" s="26" customFormat="1">
      <c r="B20" s="27" t="s">
        <v>60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2:14" s="26" customFormat="1">
      <c r="B21" s="29" t="s">
        <v>61</v>
      </c>
      <c r="C21" s="30">
        <f>-SUM('[3]Data Input'!Q97:Q100)</f>
        <v>5153</v>
      </c>
      <c r="D21" s="30">
        <f>-SUM('[3]Data Input'!R97:R100)</f>
        <v>5570</v>
      </c>
      <c r="E21" s="30">
        <f>-SUM('[3]Data Input'!S97:S100)</f>
        <v>5570</v>
      </c>
      <c r="F21" s="30">
        <f>-SUM('[3]Data Input'!T97:T100)</f>
        <v>5570</v>
      </c>
      <c r="G21" s="30">
        <f>-SUM('[3]Data Input'!U97:U100)</f>
        <v>5570</v>
      </c>
      <c r="H21" s="30">
        <f>-SUM('[3]Data Input'!V97:V100)</f>
        <v>5570</v>
      </c>
      <c r="I21" s="30">
        <f>-SUM('[3]Data Input'!W97:W100)</f>
        <v>5570</v>
      </c>
      <c r="J21" s="30">
        <f>-SUM('[3]Data Input'!X97:X100)</f>
        <v>5570</v>
      </c>
      <c r="K21" s="30">
        <f>-SUM('[3]Data Input'!Y97:Y100)</f>
        <v>5570</v>
      </c>
      <c r="L21" s="30">
        <f>-SUM('[3]Data Input'!Z97:Z100)</f>
        <v>5570</v>
      </c>
      <c r="M21" s="30">
        <f>-SUM('[3]Data Input'!AA97:AA100)</f>
        <v>5570</v>
      </c>
      <c r="N21" s="30">
        <f>-SUM('[3]Data Input'!AB97:AB100)</f>
        <v>5570</v>
      </c>
    </row>
    <row r="22" spans="2:14" s="26" customFormat="1">
      <c r="B22" s="31" t="s">
        <v>62</v>
      </c>
      <c r="C22" s="32">
        <f>-SUM('[3]Data Input'!Q105:Q108)</f>
        <v>491</v>
      </c>
      <c r="D22" s="32">
        <f>-SUM('[3]Data Input'!R105:R110)</f>
        <v>621</v>
      </c>
      <c r="E22" s="32">
        <f>-SUM('[3]Data Input'!S105:S110)</f>
        <v>338</v>
      </c>
      <c r="F22" s="32">
        <f>-SUM('[3]Data Input'!T105:T110)</f>
        <v>357</v>
      </c>
      <c r="G22" s="32">
        <f>-SUM('[3]Data Input'!U105:U110)</f>
        <v>378</v>
      </c>
      <c r="H22" s="32">
        <f>-SUM('[3]Data Input'!V105:V110)</f>
        <v>400</v>
      </c>
      <c r="I22" s="32">
        <f>-SUM('[3]Data Input'!W105:W110)</f>
        <v>425</v>
      </c>
      <c r="J22" s="32">
        <f>-SUM('[3]Data Input'!X105:X110)</f>
        <v>445</v>
      </c>
      <c r="K22" s="32">
        <f>-SUM('[3]Data Input'!Y105:Y110)</f>
        <v>195</v>
      </c>
      <c r="L22" s="32">
        <f>-SUM('[3]Data Input'!Z105:Z110)</f>
        <v>207</v>
      </c>
      <c r="M22" s="32">
        <f>-SUM('[3]Data Input'!AA105:AA110)</f>
        <v>0</v>
      </c>
      <c r="N22" s="32">
        <f>-SUM('[3]Data Input'!AB105:AB110)</f>
        <v>0</v>
      </c>
    </row>
    <row r="23" spans="2:14" s="26" customFormat="1">
      <c r="B23" s="29" t="s">
        <v>63</v>
      </c>
      <c r="C23" s="30">
        <f>-SUM('[3]Data Input'!Q101:Q104)</f>
        <v>3722.1750000000002</v>
      </c>
      <c r="D23" s="30">
        <f>-SUM('[3]Data Input'!R101:R104)</f>
        <v>4489.1750000000002</v>
      </c>
      <c r="E23" s="30">
        <f>-SUM('[3]Data Input'!S101:S104)</f>
        <v>5307.4436919999998</v>
      </c>
      <c r="F23" s="30">
        <f>-SUM('[3]Data Input'!T101:T104)</f>
        <v>6125.7123839999995</v>
      </c>
      <c r="G23" s="30">
        <f>-SUM('[3]Data Input'!U101:U104)</f>
        <v>6943.9810759999991</v>
      </c>
      <c r="H23" s="30">
        <f>-SUM('[3]Data Input'!V101:V104)</f>
        <v>7762.2497679999988</v>
      </c>
      <c r="I23" s="30">
        <f>-SUM('[3]Data Input'!W101:W104)</f>
        <v>8702.0920684938319</v>
      </c>
      <c r="J23" s="30">
        <f>-SUM('[3]Data Input'!X101:X104)</f>
        <v>9674.6088495049498</v>
      </c>
      <c r="K23" s="30">
        <f>-SUM('[3]Data Input'!Y101:Y104)</f>
        <v>10681.348717851457</v>
      </c>
      <c r="L23" s="30">
        <f>-SUM('[3]Data Input'!Z101:Z104)</f>
        <v>11722.879481590091</v>
      </c>
      <c r="M23" s="30">
        <f>-SUM('[3]Data Input'!AA101:AA104)</f>
        <v>12800.788822059578</v>
      </c>
      <c r="N23" s="30">
        <f>-SUM('[3]Data Input'!AB101:AB104)</f>
        <v>13916.684989445497</v>
      </c>
    </row>
    <row r="24" spans="2:14" s="26" customFormat="1">
      <c r="B24" s="33" t="s">
        <v>64</v>
      </c>
      <c r="C24" s="34">
        <f t="shared" ref="C24:N24" si="3">SUBTOTAL(9,C21:C23)</f>
        <v>9366.1749999999993</v>
      </c>
      <c r="D24" s="34">
        <f t="shared" si="3"/>
        <v>10680.174999999999</v>
      </c>
      <c r="E24" s="34">
        <f t="shared" si="3"/>
        <v>11215.443692000001</v>
      </c>
      <c r="F24" s="34">
        <f t="shared" si="3"/>
        <v>12052.712383999999</v>
      </c>
      <c r="G24" s="34">
        <f t="shared" si="3"/>
        <v>12891.981076</v>
      </c>
      <c r="H24" s="34">
        <f t="shared" si="3"/>
        <v>13732.249767999998</v>
      </c>
      <c r="I24" s="34">
        <f t="shared" si="3"/>
        <v>14697.092068493832</v>
      </c>
      <c r="J24" s="34">
        <f t="shared" si="3"/>
        <v>15689.60884950495</v>
      </c>
      <c r="K24" s="34">
        <f t="shared" si="3"/>
        <v>16446.348717851455</v>
      </c>
      <c r="L24" s="34">
        <f t="shared" si="3"/>
        <v>17499.879481590091</v>
      </c>
      <c r="M24" s="34">
        <f t="shared" si="3"/>
        <v>18370.788822059578</v>
      </c>
      <c r="N24" s="34">
        <f t="shared" si="3"/>
        <v>19486.684989445497</v>
      </c>
    </row>
    <row r="25" spans="2:14" s="26" customForma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2:14" s="26" customFormat="1">
      <c r="B26" s="27" t="s">
        <v>65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2:14" s="26" customFormat="1">
      <c r="B27" s="29" t="s">
        <v>61</v>
      </c>
      <c r="C27" s="30">
        <f>-'[3]Data Input'!Q113</f>
        <v>0</v>
      </c>
      <c r="D27" s="30">
        <f>-'[3]Data Input'!R113</f>
        <v>0</v>
      </c>
      <c r="E27" s="30">
        <f>-'[3]Data Input'!S113</f>
        <v>0</v>
      </c>
      <c r="F27" s="30">
        <f>-'[3]Data Input'!T113</f>
        <v>0</v>
      </c>
      <c r="G27" s="30">
        <f>-'[3]Data Input'!U113</f>
        <v>0</v>
      </c>
      <c r="H27" s="30">
        <f>-'[3]Data Input'!V113</f>
        <v>0</v>
      </c>
      <c r="I27" s="30">
        <f>-'[3]Data Input'!W113</f>
        <v>0</v>
      </c>
      <c r="J27" s="30">
        <f>-'[3]Data Input'!X113</f>
        <v>0</v>
      </c>
      <c r="K27" s="30">
        <f>-'[3]Data Input'!Y113</f>
        <v>0</v>
      </c>
      <c r="L27" s="30">
        <f>-'[3]Data Input'!Z113</f>
        <v>0</v>
      </c>
      <c r="M27" s="30">
        <f>-'[3]Data Input'!AA113</f>
        <v>0</v>
      </c>
      <c r="N27" s="30">
        <f>-'[3]Data Input'!AB113</f>
        <v>0</v>
      </c>
    </row>
    <row r="28" spans="2:14" s="26" customFormat="1">
      <c r="B28" s="29" t="s">
        <v>62</v>
      </c>
      <c r="C28" s="30">
        <f>-SUM('[3]Data Input'!Q115:Q129)</f>
        <v>9987</v>
      </c>
      <c r="D28" s="30">
        <f>-SUM('[3]Data Input'!R116:R121)-SUM('[3]Data Input'!R122:R127)-SUM('[3]Data Input'!R128:R129)</f>
        <v>9237</v>
      </c>
      <c r="E28" s="30">
        <f>-SUM('[3]Data Input'!S116:S121)-SUM('[3]Data Input'!S122:S127)-SUM('[3]Data Input'!S128:S129)</f>
        <v>2410</v>
      </c>
      <c r="F28" s="30">
        <f>-SUM('[3]Data Input'!T116:T121)-SUM('[3]Data Input'!T122:T127)-SUM('[3]Data Input'!T128:T129)</f>
        <v>2054</v>
      </c>
      <c r="G28" s="30">
        <f>-SUM('[3]Data Input'!U116:U121)-SUM('[3]Data Input'!U122:U127)-SUM('[3]Data Input'!U128:U129)</f>
        <v>1675</v>
      </c>
      <c r="H28" s="30">
        <f>-SUM('[3]Data Input'!V116:V121)-SUM('[3]Data Input'!V122:V127)-SUM('[3]Data Input'!V128:V129)</f>
        <v>1275</v>
      </c>
      <c r="I28" s="30">
        <f>-SUM('[3]Data Input'!W116:W121)-SUM('[3]Data Input'!W122:W127)-SUM('[3]Data Input'!W128:W129)</f>
        <v>850</v>
      </c>
      <c r="J28" s="30">
        <f>-SUM('[3]Data Input'!X116:X121)-SUM('[3]Data Input'!X122:X127)-SUM('[3]Data Input'!X128:X129)</f>
        <v>405</v>
      </c>
      <c r="K28" s="30">
        <f>-SUM('[3]Data Input'!Y116:Y121)-SUM('[3]Data Input'!Y122:Y127)-SUM('[3]Data Input'!Y128:Y129)</f>
        <v>210</v>
      </c>
      <c r="L28" s="30">
        <f>-SUM('[3]Data Input'!Z116:Z121)-SUM('[3]Data Input'!Z122:Z127)-SUM('[3]Data Input'!Z128:Z129)</f>
        <v>0</v>
      </c>
      <c r="M28" s="30">
        <f>-SUM('[3]Data Input'!AA116:AA121)-SUM('[3]Data Input'!AA122:AA127)-SUM('[3]Data Input'!AA128:AA129)</f>
        <v>0</v>
      </c>
      <c r="N28" s="30">
        <f>-SUM('[3]Data Input'!AB116:AB121)-SUM('[3]Data Input'!AB122:AB127)-SUM('[3]Data Input'!AB128:AB129)</f>
        <v>0</v>
      </c>
    </row>
    <row r="29" spans="2:14" s="26" customFormat="1">
      <c r="B29" s="31" t="s">
        <v>63</v>
      </c>
      <c r="C29" s="32">
        <f>-SUM('[3]Data Input'!Q114)</f>
        <v>343</v>
      </c>
      <c r="D29" s="32">
        <f>-SUM('[3]Data Input'!R114)</f>
        <v>130</v>
      </c>
      <c r="E29" s="32">
        <f>-SUM('[3]Data Input'!S114)</f>
        <v>130</v>
      </c>
      <c r="F29" s="32">
        <f>-SUM('[3]Data Input'!T114)</f>
        <v>130</v>
      </c>
      <c r="G29" s="32">
        <f>-SUM('[3]Data Input'!U114)</f>
        <v>130</v>
      </c>
      <c r="H29" s="32">
        <f>-SUM('[3]Data Input'!V114)</f>
        <v>130</v>
      </c>
      <c r="I29" s="32">
        <f>-SUM('[3]Data Input'!W114)</f>
        <v>130</v>
      </c>
      <c r="J29" s="32">
        <f>-SUM('[3]Data Input'!X114)</f>
        <v>130</v>
      </c>
      <c r="K29" s="32">
        <f>-SUM('[3]Data Input'!Y114)</f>
        <v>130</v>
      </c>
      <c r="L29" s="32">
        <f>-SUM('[3]Data Input'!Z114)</f>
        <v>130</v>
      </c>
      <c r="M29" s="32">
        <f>-SUM('[3]Data Input'!AA114)</f>
        <v>130</v>
      </c>
      <c r="N29" s="32">
        <f>-SUM('[3]Data Input'!AB114)</f>
        <v>130</v>
      </c>
    </row>
    <row r="30" spans="2:14" s="26" customFormat="1">
      <c r="B30" s="33" t="s">
        <v>66</v>
      </c>
      <c r="C30" s="34">
        <f>SUBTOTAL(9,C27:C29)</f>
        <v>10330</v>
      </c>
      <c r="D30" s="34">
        <f t="shared" ref="D30:N30" si="4">SUBTOTAL(9,D27:D29)</f>
        <v>9367</v>
      </c>
      <c r="E30" s="34">
        <f t="shared" si="4"/>
        <v>2540</v>
      </c>
      <c r="F30" s="34">
        <f t="shared" si="4"/>
        <v>2184</v>
      </c>
      <c r="G30" s="34">
        <f t="shared" si="4"/>
        <v>1805</v>
      </c>
      <c r="H30" s="34">
        <f t="shared" si="4"/>
        <v>1405</v>
      </c>
      <c r="I30" s="34">
        <f t="shared" si="4"/>
        <v>980</v>
      </c>
      <c r="J30" s="34">
        <f t="shared" si="4"/>
        <v>535</v>
      </c>
      <c r="K30" s="34">
        <f t="shared" si="4"/>
        <v>340</v>
      </c>
      <c r="L30" s="34">
        <f t="shared" si="4"/>
        <v>130</v>
      </c>
      <c r="M30" s="34">
        <f t="shared" si="4"/>
        <v>130</v>
      </c>
      <c r="N30" s="34">
        <f t="shared" si="4"/>
        <v>130</v>
      </c>
    </row>
    <row r="31" spans="2:14" s="26" customFormat="1">
      <c r="B31" s="35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2:14" s="26" customFormat="1">
      <c r="B32" s="33" t="s">
        <v>67</v>
      </c>
      <c r="C32" s="34">
        <f t="shared" ref="C32:M32" si="5">+C30+C24</f>
        <v>19696.174999999999</v>
      </c>
      <c r="D32" s="34">
        <f t="shared" si="5"/>
        <v>20047.174999999999</v>
      </c>
      <c r="E32" s="34">
        <f t="shared" si="5"/>
        <v>13755.443692000001</v>
      </c>
      <c r="F32" s="34">
        <f t="shared" si="5"/>
        <v>14236.712383999999</v>
      </c>
      <c r="G32" s="34">
        <f t="shared" si="5"/>
        <v>14696.981076</v>
      </c>
      <c r="H32" s="34">
        <f t="shared" si="5"/>
        <v>15137.249767999998</v>
      </c>
      <c r="I32" s="34">
        <f t="shared" si="5"/>
        <v>15677.092068493832</v>
      </c>
      <c r="J32" s="34">
        <f t="shared" si="5"/>
        <v>16224.60884950495</v>
      </c>
      <c r="K32" s="34">
        <f t="shared" si="5"/>
        <v>16786.348717851455</v>
      </c>
      <c r="L32" s="34">
        <f t="shared" si="5"/>
        <v>17629.879481590091</v>
      </c>
      <c r="M32" s="34">
        <f t="shared" si="5"/>
        <v>18500.788822059578</v>
      </c>
      <c r="N32" s="34">
        <f>+N30+N24</f>
        <v>19616.684989445497</v>
      </c>
    </row>
    <row r="33" spans="2:14" s="26" customFormat="1">
      <c r="B33" s="3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2:14" s="26" customFormat="1">
      <c r="B34" s="33" t="s">
        <v>68</v>
      </c>
      <c r="C34" s="34">
        <f t="shared" ref="C34:N34" si="6">+C18-C32</f>
        <v>243696.82500000001</v>
      </c>
      <c r="D34" s="34">
        <f t="shared" si="6"/>
        <v>279496.82500000001</v>
      </c>
      <c r="E34" s="34">
        <f t="shared" si="6"/>
        <v>281120.556308</v>
      </c>
      <c r="F34" s="34">
        <f t="shared" si="6"/>
        <v>281054.28761599999</v>
      </c>
      <c r="G34" s="34">
        <f t="shared" si="6"/>
        <v>282693.01892399997</v>
      </c>
      <c r="H34" s="34">
        <f t="shared" si="6"/>
        <v>285730.75023200002</v>
      </c>
      <c r="I34" s="34">
        <f t="shared" si="6"/>
        <v>289824.90793150617</v>
      </c>
      <c r="J34" s="34">
        <f t="shared" si="6"/>
        <v>294226.39115049504</v>
      </c>
      <c r="K34" s="34">
        <f t="shared" si="6"/>
        <v>298685.65128214855</v>
      </c>
      <c r="L34" s="34">
        <f t="shared" si="6"/>
        <v>303725.22051840986</v>
      </c>
      <c r="M34" s="34">
        <f t="shared" si="6"/>
        <v>308996.41117794043</v>
      </c>
      <c r="N34" s="34">
        <f t="shared" si="6"/>
        <v>314501.61501055449</v>
      </c>
    </row>
    <row r="35" spans="2:14" s="26" customFormat="1"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2:14" s="26" customFormat="1">
      <c r="B36" s="27" t="s">
        <v>69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2:14" s="26" customFormat="1">
      <c r="B37" s="29" t="s">
        <v>70</v>
      </c>
      <c r="C37" s="30">
        <f>-SUM('[3]Data Input'!Q132:Q134)</f>
        <v>250510</v>
      </c>
      <c r="D37" s="30">
        <f>-SUM('[3]Data Input'!R132:R134)</f>
        <v>283559</v>
      </c>
      <c r="E37" s="30">
        <f>-SUM('[3]Data Input'!S132:S134)</f>
        <v>282338</v>
      </c>
      <c r="F37" s="30">
        <f>-SUM('[3]Data Input'!T132:T134)</f>
        <v>281121</v>
      </c>
      <c r="G37" s="30">
        <f>-SUM('[3]Data Input'!U132:U134)</f>
        <v>281055</v>
      </c>
      <c r="H37" s="30">
        <f>-SUM('[3]Data Input'!V132:V134)</f>
        <v>282693</v>
      </c>
      <c r="I37" s="30">
        <f>-SUM('[3]Data Input'!W132:W134)</f>
        <v>285730</v>
      </c>
      <c r="J37" s="30">
        <f>-SUM('[3]Data Input'!X132:X134)</f>
        <v>289824.91389119398</v>
      </c>
      <c r="K37" s="30">
        <f>-SUM('[3]Data Input'!Y132:Y134)</f>
        <v>294227.33561857976</v>
      </c>
      <c r="L37" s="30">
        <f>-SUM('[3]Data Input'!Z132:Z134)</f>
        <v>298685.83511942404</v>
      </c>
      <c r="M37" s="30">
        <f>-SUM('[3]Data Input'!AA132:AA134)</f>
        <v>303724.53599368787</v>
      </c>
      <c r="N37" s="30">
        <f>-SUM('[3]Data Input'!AB132:AB134)</f>
        <v>308995.83533577289</v>
      </c>
    </row>
    <row r="38" spans="2:14" s="26" customFormat="1">
      <c r="B38" s="31" t="s">
        <v>71</v>
      </c>
      <c r="C38" s="32">
        <f>-'[3]Data Input'!Q45</f>
        <v>-2770.1749999999993</v>
      </c>
      <c r="D38" s="32">
        <f>-'[3]Data Input'!R45</f>
        <v>-4062</v>
      </c>
      <c r="E38" s="32">
        <f>-'[3]Data Input'!S45</f>
        <v>-1217</v>
      </c>
      <c r="F38" s="32">
        <f>-'[3]Data Input'!T45</f>
        <v>-66</v>
      </c>
      <c r="G38" s="32">
        <f>-'[3]Data Input'!U45</f>
        <v>1638</v>
      </c>
      <c r="H38" s="32">
        <f>-'[3]Data Input'!V45</f>
        <v>3037</v>
      </c>
      <c r="I38" s="32">
        <f>-'[3]Data Input'!W45</f>
        <v>4094.913891193999</v>
      </c>
      <c r="J38" s="32">
        <f>-'[3]Data Input'!X45</f>
        <v>4402.4217273857867</v>
      </c>
      <c r="K38" s="32">
        <f>-'[3]Data Input'!Y45</f>
        <v>4458.4995008442856</v>
      </c>
      <c r="L38" s="32">
        <f>-'[3]Data Input'!Z45</f>
        <v>5038.7008742638354</v>
      </c>
      <c r="M38" s="32">
        <f>-'[3]Data Input'!AA45</f>
        <v>5271.2993420850362</v>
      </c>
      <c r="N38" s="32">
        <f>-'[3]Data Input'!AB45</f>
        <v>5506.0770671598038</v>
      </c>
    </row>
    <row r="39" spans="2:14" s="26" customFormat="1">
      <c r="B39" s="33" t="s">
        <v>72</v>
      </c>
      <c r="C39" s="34">
        <f t="shared" ref="C39:N39" si="7">SUM(C37:C38)</f>
        <v>247739.82500000001</v>
      </c>
      <c r="D39" s="34">
        <f>SUM(D37:D38)</f>
        <v>279497</v>
      </c>
      <c r="E39" s="34">
        <f t="shared" si="7"/>
        <v>281121</v>
      </c>
      <c r="F39" s="34">
        <f t="shared" si="7"/>
        <v>281055</v>
      </c>
      <c r="G39" s="34">
        <f t="shared" si="7"/>
        <v>282693</v>
      </c>
      <c r="H39" s="34">
        <f t="shared" si="7"/>
        <v>285730</v>
      </c>
      <c r="I39" s="34">
        <f t="shared" si="7"/>
        <v>289824.91389119398</v>
      </c>
      <c r="J39" s="34">
        <f t="shared" si="7"/>
        <v>294227.33561857976</v>
      </c>
      <c r="K39" s="34">
        <f t="shared" si="7"/>
        <v>298685.83511942404</v>
      </c>
      <c r="L39" s="34">
        <f t="shared" si="7"/>
        <v>303724.53599368787</v>
      </c>
      <c r="M39" s="34">
        <f t="shared" si="7"/>
        <v>308995.83533577289</v>
      </c>
      <c r="N39" s="34">
        <f t="shared" si="7"/>
        <v>314501.91240293271</v>
      </c>
    </row>
    <row r="40" spans="2:14" s="26" customFormat="1">
      <c r="C40" s="39"/>
      <c r="D40" s="39"/>
    </row>
    <row r="41" spans="2:14" s="26" customFormat="1">
      <c r="C41" s="39"/>
      <c r="D41" s="39"/>
    </row>
    <row r="42" spans="2:14" s="26" customFormat="1" hidden="1">
      <c r="B42" s="40" t="s">
        <v>73</v>
      </c>
      <c r="C42" s="41">
        <f>+'[3]Funding Summary'!C22</f>
        <v>-2770.1750000000029</v>
      </c>
      <c r="D42" s="42">
        <f>+'[3]Funding Summary'!D22</f>
        <v>-4062</v>
      </c>
      <c r="E42" s="42">
        <f>+'[3]Funding Summary'!E22</f>
        <v>-1217</v>
      </c>
      <c r="F42" s="42">
        <f>+'[3]Funding Summary'!F22</f>
        <v>-66</v>
      </c>
      <c r="G42" s="42">
        <f>+'[3]Funding Summary'!G22</f>
        <v>1638</v>
      </c>
      <c r="H42" s="42">
        <f>+'[3]Funding Summary'!H22</f>
        <v>3037</v>
      </c>
      <c r="I42" s="42">
        <f>+'[3]Funding Summary'!I22</f>
        <v>4094.9138911939954</v>
      </c>
      <c r="J42" s="42">
        <f>+'[3]Funding Summary'!J22</f>
        <v>4402.4217273857867</v>
      </c>
      <c r="K42" s="42">
        <f>+'[3]Funding Summary'!K22</f>
        <v>4458.4995008442929</v>
      </c>
      <c r="L42" s="42">
        <f>+'[3]Funding Summary'!L22</f>
        <v>5038.7008742638354</v>
      </c>
      <c r="M42" s="42">
        <f>+'[3]Funding Summary'!M22</f>
        <v>5271.2993420850398</v>
      </c>
      <c r="N42" s="42">
        <f>+'[3]Funding Summary'!N22</f>
        <v>5506.0770671598075</v>
      </c>
    </row>
    <row r="43" spans="2:14" s="26" customFormat="1" hidden="1"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2:14" s="26" customFormat="1" hidden="1">
      <c r="B44" s="40" t="s">
        <v>74</v>
      </c>
      <c r="C44" s="43">
        <f>+C38-C42</f>
        <v>3.637978807091713E-12</v>
      </c>
      <c r="D44" s="43">
        <f>+D38-D42</f>
        <v>0</v>
      </c>
      <c r="E44" s="43">
        <f t="shared" ref="E44:N44" si="8">+E38-E42</f>
        <v>0</v>
      </c>
      <c r="F44" s="43">
        <f t="shared" si="8"/>
        <v>0</v>
      </c>
      <c r="G44" s="43">
        <f t="shared" si="8"/>
        <v>0</v>
      </c>
      <c r="H44" s="43">
        <f t="shared" si="8"/>
        <v>0</v>
      </c>
      <c r="I44" s="43">
        <f t="shared" si="8"/>
        <v>3.637978807091713E-12</v>
      </c>
      <c r="J44" s="43">
        <f t="shared" si="8"/>
        <v>0</v>
      </c>
      <c r="K44" s="43">
        <f t="shared" si="8"/>
        <v>-7.2759576141834259E-12</v>
      </c>
      <c r="L44" s="43">
        <f t="shared" si="8"/>
        <v>0</v>
      </c>
      <c r="M44" s="43">
        <f t="shared" si="8"/>
        <v>0</v>
      </c>
      <c r="N44" s="43">
        <f t="shared" si="8"/>
        <v>0</v>
      </c>
    </row>
    <row r="45" spans="2:14" s="26" customFormat="1" hidden="1"/>
    <row r="46" spans="2:14" s="26" customFormat="1" hidden="1">
      <c r="B46" s="40" t="s">
        <v>74</v>
      </c>
      <c r="C46" s="43">
        <f>+C34-C39</f>
        <v>-4043</v>
      </c>
      <c r="D46" s="43">
        <f>+D34-D39</f>
        <v>-0.17499999998835847</v>
      </c>
      <c r="E46" s="43">
        <f t="shared" ref="E46:N46" si="9">+E34-E39</f>
        <v>-0.44369200000073761</v>
      </c>
      <c r="F46" s="43">
        <f t="shared" si="9"/>
        <v>-0.71238400001311675</v>
      </c>
      <c r="G46" s="43">
        <f t="shared" si="9"/>
        <v>1.8923999974504113E-2</v>
      </c>
      <c r="H46" s="43">
        <f t="shared" si="9"/>
        <v>0.75023200002033263</v>
      </c>
      <c r="I46" s="43">
        <f t="shared" si="9"/>
        <v>-5.9596878127194941E-3</v>
      </c>
      <c r="J46" s="43">
        <f t="shared" si="9"/>
        <v>-0.94446808472275734</v>
      </c>
      <c r="K46" s="43">
        <f t="shared" si="9"/>
        <v>-0.18383727548643947</v>
      </c>
      <c r="L46" s="43">
        <f t="shared" si="9"/>
        <v>0.6845247219898738</v>
      </c>
      <c r="M46" s="43">
        <f t="shared" si="9"/>
        <v>0.57584216754185036</v>
      </c>
      <c r="N46" s="43">
        <f t="shared" si="9"/>
        <v>-0.29739237821195275</v>
      </c>
    </row>
    <row r="47" spans="2:14" hidden="1"/>
    <row r="48" spans="2:14" hidden="1">
      <c r="B48" s="40" t="s">
        <v>74</v>
      </c>
      <c r="D48" s="43">
        <f>+D39-E37</f>
        <v>-2841</v>
      </c>
      <c r="E48" s="43">
        <f>+E39-F37</f>
        <v>0</v>
      </c>
      <c r="F48" s="43">
        <f t="shared" ref="F48:M48" si="10">+F39-G37</f>
        <v>0</v>
      </c>
      <c r="G48" s="43">
        <f t="shared" si="10"/>
        <v>0</v>
      </c>
      <c r="H48" s="43">
        <f t="shared" si="10"/>
        <v>0</v>
      </c>
      <c r="I48" s="43">
        <f t="shared" si="10"/>
        <v>0</v>
      </c>
      <c r="J48" s="43">
        <f t="shared" si="10"/>
        <v>0</v>
      </c>
      <c r="K48" s="43">
        <f t="shared" si="10"/>
        <v>0</v>
      </c>
      <c r="L48" s="43">
        <f t="shared" si="10"/>
        <v>0</v>
      </c>
      <c r="M48" s="43">
        <f t="shared" si="10"/>
        <v>0</v>
      </c>
      <c r="N48" s="43">
        <f>+N39-O37</f>
        <v>314501.91240293271</v>
      </c>
    </row>
  </sheetData>
  <mergeCells count="2">
    <mergeCell ref="A1:N1"/>
    <mergeCell ref="C2:M2"/>
  </mergeCells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Footer>&amp;L&amp;D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43"/>
  <sheetViews>
    <sheetView topLeftCell="B1" workbookViewId="0">
      <selection activeCell="S31" sqref="S30:S31"/>
    </sheetView>
  </sheetViews>
  <sheetFormatPr defaultRowHeight="12.75"/>
  <cols>
    <col min="1" max="1" width="0" hidden="1" customWidth="1"/>
    <col min="2" max="2" width="42.42578125" customWidth="1"/>
    <col min="3" max="4" width="10.7109375" hidden="1" customWidth="1"/>
    <col min="5" max="14" width="10.7109375" customWidth="1"/>
  </cols>
  <sheetData>
    <row r="1" spans="1:14" s="2" customFormat="1" ht="47.25" customHeight="1">
      <c r="A1" s="1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>
      <c r="C2" s="3" t="s">
        <v>1</v>
      </c>
      <c r="D2" s="3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s="2" customFormat="1">
      <c r="C3" s="6">
        <v>2013</v>
      </c>
      <c r="D3" s="6">
        <f>'[3]Funding Summary'!D3</f>
        <v>2015</v>
      </c>
      <c r="E3" s="6">
        <f>'[3]Funding Summary'!E3</f>
        <v>2016</v>
      </c>
      <c r="F3" s="6">
        <f>'[3]Funding Summary'!F3</f>
        <v>2017</v>
      </c>
      <c r="G3" s="6">
        <f>'[3]Funding Summary'!G3</f>
        <v>2018</v>
      </c>
      <c r="H3" s="6">
        <f>'[3]Funding Summary'!H3</f>
        <v>2019</v>
      </c>
      <c r="I3" s="6">
        <f>'[3]Funding Summary'!I3</f>
        <v>2020</v>
      </c>
      <c r="J3" s="6">
        <f>'[3]Funding Summary'!J3</f>
        <v>2021</v>
      </c>
      <c r="K3" s="6">
        <f>'[3]Funding Summary'!K3</f>
        <v>2022</v>
      </c>
      <c r="L3" s="6">
        <f>'[3]Funding Summary'!L3</f>
        <v>2023</v>
      </c>
      <c r="M3" s="6">
        <f>'[3]Funding Summary'!M3</f>
        <v>2024</v>
      </c>
      <c r="N3" s="6">
        <f>'[3]Funding Summary'!N3</f>
        <v>2025</v>
      </c>
    </row>
    <row r="4" spans="1:14" s="26" customFormat="1">
      <c r="B4" s="38" t="s">
        <v>76</v>
      </c>
      <c r="C4" s="28"/>
      <c r="D4" s="28"/>
      <c r="E4" s="28"/>
    </row>
    <row r="5" spans="1:14" s="26" customFormat="1">
      <c r="B5" s="44" t="s">
        <v>18</v>
      </c>
      <c r="C5" s="30">
        <f>-'[3]Data Input'!Q45</f>
        <v>-2770.1749999999993</v>
      </c>
      <c r="D5" s="30">
        <f>-'[3]Data Input'!R45</f>
        <v>-4062</v>
      </c>
      <c r="E5" s="30">
        <f>-'[3]Data Input'!S45</f>
        <v>-1217</v>
      </c>
      <c r="F5" s="30">
        <f>-'[3]Data Input'!T45</f>
        <v>-66</v>
      </c>
      <c r="G5" s="30">
        <f>-'[3]Data Input'!U45</f>
        <v>1638</v>
      </c>
      <c r="H5" s="30">
        <f>-'[3]Data Input'!V45</f>
        <v>3037</v>
      </c>
      <c r="I5" s="30">
        <f>-'[3]Data Input'!W45</f>
        <v>4094.913891193999</v>
      </c>
      <c r="J5" s="30">
        <f>-'[3]Data Input'!X45</f>
        <v>4402.4217273857867</v>
      </c>
      <c r="K5" s="30">
        <f>-'[3]Data Input'!Y45</f>
        <v>4458.4995008442856</v>
      </c>
      <c r="L5" s="30">
        <f>-'[3]Data Input'!Z45</f>
        <v>5038.7008742638354</v>
      </c>
      <c r="M5" s="30">
        <f>-'[3]Data Input'!AA45</f>
        <v>5271.2993420850362</v>
      </c>
      <c r="N5" s="30">
        <f>-'[3]Data Input'!AB45</f>
        <v>5506.0770671598038</v>
      </c>
    </row>
    <row r="6" spans="1:14" s="26" customFormat="1">
      <c r="B6" s="45" t="s">
        <v>42</v>
      </c>
      <c r="C6" s="30">
        <f>-'[3]Data Input'!Q89</f>
        <v>5251</v>
      </c>
      <c r="D6" s="30">
        <f>-'[3]Data Input'!R89</f>
        <v>6101</v>
      </c>
      <c r="E6" s="30">
        <f>-'[3]Data Input'!S89</f>
        <v>4901</v>
      </c>
      <c r="F6" s="30">
        <f>-'[3]Data Input'!T89</f>
        <v>4950</v>
      </c>
      <c r="G6" s="30">
        <f>-'[3]Data Input'!U89</f>
        <v>4999</v>
      </c>
      <c r="H6" s="30">
        <f>-'[3]Data Input'!V89</f>
        <v>5049</v>
      </c>
      <c r="I6" s="30">
        <f>-'[3]Data Input'!W89</f>
        <v>5124</v>
      </c>
      <c r="J6" s="30">
        <f>-'[3]Data Input'!X89</f>
        <v>5201</v>
      </c>
      <c r="K6" s="30">
        <f>-'[3]Data Input'!Y89</f>
        <v>5279</v>
      </c>
      <c r="L6" s="30">
        <f>-'[3]Data Input'!Z89</f>
        <v>5358</v>
      </c>
      <c r="M6" s="30">
        <f>-'[3]Data Input'!AA89</f>
        <v>5438</v>
      </c>
      <c r="N6" s="30">
        <f>-'[3]Data Input'!AB89</f>
        <v>5519</v>
      </c>
    </row>
    <row r="7" spans="1:14" s="26" customFormat="1">
      <c r="B7" s="45" t="s">
        <v>77</v>
      </c>
      <c r="C7" s="30">
        <f>'[3]Data Input'!Q16</f>
        <v>295</v>
      </c>
      <c r="D7" s="30">
        <f>'[3]Data Input'!R16</f>
        <v>-124</v>
      </c>
      <c r="E7" s="30">
        <f>'[3]Data Input'!S16</f>
        <v>-73</v>
      </c>
      <c r="F7" s="30">
        <f>'[3]Data Input'!T16</f>
        <v>-73</v>
      </c>
      <c r="G7" s="30">
        <f>'[3]Data Input'!U16</f>
        <v>-73</v>
      </c>
      <c r="H7" s="30">
        <f>'[3]Data Input'!V16</f>
        <v>-74</v>
      </c>
      <c r="I7" s="30">
        <f>'[3]Data Input'!W16</f>
        <v>0</v>
      </c>
      <c r="J7" s="30">
        <f>'[3]Data Input'!X16</f>
        <v>0</v>
      </c>
      <c r="K7" s="30">
        <f>'[3]Data Input'!Y16</f>
        <v>0</v>
      </c>
      <c r="L7" s="30">
        <f>'[3]Data Input'!Z16</f>
        <v>0</v>
      </c>
      <c r="M7" s="30">
        <f>'[3]Data Input'!AA16</f>
        <v>0</v>
      </c>
      <c r="N7" s="30">
        <f>'[3]Data Input'!AB16</f>
        <v>0</v>
      </c>
    </row>
    <row r="8" spans="1:14" s="26" customFormat="1">
      <c r="B8" s="45" t="s">
        <v>78</v>
      </c>
      <c r="C8" s="30">
        <f>-(+'[3]Data Input'!Q103+'[3]Data Input'!Q104)</f>
        <v>506.17500000000001</v>
      </c>
      <c r="D8" s="30">
        <f>-(+'[3]Data Input'!R103+'[3]Data Input'!R104)</f>
        <v>767</v>
      </c>
      <c r="E8" s="30">
        <f>-(+'[3]Data Input'!S103+'[3]Data Input'!S104)</f>
        <v>818.26869199999987</v>
      </c>
      <c r="F8" s="30">
        <f>-(+'[3]Data Input'!T103+'[3]Data Input'!T104)</f>
        <v>818.26869199999987</v>
      </c>
      <c r="G8" s="30">
        <f>-(+'[3]Data Input'!U103+'[3]Data Input'!U104)</f>
        <v>818.26869199999987</v>
      </c>
      <c r="H8" s="30">
        <f>-(+'[3]Data Input'!V103+'[3]Data Input'!V104)</f>
        <v>818.26869199999987</v>
      </c>
      <c r="I8" s="30">
        <f>-(+'[3]Data Input'!W103+'[3]Data Input'!W104)</f>
        <v>939.8423004938337</v>
      </c>
      <c r="J8" s="30">
        <f>-(+'[3]Data Input'!X103+'[3]Data Input'!X104)</f>
        <v>972.51678101111793</v>
      </c>
      <c r="K8" s="30">
        <f>-(+'[3]Data Input'!Y103+'[3]Data Input'!Y104)</f>
        <v>1006.7398683465069</v>
      </c>
      <c r="L8" s="30">
        <f>-(+'[3]Data Input'!Z103+'[3]Data Input'!Z104)</f>
        <v>1041.5307637386347</v>
      </c>
      <c r="M8" s="30">
        <f>-(+'[3]Data Input'!AA103+'[3]Data Input'!AA104)</f>
        <v>1077.9093404694868</v>
      </c>
      <c r="N8" s="30">
        <f>-(+'[3]Data Input'!AB103+'[3]Data Input'!AB104)</f>
        <v>1115.8961673859189</v>
      </c>
    </row>
    <row r="9" spans="1:14" s="26" customFormat="1">
      <c r="B9" s="3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s="26" customFormat="1">
      <c r="B10" s="46" t="s">
        <v>79</v>
      </c>
      <c r="C10" s="34">
        <f>SUBTOTAL(9,C5:C9)</f>
        <v>3282.0000000000009</v>
      </c>
      <c r="D10" s="34">
        <f>SUBTOTAL(9,D5:D9)</f>
        <v>2682</v>
      </c>
      <c r="E10" s="34">
        <f t="shared" ref="E10:N10" si="0">SUBTOTAL(9,E5:E9)</f>
        <v>4429.2686919999996</v>
      </c>
      <c r="F10" s="34">
        <f t="shared" si="0"/>
        <v>5629.2686919999996</v>
      </c>
      <c r="G10" s="34">
        <f t="shared" si="0"/>
        <v>7382.2686919999996</v>
      </c>
      <c r="H10" s="34">
        <f t="shared" si="0"/>
        <v>8830.2686919999996</v>
      </c>
      <c r="I10" s="34">
        <f t="shared" si="0"/>
        <v>10158.756191687833</v>
      </c>
      <c r="J10" s="34">
        <f t="shared" si="0"/>
        <v>10575.938508396905</v>
      </c>
      <c r="K10" s="34">
        <f t="shared" si="0"/>
        <v>10744.239369190793</v>
      </c>
      <c r="L10" s="34">
        <f t="shared" si="0"/>
        <v>11438.231638002469</v>
      </c>
      <c r="M10" s="34">
        <f t="shared" si="0"/>
        <v>11787.208682554523</v>
      </c>
      <c r="N10" s="34">
        <f t="shared" si="0"/>
        <v>12140.973234545723</v>
      </c>
    </row>
    <row r="11" spans="1:14" s="26" customForma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s="26" customFormat="1">
      <c r="B12" s="38" t="s">
        <v>80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s="26" customFormat="1">
      <c r="B13" s="44" t="s">
        <v>81</v>
      </c>
      <c r="C13" s="30"/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</row>
    <row r="14" spans="1:14" s="26" customFormat="1">
      <c r="B14" s="45" t="s">
        <v>82</v>
      </c>
      <c r="C14" s="30">
        <f>-'[3]Data Input'!Q92-'[3]Data Input'!Q93-'[3]Data Input'!Q90</f>
        <v>-3419</v>
      </c>
      <c r="D14" s="30">
        <f>-'[3]Data Input'!R92-'[3]Data Input'!R93-'[3]Data Input'!R90</f>
        <v>-6356</v>
      </c>
      <c r="E14" s="30">
        <f>-'[3]Data Input'!S92-'[3]Data Input'!S93-'[3]Data Input'!S90</f>
        <v>-4561</v>
      </c>
      <c r="F14" s="30">
        <f>-'[3]Data Input'!T92-'[3]Data Input'!T93-'[3]Data Input'!T90</f>
        <v>-4561</v>
      </c>
      <c r="G14" s="30">
        <f>-'[3]Data Input'!U92-'[3]Data Input'!U93-'[3]Data Input'!U90</f>
        <v>-4561</v>
      </c>
      <c r="H14" s="30">
        <f>-'[3]Data Input'!V92-'[3]Data Input'!V93-'[3]Data Input'!V90</f>
        <v>-4561</v>
      </c>
      <c r="I14" s="30">
        <f>-'[3]Data Input'!W92-'[3]Data Input'!W93-'[3]Data Input'!W90</f>
        <v>-7261</v>
      </c>
      <c r="J14" s="30">
        <f>-'[3]Data Input'!X92-'[3]Data Input'!X93-'[3]Data Input'!X90</f>
        <v>-7261</v>
      </c>
      <c r="K14" s="30">
        <f>-'[3]Data Input'!Y92-'[3]Data Input'!Y93-'[3]Data Input'!Y90</f>
        <v>-7261</v>
      </c>
      <c r="L14" s="30">
        <f>-'[3]Data Input'!Z92-'[3]Data Input'!Z93-'[3]Data Input'!Z90</f>
        <v>-7261</v>
      </c>
      <c r="M14" s="30">
        <f>-'[3]Data Input'!AA92-'[3]Data Input'!AA93-'[3]Data Input'!AA90</f>
        <v>-7261</v>
      </c>
      <c r="N14" s="30">
        <f>-'[3]Data Input'!AB92-'[3]Data Input'!AB93-'[3]Data Input'!AB90</f>
        <v>-7261</v>
      </c>
    </row>
    <row r="15" spans="1:14" s="26" customFormat="1">
      <c r="B15" s="45" t="s">
        <v>83</v>
      </c>
      <c r="C15" s="30">
        <f>-'[3]Data Input'!Q88-C7</f>
        <v>-130</v>
      </c>
      <c r="D15" s="47">
        <f>-'[3]Data Input'!R88-D7</f>
        <v>182</v>
      </c>
      <c r="E15" s="47">
        <f>-'[3]Data Input'!S88-E7</f>
        <v>224</v>
      </c>
      <c r="F15" s="47">
        <f>-'[3]Data Input'!T88-F7</f>
        <v>224</v>
      </c>
      <c r="G15" s="47">
        <f>-'[3]Data Input'!U88-G7</f>
        <v>224</v>
      </c>
      <c r="H15" s="47">
        <f>-'[3]Data Input'!V88-H7</f>
        <v>224</v>
      </c>
      <c r="I15" s="47">
        <f>-'[3]Data Input'!W88-I7</f>
        <v>0</v>
      </c>
      <c r="J15" s="47">
        <f>-'[3]Data Input'!X88-J7</f>
        <v>0</v>
      </c>
      <c r="K15" s="47">
        <f>-'[3]Data Input'!Y88-K7</f>
        <v>0</v>
      </c>
      <c r="L15" s="47">
        <f>-'[3]Data Input'!Z88-L7</f>
        <v>0</v>
      </c>
      <c r="M15" s="47">
        <f>-'[3]Data Input'!AA88-M7</f>
        <v>0</v>
      </c>
      <c r="N15" s="47">
        <f>-'[3]Data Input'!AB88-N7</f>
        <v>0</v>
      </c>
    </row>
    <row r="16" spans="1:14" s="26" customFormat="1">
      <c r="B16" s="45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2:14" s="26" customFormat="1"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2:14" s="26" customFormat="1">
      <c r="B18" s="46" t="s">
        <v>84</v>
      </c>
      <c r="C18" s="34">
        <f t="shared" ref="C18" si="1">SUBTOTAL(9,C13:C17)</f>
        <v>-3549</v>
      </c>
      <c r="D18" s="34">
        <f>SUBTOTAL(9,D13:D17)</f>
        <v>-6174</v>
      </c>
      <c r="E18" s="34">
        <f t="shared" ref="E18:N18" si="2">SUBTOTAL(9,E13:E17)</f>
        <v>-4337</v>
      </c>
      <c r="F18" s="34">
        <f t="shared" si="2"/>
        <v>-4337</v>
      </c>
      <c r="G18" s="34">
        <f t="shared" si="2"/>
        <v>-4337</v>
      </c>
      <c r="H18" s="34">
        <f t="shared" si="2"/>
        <v>-4337</v>
      </c>
      <c r="I18" s="34">
        <f t="shared" si="2"/>
        <v>-7261</v>
      </c>
      <c r="J18" s="34">
        <f t="shared" si="2"/>
        <v>-7261</v>
      </c>
      <c r="K18" s="34">
        <f t="shared" si="2"/>
        <v>-7261</v>
      </c>
      <c r="L18" s="34">
        <f t="shared" si="2"/>
        <v>-7261</v>
      </c>
      <c r="M18" s="34">
        <f t="shared" si="2"/>
        <v>-7261</v>
      </c>
      <c r="N18" s="34">
        <f t="shared" si="2"/>
        <v>-7261</v>
      </c>
    </row>
    <row r="19" spans="2:14" s="26" customForma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2:14" s="26" customFormat="1">
      <c r="B20" s="38" t="s">
        <v>85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2:14" s="26" customFormat="1">
      <c r="B21" s="44" t="s">
        <v>99</v>
      </c>
      <c r="C21" s="28"/>
      <c r="D21" s="30">
        <f>-('[3]Funding Summary'!D34+'[3]Funding Summary'!D35-'[3]Funding Summary'!D43)*0</f>
        <v>0</v>
      </c>
      <c r="E21" s="30">
        <f>-('[3]Funding Summary'!E34+'[3]Funding Summary'!E35-'[3]Funding Summary'!E43)*0</f>
        <v>0</v>
      </c>
      <c r="F21" s="30">
        <f>-('[3]Funding Summary'!F34+'[3]Funding Summary'!F35-'[3]Funding Summary'!F43)*0</f>
        <v>0</v>
      </c>
      <c r="G21" s="30">
        <f>-('[3]Funding Summary'!G34+'[3]Funding Summary'!G35-'[3]Funding Summary'!G43)*0</f>
        <v>0</v>
      </c>
      <c r="H21" s="30">
        <f>-('[3]Funding Summary'!H34+'[3]Funding Summary'!H35-'[3]Funding Summary'!H43)*0</f>
        <v>0</v>
      </c>
      <c r="I21" s="30">
        <f>-('[3]Funding Summary'!I34+'[3]Funding Summary'!I35-'[3]Funding Summary'!I43)*0</f>
        <v>0</v>
      </c>
      <c r="J21" s="30">
        <f>-('[3]Funding Summary'!J34+'[3]Funding Summary'!J35-'[3]Funding Summary'!J43)*0</f>
        <v>0</v>
      </c>
      <c r="K21" s="30">
        <f>-('[3]Funding Summary'!K34+'[3]Funding Summary'!K35-'[3]Funding Summary'!K43)*0</f>
        <v>0</v>
      </c>
      <c r="L21" s="30">
        <f>-('[3]Funding Summary'!L34+'[3]Funding Summary'!L35-'[3]Funding Summary'!L43)*0</f>
        <v>0</v>
      </c>
      <c r="M21" s="30">
        <f>-('[3]Funding Summary'!M34+'[3]Funding Summary'!M35-'[3]Funding Summary'!M43)*0</f>
        <v>0</v>
      </c>
      <c r="N21" s="30">
        <f>-('[3]Funding Summary'!N34+'[3]Funding Summary'!N35-'[3]Funding Summary'!N43)*0</f>
        <v>0</v>
      </c>
    </row>
    <row r="22" spans="2:14" s="26" customFormat="1">
      <c r="B22" s="44" t="s">
        <v>87</v>
      </c>
      <c r="C22" s="30">
        <f>-'[3]Data Input'!Q128</f>
        <v>0</v>
      </c>
      <c r="D22" s="30">
        <f>-'[3]Data Input'!R128</f>
        <v>1600</v>
      </c>
      <c r="E22" s="30">
        <f>-'[3]Data Input'!S128</f>
        <v>0</v>
      </c>
      <c r="F22" s="30">
        <f>-'[3]Data Input'!T128</f>
        <v>0</v>
      </c>
      <c r="G22" s="30">
        <f>-'[3]Data Input'!U128</f>
        <v>0</v>
      </c>
      <c r="H22" s="30">
        <f>-'[3]Data Input'!V128</f>
        <v>0</v>
      </c>
      <c r="I22" s="30">
        <f>-'[3]Data Input'!W128</f>
        <v>0</v>
      </c>
      <c r="J22" s="30">
        <f>-'[3]Data Input'!X128</f>
        <v>0</v>
      </c>
      <c r="K22" s="30">
        <f>-'[3]Data Input'!Y128</f>
        <v>0</v>
      </c>
      <c r="L22" s="30">
        <f>-'[3]Data Input'!Z128</f>
        <v>0</v>
      </c>
      <c r="M22" s="30">
        <f>-'[3]Data Input'!AA128</f>
        <v>0</v>
      </c>
      <c r="N22" s="30">
        <f>-'[3]Data Input'!AB128</f>
        <v>0</v>
      </c>
    </row>
    <row r="23" spans="2:14" s="26" customFormat="1">
      <c r="B23" s="45" t="s">
        <v>88</v>
      </c>
      <c r="C23" s="30">
        <f>-SUM('[3]Data Input'!Q116:Q119)</f>
        <v>-482</v>
      </c>
      <c r="D23" s="30">
        <f>-SUM('[3]Data Input'!R116:R121)</f>
        <v>-621</v>
      </c>
      <c r="E23" s="30">
        <f>-SUM('[3]Data Input'!S116:S121)</f>
        <v>-4269</v>
      </c>
      <c r="F23" s="30">
        <f>-SUM('[3]Data Input'!T116:T121)</f>
        <v>-338</v>
      </c>
      <c r="G23" s="30">
        <f>-SUM('[3]Data Input'!U116:U121)</f>
        <v>-357</v>
      </c>
      <c r="H23" s="30">
        <f>-SUM('[3]Data Input'!V116:V121)</f>
        <v>-378</v>
      </c>
      <c r="I23" s="30">
        <f>-SUM('[3]Data Input'!W116:W121)</f>
        <v>-400</v>
      </c>
      <c r="J23" s="30">
        <f>-SUM('[3]Data Input'!X116:X121)</f>
        <v>-425</v>
      </c>
      <c r="K23" s="30">
        <f>-SUM('[3]Data Input'!Y116:Y121)</f>
        <v>-445</v>
      </c>
      <c r="L23" s="30">
        <f>-SUM('[3]Data Input'!Z116:Z121)</f>
        <v>-195</v>
      </c>
      <c r="M23" s="30">
        <f>-SUM('[3]Data Input'!AA116:AA121)</f>
        <v>-207</v>
      </c>
      <c r="N23" s="30">
        <f>-SUM('[3]Data Input'!AB116:AB121)</f>
        <v>0</v>
      </c>
    </row>
    <row r="24" spans="2:14" s="26" customFormat="1">
      <c r="B24" s="45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2:14" s="26" customFormat="1">
      <c r="B25" s="45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 s="26" customFormat="1">
      <c r="B26" s="46" t="s">
        <v>89</v>
      </c>
      <c r="C26" s="34">
        <f>SUBTOTAL(9,C22:C25)</f>
        <v>-482</v>
      </c>
      <c r="D26" s="34">
        <f>SUBTOTAL(9,D21:D25)</f>
        <v>979</v>
      </c>
      <c r="E26" s="34">
        <f t="shared" ref="E26:N26" si="3">SUBTOTAL(9,E21:E25)</f>
        <v>-4269</v>
      </c>
      <c r="F26" s="34">
        <f t="shared" si="3"/>
        <v>-338</v>
      </c>
      <c r="G26" s="34">
        <f t="shared" si="3"/>
        <v>-357</v>
      </c>
      <c r="H26" s="34">
        <f t="shared" si="3"/>
        <v>-378</v>
      </c>
      <c r="I26" s="34">
        <f t="shared" si="3"/>
        <v>-400</v>
      </c>
      <c r="J26" s="34">
        <f t="shared" si="3"/>
        <v>-425</v>
      </c>
      <c r="K26" s="34">
        <f t="shared" si="3"/>
        <v>-445</v>
      </c>
      <c r="L26" s="34">
        <f t="shared" si="3"/>
        <v>-195</v>
      </c>
      <c r="M26" s="34">
        <f t="shared" si="3"/>
        <v>-207</v>
      </c>
      <c r="N26" s="34">
        <f t="shared" si="3"/>
        <v>0</v>
      </c>
    </row>
    <row r="27" spans="2:14" s="26" customFormat="1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2:14" s="26" customFormat="1">
      <c r="B28" s="38" t="s">
        <v>90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2:14" s="26" customFormat="1">
      <c r="B29" s="44" t="s">
        <v>91</v>
      </c>
      <c r="C29" s="30">
        <f t="shared" ref="C29" si="4">+C10+C18+C26</f>
        <v>-748.99999999999909</v>
      </c>
      <c r="D29" s="30">
        <f>+D10+D18+D26</f>
        <v>-2513</v>
      </c>
      <c r="E29" s="30">
        <f>+E10+E18+E26-2841*0</f>
        <v>-4176.7313080000004</v>
      </c>
      <c r="F29" s="30">
        <f t="shared" ref="F29:N29" si="5">+F10+F18+F26</f>
        <v>954.26869199999965</v>
      </c>
      <c r="G29" s="30">
        <f t="shared" si="5"/>
        <v>2688.2686919999996</v>
      </c>
      <c r="H29" s="30">
        <f t="shared" si="5"/>
        <v>4115.2686919999996</v>
      </c>
      <c r="I29" s="30">
        <f t="shared" si="5"/>
        <v>2497.7561916878331</v>
      </c>
      <c r="J29" s="30">
        <f t="shared" si="5"/>
        <v>2889.9385083969046</v>
      </c>
      <c r="K29" s="30">
        <f t="shared" si="5"/>
        <v>3038.2393691907928</v>
      </c>
      <c r="L29" s="30">
        <f t="shared" si="5"/>
        <v>3982.2316380024695</v>
      </c>
      <c r="M29" s="30">
        <f t="shared" si="5"/>
        <v>4319.208682554523</v>
      </c>
      <c r="N29" s="30">
        <f t="shared" si="5"/>
        <v>4879.9732345457232</v>
      </c>
    </row>
    <row r="30" spans="2:14" s="26" customFormat="1">
      <c r="B30" s="45" t="s">
        <v>92</v>
      </c>
      <c r="C30" s="30">
        <f t="shared" ref="C30:E30" si="6">+C31-C29</f>
        <v>17204</v>
      </c>
      <c r="D30" s="30">
        <f t="shared" si="6"/>
        <v>21726</v>
      </c>
      <c r="E30" s="30">
        <f t="shared" si="6"/>
        <v>19212.731308000002</v>
      </c>
      <c r="F30" s="30">
        <f>+F31-F29</f>
        <v>15036.731308</v>
      </c>
      <c r="G30" s="30">
        <f t="shared" ref="G30:N30" si="7">+G31-G29</f>
        <v>15990.731308</v>
      </c>
      <c r="H30" s="30">
        <f t="shared" si="7"/>
        <v>18679.731308000002</v>
      </c>
      <c r="I30" s="30">
        <f t="shared" si="7"/>
        <v>22794.243808312167</v>
      </c>
      <c r="J30" s="30">
        <f t="shared" si="7"/>
        <v>25291.061491603097</v>
      </c>
      <c r="K30" s="30">
        <f t="shared" si="7"/>
        <v>28181.760630809207</v>
      </c>
      <c r="L30" s="30">
        <f t="shared" si="7"/>
        <v>31217.868361997527</v>
      </c>
      <c r="M30" s="30">
        <f t="shared" si="7"/>
        <v>35199.99131744547</v>
      </c>
      <c r="N30" s="30">
        <f t="shared" si="7"/>
        <v>39518.32676545428</v>
      </c>
    </row>
    <row r="31" spans="2:14" s="26" customFormat="1">
      <c r="B31" s="46" t="s">
        <v>93</v>
      </c>
      <c r="C31" s="37">
        <f>SUM('[3]Data Input'!Q48:Q74)+'[3]Data Input'!Q85</f>
        <v>16455</v>
      </c>
      <c r="D31" s="37">
        <f>SUM('[3]Data Input'!R48:R77)+'[3]Data Input'!R85</f>
        <v>19213</v>
      </c>
      <c r="E31" s="37">
        <f>SUM('[3]Data Input'!S48:S77)+'[3]Data Input'!S85</f>
        <v>15036</v>
      </c>
      <c r="F31" s="37">
        <f>SUM('[3]Data Input'!T48:T77)+'[3]Data Input'!T85</f>
        <v>15991</v>
      </c>
      <c r="G31" s="37">
        <f>SUM('[3]Data Input'!U48:U77)+'[3]Data Input'!U85</f>
        <v>18679</v>
      </c>
      <c r="H31" s="37">
        <f>SUM('[3]Data Input'!V48:V77)+'[3]Data Input'!V85</f>
        <v>22795</v>
      </c>
      <c r="I31" s="37">
        <f>SUM('[3]Data Input'!W48:W77)+'[3]Data Input'!W85</f>
        <v>25292</v>
      </c>
      <c r="J31" s="37">
        <f>SUM('[3]Data Input'!X48:X77)+'[3]Data Input'!X85</f>
        <v>28181</v>
      </c>
      <c r="K31" s="37">
        <f>SUM('[3]Data Input'!Y48:Y77)+'[3]Data Input'!Y85</f>
        <v>31220</v>
      </c>
      <c r="L31" s="37">
        <f>SUM('[3]Data Input'!Z48:Z77)+'[3]Data Input'!Z85</f>
        <v>35200.1</v>
      </c>
      <c r="M31" s="37">
        <f>SUM('[3]Data Input'!AA48:AA77)+'[3]Data Input'!AA85</f>
        <v>39519.199999999997</v>
      </c>
      <c r="N31" s="37">
        <f>SUM('[3]Data Input'!AB48:AB77)+'[3]Data Input'!AB85</f>
        <v>44398.3</v>
      </c>
    </row>
    <row r="32" spans="2:14" s="26" customFormat="1">
      <c r="C32" s="39"/>
      <c r="D32" s="39"/>
      <c r="E32" s="39"/>
    </row>
    <row r="33" spans="2:14" s="40" customFormat="1" hidden="1">
      <c r="B33" s="40" t="s">
        <v>94</v>
      </c>
      <c r="C33" s="42">
        <f>'[3]Balance Sheet'!C5</f>
        <v>16262</v>
      </c>
      <c r="D33" s="42">
        <f>'[3]Balance Sheet'!D5+'[3]Balance Sheet'!D12</f>
        <v>19213</v>
      </c>
      <c r="E33" s="42">
        <f>'[3]Balance Sheet'!E5+'[3]Balance Sheet'!E12</f>
        <v>15036</v>
      </c>
      <c r="F33" s="42">
        <f>'[3]Balance Sheet'!F5+'[3]Balance Sheet'!F12</f>
        <v>15991</v>
      </c>
      <c r="G33" s="42">
        <f>'[3]Balance Sheet'!G5+'[3]Balance Sheet'!G12</f>
        <v>18679</v>
      </c>
      <c r="H33" s="42">
        <f>'[3]Balance Sheet'!H5+'[3]Balance Sheet'!H12</f>
        <v>22795</v>
      </c>
      <c r="I33" s="42">
        <f>'[3]Balance Sheet'!I5+'[3]Balance Sheet'!I12</f>
        <v>25292</v>
      </c>
      <c r="J33" s="42">
        <f>'[3]Balance Sheet'!J5+'[3]Balance Sheet'!J12</f>
        <v>28181</v>
      </c>
      <c r="K33" s="42">
        <f>'[3]Balance Sheet'!K5+'[3]Balance Sheet'!K12</f>
        <v>31220</v>
      </c>
      <c r="L33" s="42">
        <f>'[3]Balance Sheet'!L5+'[3]Balance Sheet'!L12</f>
        <v>35200.1</v>
      </c>
      <c r="M33" s="42">
        <f>'[3]Balance Sheet'!M5+'[3]Balance Sheet'!M12</f>
        <v>39519.199999999997</v>
      </c>
      <c r="N33" s="42">
        <f>'[3]Balance Sheet'!N5+'[3]Balance Sheet'!N12</f>
        <v>44398.3</v>
      </c>
    </row>
    <row r="34" spans="2:14" s="40" customFormat="1" hidden="1"/>
    <row r="35" spans="2:14" s="40" customFormat="1" hidden="1">
      <c r="B35" s="40" t="s">
        <v>74</v>
      </c>
      <c r="C35" s="43">
        <f>C33-C31</f>
        <v>-193</v>
      </c>
      <c r="D35" s="43">
        <f>D33-D31</f>
        <v>0</v>
      </c>
      <c r="E35" s="43">
        <f t="shared" ref="E35:N35" si="8">E33-E31</f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0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</row>
    <row r="36" spans="2:14" s="26" customFormat="1" hidden="1"/>
    <row r="37" spans="2:14" s="26" customFormat="1" hidden="1">
      <c r="B37" s="40" t="s">
        <v>95</v>
      </c>
      <c r="C37" s="42">
        <f>'[3]Funding Summary'!C22</f>
        <v>-2770.1750000000029</v>
      </c>
      <c r="D37" s="42">
        <f>'[3]Funding Summary'!D22</f>
        <v>-4062</v>
      </c>
      <c r="E37" s="42">
        <f>'[3]Funding Summary'!E22</f>
        <v>-1217</v>
      </c>
      <c r="F37" s="42">
        <f>'[3]Funding Summary'!F22</f>
        <v>-66</v>
      </c>
      <c r="G37" s="42">
        <f>'[3]Funding Summary'!G22</f>
        <v>1638</v>
      </c>
      <c r="H37" s="42">
        <f>'[3]Funding Summary'!H22</f>
        <v>3037</v>
      </c>
      <c r="I37" s="42">
        <f>'[3]Funding Summary'!I22</f>
        <v>4094.9138911939954</v>
      </c>
      <c r="J37" s="42">
        <f>'[3]Funding Summary'!J22</f>
        <v>4402.4217273857867</v>
      </c>
      <c r="K37" s="42">
        <f>'[3]Funding Summary'!K22</f>
        <v>4458.4995008442929</v>
      </c>
      <c r="L37" s="42">
        <f>'[3]Funding Summary'!L22</f>
        <v>5038.7008742638354</v>
      </c>
      <c r="M37" s="42">
        <f>'[3]Funding Summary'!M22</f>
        <v>5271.2993420850398</v>
      </c>
      <c r="N37" s="42">
        <f>'[3]Funding Summary'!N22</f>
        <v>5506.0770671598075</v>
      </c>
    </row>
    <row r="38" spans="2:14" hidden="1">
      <c r="B38" s="40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4" hidden="1">
      <c r="B39" s="40" t="s">
        <v>74</v>
      </c>
      <c r="C39" s="43">
        <f>C37-C5</f>
        <v>-3.637978807091713E-12</v>
      </c>
      <c r="D39" s="43">
        <f>D37-D5</f>
        <v>0</v>
      </c>
      <c r="E39" s="43">
        <f>E37-E5</f>
        <v>0</v>
      </c>
      <c r="F39" s="43">
        <f t="shared" ref="F39:N39" si="9">F37-F5</f>
        <v>0</v>
      </c>
      <c r="G39" s="43">
        <f t="shared" si="9"/>
        <v>0</v>
      </c>
      <c r="H39" s="43">
        <f t="shared" si="9"/>
        <v>0</v>
      </c>
      <c r="I39" s="43">
        <f t="shared" si="9"/>
        <v>-3.637978807091713E-12</v>
      </c>
      <c r="J39" s="43">
        <f t="shared" si="9"/>
        <v>0</v>
      </c>
      <c r="K39" s="43">
        <f t="shared" si="9"/>
        <v>7.2759576141834259E-12</v>
      </c>
      <c r="L39" s="43">
        <f t="shared" si="9"/>
        <v>0</v>
      </c>
      <c r="M39" s="43">
        <f t="shared" si="9"/>
        <v>0</v>
      </c>
      <c r="N39" s="43">
        <f t="shared" si="9"/>
        <v>0</v>
      </c>
    </row>
    <row r="40" spans="2:14" hidden="1"/>
    <row r="41" spans="2:14" hidden="1">
      <c r="B41" s="40" t="s">
        <v>74</v>
      </c>
      <c r="C41" s="48">
        <f>+C31-E30</f>
        <v>-2757.7313080000022</v>
      </c>
      <c r="D41" s="43">
        <f>+D31-E30</f>
        <v>0.26869199999782722</v>
      </c>
      <c r="E41" s="43">
        <f>+E31-F30</f>
        <v>-0.73130800000035379</v>
      </c>
      <c r="F41" s="43">
        <f>+F31-G30</f>
        <v>0.26869199999964621</v>
      </c>
      <c r="G41" s="43">
        <f>+G31-H30</f>
        <v>-0.73130800000217278</v>
      </c>
      <c r="H41" s="43">
        <f t="shared" ref="H41:I41" si="10">+H31-I30</f>
        <v>0.75619168783305213</v>
      </c>
      <c r="I41" s="43">
        <f t="shared" si="10"/>
        <v>0.93850839690276189</v>
      </c>
      <c r="J41" s="43">
        <f>+J31-K30</f>
        <v>-0.76063080920721404</v>
      </c>
      <c r="K41" s="43">
        <f t="shared" ref="K41:M41" si="11">+K31-L30</f>
        <v>2.131638002472755</v>
      </c>
      <c r="L41" s="43">
        <f t="shared" si="11"/>
        <v>0.10868255452805897</v>
      </c>
      <c r="M41" s="43">
        <f t="shared" si="11"/>
        <v>0.87323454571742332</v>
      </c>
      <c r="N41" s="43">
        <f>+N31-O30</f>
        <v>44398.3</v>
      </c>
    </row>
    <row r="42" spans="2:14" hidden="1"/>
    <row r="43" spans="2:14" hidden="1">
      <c r="D43" s="42">
        <f>'[3]Data Input'!R192</f>
        <v>19213</v>
      </c>
      <c r="E43" s="42">
        <f>'[3]Data Input'!S192</f>
        <v>15036</v>
      </c>
      <c r="F43" s="42">
        <f>'[3]Data Input'!T192</f>
        <v>15991</v>
      </c>
      <c r="G43" s="42">
        <f>'[3]Data Input'!U192</f>
        <v>18679</v>
      </c>
      <c r="H43" s="42">
        <f>'[3]Data Input'!V192</f>
        <v>22795</v>
      </c>
      <c r="I43" s="42">
        <f>'[3]Data Input'!W192</f>
        <v>25292</v>
      </c>
      <c r="J43" s="42">
        <f>'[3]Data Input'!X192</f>
        <v>28181</v>
      </c>
      <c r="K43" s="42">
        <f>'[3]Data Input'!Y192</f>
        <v>31220</v>
      </c>
      <c r="L43" s="42">
        <f>'[3]Data Input'!Z192</f>
        <v>35200.1</v>
      </c>
      <c r="M43" s="42">
        <f>'[3]Data Input'!AA192</f>
        <v>39519.199999999997</v>
      </c>
      <c r="N43" s="42">
        <f>'[3]Data Input'!AB192</f>
        <v>44398.3</v>
      </c>
    </row>
  </sheetData>
  <mergeCells count="2">
    <mergeCell ref="A1:N1"/>
    <mergeCell ref="C2:M2"/>
  </mergeCells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Scenario 1 - Funding Summary</vt:lpstr>
      <vt:lpstr>Scenario 1 - Balance Sheet</vt:lpstr>
      <vt:lpstr>Scenario 1 - Cashflow</vt:lpstr>
      <vt:lpstr>Scenario 2 - Funding Summary</vt:lpstr>
      <vt:lpstr>Scenario 2 - Balance Sheet</vt:lpstr>
      <vt:lpstr>Scenario 2 - Cashflow</vt:lpstr>
      <vt:lpstr>Scenario 3 - Funding Summary</vt:lpstr>
      <vt:lpstr>Scenario 3 - Balance Sheet</vt:lpstr>
      <vt:lpstr>Scenario 3 - Cashflow</vt:lpstr>
      <vt:lpstr>Sheet6</vt:lpstr>
      <vt:lpstr>Sheet7</vt:lpstr>
      <vt:lpstr>Sheet8</vt:lpstr>
      <vt:lpstr>Sheet9</vt:lpstr>
      <vt:lpstr>'Scenario 1 - Balance Sheet'!Print_Area</vt:lpstr>
      <vt:lpstr>'Scenario 1 - Cashflow'!Print_Area</vt:lpstr>
      <vt:lpstr>'Scenario 1 - Funding Summary'!Print_Area</vt:lpstr>
      <vt:lpstr>'Scenario 2 - Balance Sheet'!Print_Area</vt:lpstr>
      <vt:lpstr>'Scenario 2 - Cashflow'!Print_Area</vt:lpstr>
      <vt:lpstr>'Scenario 2 - Funding Summary'!Print_Area</vt:lpstr>
      <vt:lpstr>'Scenario 3 - Balance Sheet'!Print_Area</vt:lpstr>
      <vt:lpstr>'Scenario 3 - Cashflow'!Print_Area</vt:lpstr>
      <vt:lpstr>'Scenario 3 - Funding Summary'!Print_Area</vt:lpstr>
    </vt:vector>
  </TitlesOfParts>
  <Company>Ashfield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myooranv</dc:creator>
  <cp:lastModifiedBy>myooranv</cp:lastModifiedBy>
  <dcterms:created xsi:type="dcterms:W3CDTF">2015-02-16T01:04:26Z</dcterms:created>
  <dcterms:modified xsi:type="dcterms:W3CDTF">2015-02-16T01:13:18Z</dcterms:modified>
</cp:coreProperties>
</file>