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codeName="ThisWorkbook"/>
  <bookViews>
    <workbookView xWindow="0" yWindow="0" windowWidth="23040" windowHeight="9390" tabRatio="783" activeTab="5"/>
  </bookViews>
  <sheets>
    <sheet name="Instructions" sheetId="16" r:id="rId1"/>
    <sheet name="WK0 - IPART use only" sheetId="20" state="hidden" r:id="rId2"/>
    <sheet name="WK1 - Identification" sheetId="13" r:id="rId3"/>
    <sheet name="WK2 - Notional General Income" sheetId="3" r:id="rId4"/>
    <sheet name="WK3 - Notional GI 16-17 YIELD" sheetId="4" r:id="rId5"/>
    <sheet name="WK4 - PGI summary" sheetId="14" r:id="rId6"/>
    <sheet name="WK5a - Impact on Rates" sheetId="15" r:id="rId7"/>
    <sheet name="WK5b - Impact on Rates" sheetId="19" r:id="rId8"/>
    <sheet name="WK6 - Expenditure Program" sheetId="18" r:id="rId9"/>
    <sheet name="WK7 - Long Term Financial Plan" sheetId="21" r:id="rId10"/>
    <sheet name="Sheet1" sheetId="22" r:id="rId11"/>
  </sheets>
  <definedNames>
    <definedName name="_Table1408" localSheetId="1">'WK0 - IPART use only'!$B$202</definedName>
    <definedName name="_Table9034" localSheetId="1">'WK0 - IPART use only'!$B$46</definedName>
    <definedName name="_Table9550" localSheetId="1">'WK0 - IPART use only'!$B$175</definedName>
    <definedName name="_Table9658" localSheetId="1">'WK0 - IPART use only'!$B$215</definedName>
    <definedName name="_Toc340574452" localSheetId="1">'WK0 - IPART use only'!$B$97</definedName>
    <definedName name="_Toc357685633" localSheetId="1">'WK0 - IPART use only'!$B$232</definedName>
    <definedName name="_Toc386531200" localSheetId="1">'WK0 - IPART use only'!$B$13</definedName>
    <definedName name="_Toc386531201" localSheetId="1">'WK0 - IPART use only'!$B$24</definedName>
    <definedName name="_Toc386531203" localSheetId="1">'WK0 - IPART use only'!$B$130</definedName>
    <definedName name="_Toc386531205" localSheetId="1">'WK0 - IPART use only'!$B$145</definedName>
    <definedName name="_Toc386531207" localSheetId="1">'WK0 - IPART use only'!$B$189</definedName>
    <definedName name="_xlnm.Print_Area" localSheetId="0">Instructions!$A$1:$N$251</definedName>
    <definedName name="_xlnm.Print_Area" localSheetId="2">'WK1 - Identification'!$A$1:$Q$98</definedName>
    <definedName name="_xlnm.Print_Area" localSheetId="3">'WK2 - Notional General Income'!$A$1:$M$167</definedName>
    <definedName name="_xlnm.Print_Area" localSheetId="4">'WK3 - Notional GI 16-17 YIELD'!$A$1:$M$169</definedName>
    <definedName name="_xlnm.Print_Area" localSheetId="5">'WK4 - PGI summary'!$A$1:$I$47</definedName>
    <definedName name="_xlnm.Print_Area" localSheetId="6">'WK5a - Impact on Rates'!$B$1:$AN$415</definedName>
    <definedName name="_xlnm.Print_Area" localSheetId="7">'WK5b - Impact on Rates'!$B$1:$AU$145</definedName>
    <definedName name="_xlnm.Print_Area" localSheetId="8">'WK6 - Expenditure Program'!$A$1:$N$104</definedName>
    <definedName name="S2_Annual_Charges_Sub_Total" localSheetId="3">'WK2 - Notional General Income'!$L$161</definedName>
    <definedName name="S2_Annual_Charges_Sub_Total">'WK3 - Notional GI 16-17 YIELD'!$L$157</definedName>
    <definedName name="S2_Ordinary_Rates_Sub_Total" localSheetId="3">'WK2 - Notional General Income'!$L$87</definedName>
    <definedName name="S2_Ordinary_Rates_Sub_Total">'WK3 - Notional GI 16-17 YIELD'!$L$84</definedName>
    <definedName name="S2_Special_Rates_Sub_Total" localSheetId="3">'WK2 - Notional General Income'!$L$145</definedName>
    <definedName name="S2_Special_Rates_Sub_Total">'WK3 - Notional GI 16-17 YIELD'!$L$142</definedName>
    <definedName name="Total_First_year_Notional_General_Income_Yield">'WK3 - Notional GI 16-17 YIELD'!$K$160</definedName>
    <definedName name="Total_Prior_year_Notional_General_Income">'WK2 - Notional General Income'!$K$164</definedName>
  </definedNames>
  <calcPr calcId="145621"/>
</workbook>
</file>

<file path=xl/calcChain.xml><?xml version="1.0" encoding="utf-8"?>
<calcChain xmlns="http://schemas.openxmlformats.org/spreadsheetml/2006/main">
  <c r="N75" i="21" l="1"/>
  <c r="N42" i="21"/>
  <c r="N76" i="21" l="1"/>
  <c r="N77" i="21"/>
  <c r="N78" i="21"/>
  <c r="N79" i="21"/>
  <c r="N74" i="21"/>
  <c r="N62" i="21"/>
  <c r="N63" i="21"/>
  <c r="N64" i="21"/>
  <c r="N65" i="21"/>
  <c r="N66" i="21"/>
  <c r="N61" i="21"/>
  <c r="N44" i="21" l="1"/>
  <c r="N46" i="21"/>
  <c r="N45" i="21"/>
  <c r="N43" i="21"/>
  <c r="N41" i="21"/>
  <c r="N33" i="21"/>
  <c r="N32" i="21"/>
  <c r="N31" i="21"/>
  <c r="N30" i="21"/>
  <c r="N29" i="21"/>
  <c r="N28" i="21"/>
  <c r="F70" i="18"/>
  <c r="G70" i="18"/>
  <c r="H70" i="18"/>
  <c r="I70" i="18"/>
  <c r="J70" i="18" s="1"/>
  <c r="K70" i="18" s="1"/>
  <c r="L70" i="18" s="1"/>
  <c r="M70" i="18" s="1"/>
  <c r="E70" i="18"/>
  <c r="D70" i="18"/>
  <c r="H103" i="19"/>
  <c r="I103" i="19" s="1"/>
  <c r="J103" i="19" s="1"/>
  <c r="K103" i="19" s="1"/>
  <c r="L103" i="19" s="1"/>
  <c r="M103" i="19" s="1"/>
  <c r="H102" i="19"/>
  <c r="I102" i="19" s="1"/>
  <c r="J102" i="19" s="1"/>
  <c r="K102" i="19" s="1"/>
  <c r="L102" i="19" s="1"/>
  <c r="M102" i="19" s="1"/>
  <c r="H101" i="19"/>
  <c r="I101" i="19" s="1"/>
  <c r="J101" i="19" s="1"/>
  <c r="K101" i="19" s="1"/>
  <c r="L101" i="19" s="1"/>
  <c r="M101" i="19" s="1"/>
  <c r="H100" i="19"/>
  <c r="I100" i="19" s="1"/>
  <c r="J100" i="19" s="1"/>
  <c r="K100" i="19" s="1"/>
  <c r="L100" i="19" s="1"/>
  <c r="M100" i="19" s="1"/>
  <c r="H99" i="19"/>
  <c r="I99" i="19" s="1"/>
  <c r="J99" i="19" s="1"/>
  <c r="K99" i="19" s="1"/>
  <c r="L99" i="19" s="1"/>
  <c r="M99" i="19" s="1"/>
  <c r="H98" i="19"/>
  <c r="I98" i="19" s="1"/>
  <c r="J98" i="19" s="1"/>
  <c r="K98" i="19" s="1"/>
  <c r="L98" i="19" s="1"/>
  <c r="M98" i="19" s="1"/>
  <c r="H97" i="19"/>
  <c r="I97" i="19" s="1"/>
  <c r="J97" i="19" s="1"/>
  <c r="K97" i="19" s="1"/>
  <c r="L97" i="19" s="1"/>
  <c r="M97" i="19" s="1"/>
  <c r="H96" i="19"/>
  <c r="I96" i="19" s="1"/>
  <c r="J96" i="19" s="1"/>
  <c r="K96" i="19" s="1"/>
  <c r="L96" i="19" s="1"/>
  <c r="M96" i="19" s="1"/>
  <c r="H95" i="19"/>
  <c r="I95" i="19" s="1"/>
  <c r="J95" i="19" s="1"/>
  <c r="K95" i="19" s="1"/>
  <c r="L95" i="19" s="1"/>
  <c r="M95" i="19" s="1"/>
  <c r="H94" i="19"/>
  <c r="I94" i="19" s="1"/>
  <c r="J94" i="19" s="1"/>
  <c r="K94" i="19" s="1"/>
  <c r="L94" i="19" s="1"/>
  <c r="M94" i="19" s="1"/>
  <c r="H93" i="19"/>
  <c r="I93" i="19" s="1"/>
  <c r="J93" i="19" s="1"/>
  <c r="K93" i="19" s="1"/>
  <c r="L93" i="19" s="1"/>
  <c r="M93" i="19" s="1"/>
  <c r="H92" i="19"/>
  <c r="I92" i="19" s="1"/>
  <c r="J92" i="19" s="1"/>
  <c r="K92" i="19" s="1"/>
  <c r="L92" i="19" s="1"/>
  <c r="M92" i="19" s="1"/>
  <c r="H91" i="19"/>
  <c r="I91" i="19" s="1"/>
  <c r="J91" i="19" s="1"/>
  <c r="K91" i="19" s="1"/>
  <c r="L91" i="19" s="1"/>
  <c r="M91" i="19" s="1"/>
  <c r="H90" i="19"/>
  <c r="I90" i="19" s="1"/>
  <c r="J90" i="19" s="1"/>
  <c r="K90" i="19" s="1"/>
  <c r="L90" i="19" s="1"/>
  <c r="M90" i="19" s="1"/>
  <c r="H83" i="19"/>
  <c r="I83" i="19" s="1"/>
  <c r="J83" i="19" s="1"/>
  <c r="K83" i="19" s="1"/>
  <c r="L83" i="19" s="1"/>
  <c r="M83" i="19" s="1"/>
  <c r="H82" i="19"/>
  <c r="I82" i="19" s="1"/>
  <c r="J82" i="19" s="1"/>
  <c r="K82" i="19" s="1"/>
  <c r="L82" i="19" s="1"/>
  <c r="M82" i="19" s="1"/>
  <c r="H81" i="19"/>
  <c r="I81" i="19" s="1"/>
  <c r="J81" i="19" s="1"/>
  <c r="K81" i="19" s="1"/>
  <c r="L81" i="19" s="1"/>
  <c r="M81" i="19" s="1"/>
  <c r="H80" i="19"/>
  <c r="I80" i="19" s="1"/>
  <c r="J80" i="19" s="1"/>
  <c r="K80" i="19" s="1"/>
  <c r="L80" i="19" s="1"/>
  <c r="M80" i="19" s="1"/>
  <c r="H79" i="19"/>
  <c r="I79" i="19" s="1"/>
  <c r="J79" i="19" s="1"/>
  <c r="K79" i="19" s="1"/>
  <c r="L79" i="19" s="1"/>
  <c r="M79" i="19" s="1"/>
  <c r="H78" i="19"/>
  <c r="I78" i="19" s="1"/>
  <c r="J78" i="19" s="1"/>
  <c r="K78" i="19" s="1"/>
  <c r="L78" i="19" s="1"/>
  <c r="M78" i="19" s="1"/>
  <c r="H77" i="19"/>
  <c r="I77" i="19" s="1"/>
  <c r="J77" i="19" s="1"/>
  <c r="K77" i="19" s="1"/>
  <c r="L77" i="19" s="1"/>
  <c r="M77" i="19" s="1"/>
  <c r="H76" i="19"/>
  <c r="I76" i="19" s="1"/>
  <c r="J76" i="19" s="1"/>
  <c r="K76" i="19" s="1"/>
  <c r="L76" i="19" s="1"/>
  <c r="M76" i="19" s="1"/>
  <c r="H75" i="19"/>
  <c r="I75" i="19" s="1"/>
  <c r="J75" i="19" s="1"/>
  <c r="K75" i="19" s="1"/>
  <c r="L75" i="19" s="1"/>
  <c r="M75" i="19" s="1"/>
  <c r="H74" i="19"/>
  <c r="I74" i="19" s="1"/>
  <c r="J74" i="19" s="1"/>
  <c r="K74" i="19" s="1"/>
  <c r="L74" i="19" s="1"/>
  <c r="M74" i="19" s="1"/>
  <c r="H73" i="19"/>
  <c r="I73" i="19" s="1"/>
  <c r="J73" i="19" s="1"/>
  <c r="K73" i="19" s="1"/>
  <c r="L73" i="19" s="1"/>
  <c r="M73" i="19" s="1"/>
  <c r="H72" i="19"/>
  <c r="I72" i="19" s="1"/>
  <c r="J72" i="19" s="1"/>
  <c r="K72" i="19" s="1"/>
  <c r="L72" i="19" s="1"/>
  <c r="M72" i="19" s="1"/>
  <c r="H71" i="19"/>
  <c r="I71" i="19" s="1"/>
  <c r="J71" i="19" s="1"/>
  <c r="K71" i="19" s="1"/>
  <c r="L71" i="19" s="1"/>
  <c r="M71" i="19" s="1"/>
  <c r="H70" i="19"/>
  <c r="I70" i="19" s="1"/>
  <c r="J70" i="19" s="1"/>
  <c r="K70" i="19" s="1"/>
  <c r="L70" i="19" s="1"/>
  <c r="M70" i="19" s="1"/>
  <c r="I60" i="19"/>
  <c r="H62" i="19"/>
  <c r="I62" i="19" s="1"/>
  <c r="J62" i="19" s="1"/>
  <c r="K62" i="19" s="1"/>
  <c r="L62" i="19" s="1"/>
  <c r="M62" i="19" s="1"/>
  <c r="H61" i="19"/>
  <c r="I61" i="19" s="1"/>
  <c r="J61" i="19" s="1"/>
  <c r="K61" i="19" s="1"/>
  <c r="L61" i="19" s="1"/>
  <c r="M61" i="19" s="1"/>
  <c r="H60" i="19"/>
  <c r="J60" i="19" s="1"/>
  <c r="K60" i="19" s="1"/>
  <c r="L60" i="19" s="1"/>
  <c r="M60" i="19" s="1"/>
  <c r="H59" i="19"/>
  <c r="I59" i="19" s="1"/>
  <c r="J59" i="19" s="1"/>
  <c r="K59" i="19" s="1"/>
  <c r="L59" i="19" s="1"/>
  <c r="M59" i="19" s="1"/>
  <c r="H58" i="19"/>
  <c r="I58" i="19" s="1"/>
  <c r="J58" i="19" s="1"/>
  <c r="K58" i="19" s="1"/>
  <c r="L58" i="19" s="1"/>
  <c r="M58" i="19" s="1"/>
  <c r="H57" i="19"/>
  <c r="I57" i="19" s="1"/>
  <c r="J57" i="19" s="1"/>
  <c r="K57" i="19" s="1"/>
  <c r="L57" i="19" s="1"/>
  <c r="M57" i="19" s="1"/>
  <c r="H56" i="19"/>
  <c r="I56" i="19" s="1"/>
  <c r="J56" i="19" s="1"/>
  <c r="K56" i="19" s="1"/>
  <c r="L56" i="19" s="1"/>
  <c r="M56" i="19" s="1"/>
  <c r="H55" i="19"/>
  <c r="I55" i="19" s="1"/>
  <c r="J55" i="19" s="1"/>
  <c r="K55" i="19" s="1"/>
  <c r="L55" i="19" s="1"/>
  <c r="M55" i="19" s="1"/>
  <c r="H54" i="19"/>
  <c r="I54" i="19" s="1"/>
  <c r="J54" i="19" s="1"/>
  <c r="K54" i="19" s="1"/>
  <c r="L54" i="19" s="1"/>
  <c r="M54" i="19" s="1"/>
  <c r="H53" i="19"/>
  <c r="I53" i="19" s="1"/>
  <c r="J53" i="19" s="1"/>
  <c r="K53" i="19" s="1"/>
  <c r="L53" i="19" s="1"/>
  <c r="M53" i="19" s="1"/>
  <c r="H52" i="19"/>
  <c r="I52" i="19" s="1"/>
  <c r="J52" i="19" s="1"/>
  <c r="K52" i="19" s="1"/>
  <c r="L52" i="19" s="1"/>
  <c r="M52" i="19" s="1"/>
  <c r="H51" i="19"/>
  <c r="I51" i="19" s="1"/>
  <c r="J51" i="19" s="1"/>
  <c r="K51" i="19" s="1"/>
  <c r="L51" i="19" s="1"/>
  <c r="M51" i="19" s="1"/>
  <c r="H50" i="19"/>
  <c r="I50" i="19" s="1"/>
  <c r="J50" i="19" s="1"/>
  <c r="K50" i="19" s="1"/>
  <c r="L50" i="19" s="1"/>
  <c r="M50" i="19" s="1"/>
  <c r="H49" i="19"/>
  <c r="I49" i="19" s="1"/>
  <c r="J49" i="19" s="1"/>
  <c r="K49" i="19" s="1"/>
  <c r="L49" i="19" s="1"/>
  <c r="M49" i="19" s="1"/>
  <c r="H42" i="19"/>
  <c r="I42" i="19" s="1"/>
  <c r="J42" i="19" s="1"/>
  <c r="K42" i="19" s="1"/>
  <c r="L42" i="19" s="1"/>
  <c r="M42" i="19" s="1"/>
  <c r="H41" i="19"/>
  <c r="I41" i="19" s="1"/>
  <c r="J41" i="19" s="1"/>
  <c r="K41" i="19" s="1"/>
  <c r="L41" i="19" s="1"/>
  <c r="M41" i="19" s="1"/>
  <c r="H40" i="19"/>
  <c r="I40" i="19" s="1"/>
  <c r="J40" i="19" s="1"/>
  <c r="K40" i="19" s="1"/>
  <c r="L40" i="19" s="1"/>
  <c r="M40" i="19" s="1"/>
  <c r="H39" i="19"/>
  <c r="I39" i="19" s="1"/>
  <c r="J39" i="19" s="1"/>
  <c r="K39" i="19" s="1"/>
  <c r="L39" i="19" s="1"/>
  <c r="M39" i="19" s="1"/>
  <c r="H38" i="19"/>
  <c r="I38" i="19" s="1"/>
  <c r="J38" i="19" s="1"/>
  <c r="K38" i="19" s="1"/>
  <c r="L38" i="19" s="1"/>
  <c r="M38" i="19" s="1"/>
  <c r="H37" i="19"/>
  <c r="I37" i="19" s="1"/>
  <c r="J37" i="19" s="1"/>
  <c r="K37" i="19" s="1"/>
  <c r="L37" i="19" s="1"/>
  <c r="M37" i="19" s="1"/>
  <c r="H36" i="19"/>
  <c r="I36" i="19" s="1"/>
  <c r="J36" i="19" s="1"/>
  <c r="K36" i="19" s="1"/>
  <c r="L36" i="19" s="1"/>
  <c r="M36" i="19" s="1"/>
  <c r="H35" i="19"/>
  <c r="I35" i="19" s="1"/>
  <c r="J35" i="19" s="1"/>
  <c r="K35" i="19" s="1"/>
  <c r="L35" i="19" s="1"/>
  <c r="M35" i="19" s="1"/>
  <c r="H34" i="19"/>
  <c r="I34" i="19" s="1"/>
  <c r="J34" i="19" s="1"/>
  <c r="K34" i="19" s="1"/>
  <c r="L34" i="19" s="1"/>
  <c r="M34" i="19" s="1"/>
  <c r="H33" i="19"/>
  <c r="I33" i="19" s="1"/>
  <c r="J33" i="19" s="1"/>
  <c r="K33" i="19" s="1"/>
  <c r="L33" i="19" s="1"/>
  <c r="M33" i="19" s="1"/>
  <c r="H32" i="19"/>
  <c r="I32" i="19" s="1"/>
  <c r="J32" i="19" s="1"/>
  <c r="K32" i="19" s="1"/>
  <c r="L32" i="19" s="1"/>
  <c r="M32" i="19" s="1"/>
  <c r="H31" i="19"/>
  <c r="I31" i="19" s="1"/>
  <c r="J31" i="19" s="1"/>
  <c r="K31" i="19" s="1"/>
  <c r="L31" i="19" s="1"/>
  <c r="M31" i="19" s="1"/>
  <c r="H30" i="19"/>
  <c r="I30" i="19" s="1"/>
  <c r="J30" i="19" s="1"/>
  <c r="K30" i="19" s="1"/>
  <c r="L30" i="19" s="1"/>
  <c r="M30" i="19" s="1"/>
  <c r="H29" i="19"/>
  <c r="I29" i="19" s="1"/>
  <c r="J29" i="19" s="1"/>
  <c r="K29" i="19" s="1"/>
  <c r="L29" i="19" s="1"/>
  <c r="M29" i="19" s="1"/>
  <c r="H124" i="19"/>
  <c r="I124" i="19" s="1"/>
  <c r="J124" i="19" s="1"/>
  <c r="K124" i="19" s="1"/>
  <c r="L124" i="19" s="1"/>
  <c r="M124" i="19" s="1"/>
  <c r="H123" i="19"/>
  <c r="I123" i="19" s="1"/>
  <c r="J123" i="19" s="1"/>
  <c r="K123" i="19" s="1"/>
  <c r="L123" i="19" s="1"/>
  <c r="M123" i="19" s="1"/>
  <c r="H122" i="19"/>
  <c r="I122" i="19" s="1"/>
  <c r="J122" i="19" s="1"/>
  <c r="K122" i="19" s="1"/>
  <c r="L122" i="19" s="1"/>
  <c r="M122" i="19" s="1"/>
  <c r="H121" i="19"/>
  <c r="I121" i="19" s="1"/>
  <c r="J121" i="19" s="1"/>
  <c r="K121" i="19" s="1"/>
  <c r="L121" i="19" s="1"/>
  <c r="M121" i="19" s="1"/>
  <c r="H120" i="19"/>
  <c r="I120" i="19" s="1"/>
  <c r="J120" i="19" s="1"/>
  <c r="K120" i="19" s="1"/>
  <c r="L120" i="19" s="1"/>
  <c r="M120" i="19" s="1"/>
  <c r="H119" i="19"/>
  <c r="I119" i="19" s="1"/>
  <c r="J119" i="19" s="1"/>
  <c r="K119" i="19" s="1"/>
  <c r="L119" i="19" s="1"/>
  <c r="M119" i="19" s="1"/>
  <c r="H118" i="19"/>
  <c r="I118" i="19" s="1"/>
  <c r="J118" i="19" s="1"/>
  <c r="K118" i="19" s="1"/>
  <c r="L118" i="19" s="1"/>
  <c r="M118" i="19" s="1"/>
  <c r="H117" i="19"/>
  <c r="I117" i="19" s="1"/>
  <c r="J117" i="19" s="1"/>
  <c r="K117" i="19" s="1"/>
  <c r="L117" i="19" s="1"/>
  <c r="M117" i="19" s="1"/>
  <c r="H116" i="19"/>
  <c r="I116" i="19" s="1"/>
  <c r="J116" i="19" s="1"/>
  <c r="K116" i="19" s="1"/>
  <c r="L116" i="19" s="1"/>
  <c r="M116" i="19" s="1"/>
  <c r="H115" i="19"/>
  <c r="I115" i="19" s="1"/>
  <c r="J115" i="19" s="1"/>
  <c r="K115" i="19" s="1"/>
  <c r="L115" i="19" s="1"/>
  <c r="M115" i="19" s="1"/>
  <c r="H114" i="19"/>
  <c r="I114" i="19" s="1"/>
  <c r="J114" i="19" s="1"/>
  <c r="K114" i="19" s="1"/>
  <c r="L114" i="19" s="1"/>
  <c r="M114" i="19" s="1"/>
  <c r="H113" i="19"/>
  <c r="I113" i="19" s="1"/>
  <c r="J113" i="19" s="1"/>
  <c r="K113" i="19" s="1"/>
  <c r="L113" i="19" s="1"/>
  <c r="M113" i="19" s="1"/>
  <c r="H112" i="19"/>
  <c r="I112" i="19" s="1"/>
  <c r="J112" i="19" s="1"/>
  <c r="K112" i="19" s="1"/>
  <c r="L112" i="19" s="1"/>
  <c r="M112" i="19" s="1"/>
  <c r="H111" i="19"/>
  <c r="I111" i="19" s="1"/>
  <c r="J111" i="19" s="1"/>
  <c r="K111" i="19" s="1"/>
  <c r="L111" i="19" s="1"/>
  <c r="M111" i="19" s="1"/>
  <c r="J138" i="19"/>
  <c r="H144" i="19"/>
  <c r="I144" i="19" s="1"/>
  <c r="J144" i="19" s="1"/>
  <c r="K144" i="19" s="1"/>
  <c r="L144" i="19" s="1"/>
  <c r="M144" i="19" s="1"/>
  <c r="H143" i="19"/>
  <c r="I143" i="19" s="1"/>
  <c r="J143" i="19" s="1"/>
  <c r="K143" i="19" s="1"/>
  <c r="L143" i="19" s="1"/>
  <c r="M143" i="19" s="1"/>
  <c r="H142" i="19"/>
  <c r="I142" i="19" s="1"/>
  <c r="J142" i="19" s="1"/>
  <c r="K142" i="19" s="1"/>
  <c r="L142" i="19" s="1"/>
  <c r="M142" i="19" s="1"/>
  <c r="H141" i="19"/>
  <c r="I141" i="19" s="1"/>
  <c r="J141" i="19" s="1"/>
  <c r="K141" i="19" s="1"/>
  <c r="L141" i="19" s="1"/>
  <c r="M141" i="19" s="1"/>
  <c r="H140" i="19"/>
  <c r="I140" i="19" s="1"/>
  <c r="J140" i="19" s="1"/>
  <c r="K140" i="19" s="1"/>
  <c r="L140" i="19" s="1"/>
  <c r="M140" i="19" s="1"/>
  <c r="H139" i="19"/>
  <c r="I139" i="19" s="1"/>
  <c r="J139" i="19" s="1"/>
  <c r="K139" i="19" s="1"/>
  <c r="L139" i="19" s="1"/>
  <c r="M139" i="19" s="1"/>
  <c r="H138" i="19"/>
  <c r="I138" i="19" s="1"/>
  <c r="K138" i="19" s="1"/>
  <c r="L138" i="19" s="1"/>
  <c r="M138" i="19" s="1"/>
  <c r="H137" i="19"/>
  <c r="I137" i="19" s="1"/>
  <c r="J137" i="19" s="1"/>
  <c r="K137" i="19" s="1"/>
  <c r="L137" i="19" s="1"/>
  <c r="M137" i="19" s="1"/>
  <c r="H136" i="19"/>
  <c r="I136" i="19" s="1"/>
  <c r="J136" i="19" s="1"/>
  <c r="K136" i="19" s="1"/>
  <c r="L136" i="19" s="1"/>
  <c r="M136" i="19" s="1"/>
  <c r="H135" i="19"/>
  <c r="I135" i="19" s="1"/>
  <c r="J135" i="19" s="1"/>
  <c r="K135" i="19" s="1"/>
  <c r="L135" i="19" s="1"/>
  <c r="M135" i="19" s="1"/>
  <c r="H134" i="19"/>
  <c r="I134" i="19" s="1"/>
  <c r="J134" i="19" s="1"/>
  <c r="K134" i="19" s="1"/>
  <c r="L134" i="19" s="1"/>
  <c r="M134" i="19" s="1"/>
  <c r="H133" i="19"/>
  <c r="I133" i="19" s="1"/>
  <c r="J133" i="19" s="1"/>
  <c r="K133" i="19" s="1"/>
  <c r="L133" i="19" s="1"/>
  <c r="M133" i="19" s="1"/>
  <c r="H132" i="19"/>
  <c r="I132" i="19" s="1"/>
  <c r="J132" i="19" s="1"/>
  <c r="K132" i="19" s="1"/>
  <c r="L132" i="19" s="1"/>
  <c r="M132" i="19" s="1"/>
  <c r="I131" i="19"/>
  <c r="J131" i="19" s="1"/>
  <c r="K131" i="19" s="1"/>
  <c r="L131" i="19" s="1"/>
  <c r="M131" i="19" s="1"/>
  <c r="H131" i="19"/>
  <c r="G144" i="19"/>
  <c r="G143" i="19"/>
  <c r="G142" i="19"/>
  <c r="G141" i="19"/>
  <c r="G140" i="19"/>
  <c r="G139" i="19"/>
  <c r="G138" i="19"/>
  <c r="G137" i="19"/>
  <c r="G136" i="19"/>
  <c r="G135" i="19"/>
  <c r="G134" i="19"/>
  <c r="G133" i="19"/>
  <c r="G132" i="19"/>
  <c r="G131" i="19"/>
  <c r="F392" i="15"/>
  <c r="G392" i="15" s="1"/>
  <c r="H392" i="15" s="1"/>
  <c r="I392" i="15" s="1"/>
  <c r="J392" i="15" s="1"/>
  <c r="K392" i="15" s="1"/>
  <c r="L392" i="15" s="1"/>
  <c r="F391" i="15"/>
  <c r="G391" i="15" s="1"/>
  <c r="H391" i="15" s="1"/>
  <c r="I391" i="15" s="1"/>
  <c r="J391" i="15" s="1"/>
  <c r="K391" i="15" s="1"/>
  <c r="L391" i="15" s="1"/>
  <c r="G390" i="15"/>
  <c r="H390" i="15" s="1"/>
  <c r="I390" i="15" s="1"/>
  <c r="J390" i="15" s="1"/>
  <c r="K390" i="15" s="1"/>
  <c r="L390" i="15" s="1"/>
  <c r="F390" i="15"/>
  <c r="F389" i="15"/>
  <c r="G389" i="15" s="1"/>
  <c r="H389" i="15" s="1"/>
  <c r="I389" i="15" s="1"/>
  <c r="J389" i="15" s="1"/>
  <c r="K389" i="15" s="1"/>
  <c r="L389" i="15" s="1"/>
  <c r="F388" i="15"/>
  <c r="G388" i="15" s="1"/>
  <c r="H388" i="15" s="1"/>
  <c r="I388" i="15" s="1"/>
  <c r="J388" i="15" s="1"/>
  <c r="K388" i="15" s="1"/>
  <c r="L388" i="15" s="1"/>
  <c r="F387" i="15"/>
  <c r="G387" i="15" s="1"/>
  <c r="H387" i="15" s="1"/>
  <c r="I387" i="15" s="1"/>
  <c r="J387" i="15" s="1"/>
  <c r="K387" i="15" s="1"/>
  <c r="L387" i="15" s="1"/>
  <c r="G386" i="15"/>
  <c r="H386" i="15" s="1"/>
  <c r="I386" i="15" s="1"/>
  <c r="J386" i="15" s="1"/>
  <c r="K386" i="15" s="1"/>
  <c r="L386" i="15" s="1"/>
  <c r="F386" i="15"/>
  <c r="F385" i="15"/>
  <c r="G385" i="15" s="1"/>
  <c r="H385" i="15" s="1"/>
  <c r="I385" i="15" s="1"/>
  <c r="J385" i="15" s="1"/>
  <c r="K385" i="15" s="1"/>
  <c r="L385" i="15" s="1"/>
  <c r="F384" i="15"/>
  <c r="G384" i="15" s="1"/>
  <c r="H384" i="15" s="1"/>
  <c r="I384" i="15" s="1"/>
  <c r="J384" i="15" s="1"/>
  <c r="K384" i="15" s="1"/>
  <c r="L384" i="15" s="1"/>
  <c r="F383" i="15"/>
  <c r="G383" i="15" s="1"/>
  <c r="H383" i="15" s="1"/>
  <c r="I383" i="15" s="1"/>
  <c r="J383" i="15" s="1"/>
  <c r="K383" i="15" s="1"/>
  <c r="L383" i="15" s="1"/>
  <c r="G382" i="15"/>
  <c r="H382" i="15" s="1"/>
  <c r="I382" i="15" s="1"/>
  <c r="J382" i="15" s="1"/>
  <c r="K382" i="15" s="1"/>
  <c r="L382" i="15" s="1"/>
  <c r="F382" i="15"/>
  <c r="F381" i="15"/>
  <c r="G381" i="15" s="1"/>
  <c r="H381" i="15" s="1"/>
  <c r="I381" i="15" s="1"/>
  <c r="J381" i="15" s="1"/>
  <c r="K381" i="15" s="1"/>
  <c r="L381" i="15" s="1"/>
  <c r="F380" i="15"/>
  <c r="G380" i="15" s="1"/>
  <c r="H380" i="15" s="1"/>
  <c r="I380" i="15" s="1"/>
  <c r="J380" i="15" s="1"/>
  <c r="K380" i="15" s="1"/>
  <c r="L380" i="15" s="1"/>
  <c r="F379" i="15"/>
  <c r="G379" i="15" s="1"/>
  <c r="H379" i="15" s="1"/>
  <c r="I379" i="15" s="1"/>
  <c r="J379" i="15" s="1"/>
  <c r="K379" i="15" s="1"/>
  <c r="L379" i="15" s="1"/>
  <c r="G378" i="15"/>
  <c r="H378" i="15" s="1"/>
  <c r="I378" i="15" s="1"/>
  <c r="J378" i="15" s="1"/>
  <c r="K378" i="15" s="1"/>
  <c r="L378" i="15" s="1"/>
  <c r="F378" i="15"/>
  <c r="F377" i="15"/>
  <c r="G377" i="15" s="1"/>
  <c r="H377" i="15" s="1"/>
  <c r="I377" i="15" s="1"/>
  <c r="J377" i="15" s="1"/>
  <c r="K377" i="15" s="1"/>
  <c r="L377" i="15" s="1"/>
  <c r="F376" i="15"/>
  <c r="G376" i="15" s="1"/>
  <c r="H376" i="15" s="1"/>
  <c r="I376" i="15" s="1"/>
  <c r="J376" i="15" s="1"/>
  <c r="K376" i="15" s="1"/>
  <c r="L376" i="15" s="1"/>
  <c r="F375" i="15"/>
  <c r="G375" i="15" s="1"/>
  <c r="H375" i="15" s="1"/>
  <c r="I375" i="15" s="1"/>
  <c r="J375" i="15" s="1"/>
  <c r="K375" i="15" s="1"/>
  <c r="L375" i="15" s="1"/>
  <c r="G374" i="15"/>
  <c r="H374" i="15" s="1"/>
  <c r="I374" i="15" s="1"/>
  <c r="J374" i="15" s="1"/>
  <c r="K374" i="15" s="1"/>
  <c r="L374" i="15" s="1"/>
  <c r="F374" i="15"/>
  <c r="F357" i="15"/>
  <c r="G357" i="15" s="1"/>
  <c r="H357" i="15" s="1"/>
  <c r="I357" i="15" s="1"/>
  <c r="J357" i="15" s="1"/>
  <c r="K357" i="15" s="1"/>
  <c r="L357" i="15" s="1"/>
  <c r="F348" i="15"/>
  <c r="G348" i="15" s="1"/>
  <c r="H348" i="15" s="1"/>
  <c r="I348" i="15" s="1"/>
  <c r="J348" i="15" s="1"/>
  <c r="K348" i="15" s="1"/>
  <c r="L348" i="15" s="1"/>
  <c r="F349" i="15"/>
  <c r="G349" i="15" s="1"/>
  <c r="H349" i="15" s="1"/>
  <c r="I349" i="15" s="1"/>
  <c r="J349" i="15" s="1"/>
  <c r="K349" i="15" s="1"/>
  <c r="L349" i="15" s="1"/>
  <c r="F350" i="15"/>
  <c r="G350" i="15"/>
  <c r="H350" i="15" s="1"/>
  <c r="I350" i="15" s="1"/>
  <c r="J350" i="15" s="1"/>
  <c r="K350" i="15" s="1"/>
  <c r="L350" i="15" s="1"/>
  <c r="F351" i="15"/>
  <c r="G351" i="15"/>
  <c r="H351" i="15"/>
  <c r="I351" i="15" s="1"/>
  <c r="J351" i="15" s="1"/>
  <c r="K351" i="15" s="1"/>
  <c r="L351" i="15" s="1"/>
  <c r="F352" i="15"/>
  <c r="G352" i="15" s="1"/>
  <c r="H352" i="15" s="1"/>
  <c r="I352" i="15" s="1"/>
  <c r="J352" i="15" s="1"/>
  <c r="K352" i="15" s="1"/>
  <c r="L352" i="15" s="1"/>
  <c r="F353" i="15"/>
  <c r="G353" i="15" s="1"/>
  <c r="H353" i="15" s="1"/>
  <c r="I353" i="15" s="1"/>
  <c r="J353" i="15" s="1"/>
  <c r="K353" i="15" s="1"/>
  <c r="L353" i="15" s="1"/>
  <c r="F354" i="15"/>
  <c r="G354" i="15"/>
  <c r="H354" i="15" s="1"/>
  <c r="I354" i="15" s="1"/>
  <c r="J354" i="15" s="1"/>
  <c r="K354" i="15" s="1"/>
  <c r="L354" i="15" s="1"/>
  <c r="F355" i="15"/>
  <c r="G355" i="15"/>
  <c r="H355" i="15"/>
  <c r="I355" i="15" s="1"/>
  <c r="J355" i="15" s="1"/>
  <c r="K355" i="15" s="1"/>
  <c r="L355" i="15" s="1"/>
  <c r="F356" i="15"/>
  <c r="G356" i="15" s="1"/>
  <c r="H356" i="15" s="1"/>
  <c r="I356" i="15" s="1"/>
  <c r="J356" i="15" s="1"/>
  <c r="K356" i="15" s="1"/>
  <c r="L356" i="15" s="1"/>
  <c r="G347" i="15"/>
  <c r="H347" i="15" s="1"/>
  <c r="I347" i="15" s="1"/>
  <c r="J347" i="15" s="1"/>
  <c r="K347" i="15" s="1"/>
  <c r="L347" i="15" s="1"/>
  <c r="F347" i="15"/>
  <c r="G315" i="15"/>
  <c r="H315" i="15" s="1"/>
  <c r="I315" i="15" s="1"/>
  <c r="J315" i="15" s="1"/>
  <c r="K315" i="15" s="1"/>
  <c r="L315" i="15" s="1"/>
  <c r="G316" i="15"/>
  <c r="H316" i="15"/>
  <c r="I316" i="15" s="1"/>
  <c r="J316" i="15" s="1"/>
  <c r="K316" i="15" s="1"/>
  <c r="L316" i="15" s="1"/>
  <c r="I314" i="15"/>
  <c r="J314" i="15" s="1"/>
  <c r="K314" i="15" s="1"/>
  <c r="L314" i="15" s="1"/>
  <c r="G314" i="15"/>
  <c r="F263" i="15"/>
  <c r="G263" i="15" s="1"/>
  <c r="H263" i="15" s="1"/>
  <c r="I263" i="15" s="1"/>
  <c r="J263" i="15" s="1"/>
  <c r="K263" i="15" s="1"/>
  <c r="L263" i="15" s="1"/>
  <c r="F220" i="15"/>
  <c r="G220" i="15" s="1"/>
  <c r="H220" i="15" s="1"/>
  <c r="I220" i="15" s="1"/>
  <c r="J220" i="15" s="1"/>
  <c r="K220" i="15" s="1"/>
  <c r="L220" i="15" s="1"/>
  <c r="F219" i="15"/>
  <c r="G219" i="15" s="1"/>
  <c r="H219" i="15" s="1"/>
  <c r="I219" i="15" s="1"/>
  <c r="J219" i="15" s="1"/>
  <c r="K219" i="15" s="1"/>
  <c r="L219" i="15" s="1"/>
  <c r="G218" i="15"/>
  <c r="H218" i="15" s="1"/>
  <c r="I218" i="15" s="1"/>
  <c r="J218" i="15" s="1"/>
  <c r="K218" i="15" s="1"/>
  <c r="L218" i="15" s="1"/>
  <c r="F218" i="15"/>
  <c r="F217" i="15"/>
  <c r="G217" i="15" s="1"/>
  <c r="H217" i="15" s="1"/>
  <c r="I217" i="15" s="1"/>
  <c r="J217" i="15" s="1"/>
  <c r="K217" i="15" s="1"/>
  <c r="L217" i="15" s="1"/>
  <c r="F187" i="15"/>
  <c r="F188" i="15"/>
  <c r="F189" i="15"/>
  <c r="F190" i="15"/>
  <c r="G190" i="15" s="1"/>
  <c r="H190" i="15" s="1"/>
  <c r="I190" i="15" s="1"/>
  <c r="J190" i="15" s="1"/>
  <c r="K190" i="15" s="1"/>
  <c r="L190" i="15" s="1"/>
  <c r="F191" i="15"/>
  <c r="G187" i="15"/>
  <c r="H187" i="15" s="1"/>
  <c r="I187" i="15" s="1"/>
  <c r="J187" i="15" s="1"/>
  <c r="K187" i="15" s="1"/>
  <c r="L187" i="15" s="1"/>
  <c r="G188" i="15"/>
  <c r="H188" i="15"/>
  <c r="I188" i="15" s="1"/>
  <c r="J188" i="15" s="1"/>
  <c r="K188" i="15" s="1"/>
  <c r="L188" i="15" s="1"/>
  <c r="G189" i="15"/>
  <c r="H189" i="15" s="1"/>
  <c r="I189" i="15" s="1"/>
  <c r="J189" i="15" s="1"/>
  <c r="K189" i="15" s="1"/>
  <c r="L189" i="15" s="1"/>
  <c r="G191" i="15"/>
  <c r="H191" i="15" s="1"/>
  <c r="I191" i="15" s="1"/>
  <c r="J191" i="15" s="1"/>
  <c r="K191" i="15" s="1"/>
  <c r="L191" i="15" s="1"/>
  <c r="H186" i="15"/>
  <c r="I186" i="15" s="1"/>
  <c r="J186" i="15" s="1"/>
  <c r="K186" i="15" s="1"/>
  <c r="L186" i="15" s="1"/>
  <c r="G186" i="15"/>
  <c r="F186" i="15"/>
  <c r="H137" i="15"/>
  <c r="I137" i="15" s="1"/>
  <c r="J137" i="15" s="1"/>
  <c r="K137" i="15" s="1"/>
  <c r="L137" i="15" s="1"/>
  <c r="G137" i="15"/>
  <c r="G92" i="15"/>
  <c r="H92" i="15" s="1"/>
  <c r="I92" i="15" s="1"/>
  <c r="J92" i="15" s="1"/>
  <c r="K92" i="15" s="1"/>
  <c r="L92" i="15" s="1"/>
  <c r="G93" i="15"/>
  <c r="H93" i="15"/>
  <c r="I93" i="15" s="1"/>
  <c r="J93" i="15" s="1"/>
  <c r="K93" i="15" s="1"/>
  <c r="L93" i="15" s="1"/>
  <c r="G94" i="15"/>
  <c r="H94" i="15" s="1"/>
  <c r="I94" i="15" s="1"/>
  <c r="J94" i="15" s="1"/>
  <c r="K94" i="15" s="1"/>
  <c r="L94" i="15" s="1"/>
  <c r="H91" i="15"/>
  <c r="I91" i="15" s="1"/>
  <c r="J91" i="15" s="1"/>
  <c r="K91" i="15" s="1"/>
  <c r="L91" i="15" s="1"/>
  <c r="G91" i="15"/>
  <c r="G61" i="15"/>
  <c r="H61" i="15" s="1"/>
  <c r="I61" i="15" s="1"/>
  <c r="J61" i="15" s="1"/>
  <c r="K61" i="15" s="1"/>
  <c r="L61" i="15" s="1"/>
  <c r="G62" i="15"/>
  <c r="H62" i="15"/>
  <c r="I62" i="15" s="1"/>
  <c r="J62" i="15" s="1"/>
  <c r="K62" i="15" s="1"/>
  <c r="L62" i="15" s="1"/>
  <c r="G63" i="15"/>
  <c r="H63" i="15" s="1"/>
  <c r="I63" i="15" s="1"/>
  <c r="J63" i="15" s="1"/>
  <c r="K63" i="15" s="1"/>
  <c r="L63" i="15" s="1"/>
  <c r="G64" i="15"/>
  <c r="H64" i="15"/>
  <c r="I64" i="15" s="1"/>
  <c r="J64" i="15" s="1"/>
  <c r="K64" i="15" s="1"/>
  <c r="L64" i="15" s="1"/>
  <c r="G65" i="15"/>
  <c r="H65" i="15" s="1"/>
  <c r="I65" i="15" s="1"/>
  <c r="J65" i="15" s="1"/>
  <c r="K65" i="15" s="1"/>
  <c r="L65" i="15" s="1"/>
  <c r="H60" i="15"/>
  <c r="I60" i="15" s="1"/>
  <c r="J60" i="15" s="1"/>
  <c r="K60" i="15" s="1"/>
  <c r="L60" i="15" s="1"/>
  <c r="G60" i="15"/>
  <c r="H314" i="15" l="1"/>
  <c r="B78" i="20" l="1"/>
  <c r="M18" i="20"/>
  <c r="B82" i="20" s="1"/>
  <c r="L18" i="20"/>
  <c r="B80" i="20"/>
  <c r="K18" i="20"/>
  <c r="J18" i="20"/>
  <c r="B76" i="20" s="1"/>
  <c r="I18" i="20"/>
  <c r="B74" i="20" s="1"/>
  <c r="G39" i="4"/>
  <c r="G40" i="4"/>
  <c r="G41" i="4"/>
  <c r="G42" i="4"/>
  <c r="G43" i="4"/>
  <c r="G44" i="4"/>
  <c r="G45" i="4"/>
  <c r="G46" i="4"/>
  <c r="J61" i="20"/>
  <c r="N39" i="18"/>
  <c r="F17" i="14"/>
  <c r="H12" i="14"/>
  <c r="D90" i="19"/>
  <c r="D20" i="18"/>
  <c r="F21" i="18" s="1"/>
  <c r="E19" i="18"/>
  <c r="F19" i="18" s="1"/>
  <c r="G81" i="4"/>
  <c r="G80" i="4"/>
  <c r="G79" i="4"/>
  <c r="G78" i="4"/>
  <c r="G77" i="4"/>
  <c r="G76" i="4"/>
  <c r="G75" i="4"/>
  <c r="G74" i="4"/>
  <c r="G73" i="4"/>
  <c r="G72" i="4"/>
  <c r="G70" i="4"/>
  <c r="G69" i="4"/>
  <c r="G68" i="4"/>
  <c r="G67" i="4"/>
  <c r="G66" i="4"/>
  <c r="G65" i="4"/>
  <c r="G64" i="4"/>
  <c r="G63" i="4"/>
  <c r="G20" i="4"/>
  <c r="G21" i="4"/>
  <c r="G22" i="4"/>
  <c r="G23" i="4"/>
  <c r="G24" i="4"/>
  <c r="G25" i="4"/>
  <c r="G26" i="4"/>
  <c r="G27" i="4"/>
  <c r="G28" i="4"/>
  <c r="G29" i="4"/>
  <c r="G30" i="4"/>
  <c r="G31" i="4"/>
  <c r="G32" i="4"/>
  <c r="G33" i="4"/>
  <c r="G84" i="3"/>
  <c r="G83" i="3"/>
  <c r="G82" i="3"/>
  <c r="G81" i="3"/>
  <c r="G80" i="3"/>
  <c r="G79" i="3"/>
  <c r="G78" i="3"/>
  <c r="G77" i="3"/>
  <c r="G76" i="3"/>
  <c r="G75" i="3"/>
  <c r="G73" i="3"/>
  <c r="G72" i="3"/>
  <c r="G71" i="3"/>
  <c r="G70" i="3"/>
  <c r="G69" i="3"/>
  <c r="G68" i="3"/>
  <c r="G67" i="3"/>
  <c r="G66" i="3"/>
  <c r="G62" i="3"/>
  <c r="G61" i="3"/>
  <c r="G60" i="3"/>
  <c r="G59" i="3"/>
  <c r="G58" i="3"/>
  <c r="G57" i="3"/>
  <c r="G56" i="3"/>
  <c r="G55" i="3"/>
  <c r="G54" i="3"/>
  <c r="G53" i="3"/>
  <c r="G52" i="3"/>
  <c r="G51" i="3"/>
  <c r="G50" i="3"/>
  <c r="G49" i="3"/>
  <c r="G48" i="3"/>
  <c r="G47" i="3"/>
  <c r="G46" i="3"/>
  <c r="G45" i="3"/>
  <c r="G44" i="3"/>
  <c r="G43" i="3"/>
  <c r="G42" i="3"/>
  <c r="G23" i="3"/>
  <c r="G24" i="3"/>
  <c r="G25" i="3"/>
  <c r="G26" i="3"/>
  <c r="G27" i="3"/>
  <c r="G28" i="3"/>
  <c r="G29" i="3"/>
  <c r="G30" i="3"/>
  <c r="G31" i="3"/>
  <c r="G32" i="3"/>
  <c r="G33" i="3"/>
  <c r="G34" i="3"/>
  <c r="G35" i="3"/>
  <c r="G36" i="3"/>
  <c r="E47" i="13"/>
  <c r="E48" i="13" s="1"/>
  <c r="E49" i="13" s="1"/>
  <c r="E50" i="13" s="1"/>
  <c r="A76" i="20"/>
  <c r="A78" i="20" s="1"/>
  <c r="A80" i="20" s="1"/>
  <c r="A82" i="20" s="1"/>
  <c r="A84" i="20" s="1"/>
  <c r="A86" i="20" s="1"/>
  <c r="E94" i="21"/>
  <c r="J80" i="21"/>
  <c r="J81" i="21" s="1"/>
  <c r="M69" i="21"/>
  <c r="M70" i="21" s="1"/>
  <c r="O263" i="20"/>
  <c r="E47" i="21"/>
  <c r="F47" i="21"/>
  <c r="J223" i="20" s="1"/>
  <c r="G47" i="21"/>
  <c r="K223" i="20" s="1"/>
  <c r="H47" i="21"/>
  <c r="I47" i="21"/>
  <c r="J47" i="21"/>
  <c r="N223" i="20" s="1"/>
  <c r="K47" i="21"/>
  <c r="O223" i="20" s="1"/>
  <c r="L47" i="21"/>
  <c r="P223" i="20" s="1"/>
  <c r="M47" i="21"/>
  <c r="Q223" i="20" s="1"/>
  <c r="N47" i="21"/>
  <c r="P47" i="21" s="1"/>
  <c r="Q47" i="21" s="1"/>
  <c r="D47" i="21"/>
  <c r="AQ140" i="19"/>
  <c r="AR140" i="19" s="1"/>
  <c r="AM143" i="19"/>
  <c r="AN143" i="19" s="1"/>
  <c r="W135" i="19"/>
  <c r="X135" i="19" s="1"/>
  <c r="W142" i="19"/>
  <c r="X142" i="19" s="1"/>
  <c r="W143" i="19"/>
  <c r="X143" i="19" s="1"/>
  <c r="AI70" i="19"/>
  <c r="AQ70" i="19"/>
  <c r="AR70" i="19" s="1"/>
  <c r="AI71" i="19"/>
  <c r="AQ71" i="19"/>
  <c r="AI72" i="19"/>
  <c r="AQ72" i="19"/>
  <c r="AI90" i="19"/>
  <c r="AJ90" i="19" s="1"/>
  <c r="AQ90" i="19"/>
  <c r="AI91" i="19"/>
  <c r="AJ91" i="19" s="1"/>
  <c r="AM91" i="19"/>
  <c r="AN91" i="19" s="1"/>
  <c r="AM92" i="19"/>
  <c r="W93" i="19"/>
  <c r="AQ111" i="19"/>
  <c r="AR111" i="19" s="1"/>
  <c r="AM112" i="19"/>
  <c r="AQ113" i="19"/>
  <c r="AI114" i="19"/>
  <c r="AQ114" i="19"/>
  <c r="AQ115" i="19"/>
  <c r="AI116" i="19"/>
  <c r="AQ116" i="19"/>
  <c r="AM117" i="19"/>
  <c r="AN117" i="19" s="1"/>
  <c r="AM118" i="19"/>
  <c r="AQ119" i="19"/>
  <c r="AR119" i="19" s="1"/>
  <c r="AI120" i="19"/>
  <c r="AJ120" i="19" s="1"/>
  <c r="AQ120" i="19"/>
  <c r="AQ121" i="19"/>
  <c r="AM122" i="19"/>
  <c r="AI123" i="19"/>
  <c r="AJ123" i="19" s="1"/>
  <c r="AQ123" i="19"/>
  <c r="AR123" i="19" s="1"/>
  <c r="AM124" i="19"/>
  <c r="W115" i="19"/>
  <c r="X115" i="19" s="1"/>
  <c r="W119" i="19"/>
  <c r="W123" i="19"/>
  <c r="X123" i="19" s="1"/>
  <c r="T375" i="15"/>
  <c r="AJ377" i="15"/>
  <c r="T379" i="15"/>
  <c r="V379" i="15" s="1"/>
  <c r="W379" i="15" s="1"/>
  <c r="AB381" i="15"/>
  <c r="AJ381" i="15"/>
  <c r="X386" i="15"/>
  <c r="P376" i="15"/>
  <c r="R376" i="15" s="1"/>
  <c r="S376" i="15" s="1"/>
  <c r="P377" i="15"/>
  <c r="Q377" i="15" s="1"/>
  <c r="P380" i="15"/>
  <c r="P381" i="15"/>
  <c r="Q381" i="15" s="1"/>
  <c r="P384" i="15"/>
  <c r="X347" i="15"/>
  <c r="Y347" i="15" s="1"/>
  <c r="P348" i="15"/>
  <c r="Q348" i="15" s="1"/>
  <c r="P350" i="15"/>
  <c r="R350" i="15" s="1"/>
  <c r="S350" i="15" s="1"/>
  <c r="X351" i="15"/>
  <c r="Y351" i="15" s="1"/>
  <c r="X355" i="15"/>
  <c r="Y355" i="15" s="1"/>
  <c r="X357" i="15"/>
  <c r="P358" i="15"/>
  <c r="Q358" i="15"/>
  <c r="N351" i="15"/>
  <c r="O351" i="15" s="1"/>
  <c r="N354" i="15"/>
  <c r="O354" i="15" s="1"/>
  <c r="N355" i="15"/>
  <c r="O355" i="15" s="1"/>
  <c r="N357" i="15"/>
  <c r="O357" i="15" s="1"/>
  <c r="T264" i="15"/>
  <c r="X264" i="15"/>
  <c r="I575" i="15"/>
  <c r="T219" i="15"/>
  <c r="U219" i="15" s="1"/>
  <c r="X187" i="15"/>
  <c r="Y187" i="15" s="1"/>
  <c r="H545" i="15"/>
  <c r="P187" i="15"/>
  <c r="Q187" i="15" s="1"/>
  <c r="P189" i="15"/>
  <c r="Q189" i="15" s="1"/>
  <c r="F124" i="21"/>
  <c r="G124" i="21"/>
  <c r="H124" i="21"/>
  <c r="I124" i="21"/>
  <c r="J124" i="21"/>
  <c r="K124" i="21"/>
  <c r="L124" i="21"/>
  <c r="M124" i="21"/>
  <c r="F125" i="21"/>
  <c r="G125" i="21"/>
  <c r="H125" i="21"/>
  <c r="I125" i="21"/>
  <c r="J125" i="21"/>
  <c r="K125" i="21"/>
  <c r="L125" i="21"/>
  <c r="M125" i="21"/>
  <c r="N124" i="21"/>
  <c r="N125" i="21"/>
  <c r="E125" i="21"/>
  <c r="E124" i="21"/>
  <c r="L24" i="21"/>
  <c r="L57" i="21" s="1"/>
  <c r="L90" i="21" s="1"/>
  <c r="L121" i="21" s="1"/>
  <c r="M24" i="21"/>
  <c r="M57" i="21"/>
  <c r="M90" i="21" s="1"/>
  <c r="M121" i="21" s="1"/>
  <c r="N24" i="21"/>
  <c r="N57" i="21" s="1"/>
  <c r="N90" i="21" s="1"/>
  <c r="N121" i="21" s="1"/>
  <c r="F80" i="21"/>
  <c r="I80" i="21"/>
  <c r="N80" i="21"/>
  <c r="D80" i="21"/>
  <c r="D113" i="21" s="1"/>
  <c r="D69" i="21"/>
  <c r="O85" i="21"/>
  <c r="O52" i="21"/>
  <c r="O84" i="21"/>
  <c r="L81" i="4"/>
  <c r="AL35" i="15"/>
  <c r="AM35" i="15" s="1"/>
  <c r="AL40" i="15"/>
  <c r="AM40" i="15" s="1"/>
  <c r="AL44" i="15"/>
  <c r="AM44" i="15" s="1"/>
  <c r="AL51" i="15"/>
  <c r="AM51" i="15" s="1"/>
  <c r="AK27" i="15"/>
  <c r="AK35" i="15"/>
  <c r="AK38" i="15"/>
  <c r="AK43" i="15"/>
  <c r="AK51" i="15"/>
  <c r="AJ25" i="15"/>
  <c r="AJ26" i="15"/>
  <c r="AK26" i="15" s="1"/>
  <c r="AJ27" i="15"/>
  <c r="AL27" i="15" s="1"/>
  <c r="AM27" i="15" s="1"/>
  <c r="AJ28" i="15"/>
  <c r="AL28" i="15" s="1"/>
  <c r="AM28" i="15" s="1"/>
  <c r="AJ29" i="15"/>
  <c r="AJ30" i="15"/>
  <c r="AK30" i="15" s="1"/>
  <c r="AJ31" i="15"/>
  <c r="AJ32" i="15"/>
  <c r="AL32" i="15" s="1"/>
  <c r="AM32" i="15" s="1"/>
  <c r="AJ33" i="15"/>
  <c r="AJ34" i="15"/>
  <c r="AJ35" i="15"/>
  <c r="AJ36" i="15"/>
  <c r="AJ37" i="15"/>
  <c r="AJ38" i="15"/>
  <c r="AL38" i="15"/>
  <c r="AM38" i="15" s="1"/>
  <c r="AJ39" i="15"/>
  <c r="AK39" i="15" s="1"/>
  <c r="AJ40" i="15"/>
  <c r="AK40" i="15"/>
  <c r="AJ41" i="15"/>
  <c r="AJ42" i="15"/>
  <c r="AK42" i="15" s="1"/>
  <c r="AJ43" i="15"/>
  <c r="AL43" i="15" s="1"/>
  <c r="AM43" i="15" s="1"/>
  <c r="AJ44" i="15"/>
  <c r="AK44" i="15" s="1"/>
  <c r="AJ45" i="15"/>
  <c r="AJ46" i="15"/>
  <c r="AK46" i="15" s="1"/>
  <c r="AJ47" i="15"/>
  <c r="AJ48" i="15"/>
  <c r="AJ49" i="15"/>
  <c r="AJ50" i="15"/>
  <c r="AK50" i="15" s="1"/>
  <c r="AL50" i="15"/>
  <c r="AM50" i="15" s="1"/>
  <c r="AJ51" i="15"/>
  <c r="AJ52" i="15"/>
  <c r="AL52" i="15" s="1"/>
  <c r="AM52" i="15" s="1"/>
  <c r="AH25" i="15"/>
  <c r="AI25" i="15" s="1"/>
  <c r="AH32" i="15"/>
  <c r="AI32" i="15" s="1"/>
  <c r="AH48" i="15"/>
  <c r="AI48" i="15" s="1"/>
  <c r="AH49" i="15"/>
  <c r="AI49" i="15" s="1"/>
  <c r="AG32" i="15"/>
  <c r="AG39" i="15"/>
  <c r="AG48" i="15"/>
  <c r="AG52" i="15"/>
  <c r="AF25" i="15"/>
  <c r="AG25" i="15" s="1"/>
  <c r="AF26" i="15"/>
  <c r="AF27" i="15"/>
  <c r="AH27" i="15" s="1"/>
  <c r="AI27" i="15" s="1"/>
  <c r="AF28" i="15"/>
  <c r="AF29" i="15"/>
  <c r="AG29" i="15" s="1"/>
  <c r="AF30" i="15"/>
  <c r="AF31" i="15"/>
  <c r="AF32" i="15"/>
  <c r="AF33" i="15"/>
  <c r="AF34" i="15"/>
  <c r="AF35" i="15"/>
  <c r="AH35" i="15"/>
  <c r="AI35" i="15" s="1"/>
  <c r="AF36" i="15"/>
  <c r="AG36" i="15" s="1"/>
  <c r="AF37" i="15"/>
  <c r="AH37" i="15" s="1"/>
  <c r="AI37" i="15" s="1"/>
  <c r="AG37" i="15"/>
  <c r="AF38" i="15"/>
  <c r="AF39" i="15"/>
  <c r="AH39" i="15" s="1"/>
  <c r="AI39" i="15"/>
  <c r="AF40" i="15"/>
  <c r="AF41" i="15"/>
  <c r="AF42" i="15"/>
  <c r="AF43" i="15"/>
  <c r="AH43" i="15"/>
  <c r="AI43" i="15" s="1"/>
  <c r="AF44" i="15"/>
  <c r="AF45" i="15"/>
  <c r="AH45" i="15" s="1"/>
  <c r="AI45" i="15" s="1"/>
  <c r="AG45" i="15"/>
  <c r="AF46" i="15"/>
  <c r="AF47" i="15"/>
  <c r="AG47" i="15" s="1"/>
  <c r="AF48" i="15"/>
  <c r="AF49" i="15"/>
  <c r="AG49" i="15" s="1"/>
  <c r="AF50" i="15"/>
  <c r="AF51" i="15"/>
  <c r="AH51" i="15"/>
  <c r="AI51" i="15" s="1"/>
  <c r="AF52" i="15"/>
  <c r="AH52" i="15" s="1"/>
  <c r="AI52" i="15" s="1"/>
  <c r="AF53" i="15"/>
  <c r="AH53" i="15" s="1"/>
  <c r="AI53" i="15" s="1"/>
  <c r="AG53" i="15"/>
  <c r="AE52" i="15"/>
  <c r="AC28" i="15"/>
  <c r="AC36" i="15"/>
  <c r="AC48" i="15"/>
  <c r="AB25" i="15"/>
  <c r="AD25" i="15" s="1"/>
  <c r="AE25" i="15" s="1"/>
  <c r="AC25" i="15"/>
  <c r="AB26" i="15"/>
  <c r="AB27" i="15"/>
  <c r="AC27" i="15" s="1"/>
  <c r="AB28" i="15"/>
  <c r="AD28" i="15" s="1"/>
  <c r="AE28" i="15" s="1"/>
  <c r="AB29" i="15"/>
  <c r="AB30" i="15"/>
  <c r="AB31" i="15"/>
  <c r="AD31" i="15" s="1"/>
  <c r="AE31" i="15"/>
  <c r="AB32" i="15"/>
  <c r="AC32" i="15" s="1"/>
  <c r="AB33" i="15"/>
  <c r="AC33" i="15" s="1"/>
  <c r="AB34" i="15"/>
  <c r="AB35" i="15"/>
  <c r="AB36" i="15"/>
  <c r="AD36" i="15" s="1"/>
  <c r="AE36" i="15" s="1"/>
  <c r="AB37" i="15"/>
  <c r="AB38" i="15"/>
  <c r="AB39" i="15"/>
  <c r="AD39" i="15"/>
  <c r="AE39" i="15"/>
  <c r="AB40" i="15"/>
  <c r="AB41" i="15"/>
  <c r="AD41" i="15" s="1"/>
  <c r="AE41" i="15" s="1"/>
  <c r="AC41" i="15"/>
  <c r="AB42" i="15"/>
  <c r="AB43" i="15"/>
  <c r="AB44" i="15"/>
  <c r="AC44" i="15" s="1"/>
  <c r="AB45" i="15"/>
  <c r="AB46" i="15"/>
  <c r="AB47" i="15"/>
  <c r="AD47" i="15" s="1"/>
  <c r="AE47" i="15" s="1"/>
  <c r="AB48" i="15"/>
  <c r="AD48" i="15" s="1"/>
  <c r="AE48" i="15" s="1"/>
  <c r="AB49" i="15"/>
  <c r="AD49" i="15" s="1"/>
  <c r="AE49" i="15" s="1"/>
  <c r="AB50" i="15"/>
  <c r="AB51" i="15"/>
  <c r="AD51" i="15" s="1"/>
  <c r="AE51" i="15" s="1"/>
  <c r="AB52" i="15"/>
  <c r="AD52" i="15" s="1"/>
  <c r="AB53" i="15"/>
  <c r="Z25" i="15"/>
  <c r="AA25" i="15" s="1"/>
  <c r="Z28" i="15"/>
  <c r="AA28" i="15" s="1"/>
  <c r="AA32" i="15"/>
  <c r="AA36" i="15"/>
  <c r="Z37" i="15"/>
  <c r="AA37" i="15" s="1"/>
  <c r="Z41" i="15"/>
  <c r="AA41" i="15"/>
  <c r="Z44" i="15"/>
  <c r="AA44" i="15" s="1"/>
  <c r="AA49" i="15"/>
  <c r="Z52" i="15"/>
  <c r="AA52" i="15" s="1"/>
  <c r="Y28" i="15"/>
  <c r="Y32" i="15"/>
  <c r="Y36" i="15"/>
  <c r="Y52" i="15"/>
  <c r="X25" i="15"/>
  <c r="Y25" i="15"/>
  <c r="X26" i="15"/>
  <c r="X27" i="15"/>
  <c r="Z27" i="15" s="1"/>
  <c r="AA27" i="15" s="1"/>
  <c r="X28" i="15"/>
  <c r="X29" i="15"/>
  <c r="Y29" i="15" s="1"/>
  <c r="X30" i="15"/>
  <c r="X31" i="15"/>
  <c r="Z31" i="15" s="1"/>
  <c r="AA31" i="15" s="1"/>
  <c r="X32" i="15"/>
  <c r="Z32" i="15" s="1"/>
  <c r="X33" i="15"/>
  <c r="X34" i="15"/>
  <c r="X35" i="15"/>
  <c r="Z35" i="15"/>
  <c r="AA35" i="15" s="1"/>
  <c r="X36" i="15"/>
  <c r="Z36" i="15" s="1"/>
  <c r="X37" i="15"/>
  <c r="Y37" i="15"/>
  <c r="X38" i="15"/>
  <c r="X39" i="15"/>
  <c r="Z39" i="15"/>
  <c r="AA39" i="15"/>
  <c r="X40" i="15"/>
  <c r="Y40" i="15" s="1"/>
  <c r="X41" i="15"/>
  <c r="Y41" i="15"/>
  <c r="X42" i="15"/>
  <c r="X43" i="15"/>
  <c r="Z43" i="15" s="1"/>
  <c r="AA43" i="15" s="1"/>
  <c r="X44" i="15"/>
  <c r="Y44" i="15" s="1"/>
  <c r="X45" i="15"/>
  <c r="X46" i="15"/>
  <c r="X47" i="15"/>
  <c r="Z47" i="15"/>
  <c r="AA47" i="15" s="1"/>
  <c r="X48" i="15"/>
  <c r="X49" i="15"/>
  <c r="Z49" i="15" s="1"/>
  <c r="X50" i="15"/>
  <c r="X51" i="15"/>
  <c r="Z51" i="15" s="1"/>
  <c r="AA51" i="15" s="1"/>
  <c r="X52" i="15"/>
  <c r="X53" i="15"/>
  <c r="W53" i="15"/>
  <c r="V40" i="15"/>
  <c r="W40" i="15" s="1"/>
  <c r="V44" i="15"/>
  <c r="W44" i="15" s="1"/>
  <c r="V52" i="15"/>
  <c r="W52" i="15" s="1"/>
  <c r="T25" i="15"/>
  <c r="U25" i="15" s="1"/>
  <c r="T26" i="15"/>
  <c r="T27" i="15"/>
  <c r="T28" i="15"/>
  <c r="V28" i="15" s="1"/>
  <c r="W28" i="15" s="1"/>
  <c r="T29" i="15"/>
  <c r="T30" i="15"/>
  <c r="T31" i="15"/>
  <c r="T32" i="15"/>
  <c r="T33" i="15"/>
  <c r="U33" i="15" s="1"/>
  <c r="T34" i="15"/>
  <c r="T35" i="15"/>
  <c r="T36" i="15"/>
  <c r="V36" i="15" s="1"/>
  <c r="W36" i="15" s="1"/>
  <c r="T37" i="15"/>
  <c r="T38" i="15"/>
  <c r="V38" i="15"/>
  <c r="W38" i="15"/>
  <c r="T39" i="15"/>
  <c r="T40" i="15"/>
  <c r="U40" i="15" s="1"/>
  <c r="T41" i="15"/>
  <c r="U41" i="15"/>
  <c r="T42" i="15"/>
  <c r="V42" i="15" s="1"/>
  <c r="W42" i="15" s="1"/>
  <c r="T43" i="15"/>
  <c r="T44" i="15"/>
  <c r="U44" i="15" s="1"/>
  <c r="T45" i="15"/>
  <c r="V45" i="15" s="1"/>
  <c r="W45" i="15" s="1"/>
  <c r="U45" i="15"/>
  <c r="T46" i="15"/>
  <c r="T47" i="15"/>
  <c r="T48" i="15"/>
  <c r="V48" i="15" s="1"/>
  <c r="W48" i="15" s="1"/>
  <c r="T49" i="15"/>
  <c r="U49" i="15" s="1"/>
  <c r="T50" i="15"/>
  <c r="V50" i="15"/>
  <c r="W50" i="15" s="1"/>
  <c r="T51" i="15"/>
  <c r="V51" i="15"/>
  <c r="W51" i="15"/>
  <c r="T52" i="15"/>
  <c r="U52" i="15" s="1"/>
  <c r="T53" i="15"/>
  <c r="V53" i="15" s="1"/>
  <c r="U53" i="15"/>
  <c r="S26" i="15"/>
  <c r="R29" i="15"/>
  <c r="S29" i="15" s="1"/>
  <c r="R39" i="15"/>
  <c r="S39" i="15" s="1"/>
  <c r="R45" i="15"/>
  <c r="S45" i="15" s="1"/>
  <c r="Q26" i="15"/>
  <c r="Q31" i="15"/>
  <c r="Q50" i="15"/>
  <c r="P25" i="15"/>
  <c r="P26" i="15"/>
  <c r="R26" i="15"/>
  <c r="P27" i="15"/>
  <c r="P28" i="15"/>
  <c r="Q28" i="15"/>
  <c r="P29" i="15"/>
  <c r="Q29" i="15" s="1"/>
  <c r="P30" i="15"/>
  <c r="Q30" i="15" s="1"/>
  <c r="R30" i="15"/>
  <c r="S30" i="15" s="1"/>
  <c r="P31" i="15"/>
  <c r="R31" i="15" s="1"/>
  <c r="S31" i="15" s="1"/>
  <c r="P32" i="15"/>
  <c r="R32" i="15" s="1"/>
  <c r="S32" i="15" s="1"/>
  <c r="P33" i="15"/>
  <c r="P34" i="15"/>
  <c r="R34" i="15"/>
  <c r="S34" i="15" s="1"/>
  <c r="P35" i="15"/>
  <c r="R35" i="15" s="1"/>
  <c r="S35" i="15" s="1"/>
  <c r="P36" i="15"/>
  <c r="R36" i="15"/>
  <c r="S36" i="15" s="1"/>
  <c r="P37" i="15"/>
  <c r="P38" i="15"/>
  <c r="Q38" i="15" s="1"/>
  <c r="R38" i="15"/>
  <c r="S38" i="15" s="1"/>
  <c r="P39" i="15"/>
  <c r="Q39" i="15"/>
  <c r="P40" i="15"/>
  <c r="P41" i="15"/>
  <c r="P42" i="15"/>
  <c r="Q42" i="15" s="1"/>
  <c r="R42" i="15"/>
  <c r="S42" i="15" s="1"/>
  <c r="P43" i="15"/>
  <c r="Q43" i="15" s="1"/>
  <c r="P44" i="15"/>
  <c r="Q44" i="15"/>
  <c r="P45" i="15"/>
  <c r="Q45" i="15" s="1"/>
  <c r="P46" i="15"/>
  <c r="Q46" i="15" s="1"/>
  <c r="R46" i="15"/>
  <c r="S46" i="15" s="1"/>
  <c r="P47" i="15"/>
  <c r="R47" i="15" s="1"/>
  <c r="S47" i="15" s="1"/>
  <c r="P48" i="15"/>
  <c r="R48" i="15" s="1"/>
  <c r="S48" i="15" s="1"/>
  <c r="P49" i="15"/>
  <c r="P50" i="15"/>
  <c r="R50" i="15"/>
  <c r="S50" i="15" s="1"/>
  <c r="P51" i="15"/>
  <c r="R51" i="15" s="1"/>
  <c r="S51" i="15" s="1"/>
  <c r="P52" i="15"/>
  <c r="R52" i="15"/>
  <c r="S52" i="15" s="1"/>
  <c r="P53" i="15"/>
  <c r="O32" i="15"/>
  <c r="O36" i="15"/>
  <c r="O48" i="15"/>
  <c r="O52" i="15"/>
  <c r="N25" i="15"/>
  <c r="O25" i="15"/>
  <c r="N26" i="15"/>
  <c r="O26" i="15" s="1"/>
  <c r="N27" i="15"/>
  <c r="O27" i="15"/>
  <c r="N28" i="15"/>
  <c r="O28" i="15" s="1"/>
  <c r="N29" i="15"/>
  <c r="O29" i="15" s="1"/>
  <c r="N30" i="15"/>
  <c r="O30" i="15"/>
  <c r="N31" i="15"/>
  <c r="O31" i="15" s="1"/>
  <c r="N32" i="15"/>
  <c r="N33" i="15"/>
  <c r="O33" i="15" s="1"/>
  <c r="N34" i="15"/>
  <c r="O34" i="15"/>
  <c r="N35" i="15"/>
  <c r="O35" i="15" s="1"/>
  <c r="N36" i="15"/>
  <c r="N37" i="15"/>
  <c r="O37" i="15"/>
  <c r="N38" i="15"/>
  <c r="O38" i="15" s="1"/>
  <c r="N39" i="15"/>
  <c r="O39" i="15"/>
  <c r="N40" i="15"/>
  <c r="O40" i="15" s="1"/>
  <c r="N41" i="15"/>
  <c r="O41" i="15"/>
  <c r="N42" i="15"/>
  <c r="O42" i="15" s="1"/>
  <c r="N43" i="15"/>
  <c r="O43" i="15"/>
  <c r="N44" i="15"/>
  <c r="O44" i="15" s="1"/>
  <c r="N45" i="15"/>
  <c r="O45" i="15" s="1"/>
  <c r="N46" i="15"/>
  <c r="O46" i="15"/>
  <c r="N47" i="15"/>
  <c r="O47" i="15" s="1"/>
  <c r="N48" i="15"/>
  <c r="N49" i="15"/>
  <c r="O49" i="15" s="1"/>
  <c r="N50" i="15"/>
  <c r="O50" i="15"/>
  <c r="N51" i="15"/>
  <c r="O51" i="15" s="1"/>
  <c r="N52" i="15"/>
  <c r="N53" i="15"/>
  <c r="O53" i="15"/>
  <c r="D100" i="18"/>
  <c r="N90" i="18"/>
  <c r="N91" i="18"/>
  <c r="N92" i="18"/>
  <c r="N93" i="18"/>
  <c r="N94" i="18"/>
  <c r="N95" i="18"/>
  <c r="N96" i="18"/>
  <c r="N97" i="18"/>
  <c r="N98" i="18"/>
  <c r="N71" i="18"/>
  <c r="N72" i="18"/>
  <c r="N73" i="18"/>
  <c r="N74" i="18"/>
  <c r="N75" i="18"/>
  <c r="N76" i="18"/>
  <c r="N77" i="18"/>
  <c r="N78" i="18"/>
  <c r="N79" i="18"/>
  <c r="N80" i="18"/>
  <c r="N81" i="18"/>
  <c r="N82" i="18"/>
  <c r="N83" i="18"/>
  <c r="N84" i="18"/>
  <c r="N52" i="18"/>
  <c r="N53" i="18"/>
  <c r="N54" i="18"/>
  <c r="N55" i="18"/>
  <c r="N56" i="18"/>
  <c r="N57" i="18"/>
  <c r="N58" i="18"/>
  <c r="N59" i="18"/>
  <c r="N60" i="18"/>
  <c r="N61" i="18"/>
  <c r="N62" i="18"/>
  <c r="N63" i="18"/>
  <c r="N64" i="18"/>
  <c r="N65" i="18"/>
  <c r="N36" i="18"/>
  <c r="N37" i="18"/>
  <c r="N38" i="18"/>
  <c r="N40" i="18"/>
  <c r="N41" i="18"/>
  <c r="N42" i="18"/>
  <c r="N43" i="18"/>
  <c r="N44" i="18"/>
  <c r="N45" i="18"/>
  <c r="N46" i="18"/>
  <c r="N47" i="18"/>
  <c r="N48" i="18"/>
  <c r="N49" i="18"/>
  <c r="N50" i="18"/>
  <c r="I447" i="15"/>
  <c r="C652" i="15"/>
  <c r="C653" i="15"/>
  <c r="C654" i="15"/>
  <c r="C655" i="15"/>
  <c r="C656" i="15"/>
  <c r="C657" i="15"/>
  <c r="C658" i="15"/>
  <c r="C659" i="15"/>
  <c r="C660" i="15"/>
  <c r="C642" i="15"/>
  <c r="C643" i="15"/>
  <c r="C644" i="15"/>
  <c r="C645" i="15"/>
  <c r="C646" i="15"/>
  <c r="C647" i="15"/>
  <c r="C648" i="15"/>
  <c r="C649" i="15"/>
  <c r="C650" i="15"/>
  <c r="C631" i="15"/>
  <c r="C632" i="15"/>
  <c r="C633" i="15"/>
  <c r="C634" i="15"/>
  <c r="C635" i="15"/>
  <c r="C636" i="15"/>
  <c r="C637" i="15"/>
  <c r="C638" i="15"/>
  <c r="C639" i="15"/>
  <c r="C621" i="15"/>
  <c r="C622" i="15"/>
  <c r="C623" i="15"/>
  <c r="C624" i="15"/>
  <c r="C625" i="15"/>
  <c r="C626" i="15"/>
  <c r="C627" i="15"/>
  <c r="C628" i="15"/>
  <c r="C629" i="15"/>
  <c r="C528" i="15"/>
  <c r="C529" i="15"/>
  <c r="C530" i="15"/>
  <c r="C531" i="15"/>
  <c r="C532" i="15"/>
  <c r="C533" i="15"/>
  <c r="C534" i="15"/>
  <c r="C535" i="15"/>
  <c r="C536" i="15"/>
  <c r="C518" i="15"/>
  <c r="C519" i="15"/>
  <c r="C520" i="15"/>
  <c r="C521" i="15"/>
  <c r="C522" i="15"/>
  <c r="C523" i="15"/>
  <c r="C524" i="15"/>
  <c r="C525" i="15"/>
  <c r="C526" i="15"/>
  <c r="C515" i="15"/>
  <c r="C507" i="15"/>
  <c r="C508" i="15"/>
  <c r="C509" i="15"/>
  <c r="C510" i="15"/>
  <c r="C511" i="15"/>
  <c r="C512" i="15"/>
  <c r="C513" i="15"/>
  <c r="C514" i="15"/>
  <c r="C497" i="15"/>
  <c r="C498" i="15"/>
  <c r="C499" i="15"/>
  <c r="C500" i="15"/>
  <c r="C501" i="15"/>
  <c r="C502" i="15"/>
  <c r="C503" i="15"/>
  <c r="C504" i="15"/>
  <c r="C505" i="15"/>
  <c r="G512" i="15"/>
  <c r="D169" i="15"/>
  <c r="D528" i="15"/>
  <c r="D170" i="15"/>
  <c r="D296" i="15" s="1"/>
  <c r="D653" i="15" s="1"/>
  <c r="D171" i="15"/>
  <c r="D530" i="15" s="1"/>
  <c r="D172" i="15"/>
  <c r="D531" i="15"/>
  <c r="D173" i="15"/>
  <c r="D532" i="15" s="1"/>
  <c r="D174" i="15"/>
  <c r="D533" i="15"/>
  <c r="D175" i="15"/>
  <c r="D534" i="15" s="1"/>
  <c r="D176" i="15"/>
  <c r="D177" i="15"/>
  <c r="D536" i="15"/>
  <c r="D159" i="15"/>
  <c r="D518" i="15" s="1"/>
  <c r="D160" i="15"/>
  <c r="D519" i="15"/>
  <c r="D161" i="15"/>
  <c r="D520" i="15" s="1"/>
  <c r="D162" i="15"/>
  <c r="D521" i="15"/>
  <c r="D163" i="15"/>
  <c r="D164" i="15"/>
  <c r="D523" i="15"/>
  <c r="D165" i="15"/>
  <c r="D166" i="15"/>
  <c r="D525" i="15" s="1"/>
  <c r="D167" i="15"/>
  <c r="D526" i="15"/>
  <c r="D148" i="15"/>
  <c r="D507" i="15" s="1"/>
  <c r="D149" i="15"/>
  <c r="D508" i="15"/>
  <c r="D150" i="15"/>
  <c r="D509" i="15" s="1"/>
  <c r="D151" i="15"/>
  <c r="D510" i="15" s="1"/>
  <c r="D152" i="15"/>
  <c r="D511" i="15" s="1"/>
  <c r="D153" i="15"/>
  <c r="D154" i="15"/>
  <c r="D513" i="15" s="1"/>
  <c r="D155" i="15"/>
  <c r="D514" i="15"/>
  <c r="D156" i="15"/>
  <c r="D515" i="15" s="1"/>
  <c r="D138" i="15"/>
  <c r="D497" i="15"/>
  <c r="D139" i="15"/>
  <c r="D498" i="15" s="1"/>
  <c r="D140" i="15"/>
  <c r="D141" i="15"/>
  <c r="D500" i="15" s="1"/>
  <c r="D142" i="15"/>
  <c r="D143" i="15"/>
  <c r="D502" i="15"/>
  <c r="D144" i="15"/>
  <c r="D503" i="15" s="1"/>
  <c r="D145" i="15"/>
  <c r="D271" i="15"/>
  <c r="D628" i="15"/>
  <c r="D146" i="15"/>
  <c r="D505" i="15" s="1"/>
  <c r="L133" i="4"/>
  <c r="F169" i="15"/>
  <c r="N169" i="15" s="1"/>
  <c r="O169" i="15" s="1"/>
  <c r="L134" i="4"/>
  <c r="F170" i="15" s="1"/>
  <c r="N170" i="15" s="1"/>
  <c r="O170" i="15" s="1"/>
  <c r="P170" i="15"/>
  <c r="R170" i="15"/>
  <c r="S170" i="15" s="1"/>
  <c r="L135" i="4"/>
  <c r="F171" i="15"/>
  <c r="N171" i="15" s="1"/>
  <c r="O171" i="15" s="1"/>
  <c r="L136" i="4"/>
  <c r="F172" i="15"/>
  <c r="N172" i="15"/>
  <c r="O172" i="15" s="1"/>
  <c r="L137" i="4"/>
  <c r="F173" i="15"/>
  <c r="N173" i="15"/>
  <c r="O173" i="15" s="1"/>
  <c r="L138" i="4"/>
  <c r="F174" i="15"/>
  <c r="N174" i="15"/>
  <c r="O174" i="15" s="1"/>
  <c r="L139" i="4"/>
  <c r="F175" i="15"/>
  <c r="N175" i="15" s="1"/>
  <c r="L140" i="4"/>
  <c r="F176" i="15"/>
  <c r="L141" i="4"/>
  <c r="F177" i="15" s="1"/>
  <c r="N177" i="15" s="1"/>
  <c r="O177" i="15" s="1"/>
  <c r="L123" i="4"/>
  <c r="F148" i="15"/>
  <c r="N148" i="15" s="1"/>
  <c r="O148" i="15" s="1"/>
  <c r="L124" i="4"/>
  <c r="F149" i="15" s="1"/>
  <c r="N149" i="15" s="1"/>
  <c r="O149" i="15" s="1"/>
  <c r="L125" i="4"/>
  <c r="F150" i="15"/>
  <c r="N150" i="15" s="1"/>
  <c r="O150" i="15" s="1"/>
  <c r="L126" i="4"/>
  <c r="F151" i="15" s="1"/>
  <c r="N151" i="15" s="1"/>
  <c r="O151" i="15" s="1"/>
  <c r="L127" i="4"/>
  <c r="F152" i="15"/>
  <c r="L128" i="4"/>
  <c r="F153" i="15"/>
  <c r="N153" i="15"/>
  <c r="O153" i="15"/>
  <c r="H512" i="15"/>
  <c r="L129" i="4"/>
  <c r="F154" i="15"/>
  <c r="N154" i="15"/>
  <c r="O154" i="15" s="1"/>
  <c r="L130" i="4"/>
  <c r="F155" i="15"/>
  <c r="N155" i="15"/>
  <c r="O155" i="15" s="1"/>
  <c r="L131" i="4"/>
  <c r="F156" i="15"/>
  <c r="N156" i="15" s="1"/>
  <c r="O156" i="15" s="1"/>
  <c r="G133" i="4"/>
  <c r="G136" i="4"/>
  <c r="G137" i="4"/>
  <c r="G140" i="4"/>
  <c r="G141" i="4"/>
  <c r="G125" i="4"/>
  <c r="G126" i="4"/>
  <c r="G129" i="4"/>
  <c r="G130" i="4"/>
  <c r="L74" i="4"/>
  <c r="L75" i="4"/>
  <c r="F161" i="15" s="1"/>
  <c r="N161" i="15" s="1"/>
  <c r="O161" i="15" s="1"/>
  <c r="L76" i="4"/>
  <c r="F162" i="15" s="1"/>
  <c r="N162" i="15" s="1"/>
  <c r="O162" i="15" s="1"/>
  <c r="G521" i="15"/>
  <c r="L77" i="4"/>
  <c r="L78" i="4"/>
  <c r="F164" i="15" s="1"/>
  <c r="N164" i="15" s="1"/>
  <c r="O164" i="15" s="1"/>
  <c r="L79" i="4"/>
  <c r="F165" i="15" s="1"/>
  <c r="N165" i="15" s="1"/>
  <c r="O165" i="15" s="1"/>
  <c r="L80" i="4"/>
  <c r="F166" i="15"/>
  <c r="N166" i="15" s="1"/>
  <c r="O166" i="15" s="1"/>
  <c r="L64" i="4"/>
  <c r="L65" i="4"/>
  <c r="L66" i="4"/>
  <c r="F142" i="15" s="1"/>
  <c r="N142" i="15" s="1"/>
  <c r="O142" i="15" s="1"/>
  <c r="L67" i="4"/>
  <c r="L68" i="4"/>
  <c r="F144" i="15" s="1"/>
  <c r="N144" i="15" s="1"/>
  <c r="O144" i="15"/>
  <c r="L69" i="4"/>
  <c r="L70" i="4"/>
  <c r="F146" i="15"/>
  <c r="N146" i="15"/>
  <c r="O146" i="15" s="1"/>
  <c r="L136" i="3"/>
  <c r="E169" i="15"/>
  <c r="E295" i="15"/>
  <c r="L137" i="3"/>
  <c r="L138" i="3"/>
  <c r="E171" i="15"/>
  <c r="E297" i="15"/>
  <c r="L139" i="3"/>
  <c r="E172" i="15" s="1"/>
  <c r="E298" i="15" s="1"/>
  <c r="L140" i="3"/>
  <c r="E173" i="15"/>
  <c r="E299" i="15" s="1"/>
  <c r="L141" i="3"/>
  <c r="L142" i="3"/>
  <c r="E175" i="15" s="1"/>
  <c r="E301" i="15" s="1"/>
  <c r="L143" i="3"/>
  <c r="E176" i="15"/>
  <c r="E302" i="15" s="1"/>
  <c r="L144" i="3"/>
  <c r="E177" i="15"/>
  <c r="E303" i="15"/>
  <c r="L126" i="3"/>
  <c r="L127" i="3"/>
  <c r="E149" i="15"/>
  <c r="E275" i="15"/>
  <c r="L128" i="3"/>
  <c r="E150" i="15" s="1"/>
  <c r="L129" i="3"/>
  <c r="E151" i="15"/>
  <c r="E277" i="15"/>
  <c r="L130" i="3"/>
  <c r="L131" i="3"/>
  <c r="E153" i="15"/>
  <c r="E279" i="15"/>
  <c r="L132" i="3"/>
  <c r="E154" i="15"/>
  <c r="E280" i="15"/>
  <c r="L133" i="3"/>
  <c r="E155" i="15" s="1"/>
  <c r="E281" i="15" s="1"/>
  <c r="L134" i="3"/>
  <c r="G138" i="3"/>
  <c r="G139" i="3"/>
  <c r="G143" i="3"/>
  <c r="G127" i="3"/>
  <c r="G128" i="3"/>
  <c r="G131" i="3"/>
  <c r="L76" i="3"/>
  <c r="E159" i="15"/>
  <c r="E285" i="15" s="1"/>
  <c r="L77" i="3"/>
  <c r="E160" i="15"/>
  <c r="E286" i="15"/>
  <c r="L78" i="3"/>
  <c r="E161" i="15" s="1"/>
  <c r="E287" i="15" s="1"/>
  <c r="L79" i="3"/>
  <c r="E162" i="15"/>
  <c r="E288" i="15" s="1"/>
  <c r="L80" i="3"/>
  <c r="E163" i="15"/>
  <c r="E289" i="15"/>
  <c r="L81" i="3"/>
  <c r="E164" i="15"/>
  <c r="E290" i="15"/>
  <c r="L82" i="3"/>
  <c r="E165" i="15" s="1"/>
  <c r="E291" i="15" s="1"/>
  <c r="L83" i="3"/>
  <c r="E166" i="15" s="1"/>
  <c r="E292" i="15" s="1"/>
  <c r="L84" i="3"/>
  <c r="E167" i="15"/>
  <c r="E293" i="15"/>
  <c r="L65" i="3"/>
  <c r="G65" i="3"/>
  <c r="L66" i="3"/>
  <c r="E139" i="15"/>
  <c r="E265" i="15" s="1"/>
  <c r="L67" i="3"/>
  <c r="E140" i="15"/>
  <c r="L68" i="3"/>
  <c r="L69" i="3"/>
  <c r="E142" i="15"/>
  <c r="E268" i="15"/>
  <c r="L70" i="3"/>
  <c r="E143" i="15" s="1"/>
  <c r="E269" i="15" s="1"/>
  <c r="L71" i="3"/>
  <c r="E144" i="15" s="1"/>
  <c r="E270" i="15" s="1"/>
  <c r="L72" i="3"/>
  <c r="E145" i="15"/>
  <c r="E271" i="15"/>
  <c r="L73" i="3"/>
  <c r="E146" i="15"/>
  <c r="E272" i="15"/>
  <c r="D417" i="15"/>
  <c r="C417" i="15"/>
  <c r="L93" i="4"/>
  <c r="F81" i="15"/>
  <c r="N81" i="15"/>
  <c r="O81" i="15" s="1"/>
  <c r="L94" i="4"/>
  <c r="F82" i="15"/>
  <c r="N82" i="15"/>
  <c r="O82" i="15" s="1"/>
  <c r="L95" i="4"/>
  <c r="F83" i="15"/>
  <c r="N83" i="15" s="1"/>
  <c r="O83" i="15" s="1"/>
  <c r="L96" i="4"/>
  <c r="F84" i="15"/>
  <c r="N84" i="15" s="1"/>
  <c r="O84" i="15" s="1"/>
  <c r="I443" i="15"/>
  <c r="L97" i="4"/>
  <c r="F85" i="15"/>
  <c r="N85" i="15" s="1"/>
  <c r="O85" i="15" s="1"/>
  <c r="L98" i="4"/>
  <c r="F86" i="15" s="1"/>
  <c r="L99" i="4"/>
  <c r="F87" i="15"/>
  <c r="N87" i="15"/>
  <c r="O87" i="15" s="1"/>
  <c r="L100" i="4"/>
  <c r="F88" i="15"/>
  <c r="L101" i="4"/>
  <c r="F89" i="15" s="1"/>
  <c r="N89" i="15" s="1"/>
  <c r="O89" i="15" s="1"/>
  <c r="I448" i="15"/>
  <c r="L102" i="4"/>
  <c r="G102" i="4"/>
  <c r="L103" i="4"/>
  <c r="L104" i="4"/>
  <c r="F118" i="15" s="1"/>
  <c r="G104" i="4"/>
  <c r="L105" i="4"/>
  <c r="F119" i="15"/>
  <c r="N119" i="15"/>
  <c r="O119" i="15"/>
  <c r="L106" i="4"/>
  <c r="F120" i="15"/>
  <c r="L107" i="4"/>
  <c r="F121" i="15" s="1"/>
  <c r="N121" i="15" s="1"/>
  <c r="L108" i="4"/>
  <c r="F122" i="15" s="1"/>
  <c r="N122" i="15" s="1"/>
  <c r="O122" i="15" s="1"/>
  <c r="G108" i="4"/>
  <c r="L109" i="4"/>
  <c r="L110" i="4"/>
  <c r="F124" i="15"/>
  <c r="N124" i="15" s="1"/>
  <c r="O124" i="15" s="1"/>
  <c r="G110" i="4"/>
  <c r="L111" i="4"/>
  <c r="F125" i="15" s="1"/>
  <c r="L112" i="4"/>
  <c r="G112" i="4"/>
  <c r="L113" i="4"/>
  <c r="F127" i="15" s="1"/>
  <c r="N127" i="15" s="1"/>
  <c r="O127" i="15" s="1"/>
  <c r="G113" i="4"/>
  <c r="L114" i="4"/>
  <c r="L115" i="4"/>
  <c r="F129" i="15"/>
  <c r="N129" i="15"/>
  <c r="O129" i="15"/>
  <c r="L116" i="4"/>
  <c r="G116" i="4"/>
  <c r="L117" i="4"/>
  <c r="L118" i="4"/>
  <c r="F132" i="15" s="1"/>
  <c r="N132" i="15" s="1"/>
  <c r="O132" i="15" s="1"/>
  <c r="G118" i="4"/>
  <c r="L119" i="4"/>
  <c r="L120" i="4"/>
  <c r="G120" i="4"/>
  <c r="L121" i="4"/>
  <c r="F135" i="15" s="1"/>
  <c r="N135" i="15" s="1"/>
  <c r="O135" i="15"/>
  <c r="L122" i="4"/>
  <c r="F147" i="15" s="1"/>
  <c r="N147" i="15" s="1"/>
  <c r="O147" i="15" s="1"/>
  <c r="L132" i="4"/>
  <c r="G93" i="4"/>
  <c r="G95" i="4"/>
  <c r="G98" i="4"/>
  <c r="G99" i="4"/>
  <c r="G101" i="4"/>
  <c r="G103" i="4"/>
  <c r="G105" i="4"/>
  <c r="G106" i="4"/>
  <c r="G107" i="4"/>
  <c r="G109" i="4"/>
  <c r="G111" i="4"/>
  <c r="G114" i="4"/>
  <c r="G115" i="4"/>
  <c r="G117" i="4"/>
  <c r="G119" i="4"/>
  <c r="G121" i="4"/>
  <c r="G122" i="4"/>
  <c r="G132" i="4"/>
  <c r="L36" i="4"/>
  <c r="L37" i="4"/>
  <c r="F93" i="15"/>
  <c r="L38" i="4"/>
  <c r="F94" i="15"/>
  <c r="L39" i="4"/>
  <c r="F95" i="15" s="1"/>
  <c r="N95" i="15" s="1"/>
  <c r="O95" i="15" s="1"/>
  <c r="L40" i="4"/>
  <c r="F96" i="15"/>
  <c r="N96" i="15" s="1"/>
  <c r="O96" i="15" s="1"/>
  <c r="L41" i="4"/>
  <c r="L42" i="4"/>
  <c r="F98" i="15" s="1"/>
  <c r="N98" i="15" s="1"/>
  <c r="O98" i="15"/>
  <c r="L43" i="4"/>
  <c r="L44" i="4"/>
  <c r="L45" i="4"/>
  <c r="F101" i="15"/>
  <c r="N101" i="15"/>
  <c r="O101" i="15" s="1"/>
  <c r="L46" i="4"/>
  <c r="F102" i="15"/>
  <c r="N102" i="15"/>
  <c r="O102" i="15" s="1"/>
  <c r="P102" i="15"/>
  <c r="Q102" i="15"/>
  <c r="L47" i="4"/>
  <c r="F103" i="15" s="1"/>
  <c r="L48" i="4"/>
  <c r="L49" i="4"/>
  <c r="F105" i="15"/>
  <c r="L50" i="4"/>
  <c r="F106" i="15" s="1"/>
  <c r="N106" i="15" s="1"/>
  <c r="O106" i="15"/>
  <c r="L51" i="4"/>
  <c r="F107" i="15" s="1"/>
  <c r="L52" i="4"/>
  <c r="F108" i="15"/>
  <c r="N108" i="15"/>
  <c r="O108" i="15" s="1"/>
  <c r="L53" i="4"/>
  <c r="F109" i="15"/>
  <c r="N109" i="15" s="1"/>
  <c r="O109" i="15" s="1"/>
  <c r="L54" i="4"/>
  <c r="F110" i="15"/>
  <c r="N110" i="15" s="1"/>
  <c r="O110" i="15" s="1"/>
  <c r="L55" i="4"/>
  <c r="L56" i="4"/>
  <c r="F112" i="15" s="1"/>
  <c r="L57" i="4"/>
  <c r="F113" i="15" s="1"/>
  <c r="N113" i="15" s="1"/>
  <c r="O113" i="15" s="1"/>
  <c r="L58" i="4"/>
  <c r="L59" i="4"/>
  <c r="F115" i="15"/>
  <c r="N115" i="15"/>
  <c r="O115" i="15" s="1"/>
  <c r="G47" i="4"/>
  <c r="G48" i="4"/>
  <c r="G49" i="4"/>
  <c r="G50" i="4"/>
  <c r="G51" i="4"/>
  <c r="G52" i="4"/>
  <c r="G53" i="4"/>
  <c r="G54" i="4"/>
  <c r="G55" i="4"/>
  <c r="G56" i="4"/>
  <c r="G57" i="4"/>
  <c r="G58" i="4"/>
  <c r="G59" i="4"/>
  <c r="L15" i="4"/>
  <c r="G15" i="4" s="1"/>
  <c r="L16" i="4"/>
  <c r="F62" i="15" s="1"/>
  <c r="N62" i="15" s="1"/>
  <c r="O62" i="15" s="1"/>
  <c r="G16" i="4"/>
  <c r="L17" i="4"/>
  <c r="G17" i="4" s="1"/>
  <c r="L18" i="4"/>
  <c r="F64" i="15"/>
  <c r="L19" i="4"/>
  <c r="F65" i="15" s="1"/>
  <c r="L20" i="4"/>
  <c r="F66" i="15"/>
  <c r="N66" i="15"/>
  <c r="O66" i="15"/>
  <c r="L21" i="4"/>
  <c r="L22" i="4"/>
  <c r="F68" i="15"/>
  <c r="N68" i="15"/>
  <c r="O68" i="15" s="1"/>
  <c r="L23" i="4"/>
  <c r="F69" i="15"/>
  <c r="N69" i="15" s="1"/>
  <c r="O69" i="15" s="1"/>
  <c r="L24" i="4"/>
  <c r="L25" i="4"/>
  <c r="F71" i="15" s="1"/>
  <c r="L26" i="4"/>
  <c r="F72" i="15"/>
  <c r="N72" i="15"/>
  <c r="O72" i="15" s="1"/>
  <c r="L27" i="4"/>
  <c r="F73" i="15"/>
  <c r="N73" i="15"/>
  <c r="O73" i="15" s="1"/>
  <c r="L28" i="4"/>
  <c r="F74" i="15"/>
  <c r="N74" i="15"/>
  <c r="O74" i="15" s="1"/>
  <c r="L29" i="4"/>
  <c r="L30" i="4"/>
  <c r="F76" i="15"/>
  <c r="N76" i="15" s="1"/>
  <c r="O76" i="15" s="1"/>
  <c r="L31" i="4"/>
  <c r="F77" i="15"/>
  <c r="N77" i="15"/>
  <c r="O77" i="15" s="1"/>
  <c r="L32" i="4"/>
  <c r="L33" i="4"/>
  <c r="L96" i="3"/>
  <c r="L97" i="3"/>
  <c r="E82" i="15"/>
  <c r="E208" i="15"/>
  <c r="F565" i="15"/>
  <c r="L98" i="3"/>
  <c r="E83" i="15"/>
  <c r="E209" i="15"/>
  <c r="L99" i="3"/>
  <c r="E84" i="15" s="1"/>
  <c r="E210" i="15" s="1"/>
  <c r="L100" i="3"/>
  <c r="E85" i="15" s="1"/>
  <c r="E211" i="15" s="1"/>
  <c r="L101" i="3"/>
  <c r="E86" i="15"/>
  <c r="E212" i="15"/>
  <c r="L102" i="3"/>
  <c r="E87" i="15"/>
  <c r="E213" i="15"/>
  <c r="L103" i="3"/>
  <c r="E88" i="15" s="1"/>
  <c r="E214" i="15" s="1"/>
  <c r="L104" i="3"/>
  <c r="L105" i="3"/>
  <c r="E116" i="15" s="1"/>
  <c r="E242" i="15" s="1"/>
  <c r="L106" i="3"/>
  <c r="E117" i="15"/>
  <c r="E243" i="15" s="1"/>
  <c r="AJ243" i="15"/>
  <c r="L107" i="3"/>
  <c r="E118" i="15"/>
  <c r="E244" i="15" s="1"/>
  <c r="L108" i="3"/>
  <c r="L109" i="3"/>
  <c r="E120" i="15" s="1"/>
  <c r="E246" i="15" s="1"/>
  <c r="J603" i="15"/>
  <c r="L110" i="3"/>
  <c r="E121" i="15" s="1"/>
  <c r="E247" i="15" s="1"/>
  <c r="L111" i="3"/>
  <c r="E122" i="15"/>
  <c r="E248" i="15"/>
  <c r="AJ248" i="15"/>
  <c r="L112" i="3"/>
  <c r="E123" i="15"/>
  <c r="E249" i="15"/>
  <c r="L113" i="3"/>
  <c r="E124" i="15"/>
  <c r="E250" i="15"/>
  <c r="L114" i="3"/>
  <c r="L115" i="3"/>
  <c r="L116" i="3"/>
  <c r="E127" i="15"/>
  <c r="E253" i="15"/>
  <c r="L117" i="3"/>
  <c r="E128" i="15"/>
  <c r="E254" i="15"/>
  <c r="G117" i="3"/>
  <c r="L118" i="3"/>
  <c r="E129" i="15"/>
  <c r="E255" i="15"/>
  <c r="L119" i="3"/>
  <c r="E130" i="15" s="1"/>
  <c r="E256" i="15" s="1"/>
  <c r="L120" i="3"/>
  <c r="E131" i="15" s="1"/>
  <c r="E257" i="15" s="1"/>
  <c r="L121" i="3"/>
  <c r="E132" i="15"/>
  <c r="L122" i="3"/>
  <c r="E133" i="15" s="1"/>
  <c r="E259" i="15" s="1"/>
  <c r="L123" i="3"/>
  <c r="E134" i="15"/>
  <c r="E260" i="15" s="1"/>
  <c r="L124" i="3"/>
  <c r="E135" i="15"/>
  <c r="E261" i="15" s="1"/>
  <c r="L125" i="3"/>
  <c r="E147" i="15"/>
  <c r="E273" i="15"/>
  <c r="L135" i="3"/>
  <c r="E168" i="15" s="1"/>
  <c r="E294" i="15" s="1"/>
  <c r="L39" i="3"/>
  <c r="G39" i="3"/>
  <c r="L40" i="3"/>
  <c r="E93" i="15"/>
  <c r="L41" i="3"/>
  <c r="E94" i="15"/>
  <c r="E220" i="15" s="1"/>
  <c r="L42" i="3"/>
  <c r="L43" i="3"/>
  <c r="E96" i="15"/>
  <c r="E222" i="15" s="1"/>
  <c r="L44" i="3"/>
  <c r="E97" i="15"/>
  <c r="E223" i="15" s="1"/>
  <c r="L45" i="3"/>
  <c r="E98" i="15"/>
  <c r="E224" i="15"/>
  <c r="L46" i="3"/>
  <c r="E99" i="15" s="1"/>
  <c r="E225" i="15" s="1"/>
  <c r="AJ225" i="15"/>
  <c r="AK225" i="15"/>
  <c r="L47" i="3"/>
  <c r="E100" i="15"/>
  <c r="E226" i="15"/>
  <c r="L48" i="3"/>
  <c r="E101" i="15" s="1"/>
  <c r="E227" i="15" s="1"/>
  <c r="L49" i="3"/>
  <c r="E102" i="15" s="1"/>
  <c r="E228" i="15" s="1"/>
  <c r="L50" i="3"/>
  <c r="E103" i="15"/>
  <c r="E229" i="15" s="1"/>
  <c r="AJ229" i="15"/>
  <c r="AK229" i="15"/>
  <c r="L51" i="3"/>
  <c r="E104" i="15" s="1"/>
  <c r="E230" i="15" s="1"/>
  <c r="L52" i="3"/>
  <c r="E105" i="15"/>
  <c r="E231" i="15"/>
  <c r="L53" i="3"/>
  <c r="E106" i="15"/>
  <c r="E232" i="15"/>
  <c r="L54" i="3"/>
  <c r="E107" i="15" s="1"/>
  <c r="E233" i="15" s="1"/>
  <c r="L55" i="3"/>
  <c r="E108" i="15" s="1"/>
  <c r="E234" i="15" s="1"/>
  <c r="L56" i="3"/>
  <c r="E109" i="15"/>
  <c r="E235" i="15" s="1"/>
  <c r="L57" i="3"/>
  <c r="E110" i="15"/>
  <c r="E236" i="15"/>
  <c r="L58" i="3"/>
  <c r="L59" i="3"/>
  <c r="E112" i="15"/>
  <c r="L60" i="3"/>
  <c r="E113" i="15" s="1"/>
  <c r="E239" i="15" s="1"/>
  <c r="L61" i="3"/>
  <c r="E114" i="15"/>
  <c r="E240" i="15"/>
  <c r="L62" i="3"/>
  <c r="E115" i="15"/>
  <c r="E241" i="15"/>
  <c r="L18" i="3"/>
  <c r="E61" i="15" s="1"/>
  <c r="E187" i="15" s="1"/>
  <c r="N187" i="15"/>
  <c r="L19" i="3"/>
  <c r="E62" i="15" s="1"/>
  <c r="E188" i="15" s="1"/>
  <c r="L20" i="3"/>
  <c r="E63" i="15"/>
  <c r="E189" i="15" s="1"/>
  <c r="N189" i="15"/>
  <c r="L21" i="3"/>
  <c r="E64" i="15"/>
  <c r="E190" i="15" s="1"/>
  <c r="L22" i="3"/>
  <c r="E65" i="15"/>
  <c r="L23" i="3"/>
  <c r="E66" i="15"/>
  <c r="E192" i="15"/>
  <c r="L24" i="3"/>
  <c r="E67" i="15" s="1"/>
  <c r="E193" i="15" s="1"/>
  <c r="L25" i="3"/>
  <c r="E68" i="15"/>
  <c r="E194" i="15" s="1"/>
  <c r="L26" i="3"/>
  <c r="L27" i="3"/>
  <c r="E70" i="15"/>
  <c r="E196" i="15"/>
  <c r="L28" i="3"/>
  <c r="E71" i="15"/>
  <c r="E197" i="15"/>
  <c r="L29" i="3"/>
  <c r="E72" i="15" s="1"/>
  <c r="E198" i="15" s="1"/>
  <c r="L30" i="3"/>
  <c r="L31" i="3"/>
  <c r="E74" i="15" s="1"/>
  <c r="E200" i="15" s="1"/>
  <c r="L32" i="3"/>
  <c r="E75" i="15"/>
  <c r="E201" i="15" s="1"/>
  <c r="L33" i="3"/>
  <c r="E76" i="15"/>
  <c r="E202" i="15"/>
  <c r="L34" i="3"/>
  <c r="E77" i="15"/>
  <c r="E203" i="15"/>
  <c r="L35" i="3"/>
  <c r="L36" i="3"/>
  <c r="G97" i="3"/>
  <c r="G99" i="3"/>
  <c r="G103" i="3"/>
  <c r="G106" i="3"/>
  <c r="G107" i="3"/>
  <c r="G109" i="3"/>
  <c r="G111" i="3"/>
  <c r="G113" i="3"/>
  <c r="G114" i="3"/>
  <c r="G116" i="3"/>
  <c r="G118" i="3"/>
  <c r="G121" i="3"/>
  <c r="G123" i="3"/>
  <c r="G124" i="3"/>
  <c r="AF225" i="15"/>
  <c r="AG225" i="15" s="1"/>
  <c r="AF229" i="15"/>
  <c r="AF243" i="15"/>
  <c r="AG243" i="15" s="1"/>
  <c r="AB225" i="15"/>
  <c r="AB229" i="15"/>
  <c r="AC229" i="15"/>
  <c r="AB243" i="15"/>
  <c r="AD243" i="15" s="1"/>
  <c r="AE243" i="15" s="1"/>
  <c r="AB248" i="15"/>
  <c r="X209" i="15"/>
  <c r="Y209" i="15" s="1"/>
  <c r="X225" i="15"/>
  <c r="Y225" i="15"/>
  <c r="X229" i="15"/>
  <c r="Y229" i="15" s="1"/>
  <c r="X243" i="15"/>
  <c r="Y243" i="15"/>
  <c r="X257" i="15"/>
  <c r="Y257" i="15" s="1"/>
  <c r="T209" i="15"/>
  <c r="V209" i="15"/>
  <c r="T225" i="15"/>
  <c r="V225" i="15" s="1"/>
  <c r="W225" i="15" s="1"/>
  <c r="T248" i="15"/>
  <c r="T257" i="15"/>
  <c r="U257" i="15" s="1"/>
  <c r="P209" i="15"/>
  <c r="R209" i="15"/>
  <c r="S209" i="15" s="1"/>
  <c r="P219" i="15"/>
  <c r="P225" i="15"/>
  <c r="Q225" i="15"/>
  <c r="P229" i="15"/>
  <c r="R229" i="15" s="1"/>
  <c r="S229" i="15" s="1"/>
  <c r="P233" i="15"/>
  <c r="P242" i="15"/>
  <c r="Q242" i="15" s="1"/>
  <c r="P243" i="15"/>
  <c r="R243" i="15"/>
  <c r="S243" i="15"/>
  <c r="P248" i="15"/>
  <c r="P257" i="15"/>
  <c r="R257" i="15"/>
  <c r="S257" i="15"/>
  <c r="N209" i="15"/>
  <c r="O209" i="15"/>
  <c r="N225" i="15"/>
  <c r="O225" i="15"/>
  <c r="N229" i="15"/>
  <c r="O229" i="15"/>
  <c r="N231" i="15"/>
  <c r="O231" i="15"/>
  <c r="N239" i="15"/>
  <c r="O239" i="15"/>
  <c r="N243" i="15"/>
  <c r="O243" i="15"/>
  <c r="N248" i="15"/>
  <c r="O248" i="15"/>
  <c r="N257" i="15"/>
  <c r="O257" i="15"/>
  <c r="X121" i="15"/>
  <c r="X126" i="15"/>
  <c r="T80" i="15"/>
  <c r="T81" i="15"/>
  <c r="U81" i="15" s="1"/>
  <c r="T82" i="15"/>
  <c r="U82" i="15"/>
  <c r="T83" i="15"/>
  <c r="T88" i="15"/>
  <c r="T89" i="15"/>
  <c r="U89" i="15"/>
  <c r="T119" i="15"/>
  <c r="T121" i="15"/>
  <c r="T126" i="15"/>
  <c r="P80" i="15"/>
  <c r="Q80" i="15"/>
  <c r="P81" i="15"/>
  <c r="Q81" i="15"/>
  <c r="P82" i="15"/>
  <c r="P83" i="15"/>
  <c r="P84" i="15"/>
  <c r="Q84" i="15"/>
  <c r="P87" i="15"/>
  <c r="Q87" i="15"/>
  <c r="P88" i="15"/>
  <c r="R88" i="15"/>
  <c r="S88" i="15"/>
  <c r="P89" i="15"/>
  <c r="Q89" i="15" s="1"/>
  <c r="P119" i="15"/>
  <c r="Q119" i="15"/>
  <c r="P121" i="15"/>
  <c r="P126" i="15"/>
  <c r="Q126" i="15"/>
  <c r="P127" i="15"/>
  <c r="R127" i="15" s="1"/>
  <c r="S127" i="15" s="1"/>
  <c r="P134" i="15"/>
  <c r="P179" i="15"/>
  <c r="Q179" i="15"/>
  <c r="N179" i="15"/>
  <c r="O179" i="15"/>
  <c r="F117" i="15"/>
  <c r="N117" i="15"/>
  <c r="O117" i="15" s="1"/>
  <c r="T120" i="15"/>
  <c r="U120" i="15"/>
  <c r="O121" i="15"/>
  <c r="F123" i="15"/>
  <c r="N123" i="15"/>
  <c r="O123" i="15" s="1"/>
  <c r="N125" i="15"/>
  <c r="O125" i="15"/>
  <c r="F126" i="15"/>
  <c r="N126" i="15"/>
  <c r="O126" i="15"/>
  <c r="F128" i="15"/>
  <c r="F130" i="15"/>
  <c r="N130" i="15"/>
  <c r="O130" i="15"/>
  <c r="F131" i="15"/>
  <c r="N131" i="15" s="1"/>
  <c r="O131" i="15" s="1"/>
  <c r="F133" i="15"/>
  <c r="N133" i="15"/>
  <c r="O133" i="15" s="1"/>
  <c r="F134" i="15"/>
  <c r="N134" i="15"/>
  <c r="O134" i="15" s="1"/>
  <c r="P135" i="15"/>
  <c r="R135" i="15"/>
  <c r="S135" i="15"/>
  <c r="F97" i="15"/>
  <c r="P97" i="15"/>
  <c r="Q97" i="15"/>
  <c r="F99" i="15"/>
  <c r="N99" i="15" s="1"/>
  <c r="O99" i="15" s="1"/>
  <c r="F100" i="15"/>
  <c r="N100" i="15"/>
  <c r="O100" i="15"/>
  <c r="G460" i="15"/>
  <c r="F104" i="15"/>
  <c r="N104" i="15"/>
  <c r="O104" i="15" s="1"/>
  <c r="G467" i="15"/>
  <c r="F111" i="15"/>
  <c r="N111" i="15"/>
  <c r="O111" i="15" s="1"/>
  <c r="N112" i="15"/>
  <c r="O112" i="15"/>
  <c r="F114" i="15"/>
  <c r="N114" i="15" s="1"/>
  <c r="O114" i="15" s="1"/>
  <c r="D117" i="15"/>
  <c r="D118" i="15"/>
  <c r="D119" i="15"/>
  <c r="D478" i="15"/>
  <c r="D120" i="15"/>
  <c r="D479" i="15"/>
  <c r="D121" i="15"/>
  <c r="D122" i="15"/>
  <c r="D481" i="15"/>
  <c r="D123" i="15"/>
  <c r="D482" i="15" s="1"/>
  <c r="D124" i="15"/>
  <c r="D125" i="15"/>
  <c r="D126" i="15"/>
  <c r="D485" i="15" s="1"/>
  <c r="D127" i="15"/>
  <c r="D253" i="15"/>
  <c r="D610" i="15"/>
  <c r="D128" i="15"/>
  <c r="D487" i="15"/>
  <c r="D129" i="15"/>
  <c r="D488" i="15"/>
  <c r="D130" i="15"/>
  <c r="D131" i="15"/>
  <c r="D490" i="15"/>
  <c r="D132" i="15"/>
  <c r="D133" i="15"/>
  <c r="D492" i="15"/>
  <c r="D134" i="15"/>
  <c r="D135" i="15"/>
  <c r="D494" i="15" s="1"/>
  <c r="D92" i="15"/>
  <c r="D451" i="15"/>
  <c r="D93" i="15"/>
  <c r="D94" i="15"/>
  <c r="D453" i="15"/>
  <c r="D95" i="15"/>
  <c r="D454" i="15" s="1"/>
  <c r="D96" i="15"/>
  <c r="D97" i="15"/>
  <c r="D456" i="15"/>
  <c r="D98" i="15"/>
  <c r="D457" i="15" s="1"/>
  <c r="D99" i="15"/>
  <c r="D100" i="15"/>
  <c r="D459" i="15"/>
  <c r="D101" i="15"/>
  <c r="D460" i="15"/>
  <c r="D102" i="15"/>
  <c r="D461" i="15"/>
  <c r="D103" i="15"/>
  <c r="D462" i="15"/>
  <c r="D104" i="15"/>
  <c r="D105" i="15"/>
  <c r="D464" i="15" s="1"/>
  <c r="D106" i="15"/>
  <c r="D465" i="15"/>
  <c r="D107" i="15"/>
  <c r="D108" i="15"/>
  <c r="D467" i="15"/>
  <c r="D109" i="15"/>
  <c r="D110" i="15"/>
  <c r="D469" i="15" s="1"/>
  <c r="D111" i="15"/>
  <c r="D112" i="15"/>
  <c r="D471" i="15"/>
  <c r="D113" i="15"/>
  <c r="D114" i="15"/>
  <c r="D115" i="15"/>
  <c r="D241" i="15"/>
  <c r="D598" i="15" s="1"/>
  <c r="D81" i="15"/>
  <c r="D82" i="15"/>
  <c r="D83" i="15"/>
  <c r="D442" i="15" s="1"/>
  <c r="D84" i="15"/>
  <c r="D443" i="15"/>
  <c r="D85" i="15"/>
  <c r="D444" i="15" s="1"/>
  <c r="D86" i="15"/>
  <c r="D445" i="15"/>
  <c r="D87" i="15"/>
  <c r="D88" i="15"/>
  <c r="D447" i="15"/>
  <c r="D89" i="15"/>
  <c r="D448" i="15"/>
  <c r="D61" i="15"/>
  <c r="D187" i="15"/>
  <c r="D544" i="15"/>
  <c r="D62" i="15"/>
  <c r="D421" i="15" s="1"/>
  <c r="D63" i="15"/>
  <c r="D422" i="15"/>
  <c r="D64" i="15"/>
  <c r="D190" i="15" s="1"/>
  <c r="D547" i="15" s="1"/>
  <c r="D65" i="15"/>
  <c r="D66" i="15"/>
  <c r="D67" i="15"/>
  <c r="D426" i="15"/>
  <c r="D68" i="15"/>
  <c r="D427" i="15"/>
  <c r="D69" i="15"/>
  <c r="D70" i="15"/>
  <c r="D71" i="15"/>
  <c r="D197" i="15"/>
  <c r="D554" i="15" s="1"/>
  <c r="D72" i="15"/>
  <c r="D73" i="15"/>
  <c r="D74" i="15"/>
  <c r="D75" i="15"/>
  <c r="D434" i="15"/>
  <c r="D76" i="15"/>
  <c r="D77" i="15"/>
  <c r="D78" i="15"/>
  <c r="D437" i="15"/>
  <c r="D79" i="15"/>
  <c r="D438" i="15"/>
  <c r="D80" i="15"/>
  <c r="F67" i="15"/>
  <c r="N67" i="15"/>
  <c r="O67" i="15"/>
  <c r="F70" i="15"/>
  <c r="N70" i="15"/>
  <c r="O70" i="15"/>
  <c r="F75" i="15"/>
  <c r="N75" i="15" s="1"/>
  <c r="O75" i="15" s="1"/>
  <c r="F79" i="15"/>
  <c r="N79" i="15" s="1"/>
  <c r="O79" i="15" s="1"/>
  <c r="E69" i="15"/>
  <c r="E195" i="15"/>
  <c r="F553" i="15"/>
  <c r="F555" i="15"/>
  <c r="E73" i="15"/>
  <c r="E199" i="15"/>
  <c r="L600" i="15"/>
  <c r="L605" i="15"/>
  <c r="K600" i="15"/>
  <c r="K605" i="15"/>
  <c r="J600" i="15"/>
  <c r="J605" i="15"/>
  <c r="J614" i="15"/>
  <c r="I600" i="15"/>
  <c r="I605" i="15"/>
  <c r="I614" i="15"/>
  <c r="H600" i="15"/>
  <c r="H605" i="15"/>
  <c r="H614" i="15"/>
  <c r="H599" i="15"/>
  <c r="G600" i="15"/>
  <c r="G604" i="15"/>
  <c r="G605" i="15"/>
  <c r="G613" i="15"/>
  <c r="G614" i="15"/>
  <c r="G599" i="15"/>
  <c r="F600" i="15"/>
  <c r="F604" i="15"/>
  <c r="F605" i="15"/>
  <c r="F613" i="15"/>
  <c r="F614" i="15"/>
  <c r="F599" i="15"/>
  <c r="J566" i="15"/>
  <c r="H566" i="15"/>
  <c r="G566" i="15"/>
  <c r="F566" i="15"/>
  <c r="F567" i="15"/>
  <c r="F569" i="15"/>
  <c r="I566" i="15"/>
  <c r="F544" i="15"/>
  <c r="F573" i="15" s="1"/>
  <c r="F216" i="15" s="1"/>
  <c r="N216" i="15" s="1"/>
  <c r="O216" i="15" s="1"/>
  <c r="F546" i="15"/>
  <c r="F548" i="15"/>
  <c r="F549" i="15"/>
  <c r="F551" i="15"/>
  <c r="F554" i="15"/>
  <c r="F556" i="15"/>
  <c r="F559" i="15"/>
  <c r="L582" i="15"/>
  <c r="L586" i="15"/>
  <c r="K582" i="15"/>
  <c r="K586" i="15"/>
  <c r="J582" i="15"/>
  <c r="J586" i="15"/>
  <c r="I576" i="15"/>
  <c r="I582" i="15"/>
  <c r="I586" i="15"/>
  <c r="H576" i="15"/>
  <c r="H582" i="15"/>
  <c r="H586" i="15"/>
  <c r="G576" i="15"/>
  <c r="G582" i="15"/>
  <c r="G586" i="15"/>
  <c r="F576" i="15"/>
  <c r="F582" i="15"/>
  <c r="F586" i="15"/>
  <c r="F590" i="15"/>
  <c r="C599" i="15"/>
  <c r="C600" i="15"/>
  <c r="C601" i="15"/>
  <c r="C602" i="15"/>
  <c r="C603" i="15"/>
  <c r="C604" i="15"/>
  <c r="C605" i="15"/>
  <c r="C606" i="15"/>
  <c r="C607" i="15"/>
  <c r="C608" i="15"/>
  <c r="C609" i="15"/>
  <c r="C610" i="15"/>
  <c r="C611" i="15"/>
  <c r="C612" i="15"/>
  <c r="C613" i="15"/>
  <c r="C614" i="15"/>
  <c r="C615" i="15"/>
  <c r="C616" i="15"/>
  <c r="C617" i="15"/>
  <c r="C618" i="15"/>
  <c r="C589" i="15"/>
  <c r="C590" i="15"/>
  <c r="C591" i="15"/>
  <c r="C592" i="15"/>
  <c r="C593" i="15"/>
  <c r="C594" i="15"/>
  <c r="C595" i="15"/>
  <c r="C596" i="15"/>
  <c r="C597" i="15"/>
  <c r="C598" i="15"/>
  <c r="C544" i="15"/>
  <c r="C545" i="15"/>
  <c r="C546" i="15"/>
  <c r="C547" i="15"/>
  <c r="C548" i="15"/>
  <c r="C549" i="15"/>
  <c r="C550" i="15"/>
  <c r="C551" i="15"/>
  <c r="C552" i="15"/>
  <c r="C553" i="15"/>
  <c r="C554" i="15"/>
  <c r="C555" i="15"/>
  <c r="C556" i="15"/>
  <c r="C557" i="15"/>
  <c r="C558" i="15"/>
  <c r="C559" i="15"/>
  <c r="C560" i="15"/>
  <c r="C561" i="15"/>
  <c r="C562" i="15"/>
  <c r="C563" i="15"/>
  <c r="C564" i="15"/>
  <c r="C565" i="15"/>
  <c r="C566" i="15"/>
  <c r="C567" i="15"/>
  <c r="C568" i="15"/>
  <c r="C569" i="15"/>
  <c r="C570" i="15"/>
  <c r="C572" i="15"/>
  <c r="G456" i="15"/>
  <c r="G458" i="15"/>
  <c r="G463" i="15"/>
  <c r="G474" i="15"/>
  <c r="J480" i="15"/>
  <c r="I480" i="15"/>
  <c r="H479" i="15"/>
  <c r="H480" i="15"/>
  <c r="H486" i="15"/>
  <c r="G476" i="15"/>
  <c r="G478" i="15"/>
  <c r="G479" i="15"/>
  <c r="G480" i="15"/>
  <c r="G482" i="15"/>
  <c r="G486" i="15"/>
  <c r="G487" i="15"/>
  <c r="G488" i="15"/>
  <c r="G492" i="15"/>
  <c r="G494" i="15"/>
  <c r="I440" i="15"/>
  <c r="I441" i="15"/>
  <c r="H440" i="15"/>
  <c r="H442" i="15"/>
  <c r="H443" i="15"/>
  <c r="H446" i="15"/>
  <c r="H447" i="15"/>
  <c r="G441" i="15"/>
  <c r="G442" i="15"/>
  <c r="G444" i="15"/>
  <c r="G445" i="15"/>
  <c r="G446" i="15"/>
  <c r="G448" i="15"/>
  <c r="C465" i="15"/>
  <c r="C466" i="15"/>
  <c r="C467" i="15"/>
  <c r="C468" i="15"/>
  <c r="C469" i="15"/>
  <c r="C470" i="15"/>
  <c r="C471" i="15"/>
  <c r="C472" i="15"/>
  <c r="C473" i="15"/>
  <c r="C474" i="15"/>
  <c r="C440" i="15"/>
  <c r="C441" i="15"/>
  <c r="C442" i="15"/>
  <c r="C443" i="15"/>
  <c r="C444" i="15"/>
  <c r="C445" i="15"/>
  <c r="C429" i="15"/>
  <c r="C430" i="15"/>
  <c r="C431" i="15"/>
  <c r="C432" i="15"/>
  <c r="C433" i="15"/>
  <c r="C434" i="15"/>
  <c r="C435" i="15"/>
  <c r="C436" i="15"/>
  <c r="C437" i="15"/>
  <c r="C438" i="15"/>
  <c r="C476" i="15"/>
  <c r="C477" i="15"/>
  <c r="C478" i="15"/>
  <c r="C479" i="15"/>
  <c r="C480" i="15"/>
  <c r="C481" i="15"/>
  <c r="C482" i="15"/>
  <c r="C483" i="15"/>
  <c r="C484" i="15"/>
  <c r="C485" i="15"/>
  <c r="C486" i="15"/>
  <c r="C487" i="15"/>
  <c r="C488" i="15"/>
  <c r="C489" i="15"/>
  <c r="C490" i="15"/>
  <c r="C491" i="15"/>
  <c r="C492" i="15"/>
  <c r="C493" i="15"/>
  <c r="C494" i="15"/>
  <c r="B2" i="14"/>
  <c r="L92" i="4"/>
  <c r="F80" i="15"/>
  <c r="N80" i="15"/>
  <c r="O80" i="15"/>
  <c r="L95" i="3"/>
  <c r="E80" i="15"/>
  <c r="E206" i="15"/>
  <c r="F85" i="21"/>
  <c r="G85" i="21"/>
  <c r="H85" i="21"/>
  <c r="I85" i="21"/>
  <c r="J85" i="21"/>
  <c r="K85" i="21"/>
  <c r="L85" i="21"/>
  <c r="M85" i="21"/>
  <c r="N85" i="21"/>
  <c r="N118" i="21" s="1"/>
  <c r="S116" i="20"/>
  <c r="P75" i="21"/>
  <c r="Q75" i="21" s="1"/>
  <c r="P76" i="21"/>
  <c r="Q76" i="21" s="1"/>
  <c r="P77" i="21"/>
  <c r="Q77" i="21" s="1"/>
  <c r="P78" i="21"/>
  <c r="Q78" i="21" s="1"/>
  <c r="P79" i="21"/>
  <c r="Q79" i="21" s="1"/>
  <c r="O75" i="21"/>
  <c r="O76" i="21"/>
  <c r="O77" i="21"/>
  <c r="O78" i="21"/>
  <c r="O79" i="21"/>
  <c r="P62" i="21"/>
  <c r="Q62" i="21" s="1"/>
  <c r="P63" i="21"/>
  <c r="Q63" i="21" s="1"/>
  <c r="P64" i="21"/>
  <c r="Q64" i="21" s="1"/>
  <c r="P65" i="21"/>
  <c r="Q65" i="21" s="1"/>
  <c r="P66" i="21"/>
  <c r="Q66" i="21" s="1"/>
  <c r="O62" i="21"/>
  <c r="O63" i="21"/>
  <c r="O64" i="21"/>
  <c r="O65" i="21"/>
  <c r="O66" i="21"/>
  <c r="P42" i="21"/>
  <c r="Q42" i="21" s="1"/>
  <c r="P43" i="21"/>
  <c r="Q43" i="21" s="1"/>
  <c r="P44" i="21"/>
  <c r="Q44" i="21" s="1"/>
  <c r="P45" i="21"/>
  <c r="Q45" i="21" s="1"/>
  <c r="P46" i="21"/>
  <c r="Q46" i="21" s="1"/>
  <c r="O42" i="21"/>
  <c r="O108" i="21" s="1"/>
  <c r="O43" i="21"/>
  <c r="O44" i="21"/>
  <c r="O110" i="21" s="1"/>
  <c r="O45" i="21"/>
  <c r="O46" i="21"/>
  <c r="P29" i="21"/>
  <c r="Q29" i="21" s="1"/>
  <c r="P30" i="21"/>
  <c r="Q30" i="21" s="1"/>
  <c r="P31" i="21"/>
  <c r="Q31" i="21" s="1"/>
  <c r="P32" i="21"/>
  <c r="Q32" i="21" s="1"/>
  <c r="P33" i="21"/>
  <c r="Q33" i="21" s="1"/>
  <c r="O29" i="21"/>
  <c r="O95" i="21" s="1"/>
  <c r="O30" i="21"/>
  <c r="O96" i="21" s="1"/>
  <c r="O31" i="21"/>
  <c r="O97" i="21" s="1"/>
  <c r="O32" i="21"/>
  <c r="O98" i="21" s="1"/>
  <c r="O33" i="21"/>
  <c r="O99" i="21" s="1"/>
  <c r="F69" i="21"/>
  <c r="F70" i="21" s="1"/>
  <c r="H69" i="21"/>
  <c r="H70" i="21" s="1"/>
  <c r="I69" i="21"/>
  <c r="I81" i="21" s="1"/>
  <c r="J69" i="21"/>
  <c r="J70" i="21" s="1"/>
  <c r="L69" i="21"/>
  <c r="N69" i="21"/>
  <c r="N70" i="21" s="1"/>
  <c r="S220" i="20"/>
  <c r="R220" i="20"/>
  <c r="I44" i="20"/>
  <c r="C2" i="21"/>
  <c r="P74" i="21"/>
  <c r="Q74" i="21" s="1"/>
  <c r="P68" i="21"/>
  <c r="Q68" i="21"/>
  <c r="P61" i="21"/>
  <c r="Q61" i="21" s="1"/>
  <c r="P41" i="21"/>
  <c r="Q41" i="21" s="1"/>
  <c r="P35" i="21"/>
  <c r="Q35" i="21" s="1"/>
  <c r="P28" i="21"/>
  <c r="Q28" i="21" s="1"/>
  <c r="C67" i="21"/>
  <c r="C100" i="21" s="1"/>
  <c r="E112" i="21"/>
  <c r="F112" i="21"/>
  <c r="G112" i="21"/>
  <c r="H112" i="21"/>
  <c r="I112" i="21"/>
  <c r="J112" i="21"/>
  <c r="K112" i="21"/>
  <c r="L112" i="21"/>
  <c r="M112" i="21"/>
  <c r="N112" i="21"/>
  <c r="D112" i="21"/>
  <c r="J30" i="20"/>
  <c r="J36" i="20"/>
  <c r="K30" i="20"/>
  <c r="K36" i="20" s="1"/>
  <c r="L30" i="20"/>
  <c r="L36" i="20"/>
  <c r="M30" i="20"/>
  <c r="M36" i="20" s="1"/>
  <c r="I30" i="20"/>
  <c r="I36" i="20"/>
  <c r="T179" i="15"/>
  <c r="V179" i="15" s="1"/>
  <c r="W179" i="15" s="1"/>
  <c r="X179" i="15"/>
  <c r="Y179" i="15"/>
  <c r="AB179" i="15"/>
  <c r="AD179" i="15" s="1"/>
  <c r="AE179" i="15" s="1"/>
  <c r="AF179" i="15"/>
  <c r="AH179" i="15"/>
  <c r="AI179" i="15" s="1"/>
  <c r="AJ179" i="15"/>
  <c r="AK179" i="15"/>
  <c r="M572" i="15"/>
  <c r="M573" i="15" s="1"/>
  <c r="M619" i="15"/>
  <c r="M661" i="15"/>
  <c r="E111" i="21"/>
  <c r="F111" i="21"/>
  <c r="G111" i="21"/>
  <c r="H111" i="21"/>
  <c r="I111" i="21"/>
  <c r="J111" i="21"/>
  <c r="K111" i="21"/>
  <c r="L111" i="21"/>
  <c r="M111" i="21"/>
  <c r="N111" i="21"/>
  <c r="D111" i="21"/>
  <c r="D661" i="15"/>
  <c r="D640" i="15"/>
  <c r="D619" i="15"/>
  <c r="D573" i="15"/>
  <c r="M496" i="15"/>
  <c r="F168" i="15"/>
  <c r="N168" i="15" s="1"/>
  <c r="O168" i="15" s="1"/>
  <c r="G506" i="15"/>
  <c r="J19" i="20"/>
  <c r="K19" i="20"/>
  <c r="D36" i="21"/>
  <c r="D37" i="21" s="1"/>
  <c r="E36" i="21"/>
  <c r="E37" i="21" s="1"/>
  <c r="F36" i="21"/>
  <c r="J221" i="20" s="1"/>
  <c r="G36" i="21"/>
  <c r="G37" i="21" s="1"/>
  <c r="H36" i="21"/>
  <c r="H37" i="21" s="1"/>
  <c r="I36" i="21"/>
  <c r="M221" i="20" s="1"/>
  <c r="J36" i="21"/>
  <c r="N221" i="20" s="1"/>
  <c r="K36" i="21"/>
  <c r="K37" i="21" s="1"/>
  <c r="K49" i="21" s="1"/>
  <c r="L36" i="21"/>
  <c r="L37" i="21" s="1"/>
  <c r="M36" i="21"/>
  <c r="Q221" i="20" s="1"/>
  <c r="N36" i="21"/>
  <c r="R221" i="20" s="1"/>
  <c r="I82" i="4"/>
  <c r="J82" i="4"/>
  <c r="K82" i="4"/>
  <c r="I71" i="4"/>
  <c r="J71" i="4"/>
  <c r="K71" i="4"/>
  <c r="I60" i="4"/>
  <c r="J60" i="4"/>
  <c r="K60" i="4"/>
  <c r="I34" i="4"/>
  <c r="J34" i="4"/>
  <c r="K34" i="4"/>
  <c r="L35" i="4"/>
  <c r="G35" i="4"/>
  <c r="L61" i="4"/>
  <c r="G61" i="4"/>
  <c r="L62" i="4"/>
  <c r="G62" i="4"/>
  <c r="L63" i="4"/>
  <c r="F139" i="15"/>
  <c r="N139" i="15"/>
  <c r="O139" i="15"/>
  <c r="L72" i="4"/>
  <c r="F158" i="15"/>
  <c r="N158" i="15"/>
  <c r="O158" i="15"/>
  <c r="L73" i="4"/>
  <c r="F159" i="15"/>
  <c r="I85" i="3"/>
  <c r="J85" i="3"/>
  <c r="K85" i="3"/>
  <c r="I74" i="3"/>
  <c r="J74" i="3"/>
  <c r="K74" i="3"/>
  <c r="I63" i="3"/>
  <c r="J63" i="3"/>
  <c r="K63" i="3"/>
  <c r="I37" i="3"/>
  <c r="J37" i="3"/>
  <c r="K37" i="3"/>
  <c r="L38" i="3"/>
  <c r="L64" i="3"/>
  <c r="L75" i="3"/>
  <c r="E158" i="15"/>
  <c r="E57" i="13"/>
  <c r="E72" i="13" s="1"/>
  <c r="E58" i="13"/>
  <c r="E73" i="13"/>
  <c r="E59" i="13"/>
  <c r="E74" i="13" s="1"/>
  <c r="E60" i="13"/>
  <c r="E75" i="13"/>
  <c r="E61" i="13"/>
  <c r="E76" i="13" s="1"/>
  <c r="E62" i="13"/>
  <c r="E77" i="13"/>
  <c r="E63" i="13"/>
  <c r="E56" i="13"/>
  <c r="E71" i="13"/>
  <c r="I94" i="20"/>
  <c r="H31" i="14"/>
  <c r="H29" i="14"/>
  <c r="H21" i="14"/>
  <c r="F19" i="14"/>
  <c r="G75" i="13"/>
  <c r="G76" i="13"/>
  <c r="G77" i="13"/>
  <c r="J263" i="20"/>
  <c r="K263" i="20"/>
  <c r="N263" i="20"/>
  <c r="M263" i="20"/>
  <c r="L263" i="20"/>
  <c r="G74" i="13"/>
  <c r="G72" i="13"/>
  <c r="G73" i="13"/>
  <c r="N51" i="18"/>
  <c r="E85" i="21"/>
  <c r="F94" i="21"/>
  <c r="G94" i="21"/>
  <c r="H94" i="21"/>
  <c r="I94" i="21"/>
  <c r="J94" i="21"/>
  <c r="K94" i="21"/>
  <c r="L94" i="21"/>
  <c r="M94" i="21"/>
  <c r="N94" i="21"/>
  <c r="E95" i="21"/>
  <c r="F95" i="21"/>
  <c r="G95" i="21"/>
  <c r="H95" i="21"/>
  <c r="I95" i="21"/>
  <c r="J95" i="21"/>
  <c r="K95" i="21"/>
  <c r="L95" i="21"/>
  <c r="M95" i="21"/>
  <c r="N95" i="21"/>
  <c r="E96" i="21"/>
  <c r="F96" i="21"/>
  <c r="G96" i="21"/>
  <c r="H96" i="21"/>
  <c r="I96" i="21"/>
  <c r="J96" i="21"/>
  <c r="K96" i="21"/>
  <c r="L96" i="21"/>
  <c r="M96" i="21"/>
  <c r="N96" i="21"/>
  <c r="E97" i="21"/>
  <c r="F97" i="21"/>
  <c r="G97" i="21"/>
  <c r="H97" i="21"/>
  <c r="I97" i="21"/>
  <c r="J97" i="21"/>
  <c r="K97" i="21"/>
  <c r="L97" i="21"/>
  <c r="M97" i="21"/>
  <c r="N97" i="21"/>
  <c r="E98" i="21"/>
  <c r="F98" i="21"/>
  <c r="G98" i="21"/>
  <c r="H98" i="21"/>
  <c r="I98" i="21"/>
  <c r="J98" i="21"/>
  <c r="K98" i="21"/>
  <c r="L98" i="21"/>
  <c r="M98" i="21"/>
  <c r="N98" i="21"/>
  <c r="E99" i="21"/>
  <c r="F99" i="21"/>
  <c r="G99" i="21"/>
  <c r="H99" i="21"/>
  <c r="I99" i="21"/>
  <c r="J99" i="21"/>
  <c r="K99" i="21"/>
  <c r="L99" i="21"/>
  <c r="M99" i="21"/>
  <c r="N99" i="21"/>
  <c r="E101" i="21"/>
  <c r="F101" i="21"/>
  <c r="G101" i="21"/>
  <c r="H101" i="21"/>
  <c r="I101" i="21"/>
  <c r="J101" i="21"/>
  <c r="K101" i="21"/>
  <c r="L101" i="21"/>
  <c r="M101" i="21"/>
  <c r="N101" i="21"/>
  <c r="D95" i="21"/>
  <c r="D96" i="21"/>
  <c r="D97" i="21"/>
  <c r="D98" i="21"/>
  <c r="D99" i="21"/>
  <c r="D101" i="21"/>
  <c r="D108" i="21"/>
  <c r="E108" i="21"/>
  <c r="F108" i="21"/>
  <c r="G108" i="21"/>
  <c r="H108" i="21"/>
  <c r="I108" i="21"/>
  <c r="J108" i="21"/>
  <c r="K108" i="21"/>
  <c r="L108" i="21"/>
  <c r="M108" i="21"/>
  <c r="N108" i="21"/>
  <c r="D109" i="21"/>
  <c r="E109" i="21"/>
  <c r="F109" i="21"/>
  <c r="G109" i="21"/>
  <c r="H109" i="21"/>
  <c r="I109" i="21"/>
  <c r="J109" i="21"/>
  <c r="K109" i="21"/>
  <c r="L109" i="21"/>
  <c r="M109" i="21"/>
  <c r="N109" i="21"/>
  <c r="D110" i="21"/>
  <c r="E110" i="21"/>
  <c r="F110" i="21"/>
  <c r="G110" i="21"/>
  <c r="H110" i="21"/>
  <c r="I110" i="21"/>
  <c r="J110" i="21"/>
  <c r="K110" i="21"/>
  <c r="L110" i="21"/>
  <c r="M110" i="21"/>
  <c r="N110" i="21"/>
  <c r="E107" i="21"/>
  <c r="F107" i="21"/>
  <c r="G107" i="21"/>
  <c r="H107" i="21"/>
  <c r="I107" i="21"/>
  <c r="J107" i="21"/>
  <c r="K107" i="21"/>
  <c r="L107" i="21"/>
  <c r="M107" i="21"/>
  <c r="N107" i="21"/>
  <c r="F84" i="21"/>
  <c r="G84" i="21"/>
  <c r="H84" i="21"/>
  <c r="I84" i="21"/>
  <c r="J84" i="21"/>
  <c r="K84" i="21"/>
  <c r="L84" i="21"/>
  <c r="M84" i="21"/>
  <c r="N84" i="21"/>
  <c r="E84" i="21"/>
  <c r="O74" i="21"/>
  <c r="O68" i="21"/>
  <c r="O61" i="21"/>
  <c r="G51" i="21"/>
  <c r="H51" i="21"/>
  <c r="I51" i="21"/>
  <c r="I117" i="21" s="1"/>
  <c r="J51" i="21"/>
  <c r="J117" i="21" s="1"/>
  <c r="K51" i="21"/>
  <c r="L51" i="21"/>
  <c r="M51" i="21"/>
  <c r="M117" i="21" s="1"/>
  <c r="N51" i="21"/>
  <c r="F52" i="21"/>
  <c r="F118" i="21" s="1"/>
  <c r="G52" i="21"/>
  <c r="G118" i="21" s="1"/>
  <c r="H52" i="21"/>
  <c r="H118" i="21" s="1"/>
  <c r="I52" i="21"/>
  <c r="I118" i="21" s="1"/>
  <c r="J52" i="21"/>
  <c r="K52" i="21"/>
  <c r="K118" i="21" s="1"/>
  <c r="L52" i="21"/>
  <c r="L118" i="21" s="1"/>
  <c r="M52" i="21"/>
  <c r="N52" i="21"/>
  <c r="E52" i="21"/>
  <c r="O35" i="21"/>
  <c r="O101" i="21" s="1"/>
  <c r="O28" i="21"/>
  <c r="O41" i="21"/>
  <c r="O107" i="21" s="1"/>
  <c r="E51" i="21"/>
  <c r="E117" i="21" s="1"/>
  <c r="F51" i="21"/>
  <c r="L17" i="3"/>
  <c r="E60" i="15"/>
  <c r="D37" i="3"/>
  <c r="D85" i="3"/>
  <c r="D74" i="3"/>
  <c r="D63" i="3"/>
  <c r="D60" i="4"/>
  <c r="D82" i="4"/>
  <c r="D71" i="4"/>
  <c r="D34" i="4"/>
  <c r="C641" i="15"/>
  <c r="C651" i="15"/>
  <c r="C586" i="15"/>
  <c r="C587" i="15"/>
  <c r="C588" i="15"/>
  <c r="C620" i="15"/>
  <c r="C630" i="15"/>
  <c r="C574" i="15"/>
  <c r="C575" i="15"/>
  <c r="C576" i="15"/>
  <c r="C577" i="15"/>
  <c r="C578" i="15"/>
  <c r="C579" i="15"/>
  <c r="C580" i="15"/>
  <c r="C581" i="15"/>
  <c r="C582" i="15"/>
  <c r="C583" i="15"/>
  <c r="C584" i="15"/>
  <c r="C585" i="15"/>
  <c r="C541" i="15"/>
  <c r="D541" i="15"/>
  <c r="C543" i="15"/>
  <c r="C517" i="15"/>
  <c r="D158" i="15"/>
  <c r="D517" i="15"/>
  <c r="C527" i="15"/>
  <c r="D168" i="15"/>
  <c r="D294" i="15"/>
  <c r="D651" i="15"/>
  <c r="C455" i="15"/>
  <c r="C456" i="15"/>
  <c r="C457" i="15"/>
  <c r="C458" i="15"/>
  <c r="C459" i="15"/>
  <c r="C460" i="15"/>
  <c r="C461" i="15"/>
  <c r="C462" i="15"/>
  <c r="C463" i="15"/>
  <c r="C464" i="15"/>
  <c r="C475" i="15"/>
  <c r="D116" i="15"/>
  <c r="C496" i="15"/>
  <c r="D137" i="15"/>
  <c r="D496" i="15"/>
  <c r="C506" i="15"/>
  <c r="D147" i="15"/>
  <c r="C420" i="15"/>
  <c r="C421" i="15"/>
  <c r="C422" i="15"/>
  <c r="C423" i="15"/>
  <c r="C424" i="15"/>
  <c r="C425" i="15"/>
  <c r="C426" i="15"/>
  <c r="C427" i="15"/>
  <c r="C428" i="15"/>
  <c r="C439" i="15"/>
  <c r="C446" i="15"/>
  <c r="C447" i="15"/>
  <c r="C448" i="15"/>
  <c r="C450" i="15"/>
  <c r="D91" i="15"/>
  <c r="C451" i="15"/>
  <c r="C452" i="15"/>
  <c r="C453" i="15"/>
  <c r="C454" i="15"/>
  <c r="C419" i="15"/>
  <c r="D60" i="15"/>
  <c r="D419" i="15"/>
  <c r="C57" i="13"/>
  <c r="C56" i="13"/>
  <c r="G45" i="13"/>
  <c r="G46" i="13"/>
  <c r="G47" i="13"/>
  <c r="G48" i="13" s="1"/>
  <c r="G49" i="13" s="1"/>
  <c r="G50" i="13" s="1"/>
  <c r="M31" i="20"/>
  <c r="L31" i="20"/>
  <c r="K31" i="20"/>
  <c r="J31" i="20"/>
  <c r="O19" i="20"/>
  <c r="N19" i="20"/>
  <c r="M19" i="20"/>
  <c r="L19" i="20"/>
  <c r="I42" i="20"/>
  <c r="H55" i="13"/>
  <c r="G55" i="13"/>
  <c r="F55" i="13"/>
  <c r="D107" i="21"/>
  <c r="D94" i="21"/>
  <c r="L86" i="3"/>
  <c r="L153" i="3"/>
  <c r="L154" i="3"/>
  <c r="L155" i="3"/>
  <c r="L156" i="3"/>
  <c r="L157" i="3"/>
  <c r="L158" i="3"/>
  <c r="L159" i="3"/>
  <c r="L160" i="3"/>
  <c r="K70" i="13"/>
  <c r="I31" i="20"/>
  <c r="C2" i="18"/>
  <c r="C2" i="19"/>
  <c r="Q29" i="19"/>
  <c r="R29" i="19"/>
  <c r="S29" i="19"/>
  <c r="T29" i="19" s="1"/>
  <c r="W29" i="19"/>
  <c r="X29" i="19" s="1"/>
  <c r="AA29" i="19"/>
  <c r="AB29" i="19" s="1"/>
  <c r="Q30" i="19"/>
  <c r="R30" i="19" s="1"/>
  <c r="S30" i="19"/>
  <c r="T30" i="19" s="1"/>
  <c r="W30" i="19"/>
  <c r="X30" i="19" s="1"/>
  <c r="AA30" i="19"/>
  <c r="AB30" i="19" s="1"/>
  <c r="Q31" i="19"/>
  <c r="R31" i="19"/>
  <c r="S31" i="19"/>
  <c r="U31" i="19" s="1"/>
  <c r="W31" i="19"/>
  <c r="X31" i="19" s="1"/>
  <c r="Y31" i="19"/>
  <c r="AC31" i="19" s="1"/>
  <c r="AA31" i="19"/>
  <c r="AB31" i="19" s="1"/>
  <c r="Q32" i="19"/>
  <c r="R32" i="19"/>
  <c r="S32" i="19"/>
  <c r="T32" i="19" s="1"/>
  <c r="W32" i="19"/>
  <c r="AA32" i="19"/>
  <c r="AB32" i="19" s="1"/>
  <c r="AI32" i="19"/>
  <c r="AJ32" i="19" s="1"/>
  <c r="AM32" i="19"/>
  <c r="AQ32" i="19"/>
  <c r="AR32" i="19"/>
  <c r="Q33" i="19"/>
  <c r="R33" i="19"/>
  <c r="S33" i="19"/>
  <c r="W33" i="19"/>
  <c r="X33" i="19" s="1"/>
  <c r="AA33" i="19"/>
  <c r="AB33" i="19" s="1"/>
  <c r="AI33" i="19"/>
  <c r="AM33" i="19"/>
  <c r="AQ33" i="19"/>
  <c r="AR33" i="19"/>
  <c r="Q34" i="19"/>
  <c r="R34" i="19"/>
  <c r="S34" i="19"/>
  <c r="U34" i="19" s="1"/>
  <c r="W34" i="19"/>
  <c r="X34" i="19" s="1"/>
  <c r="AA34" i="19"/>
  <c r="AB34" i="19" s="1"/>
  <c r="AI34" i="19"/>
  <c r="AM34" i="19"/>
  <c r="AN34" i="19" s="1"/>
  <c r="AQ34" i="19"/>
  <c r="AR34" i="19" s="1"/>
  <c r="Q35" i="19"/>
  <c r="R35" i="19" s="1"/>
  <c r="S35" i="19"/>
  <c r="U35" i="19" s="1"/>
  <c r="W35" i="19"/>
  <c r="AA35" i="19"/>
  <c r="AI35" i="19"/>
  <c r="AM35" i="19"/>
  <c r="AQ35" i="19"/>
  <c r="AR35" i="19"/>
  <c r="Q36" i="19"/>
  <c r="R36" i="19" s="1"/>
  <c r="S36" i="19"/>
  <c r="T36" i="19" s="1"/>
  <c r="W36" i="19"/>
  <c r="X36" i="19" s="1"/>
  <c r="AA36" i="19"/>
  <c r="AI36" i="19"/>
  <c r="AM36" i="19"/>
  <c r="AQ36" i="19"/>
  <c r="AR36" i="19" s="1"/>
  <c r="Q37" i="19"/>
  <c r="R37" i="19"/>
  <c r="S37" i="19"/>
  <c r="U37" i="19" s="1"/>
  <c r="W37" i="19"/>
  <c r="AA37" i="19"/>
  <c r="AB37" i="19"/>
  <c r="AI37" i="19"/>
  <c r="AM37" i="19"/>
  <c r="AN37" i="19" s="1"/>
  <c r="AQ37" i="19"/>
  <c r="Q38" i="19"/>
  <c r="R38" i="19"/>
  <c r="S38" i="19"/>
  <c r="T38" i="19" s="1"/>
  <c r="W38" i="19"/>
  <c r="AA38" i="19"/>
  <c r="AI38" i="19"/>
  <c r="AJ38" i="19" s="1"/>
  <c r="AM38" i="19"/>
  <c r="AN38" i="19"/>
  <c r="AQ38" i="19"/>
  <c r="AR38" i="19" s="1"/>
  <c r="Q39" i="19"/>
  <c r="R39" i="19" s="1"/>
  <c r="S39" i="19"/>
  <c r="T39" i="19" s="1"/>
  <c r="W39" i="19"/>
  <c r="X39" i="19" s="1"/>
  <c r="AA39" i="19"/>
  <c r="AB39" i="19" s="1"/>
  <c r="AI39" i="19"/>
  <c r="AM39" i="19"/>
  <c r="AQ39" i="19"/>
  <c r="Q40" i="19"/>
  <c r="R40" i="19"/>
  <c r="S40" i="19"/>
  <c r="T40" i="19" s="1"/>
  <c r="W40" i="19"/>
  <c r="X40" i="19" s="1"/>
  <c r="AA40" i="19"/>
  <c r="AB40" i="19"/>
  <c r="AI40" i="19"/>
  <c r="AJ40" i="19" s="1"/>
  <c r="AM40" i="19"/>
  <c r="AN40" i="19"/>
  <c r="AQ40" i="19"/>
  <c r="Q41" i="19"/>
  <c r="R41" i="19"/>
  <c r="S41" i="19"/>
  <c r="T41" i="19" s="1"/>
  <c r="W41" i="19"/>
  <c r="X41" i="19" s="1"/>
  <c r="AA41" i="19"/>
  <c r="AB41" i="19" s="1"/>
  <c r="AI41" i="19"/>
  <c r="AM41" i="19"/>
  <c r="AN41" i="19" s="1"/>
  <c r="AQ41" i="19"/>
  <c r="Q42" i="19"/>
  <c r="R42" i="19" s="1"/>
  <c r="S42" i="19"/>
  <c r="W42" i="19"/>
  <c r="AA42" i="19"/>
  <c r="AI42" i="19"/>
  <c r="AM42" i="19"/>
  <c r="AN42" i="19" s="1"/>
  <c r="AQ42" i="19"/>
  <c r="D49" i="19"/>
  <c r="Q49" i="19"/>
  <c r="R49" i="19" s="1"/>
  <c r="S49" i="19"/>
  <c r="T49" i="19" s="1"/>
  <c r="W49" i="19"/>
  <c r="AA49" i="19"/>
  <c r="AB49" i="19" s="1"/>
  <c r="D50" i="19"/>
  <c r="Q50" i="19"/>
  <c r="R50" i="19" s="1"/>
  <c r="S50" i="19"/>
  <c r="T50" i="19" s="1"/>
  <c r="W50" i="19"/>
  <c r="X50" i="19" s="1"/>
  <c r="AA50" i="19"/>
  <c r="AB50" i="19" s="1"/>
  <c r="D51" i="19"/>
  <c r="Q51" i="19"/>
  <c r="R51" i="19" s="1"/>
  <c r="S51" i="19"/>
  <c r="T51" i="19" s="1"/>
  <c r="W51" i="19"/>
  <c r="X51" i="19" s="1"/>
  <c r="AA51" i="19"/>
  <c r="AB51" i="19" s="1"/>
  <c r="D52" i="19"/>
  <c r="Q52" i="19"/>
  <c r="R52" i="19" s="1"/>
  <c r="S52" i="19"/>
  <c r="T52" i="19" s="1"/>
  <c r="W52" i="19"/>
  <c r="AA52" i="19"/>
  <c r="AB52" i="19" s="1"/>
  <c r="AI52" i="19"/>
  <c r="AM52" i="19"/>
  <c r="AN52" i="19" s="1"/>
  <c r="AQ52" i="19"/>
  <c r="D53" i="19"/>
  <c r="Q53" i="19"/>
  <c r="R53" i="19" s="1"/>
  <c r="S53" i="19"/>
  <c r="T53" i="19" s="1"/>
  <c r="W53" i="19"/>
  <c r="X53" i="19" s="1"/>
  <c r="AA53" i="19"/>
  <c r="AB53" i="19"/>
  <c r="AI53" i="19"/>
  <c r="AJ53" i="19" s="1"/>
  <c r="AM53" i="19"/>
  <c r="AN53" i="19" s="1"/>
  <c r="AQ53" i="19"/>
  <c r="D54" i="19"/>
  <c r="Q54" i="19"/>
  <c r="R54" i="19"/>
  <c r="S54" i="19"/>
  <c r="T54" i="19" s="1"/>
  <c r="W54" i="19"/>
  <c r="AA54" i="19"/>
  <c r="AB54" i="19"/>
  <c r="AI54" i="19"/>
  <c r="AM54" i="19"/>
  <c r="AN54" i="19" s="1"/>
  <c r="AQ54" i="19"/>
  <c r="D55" i="19"/>
  <c r="Q55" i="19"/>
  <c r="R55" i="19"/>
  <c r="S55" i="19"/>
  <c r="W55" i="19"/>
  <c r="AA55" i="19"/>
  <c r="AB55" i="19" s="1"/>
  <c r="AI55" i="19"/>
  <c r="AM55" i="19"/>
  <c r="AN55" i="19" s="1"/>
  <c r="AQ55" i="19"/>
  <c r="AR55" i="19"/>
  <c r="D56" i="19"/>
  <c r="Q56" i="19"/>
  <c r="R56" i="19" s="1"/>
  <c r="S56" i="19"/>
  <c r="T56" i="19" s="1"/>
  <c r="W56" i="19"/>
  <c r="X56" i="19" s="1"/>
  <c r="AA56" i="19"/>
  <c r="AB56" i="19" s="1"/>
  <c r="AI56" i="19"/>
  <c r="AJ56" i="19" s="1"/>
  <c r="AM56" i="19"/>
  <c r="AN56" i="19" s="1"/>
  <c r="AQ56" i="19"/>
  <c r="AR56" i="19" s="1"/>
  <c r="D57" i="19"/>
  <c r="Q57" i="19"/>
  <c r="R57" i="19" s="1"/>
  <c r="S57" i="19"/>
  <c r="U57" i="19" s="1"/>
  <c r="W57" i="19"/>
  <c r="Y57" i="19" s="1"/>
  <c r="AC57" i="19" s="1"/>
  <c r="AA57" i="19"/>
  <c r="AB57" i="19"/>
  <c r="AI57" i="19"/>
  <c r="AM57" i="19"/>
  <c r="AN57" i="19" s="1"/>
  <c r="AQ57" i="19"/>
  <c r="D58" i="19"/>
  <c r="Q58" i="19"/>
  <c r="R58" i="19" s="1"/>
  <c r="S58" i="19"/>
  <c r="U58" i="19" s="1"/>
  <c r="W58" i="19"/>
  <c r="Y58" i="19" s="1"/>
  <c r="AA58" i="19"/>
  <c r="AC58" i="19" s="1"/>
  <c r="AK58" i="19" s="1"/>
  <c r="AI58" i="19"/>
  <c r="AJ58" i="19" s="1"/>
  <c r="AM58" i="19"/>
  <c r="AN58" i="19" s="1"/>
  <c r="AQ58" i="19"/>
  <c r="D59" i="19"/>
  <c r="Q59" i="19"/>
  <c r="R59" i="19" s="1"/>
  <c r="S59" i="19"/>
  <c r="U59" i="19" s="1"/>
  <c r="W59" i="19"/>
  <c r="Y59" i="19" s="1"/>
  <c r="AA59" i="19"/>
  <c r="AC59" i="19" s="1"/>
  <c r="AI59" i="19"/>
  <c r="AM59" i="19"/>
  <c r="AQ59" i="19"/>
  <c r="AR59" i="19" s="1"/>
  <c r="D60" i="19"/>
  <c r="Q60" i="19"/>
  <c r="R60" i="19"/>
  <c r="S60" i="19"/>
  <c r="T60" i="19" s="1"/>
  <c r="W60" i="19"/>
  <c r="AA60" i="19"/>
  <c r="AI60" i="19"/>
  <c r="AJ60" i="19"/>
  <c r="AM60" i="19"/>
  <c r="AQ60" i="19"/>
  <c r="D61" i="19"/>
  <c r="Q61" i="19"/>
  <c r="R61" i="19" s="1"/>
  <c r="S61" i="19"/>
  <c r="U61" i="19" s="1"/>
  <c r="W61" i="19"/>
  <c r="X61" i="19" s="1"/>
  <c r="AA61" i="19"/>
  <c r="AB61" i="19" s="1"/>
  <c r="AI61" i="19"/>
  <c r="AJ61" i="19" s="1"/>
  <c r="AM61" i="19"/>
  <c r="AQ61" i="19"/>
  <c r="D62" i="19"/>
  <c r="Q62" i="19"/>
  <c r="R62" i="19" s="1"/>
  <c r="S62" i="19"/>
  <c r="U62" i="19" s="1"/>
  <c r="W62" i="19"/>
  <c r="AA62" i="19"/>
  <c r="AI62" i="19"/>
  <c r="AM62" i="19"/>
  <c r="AQ62" i="19"/>
  <c r="Q70" i="19"/>
  <c r="R70" i="19" s="1"/>
  <c r="S70" i="19"/>
  <c r="T70" i="19" s="1"/>
  <c r="W70" i="19"/>
  <c r="X70" i="19" s="1"/>
  <c r="AA70" i="19"/>
  <c r="AB70" i="19" s="1"/>
  <c r="Q71" i="19"/>
  <c r="R71" i="19" s="1"/>
  <c r="S71" i="19"/>
  <c r="T71" i="19" s="1"/>
  <c r="W71" i="19"/>
  <c r="AA71" i="19"/>
  <c r="Q72" i="19"/>
  <c r="S72" i="19"/>
  <c r="U72" i="19" s="1"/>
  <c r="W72" i="19"/>
  <c r="X72" i="19" s="1"/>
  <c r="AA72" i="19"/>
  <c r="AB72" i="19" s="1"/>
  <c r="AM72" i="19"/>
  <c r="AN72" i="19"/>
  <c r="Q73" i="19"/>
  <c r="R73" i="19" s="1"/>
  <c r="S73" i="19"/>
  <c r="T73" i="19" s="1"/>
  <c r="W73" i="19"/>
  <c r="X73" i="19" s="1"/>
  <c r="AA73" i="19"/>
  <c r="AI73" i="19"/>
  <c r="AJ73" i="19" s="1"/>
  <c r="AM73" i="19"/>
  <c r="AN73" i="19" s="1"/>
  <c r="AQ73" i="19"/>
  <c r="AR73" i="19"/>
  <c r="Q74" i="19"/>
  <c r="R74" i="19" s="1"/>
  <c r="S74" i="19"/>
  <c r="T74" i="19" s="1"/>
  <c r="W74" i="19"/>
  <c r="AA74" i="19"/>
  <c r="AI74" i="19"/>
  <c r="AJ74" i="19" s="1"/>
  <c r="AM74" i="19"/>
  <c r="AN74" i="19" s="1"/>
  <c r="AQ74" i="19"/>
  <c r="AR74" i="19" s="1"/>
  <c r="Q75" i="19"/>
  <c r="R75" i="19" s="1"/>
  <c r="S75" i="19"/>
  <c r="T75" i="19" s="1"/>
  <c r="W75" i="19"/>
  <c r="X75" i="19" s="1"/>
  <c r="AA75" i="19"/>
  <c r="AB75" i="19"/>
  <c r="AI75" i="19"/>
  <c r="AJ75" i="19" s="1"/>
  <c r="AM75" i="19"/>
  <c r="AN75" i="19" s="1"/>
  <c r="AQ75" i="19"/>
  <c r="Q76" i="19"/>
  <c r="R76" i="19"/>
  <c r="S76" i="19"/>
  <c r="U76" i="19" s="1"/>
  <c r="W76" i="19"/>
  <c r="X76" i="19" s="1"/>
  <c r="AA76" i="19"/>
  <c r="AB76" i="19" s="1"/>
  <c r="AI76" i="19"/>
  <c r="AJ76" i="19" s="1"/>
  <c r="AM76" i="19"/>
  <c r="AN76" i="19" s="1"/>
  <c r="AQ76" i="19"/>
  <c r="Q77" i="19"/>
  <c r="R77" i="19"/>
  <c r="S77" i="19"/>
  <c r="T77" i="19" s="1"/>
  <c r="W77" i="19"/>
  <c r="X77" i="19" s="1"/>
  <c r="AA77" i="19"/>
  <c r="AI77" i="19"/>
  <c r="AM77" i="19"/>
  <c r="AQ77" i="19"/>
  <c r="Q78" i="19"/>
  <c r="R78" i="19"/>
  <c r="S78" i="19"/>
  <c r="U78" i="19" s="1"/>
  <c r="W78" i="19"/>
  <c r="AA78" i="19"/>
  <c r="AB78" i="19"/>
  <c r="AI78" i="19"/>
  <c r="AM78" i="19"/>
  <c r="AN78" i="19" s="1"/>
  <c r="AQ78" i="19"/>
  <c r="AR78" i="19" s="1"/>
  <c r="Q79" i="19"/>
  <c r="R79" i="19" s="1"/>
  <c r="S79" i="19"/>
  <c r="T79" i="19" s="1"/>
  <c r="W79" i="19"/>
  <c r="AA79" i="19"/>
  <c r="AB79" i="19" s="1"/>
  <c r="AI79" i="19"/>
  <c r="AJ79" i="19" s="1"/>
  <c r="AM79" i="19"/>
  <c r="AN79" i="19" s="1"/>
  <c r="AQ79" i="19"/>
  <c r="AR79" i="19" s="1"/>
  <c r="Q80" i="19"/>
  <c r="R80" i="19" s="1"/>
  <c r="S80" i="19"/>
  <c r="U80" i="19" s="1"/>
  <c r="W80" i="19"/>
  <c r="X80" i="19" s="1"/>
  <c r="AA80" i="19"/>
  <c r="AB80" i="19" s="1"/>
  <c r="AI80" i="19"/>
  <c r="AM80" i="19"/>
  <c r="AN80" i="19" s="1"/>
  <c r="AQ80" i="19"/>
  <c r="AR80" i="19" s="1"/>
  <c r="Q81" i="19"/>
  <c r="R81" i="19"/>
  <c r="S81" i="19"/>
  <c r="T81" i="19" s="1"/>
  <c r="W81" i="19"/>
  <c r="X81" i="19" s="1"/>
  <c r="AA81" i="19"/>
  <c r="AI81" i="19"/>
  <c r="AJ81" i="19"/>
  <c r="AM81" i="19"/>
  <c r="AQ81" i="19"/>
  <c r="Q82" i="19"/>
  <c r="R82" i="19" s="1"/>
  <c r="S82" i="19"/>
  <c r="T82" i="19" s="1"/>
  <c r="W82" i="19"/>
  <c r="X82" i="19" s="1"/>
  <c r="AA82" i="19"/>
  <c r="AI82" i="19"/>
  <c r="AM82" i="19"/>
  <c r="AQ82" i="19"/>
  <c r="Q83" i="19"/>
  <c r="R83" i="19" s="1"/>
  <c r="S83" i="19"/>
  <c r="T83" i="19" s="1"/>
  <c r="W83" i="19"/>
  <c r="X83" i="19" s="1"/>
  <c r="AA83" i="19"/>
  <c r="AB83" i="19" s="1"/>
  <c r="AI83" i="19"/>
  <c r="AJ83" i="19" s="1"/>
  <c r="AM83" i="19"/>
  <c r="AN83" i="19"/>
  <c r="AQ83" i="19"/>
  <c r="AR83" i="19" s="1"/>
  <c r="Q90" i="19"/>
  <c r="R90" i="19"/>
  <c r="S90" i="19"/>
  <c r="U90" i="19" s="1"/>
  <c r="W90" i="19"/>
  <c r="AA90" i="19"/>
  <c r="AM90" i="19"/>
  <c r="AN90" i="19" s="1"/>
  <c r="D91" i="19"/>
  <c r="Q91" i="19"/>
  <c r="R91" i="19" s="1"/>
  <c r="S91" i="19"/>
  <c r="W91" i="19"/>
  <c r="X91" i="19" s="1"/>
  <c r="AA91" i="19"/>
  <c r="D92" i="19"/>
  <c r="Q92" i="19"/>
  <c r="R92" i="19" s="1"/>
  <c r="S92" i="19"/>
  <c r="U92" i="19" s="1"/>
  <c r="W92" i="19"/>
  <c r="Y92" i="19" s="1"/>
  <c r="AC92" i="19" s="1"/>
  <c r="AK92" i="19" s="1"/>
  <c r="AA92" i="19"/>
  <c r="AB92" i="19" s="1"/>
  <c r="AI92" i="19"/>
  <c r="AJ92" i="19" s="1"/>
  <c r="D93" i="19"/>
  <c r="Q93" i="19"/>
  <c r="R93" i="19"/>
  <c r="S93" i="19"/>
  <c r="T93" i="19" s="1"/>
  <c r="AA93" i="19"/>
  <c r="AB93" i="19" s="1"/>
  <c r="AI93" i="19"/>
  <c r="AJ93" i="19" s="1"/>
  <c r="AM93" i="19"/>
  <c r="AN93" i="19" s="1"/>
  <c r="AQ93" i="19"/>
  <c r="AR93" i="19" s="1"/>
  <c r="D94" i="19"/>
  <c r="Q94" i="19"/>
  <c r="R94" i="19" s="1"/>
  <c r="S94" i="19"/>
  <c r="T94" i="19" s="1"/>
  <c r="W94" i="19"/>
  <c r="X94" i="19" s="1"/>
  <c r="AA94" i="19"/>
  <c r="AB94" i="19" s="1"/>
  <c r="AI94" i="19"/>
  <c r="AM94" i="19"/>
  <c r="AQ94" i="19"/>
  <c r="D95" i="19"/>
  <c r="Q95" i="19"/>
  <c r="R95" i="19" s="1"/>
  <c r="S95" i="19"/>
  <c r="U95" i="19" s="1"/>
  <c r="W95" i="19"/>
  <c r="X95" i="19" s="1"/>
  <c r="AA95" i="19"/>
  <c r="AB95" i="19" s="1"/>
  <c r="AI95" i="19"/>
  <c r="AJ95" i="19" s="1"/>
  <c r="AM95" i="19"/>
  <c r="AQ95" i="19"/>
  <c r="D96" i="19"/>
  <c r="Q96" i="19"/>
  <c r="R96" i="19"/>
  <c r="S96" i="19"/>
  <c r="U96" i="19" s="1"/>
  <c r="W96" i="19"/>
  <c r="X96" i="19" s="1"/>
  <c r="AA96" i="19"/>
  <c r="AI96" i="19"/>
  <c r="AJ96" i="19" s="1"/>
  <c r="AM96" i="19"/>
  <c r="AQ96" i="19"/>
  <c r="D97" i="19"/>
  <c r="Q97" i="19"/>
  <c r="R97" i="19"/>
  <c r="S97" i="19"/>
  <c r="T97" i="19" s="1"/>
  <c r="W97" i="19"/>
  <c r="AA97" i="19"/>
  <c r="AI97" i="19"/>
  <c r="AM97" i="19"/>
  <c r="AN97" i="19" s="1"/>
  <c r="AQ97" i="19"/>
  <c r="AR97" i="19" s="1"/>
  <c r="D98" i="19"/>
  <c r="Q98" i="19"/>
  <c r="R98" i="19" s="1"/>
  <c r="S98" i="19"/>
  <c r="U98" i="19" s="1"/>
  <c r="W98" i="19"/>
  <c r="AA98" i="19"/>
  <c r="AI98" i="19"/>
  <c r="AM98" i="19"/>
  <c r="AQ98" i="19"/>
  <c r="AR98" i="19" s="1"/>
  <c r="D99" i="19"/>
  <c r="Q99" i="19"/>
  <c r="R99" i="19"/>
  <c r="S99" i="19"/>
  <c r="T99" i="19" s="1"/>
  <c r="W99" i="19"/>
  <c r="AA99" i="19"/>
  <c r="AB99" i="19"/>
  <c r="AI99" i="19"/>
  <c r="AJ99" i="19" s="1"/>
  <c r="AM99" i="19"/>
  <c r="AN99" i="19" s="1"/>
  <c r="AQ99" i="19"/>
  <c r="AR99" i="19" s="1"/>
  <c r="D100" i="19"/>
  <c r="Q100" i="19"/>
  <c r="R100" i="19"/>
  <c r="S100" i="19"/>
  <c r="U100" i="19" s="1"/>
  <c r="W100" i="19"/>
  <c r="Y100" i="19" s="1"/>
  <c r="AA100" i="19"/>
  <c r="AB100" i="19" s="1"/>
  <c r="AI100" i="19"/>
  <c r="AM100" i="19"/>
  <c r="AN100" i="19"/>
  <c r="AQ100" i="19"/>
  <c r="AR100" i="19" s="1"/>
  <c r="D101" i="19"/>
  <c r="Q101" i="19"/>
  <c r="R101" i="19" s="1"/>
  <c r="S101" i="19"/>
  <c r="T101" i="19" s="1"/>
  <c r="W101" i="19"/>
  <c r="X101" i="19" s="1"/>
  <c r="AA101" i="19"/>
  <c r="AB101" i="19" s="1"/>
  <c r="AI101" i="19"/>
  <c r="AJ101" i="19" s="1"/>
  <c r="AM101" i="19"/>
  <c r="AQ101" i="19"/>
  <c r="AR101" i="19" s="1"/>
  <c r="D102" i="19"/>
  <c r="Q102" i="19"/>
  <c r="R102" i="19"/>
  <c r="S102" i="19"/>
  <c r="T102" i="19" s="1"/>
  <c r="W102" i="19"/>
  <c r="AA102" i="19"/>
  <c r="AB102" i="19" s="1"/>
  <c r="AI102" i="19"/>
  <c r="AJ102" i="19"/>
  <c r="AM102" i="19"/>
  <c r="AN102" i="19" s="1"/>
  <c r="AQ102" i="19"/>
  <c r="AR102" i="19" s="1"/>
  <c r="D103" i="19"/>
  <c r="Q103" i="19"/>
  <c r="R103" i="19" s="1"/>
  <c r="S103" i="19"/>
  <c r="T103" i="19" s="1"/>
  <c r="W103" i="19"/>
  <c r="X103" i="19" s="1"/>
  <c r="AA103" i="19"/>
  <c r="AB103" i="19"/>
  <c r="AI103" i="19"/>
  <c r="AJ103" i="19" s="1"/>
  <c r="AM103" i="19"/>
  <c r="AN103" i="19" s="1"/>
  <c r="AQ103" i="19"/>
  <c r="AR103" i="19" s="1"/>
  <c r="Q111" i="19"/>
  <c r="R111" i="19" s="1"/>
  <c r="S111" i="19"/>
  <c r="T111" i="19" s="1"/>
  <c r="W111" i="19"/>
  <c r="X111" i="19" s="1"/>
  <c r="AA111" i="19"/>
  <c r="AI111" i="19"/>
  <c r="AJ111" i="19" s="1"/>
  <c r="Q112" i="19"/>
  <c r="R112" i="19"/>
  <c r="S112" i="19"/>
  <c r="T112" i="19" s="1"/>
  <c r="W112" i="19"/>
  <c r="AA112" i="19"/>
  <c r="AI112" i="19"/>
  <c r="Q113" i="19"/>
  <c r="R113" i="19"/>
  <c r="S113" i="19"/>
  <c r="U113" i="19" s="1"/>
  <c r="W113" i="19"/>
  <c r="X113" i="19" s="1"/>
  <c r="AA113" i="19"/>
  <c r="AI113" i="19"/>
  <c r="AJ113" i="19" s="1"/>
  <c r="Q114" i="19"/>
  <c r="S114" i="19"/>
  <c r="U114" i="19" s="1"/>
  <c r="W114" i="19"/>
  <c r="AA114" i="19"/>
  <c r="AM114" i="19"/>
  <c r="Q115" i="19"/>
  <c r="R115" i="19"/>
  <c r="S115" i="19"/>
  <c r="T115" i="19" s="1"/>
  <c r="AA115" i="19"/>
  <c r="AB115" i="19" s="1"/>
  <c r="AI115" i="19"/>
  <c r="AJ115" i="19" s="1"/>
  <c r="Q116" i="19"/>
  <c r="R116" i="19"/>
  <c r="S116" i="19"/>
  <c r="U116" i="19" s="1"/>
  <c r="W116" i="19"/>
  <c r="AA116" i="19"/>
  <c r="AM116" i="19"/>
  <c r="AN116" i="19" s="1"/>
  <c r="Q117" i="19"/>
  <c r="R117" i="19"/>
  <c r="S117" i="19"/>
  <c r="U117" i="19" s="1"/>
  <c r="W117" i="19"/>
  <c r="AA117" i="19"/>
  <c r="AI117" i="19"/>
  <c r="Q118" i="19"/>
  <c r="R118" i="19" s="1"/>
  <c r="S118" i="19"/>
  <c r="U118" i="19" s="1"/>
  <c r="W118" i="19"/>
  <c r="AA118" i="19"/>
  <c r="AB118" i="19" s="1"/>
  <c r="AI118" i="19"/>
  <c r="Q119" i="19"/>
  <c r="R119" i="19"/>
  <c r="S119" i="19"/>
  <c r="U119" i="19" s="1"/>
  <c r="AA119" i="19"/>
  <c r="AB119" i="19" s="1"/>
  <c r="AI119" i="19"/>
  <c r="AJ119" i="19" s="1"/>
  <c r="Q120" i="19"/>
  <c r="R120" i="19" s="1"/>
  <c r="S120" i="19"/>
  <c r="T120" i="19" s="1"/>
  <c r="W120" i="19"/>
  <c r="AA120" i="19"/>
  <c r="AB120" i="19" s="1"/>
  <c r="Q121" i="19"/>
  <c r="R121" i="19" s="1"/>
  <c r="S121" i="19"/>
  <c r="T121" i="19" s="1"/>
  <c r="W121" i="19"/>
  <c r="X121" i="19" s="1"/>
  <c r="AA121" i="19"/>
  <c r="AI121" i="19"/>
  <c r="Q122" i="19"/>
  <c r="S122" i="19"/>
  <c r="U122" i="19" s="1"/>
  <c r="T122" i="19"/>
  <c r="W122" i="19"/>
  <c r="X122" i="19" s="1"/>
  <c r="AA122" i="19"/>
  <c r="AI122" i="19"/>
  <c r="AJ122" i="19" s="1"/>
  <c r="Q123" i="19"/>
  <c r="R123" i="19"/>
  <c r="S123" i="19"/>
  <c r="U123" i="19" s="1"/>
  <c r="AA123" i="19"/>
  <c r="AB123" i="19" s="1"/>
  <c r="AM123" i="19"/>
  <c r="AN123" i="19" s="1"/>
  <c r="Q124" i="19"/>
  <c r="R124" i="19"/>
  <c r="S124" i="19"/>
  <c r="T124" i="19" s="1"/>
  <c r="W124" i="19"/>
  <c r="AA124" i="19"/>
  <c r="AB124" i="19" s="1"/>
  <c r="AI124" i="19"/>
  <c r="D131" i="19"/>
  <c r="Q131" i="19"/>
  <c r="R131" i="19" s="1"/>
  <c r="S131" i="19"/>
  <c r="U131" i="19" s="1"/>
  <c r="W131" i="19"/>
  <c r="X131" i="19" s="1"/>
  <c r="AA131" i="19"/>
  <c r="AB131" i="19" s="1"/>
  <c r="AI131" i="19"/>
  <c r="AJ131" i="19" s="1"/>
  <c r="D132" i="19"/>
  <c r="Q132" i="19"/>
  <c r="R132" i="19" s="1"/>
  <c r="S132" i="19"/>
  <c r="T132" i="19" s="1"/>
  <c r="W132" i="19"/>
  <c r="X132" i="19" s="1"/>
  <c r="AA132" i="19"/>
  <c r="AB132" i="19" s="1"/>
  <c r="D133" i="19"/>
  <c r="Q133" i="19"/>
  <c r="R133" i="19" s="1"/>
  <c r="S133" i="19"/>
  <c r="T133" i="19" s="1"/>
  <c r="W133" i="19"/>
  <c r="X133" i="19"/>
  <c r="AA133" i="19"/>
  <c r="AB133" i="19" s="1"/>
  <c r="D134" i="19"/>
  <c r="Q134" i="19"/>
  <c r="R134" i="19"/>
  <c r="S134" i="19"/>
  <c r="U134" i="19" s="1"/>
  <c r="W134" i="19"/>
  <c r="X134" i="19" s="1"/>
  <c r="AA134" i="19"/>
  <c r="AB134" i="19" s="1"/>
  <c r="D135" i="19"/>
  <c r="Q135" i="19"/>
  <c r="R135" i="19" s="1"/>
  <c r="S135" i="19"/>
  <c r="T135" i="19" s="1"/>
  <c r="AA135" i="19"/>
  <c r="AB135" i="19" s="1"/>
  <c r="AI135" i="19"/>
  <c r="AJ135" i="19" s="1"/>
  <c r="D136" i="19"/>
  <c r="Q136" i="19"/>
  <c r="R136" i="19" s="1"/>
  <c r="S136" i="19"/>
  <c r="T136" i="19" s="1"/>
  <c r="W136" i="19"/>
  <c r="X136" i="19" s="1"/>
  <c r="AA136" i="19"/>
  <c r="AB136" i="19" s="1"/>
  <c r="AI136" i="19"/>
  <c r="D137" i="19"/>
  <c r="Q137" i="19"/>
  <c r="R137" i="19" s="1"/>
  <c r="S137" i="19"/>
  <c r="U137" i="19" s="1"/>
  <c r="W137" i="19"/>
  <c r="AA137" i="19"/>
  <c r="AB137" i="19" s="1"/>
  <c r="D138" i="19"/>
  <c r="Q138" i="19"/>
  <c r="R138" i="19" s="1"/>
  <c r="S138" i="19"/>
  <c r="U138" i="19" s="1"/>
  <c r="W138" i="19"/>
  <c r="X138" i="19" s="1"/>
  <c r="AA138" i="19"/>
  <c r="D139" i="19"/>
  <c r="Q139" i="19"/>
  <c r="R139" i="19" s="1"/>
  <c r="S139" i="19"/>
  <c r="U139" i="19" s="1"/>
  <c r="W139" i="19"/>
  <c r="X139" i="19" s="1"/>
  <c r="AA139" i="19"/>
  <c r="AB139" i="19" s="1"/>
  <c r="D140" i="19"/>
  <c r="Q140" i="19"/>
  <c r="R140" i="19" s="1"/>
  <c r="S140" i="19"/>
  <c r="U140" i="19" s="1"/>
  <c r="W140" i="19"/>
  <c r="X140" i="19" s="1"/>
  <c r="AA140" i="19"/>
  <c r="AB140" i="19" s="1"/>
  <c r="AI140" i="19"/>
  <c r="AM140" i="19"/>
  <c r="AN140" i="19" s="1"/>
  <c r="D141" i="19"/>
  <c r="Q141" i="19"/>
  <c r="R141" i="19" s="1"/>
  <c r="S141" i="19"/>
  <c r="T141" i="19" s="1"/>
  <c r="W141" i="19"/>
  <c r="X141" i="19" s="1"/>
  <c r="AA141" i="19"/>
  <c r="AB141" i="19" s="1"/>
  <c r="D142" i="19"/>
  <c r="Q142" i="19"/>
  <c r="R142" i="19" s="1"/>
  <c r="S142" i="19"/>
  <c r="T142" i="19" s="1"/>
  <c r="AA142" i="19"/>
  <c r="D143" i="19"/>
  <c r="Q143" i="19"/>
  <c r="R143" i="19" s="1"/>
  <c r="S143" i="19"/>
  <c r="T143" i="19" s="1"/>
  <c r="AA143" i="19"/>
  <c r="AB143" i="19" s="1"/>
  <c r="AI143" i="19"/>
  <c r="AJ143" i="19" s="1"/>
  <c r="AQ143" i="19"/>
  <c r="D144" i="19"/>
  <c r="Q144" i="19"/>
  <c r="R144" i="19" s="1"/>
  <c r="S144" i="19"/>
  <c r="T144" i="19" s="1"/>
  <c r="W144" i="19"/>
  <c r="X144" i="19" s="1"/>
  <c r="AA144" i="19"/>
  <c r="AB144" i="19" s="1"/>
  <c r="C2" i="15"/>
  <c r="N24" i="15"/>
  <c r="O24" i="15"/>
  <c r="P24" i="15"/>
  <c r="R24" i="15"/>
  <c r="S24" i="15" s="1"/>
  <c r="T24" i="15"/>
  <c r="U24" i="15"/>
  <c r="X24" i="15"/>
  <c r="Y24" i="15" s="1"/>
  <c r="AB24" i="15"/>
  <c r="AC24" i="15"/>
  <c r="AD24" i="15"/>
  <c r="AE24" i="15" s="1"/>
  <c r="AF24" i="15"/>
  <c r="AH24" i="15"/>
  <c r="AI24" i="15"/>
  <c r="AJ24" i="15"/>
  <c r="AK24" i="15"/>
  <c r="AJ53" i="15"/>
  <c r="N305" i="15"/>
  <c r="O305" i="15" s="1"/>
  <c r="P305" i="15"/>
  <c r="Q305" i="15"/>
  <c r="T305" i="15"/>
  <c r="X305" i="15"/>
  <c r="Y305" i="15"/>
  <c r="AB305" i="15"/>
  <c r="AC305" i="15" s="1"/>
  <c r="AF305" i="15"/>
  <c r="AH305" i="15"/>
  <c r="AI305" i="15"/>
  <c r="AJ305" i="15"/>
  <c r="AK305" i="15"/>
  <c r="N319" i="15"/>
  <c r="O319" i="15"/>
  <c r="P319" i="15"/>
  <c r="T319" i="15"/>
  <c r="U319" i="15"/>
  <c r="X319" i="15"/>
  <c r="Y319" i="15" s="1"/>
  <c r="AB319" i="15"/>
  <c r="AF319" i="15"/>
  <c r="AG319" i="15"/>
  <c r="AJ319" i="15"/>
  <c r="AK319" i="15" s="1"/>
  <c r="N320" i="15"/>
  <c r="O320" i="15"/>
  <c r="P320" i="15"/>
  <c r="R320" i="15" s="1"/>
  <c r="S320" i="15" s="1"/>
  <c r="T320" i="15"/>
  <c r="V320" i="15"/>
  <c r="W320" i="15" s="1"/>
  <c r="X320" i="15"/>
  <c r="Y320" i="15"/>
  <c r="AB320" i="15"/>
  <c r="AF320" i="15"/>
  <c r="AG320" i="15"/>
  <c r="AJ320" i="15"/>
  <c r="N321" i="15"/>
  <c r="O321" i="15" s="1"/>
  <c r="P321" i="15"/>
  <c r="T321" i="15"/>
  <c r="V321" i="15"/>
  <c r="W321" i="15" s="1"/>
  <c r="X321" i="15"/>
  <c r="Z321" i="15"/>
  <c r="AA321" i="15"/>
  <c r="AB321" i="15"/>
  <c r="AC321" i="15"/>
  <c r="AF321" i="15"/>
  <c r="AJ321" i="15"/>
  <c r="N322" i="15"/>
  <c r="O322" i="15"/>
  <c r="P322" i="15"/>
  <c r="T322" i="15"/>
  <c r="V322" i="15"/>
  <c r="X322" i="15"/>
  <c r="Y322" i="15" s="1"/>
  <c r="AB322" i="15"/>
  <c r="AF322" i="15"/>
  <c r="AJ322" i="15"/>
  <c r="N323" i="15"/>
  <c r="O323" i="15"/>
  <c r="P323" i="15"/>
  <c r="T323" i="15"/>
  <c r="X323" i="15"/>
  <c r="AB323" i="15"/>
  <c r="AD323" i="15" s="1"/>
  <c r="AE323" i="15" s="1"/>
  <c r="AF323" i="15"/>
  <c r="AJ323" i="15"/>
  <c r="N324" i="15"/>
  <c r="O324" i="15"/>
  <c r="P324" i="15"/>
  <c r="R324" i="15"/>
  <c r="S324" i="15" s="1"/>
  <c r="T324" i="15"/>
  <c r="U324" i="15"/>
  <c r="X324" i="15"/>
  <c r="Z324" i="15" s="1"/>
  <c r="AA324" i="15" s="1"/>
  <c r="AB324" i="15"/>
  <c r="AF324" i="15"/>
  <c r="AJ324" i="15"/>
  <c r="N325" i="15"/>
  <c r="O325" i="15"/>
  <c r="P325" i="15"/>
  <c r="T325" i="15"/>
  <c r="U325" i="15"/>
  <c r="X325" i="15"/>
  <c r="Y325" i="15" s="1"/>
  <c r="AB325" i="15"/>
  <c r="AD325" i="15"/>
  <c r="AE325" i="15"/>
  <c r="AF325" i="15"/>
  <c r="AG325" i="15" s="1"/>
  <c r="AJ325" i="15"/>
  <c r="AL325" i="15"/>
  <c r="AM325" i="15"/>
  <c r="N326" i="15"/>
  <c r="O326" i="15" s="1"/>
  <c r="P326" i="15"/>
  <c r="Q326" i="15"/>
  <c r="T326" i="15"/>
  <c r="X326" i="15"/>
  <c r="Z326" i="15"/>
  <c r="AA326" i="15"/>
  <c r="AB326" i="15"/>
  <c r="AF326" i="15"/>
  <c r="AG326" i="15"/>
  <c r="AJ326" i="15"/>
  <c r="N327" i="15"/>
  <c r="O327" i="15"/>
  <c r="P327" i="15"/>
  <c r="T327" i="15"/>
  <c r="V327" i="15"/>
  <c r="W327" i="15"/>
  <c r="X327" i="15"/>
  <c r="Z327" i="15" s="1"/>
  <c r="AA327" i="15" s="1"/>
  <c r="AB327" i="15"/>
  <c r="AD327" i="15"/>
  <c r="AE327" i="15"/>
  <c r="AF327" i="15"/>
  <c r="AJ327" i="15"/>
  <c r="AL327" i="15"/>
  <c r="AM327" i="15"/>
  <c r="N328" i="15"/>
  <c r="O328" i="15"/>
  <c r="P328" i="15"/>
  <c r="T328" i="15"/>
  <c r="X328" i="15"/>
  <c r="Y328" i="15"/>
  <c r="AB328" i="15"/>
  <c r="AC328" i="15" s="1"/>
  <c r="AF328" i="15"/>
  <c r="AG328" i="15"/>
  <c r="AJ328" i="15"/>
  <c r="AL328" i="15"/>
  <c r="AM328" i="15" s="1"/>
  <c r="N329" i="15"/>
  <c r="O329" i="15"/>
  <c r="P329" i="15"/>
  <c r="T329" i="15"/>
  <c r="U329" i="15"/>
  <c r="X329" i="15"/>
  <c r="AB329" i="15"/>
  <c r="AF329" i="15"/>
  <c r="AJ329" i="15"/>
  <c r="N330" i="15"/>
  <c r="O330" i="15"/>
  <c r="P330" i="15"/>
  <c r="Q330" i="15"/>
  <c r="T330" i="15"/>
  <c r="X330" i="15"/>
  <c r="AB330" i="15"/>
  <c r="AC330" i="15"/>
  <c r="AF330" i="15"/>
  <c r="AJ330" i="15"/>
  <c r="N331" i="15"/>
  <c r="O331" i="15" s="1"/>
  <c r="P331" i="15"/>
  <c r="R331" i="15"/>
  <c r="S331" i="15"/>
  <c r="T331" i="15"/>
  <c r="V331" i="15"/>
  <c r="W331" i="15"/>
  <c r="X331" i="15"/>
  <c r="Z331" i="15" s="1"/>
  <c r="AA331" i="15" s="1"/>
  <c r="AB331" i="15"/>
  <c r="AC331" i="15"/>
  <c r="AF331" i="15"/>
  <c r="AG331" i="15"/>
  <c r="AJ331" i="15"/>
  <c r="N332" i="15"/>
  <c r="O332" i="15"/>
  <c r="P332" i="15"/>
  <c r="T332" i="15"/>
  <c r="X332" i="15"/>
  <c r="Z332" i="15"/>
  <c r="AA332" i="15" s="1"/>
  <c r="AB332" i="15"/>
  <c r="AF332" i="15"/>
  <c r="AG332" i="15"/>
  <c r="AJ332" i="15"/>
  <c r="N333" i="15"/>
  <c r="O333" i="15"/>
  <c r="P333" i="15"/>
  <c r="Q333" i="15" s="1"/>
  <c r="T333" i="15"/>
  <c r="U333" i="15"/>
  <c r="X333" i="15"/>
  <c r="Y333" i="15"/>
  <c r="AB333" i="15"/>
  <c r="AF333" i="15"/>
  <c r="AG333" i="15"/>
  <c r="AJ333" i="15"/>
  <c r="AL333" i="15" s="1"/>
  <c r="AM333" i="15" s="1"/>
  <c r="N334" i="15"/>
  <c r="O334" i="15"/>
  <c r="P334" i="15"/>
  <c r="T334" i="15"/>
  <c r="X334" i="15"/>
  <c r="Z334" i="15"/>
  <c r="AA334" i="15" s="1"/>
  <c r="AB334" i="15"/>
  <c r="AC334" i="15"/>
  <c r="AF334" i="15"/>
  <c r="AJ334" i="15"/>
  <c r="N335" i="15"/>
  <c r="O335" i="15"/>
  <c r="P335" i="15"/>
  <c r="Q335" i="15"/>
  <c r="T335" i="15"/>
  <c r="V335" i="15"/>
  <c r="W335" i="15" s="1"/>
  <c r="X335" i="15"/>
  <c r="Y335" i="15"/>
  <c r="AB335" i="15"/>
  <c r="AD335" i="15" s="1"/>
  <c r="AE335" i="15" s="1"/>
  <c r="AF335" i="15"/>
  <c r="AG335" i="15"/>
  <c r="AJ335" i="15"/>
  <c r="AK335" i="15"/>
  <c r="N336" i="15"/>
  <c r="O336" i="15"/>
  <c r="P336" i="15"/>
  <c r="R336" i="15"/>
  <c r="S336" i="15" s="1"/>
  <c r="T336" i="15"/>
  <c r="U336" i="15"/>
  <c r="X336" i="15"/>
  <c r="AB336" i="15"/>
  <c r="AF336" i="15"/>
  <c r="AJ336" i="15"/>
  <c r="N337" i="15"/>
  <c r="O337" i="15" s="1"/>
  <c r="P337" i="15"/>
  <c r="T337" i="15"/>
  <c r="X337" i="15"/>
  <c r="AB337" i="15"/>
  <c r="AC337" i="15"/>
  <c r="AF337" i="15"/>
  <c r="AG337" i="15"/>
  <c r="AJ337" i="15"/>
  <c r="AL337" i="15"/>
  <c r="AM337" i="15"/>
  <c r="N338" i="15"/>
  <c r="O338" i="15" s="1"/>
  <c r="P338" i="15"/>
  <c r="Q338" i="15"/>
  <c r="T338" i="15"/>
  <c r="X338" i="15"/>
  <c r="Z338" i="15"/>
  <c r="AA338" i="15"/>
  <c r="AB338" i="15"/>
  <c r="AC338" i="15"/>
  <c r="AF338" i="15"/>
  <c r="AH338" i="15"/>
  <c r="AI338" i="15" s="1"/>
  <c r="AJ338" i="15"/>
  <c r="AK338" i="15"/>
  <c r="N339" i="15"/>
  <c r="O339" i="15" s="1"/>
  <c r="P339" i="15"/>
  <c r="R339" i="15"/>
  <c r="S339" i="15"/>
  <c r="T339" i="15"/>
  <c r="U339" i="15"/>
  <c r="X339" i="15"/>
  <c r="Y339" i="15" s="1"/>
  <c r="AB339" i="15"/>
  <c r="AC339" i="15" s="1"/>
  <c r="AF339" i="15"/>
  <c r="AJ339" i="15"/>
  <c r="AL339" i="15"/>
  <c r="AM339" i="15" s="1"/>
  <c r="N347" i="15"/>
  <c r="O347" i="15" s="1"/>
  <c r="P347" i="15"/>
  <c r="Q347" i="15" s="1"/>
  <c r="T347" i="15"/>
  <c r="V347" i="15" s="1"/>
  <c r="N348" i="15"/>
  <c r="O348" i="15" s="1"/>
  <c r="N349" i="15"/>
  <c r="O349" i="15" s="1"/>
  <c r="P349" i="15"/>
  <c r="R349" i="15"/>
  <c r="S349" i="15"/>
  <c r="N350" i="15"/>
  <c r="O350" i="15" s="1"/>
  <c r="N352" i="15"/>
  <c r="O352" i="15" s="1"/>
  <c r="P352" i="15"/>
  <c r="R352" i="15"/>
  <c r="S352" i="15" s="1"/>
  <c r="T352" i="15"/>
  <c r="N353" i="15"/>
  <c r="O353" i="15"/>
  <c r="P353" i="15"/>
  <c r="R353" i="15" s="1"/>
  <c r="S353" i="15" s="1"/>
  <c r="P354" i="15"/>
  <c r="Q354" i="15" s="1"/>
  <c r="R354" i="15"/>
  <c r="S354" i="15" s="1"/>
  <c r="N356" i="15"/>
  <c r="O356" i="15" s="1"/>
  <c r="P356" i="15"/>
  <c r="R356" i="15"/>
  <c r="S356" i="15" s="1"/>
  <c r="N358" i="15"/>
  <c r="O358" i="15"/>
  <c r="N359" i="15"/>
  <c r="O359" i="15"/>
  <c r="P359" i="15"/>
  <c r="Q359" i="15"/>
  <c r="R359" i="15"/>
  <c r="S359" i="15"/>
  <c r="T359" i="15"/>
  <c r="V359" i="15"/>
  <c r="W359" i="15"/>
  <c r="X359" i="15"/>
  <c r="Z359" i="15" s="1"/>
  <c r="AA359" i="15" s="1"/>
  <c r="AB359" i="15"/>
  <c r="AF359" i="15"/>
  <c r="AG359" i="15"/>
  <c r="AJ359" i="15"/>
  <c r="N360" i="15"/>
  <c r="O360" i="15"/>
  <c r="P360" i="15"/>
  <c r="Q360" i="15" s="1"/>
  <c r="T360" i="15"/>
  <c r="U360" i="15"/>
  <c r="X360" i="15"/>
  <c r="Z360" i="15" s="1"/>
  <c r="AA360" i="15" s="1"/>
  <c r="AB360" i="15"/>
  <c r="AD360" i="15"/>
  <c r="AE360" i="15"/>
  <c r="AF360" i="15"/>
  <c r="AJ360" i="15"/>
  <c r="AL360" i="15"/>
  <c r="AM360" i="15" s="1"/>
  <c r="N361" i="15"/>
  <c r="O361" i="15"/>
  <c r="P361" i="15"/>
  <c r="T361" i="15"/>
  <c r="U361" i="15"/>
  <c r="X361" i="15"/>
  <c r="Y361" i="15"/>
  <c r="AB361" i="15"/>
  <c r="AF361" i="15"/>
  <c r="AG361" i="15" s="1"/>
  <c r="AJ361" i="15"/>
  <c r="AK361" i="15" s="1"/>
  <c r="AL361" i="15"/>
  <c r="AM361" i="15"/>
  <c r="N362" i="15"/>
  <c r="O362" i="15"/>
  <c r="P362" i="15"/>
  <c r="Q362" i="15" s="1"/>
  <c r="T362" i="15"/>
  <c r="U362" i="15"/>
  <c r="X362" i="15"/>
  <c r="Z362" i="15" s="1"/>
  <c r="AA362" i="15" s="1"/>
  <c r="AB362" i="15"/>
  <c r="AD362" i="15"/>
  <c r="AE362" i="15" s="1"/>
  <c r="AF362" i="15"/>
  <c r="AG362" i="15"/>
  <c r="AJ362" i="15"/>
  <c r="N363" i="15"/>
  <c r="O363" i="15"/>
  <c r="P363" i="15"/>
  <c r="Q363" i="15"/>
  <c r="T363" i="15"/>
  <c r="U363" i="15"/>
  <c r="X363" i="15"/>
  <c r="Z363" i="15"/>
  <c r="AA363" i="15"/>
  <c r="AB363" i="15"/>
  <c r="AF363" i="15"/>
  <c r="AH363" i="15"/>
  <c r="AI363" i="15" s="1"/>
  <c r="AJ363" i="15"/>
  <c r="AK363" i="15"/>
  <c r="N364" i="15"/>
  <c r="O364" i="15" s="1"/>
  <c r="P364" i="15"/>
  <c r="T364" i="15"/>
  <c r="V364" i="15"/>
  <c r="W364" i="15" s="1"/>
  <c r="X364" i="15"/>
  <c r="Y364" i="15" s="1"/>
  <c r="Z364" i="15"/>
  <c r="AA364" i="15"/>
  <c r="AB364" i="15"/>
  <c r="AD364" i="15"/>
  <c r="AE364" i="15"/>
  <c r="AF364" i="15"/>
  <c r="AJ364" i="15"/>
  <c r="AK364" i="15"/>
  <c r="N365" i="15"/>
  <c r="O365" i="15" s="1"/>
  <c r="P365" i="15"/>
  <c r="Q365" i="15"/>
  <c r="T365" i="15"/>
  <c r="X365" i="15"/>
  <c r="AB365" i="15"/>
  <c r="AD365" i="15" s="1"/>
  <c r="AE365" i="15" s="1"/>
  <c r="AF365" i="15"/>
  <c r="AH365" i="15"/>
  <c r="AI365" i="15" s="1"/>
  <c r="AJ365" i="15"/>
  <c r="AK365" i="15"/>
  <c r="N366" i="15"/>
  <c r="O366" i="15" s="1"/>
  <c r="P366" i="15"/>
  <c r="R366" i="15"/>
  <c r="S366" i="15"/>
  <c r="T366" i="15"/>
  <c r="V366" i="15"/>
  <c r="W366" i="15"/>
  <c r="X366" i="15"/>
  <c r="Y366" i="15" s="1"/>
  <c r="AB366" i="15"/>
  <c r="AD366" i="15"/>
  <c r="AE366" i="15"/>
  <c r="AF366" i="15"/>
  <c r="AH366" i="15"/>
  <c r="AI366" i="15"/>
  <c r="AJ366" i="15"/>
  <c r="N374" i="15"/>
  <c r="O374" i="15"/>
  <c r="N375" i="15"/>
  <c r="O375" i="15" s="1"/>
  <c r="N378" i="15"/>
  <c r="O378" i="15" s="1"/>
  <c r="N379" i="15"/>
  <c r="O379" i="15"/>
  <c r="N380" i="15"/>
  <c r="O380" i="15" s="1"/>
  <c r="N381" i="15"/>
  <c r="O381" i="15" s="1"/>
  <c r="T381" i="15"/>
  <c r="U381" i="15"/>
  <c r="X381" i="15"/>
  <c r="Y381" i="15"/>
  <c r="AF381" i="15"/>
  <c r="AG381" i="15"/>
  <c r="N382" i="15"/>
  <c r="O382" i="15" s="1"/>
  <c r="P382" i="15"/>
  <c r="R382" i="15" s="1"/>
  <c r="S382" i="15" s="1"/>
  <c r="T382" i="15"/>
  <c r="U382" i="15" s="1"/>
  <c r="X382" i="15"/>
  <c r="N383" i="15"/>
  <c r="O383" i="15"/>
  <c r="P383" i="15"/>
  <c r="R383" i="15" s="1"/>
  <c r="S383" i="15" s="1"/>
  <c r="T383" i="15"/>
  <c r="V383" i="15" s="1"/>
  <c r="N384" i="15"/>
  <c r="O384" i="15" s="1"/>
  <c r="N385" i="15"/>
  <c r="O385" i="15" s="1"/>
  <c r="P385" i="15"/>
  <c r="Q385" i="15" s="1"/>
  <c r="T385" i="15"/>
  <c r="U385" i="15" s="1"/>
  <c r="X385" i="15"/>
  <c r="Y385" i="15" s="1"/>
  <c r="AB385" i="15"/>
  <c r="AC385" i="15" s="1"/>
  <c r="N386" i="15"/>
  <c r="O386" i="15" s="1"/>
  <c r="P386" i="15"/>
  <c r="T386" i="15"/>
  <c r="N387" i="15"/>
  <c r="O387" i="15"/>
  <c r="P387" i="15"/>
  <c r="Q387" i="15" s="1"/>
  <c r="T387" i="15"/>
  <c r="X387" i="15"/>
  <c r="AB387" i="15"/>
  <c r="AF387" i="15"/>
  <c r="AJ387" i="15"/>
  <c r="AK387" i="15" s="1"/>
  <c r="N388" i="15"/>
  <c r="O388" i="15" s="1"/>
  <c r="P388" i="15"/>
  <c r="R388" i="15" s="1"/>
  <c r="S388" i="15" s="1"/>
  <c r="T388" i="15"/>
  <c r="V388" i="15"/>
  <c r="W388" i="15" s="1"/>
  <c r="X388" i="15"/>
  <c r="Y388" i="15"/>
  <c r="AB388" i="15"/>
  <c r="AF388" i="15"/>
  <c r="AG388" i="15" s="1"/>
  <c r="AJ388" i="15"/>
  <c r="N389" i="15"/>
  <c r="O389" i="15" s="1"/>
  <c r="P389" i="15"/>
  <c r="R389" i="15"/>
  <c r="S389" i="15" s="1"/>
  <c r="T389" i="15"/>
  <c r="X389" i="15"/>
  <c r="Y389" i="15"/>
  <c r="AB389" i="15"/>
  <c r="AF389" i="15"/>
  <c r="AG389" i="15" s="1"/>
  <c r="AJ389" i="15"/>
  <c r="N390" i="15"/>
  <c r="O390" i="15" s="1"/>
  <c r="P390" i="15"/>
  <c r="T390" i="15"/>
  <c r="U390" i="15" s="1"/>
  <c r="X390" i="15"/>
  <c r="AB390" i="15"/>
  <c r="AF390" i="15"/>
  <c r="AG390" i="15" s="1"/>
  <c r="AJ390" i="15"/>
  <c r="AK390" i="15" s="1"/>
  <c r="N391" i="15"/>
  <c r="O391" i="15" s="1"/>
  <c r="P391" i="15"/>
  <c r="R391" i="15"/>
  <c r="S391" i="15" s="1"/>
  <c r="T391" i="15"/>
  <c r="X391" i="15"/>
  <c r="Y391" i="15" s="1"/>
  <c r="AB391" i="15"/>
  <c r="AF391" i="15"/>
  <c r="AJ391" i="15"/>
  <c r="AK391" i="15"/>
  <c r="N392" i="15"/>
  <c r="O392" i="15" s="1"/>
  <c r="P392" i="15"/>
  <c r="Q392" i="15" s="1"/>
  <c r="T392" i="15"/>
  <c r="U392" i="15" s="1"/>
  <c r="X392" i="15"/>
  <c r="AB392" i="15"/>
  <c r="AF392" i="15"/>
  <c r="AG392" i="15"/>
  <c r="AJ392" i="15"/>
  <c r="N393" i="15"/>
  <c r="O393" i="15" s="1"/>
  <c r="P393" i="15"/>
  <c r="R393" i="15"/>
  <c r="S393" i="15"/>
  <c r="T393" i="15"/>
  <c r="V393" i="15"/>
  <c r="W393" i="15"/>
  <c r="X393" i="15"/>
  <c r="AB393" i="15"/>
  <c r="AD393" i="15"/>
  <c r="AE393" i="15" s="1"/>
  <c r="AF393" i="15"/>
  <c r="AG393" i="15" s="1"/>
  <c r="AH393" i="15"/>
  <c r="AI393" i="15"/>
  <c r="AJ393" i="15"/>
  <c r="AK393" i="15"/>
  <c r="N401" i="15"/>
  <c r="O401" i="15" s="1"/>
  <c r="P401" i="15"/>
  <c r="Q401" i="15"/>
  <c r="R401" i="15"/>
  <c r="S401" i="15" s="1"/>
  <c r="T401" i="15"/>
  <c r="U401" i="15"/>
  <c r="N402" i="15"/>
  <c r="O402" i="15" s="1"/>
  <c r="P402" i="15"/>
  <c r="Q402" i="15"/>
  <c r="T402" i="15"/>
  <c r="X402" i="15"/>
  <c r="Y402" i="15"/>
  <c r="AB402" i="15"/>
  <c r="AC402" i="15" s="1"/>
  <c r="AF402" i="15"/>
  <c r="AG402" i="15"/>
  <c r="AJ402" i="15"/>
  <c r="N403" i="15"/>
  <c r="O403" i="15"/>
  <c r="N404" i="15"/>
  <c r="O404" i="15"/>
  <c r="P404" i="15"/>
  <c r="Q404" i="15"/>
  <c r="T404" i="15"/>
  <c r="X404" i="15"/>
  <c r="AB404" i="15"/>
  <c r="AD404" i="15"/>
  <c r="AE404" i="15"/>
  <c r="AF404" i="15"/>
  <c r="AH404" i="15"/>
  <c r="AI404" i="15"/>
  <c r="AJ404" i="15"/>
  <c r="AL404" i="15" s="1"/>
  <c r="AM404" i="15" s="1"/>
  <c r="N405" i="15"/>
  <c r="O405" i="15"/>
  <c r="P405" i="15"/>
  <c r="R405" i="15"/>
  <c r="S405" i="15" s="1"/>
  <c r="T405" i="15"/>
  <c r="X405" i="15"/>
  <c r="Y405" i="15"/>
  <c r="AB405" i="15"/>
  <c r="AF405" i="15"/>
  <c r="AJ405" i="15"/>
  <c r="AL405" i="15"/>
  <c r="AM405" i="15" s="1"/>
  <c r="N406" i="15"/>
  <c r="O406" i="15"/>
  <c r="P406" i="15"/>
  <c r="T406" i="15"/>
  <c r="U406" i="15"/>
  <c r="X406" i="15"/>
  <c r="Y406" i="15" s="1"/>
  <c r="Z406" i="15"/>
  <c r="AA406" i="15" s="1"/>
  <c r="AB406" i="15"/>
  <c r="AF406" i="15"/>
  <c r="AJ406" i="15"/>
  <c r="N407" i="15"/>
  <c r="O407" i="15"/>
  <c r="P407" i="15"/>
  <c r="T407" i="15"/>
  <c r="X407" i="15"/>
  <c r="Z407" i="15"/>
  <c r="AA407" i="15" s="1"/>
  <c r="AB407" i="15"/>
  <c r="AD407" i="15"/>
  <c r="AE407" i="15"/>
  <c r="AF407" i="15"/>
  <c r="AG407" i="15"/>
  <c r="AJ407" i="15"/>
  <c r="AL407" i="15"/>
  <c r="AM407" i="15" s="1"/>
  <c r="N408" i="15"/>
  <c r="O408" i="15"/>
  <c r="P408" i="15"/>
  <c r="T408" i="15"/>
  <c r="V408" i="15"/>
  <c r="W408" i="15"/>
  <c r="X408" i="15"/>
  <c r="Y408" i="15"/>
  <c r="AB408" i="15"/>
  <c r="AC408" i="15"/>
  <c r="AF408" i="15"/>
  <c r="AJ408" i="15"/>
  <c r="N409" i="15"/>
  <c r="O409" i="15"/>
  <c r="P409" i="15"/>
  <c r="Q409" i="15"/>
  <c r="T409" i="15"/>
  <c r="V409" i="15"/>
  <c r="W409" i="15" s="1"/>
  <c r="X409" i="15"/>
  <c r="Y409" i="15"/>
  <c r="AB409" i="15"/>
  <c r="AD409" i="15" s="1"/>
  <c r="AE409" i="15" s="1"/>
  <c r="AF409" i="15"/>
  <c r="AG409" i="15" s="1"/>
  <c r="AH409" i="15"/>
  <c r="AI409" i="15" s="1"/>
  <c r="AJ409" i="15"/>
  <c r="AL409" i="15"/>
  <c r="AM409" i="15"/>
  <c r="N410" i="15"/>
  <c r="O410" i="15"/>
  <c r="P410" i="15"/>
  <c r="Q410" i="15" s="1"/>
  <c r="R410" i="15"/>
  <c r="S410" i="15" s="1"/>
  <c r="T410" i="15"/>
  <c r="U410" i="15"/>
  <c r="X410" i="15"/>
  <c r="AB410" i="15"/>
  <c r="AD410" i="15"/>
  <c r="AE410" i="15"/>
  <c r="AF410" i="15"/>
  <c r="AJ410" i="15"/>
  <c r="AL410" i="15"/>
  <c r="AM410" i="15"/>
  <c r="F41" i="14"/>
  <c r="B2" i="4"/>
  <c r="B145" i="4"/>
  <c r="L14" i="4"/>
  <c r="F60" i="15"/>
  <c r="L83" i="4"/>
  <c r="G83" i="4"/>
  <c r="G92" i="4"/>
  <c r="L149" i="4"/>
  <c r="L150" i="4"/>
  <c r="L151" i="4"/>
  <c r="L152" i="4"/>
  <c r="L153" i="4"/>
  <c r="L154" i="4"/>
  <c r="L155" i="4"/>
  <c r="L156" i="4"/>
  <c r="B2" i="3"/>
  <c r="B148" i="3" s="1"/>
  <c r="G95" i="3"/>
  <c r="P375" i="15"/>
  <c r="R375" i="15" s="1"/>
  <c r="S375" i="15" s="1"/>
  <c r="N318" i="15"/>
  <c r="O318" i="15"/>
  <c r="P374" i="15"/>
  <c r="R374" i="15"/>
  <c r="S374" i="15" s="1"/>
  <c r="N314" i="15"/>
  <c r="O314" i="15" s="1"/>
  <c r="AL305" i="15"/>
  <c r="AM305" i="15"/>
  <c r="AD305" i="15"/>
  <c r="AE305" i="15" s="1"/>
  <c r="Z24" i="15"/>
  <c r="AA24" i="15" s="1"/>
  <c r="U112" i="19"/>
  <c r="AJ100" i="19"/>
  <c r="AN95" i="19"/>
  <c r="AN82" i="19"/>
  <c r="U82" i="19"/>
  <c r="T91" i="19"/>
  <c r="AJ82" i="19"/>
  <c r="AR82" i="19"/>
  <c r="AN62" i="19"/>
  <c r="AR61" i="19"/>
  <c r="AN60" i="19"/>
  <c r="AN61" i="19"/>
  <c r="AR54" i="19"/>
  <c r="AR57" i="19"/>
  <c r="AJ57" i="19"/>
  <c r="X52" i="19"/>
  <c r="AR40" i="19"/>
  <c r="X38" i="19"/>
  <c r="AR37" i="19"/>
  <c r="X37" i="19"/>
  <c r="Y37" i="19"/>
  <c r="AC37" i="19" s="1"/>
  <c r="AB35" i="19"/>
  <c r="AJ34" i="19"/>
  <c r="U32" i="19"/>
  <c r="AN32" i="19"/>
  <c r="AR42" i="19"/>
  <c r="AN39" i="19"/>
  <c r="U39" i="19"/>
  <c r="AB36" i="19"/>
  <c r="AJ33" i="19"/>
  <c r="P318" i="15"/>
  <c r="T318" i="15"/>
  <c r="U318" i="15"/>
  <c r="T374" i="15"/>
  <c r="U374" i="15" s="1"/>
  <c r="P403" i="15"/>
  <c r="Q403" i="15"/>
  <c r="P314" i="15"/>
  <c r="N377" i="15"/>
  <c r="O377" i="15" s="1"/>
  <c r="N376" i="15"/>
  <c r="O376" i="15"/>
  <c r="V362" i="15"/>
  <c r="W362" i="15"/>
  <c r="N315" i="15"/>
  <c r="O315" i="15" s="1"/>
  <c r="N317" i="15"/>
  <c r="O317" i="15"/>
  <c r="N316" i="15"/>
  <c r="O316" i="15" s="1"/>
  <c r="V24" i="15"/>
  <c r="W24" i="15"/>
  <c r="Q24" i="15"/>
  <c r="P317" i="15"/>
  <c r="R317" i="15" s="1"/>
  <c r="S317" i="15" s="1"/>
  <c r="P316" i="15"/>
  <c r="Q316" i="15" s="1"/>
  <c r="X318" i="15"/>
  <c r="T317" i="15"/>
  <c r="V317" i="15" s="1"/>
  <c r="W317" i="15" s="1"/>
  <c r="X316" i="15"/>
  <c r="Y316" i="15" s="1"/>
  <c r="T316" i="15"/>
  <c r="AB318" i="15"/>
  <c r="AC318" i="15" s="1"/>
  <c r="AF318" i="15"/>
  <c r="AH318" i="15"/>
  <c r="AI318" i="15"/>
  <c r="AJ318" i="15"/>
  <c r="AK318" i="15"/>
  <c r="X317" i="15"/>
  <c r="Y317" i="15" s="1"/>
  <c r="P379" i="15"/>
  <c r="Q379" i="15"/>
  <c r="T378" i="15"/>
  <c r="P378" i="15"/>
  <c r="R378" i="15" s="1"/>
  <c r="S378" i="15" s="1"/>
  <c r="AB317" i="15"/>
  <c r="AC317" i="15" s="1"/>
  <c r="AB316" i="15"/>
  <c r="X378" i="15"/>
  <c r="AJ316" i="15"/>
  <c r="AF316" i="15"/>
  <c r="AF317" i="15"/>
  <c r="AG317" i="15" s="1"/>
  <c r="AJ317" i="15"/>
  <c r="T380" i="15"/>
  <c r="U380" i="15" s="1"/>
  <c r="T403" i="15"/>
  <c r="X374" i="15"/>
  <c r="Y374" i="15" s="1"/>
  <c r="T377" i="15"/>
  <c r="U377" i="15" s="1"/>
  <c r="Z402" i="15"/>
  <c r="AA402" i="15"/>
  <c r="X403" i="15"/>
  <c r="Y403" i="15"/>
  <c r="X377" i="15"/>
  <c r="Y377" i="15" s="1"/>
  <c r="AB403" i="15"/>
  <c r="AD403" i="15"/>
  <c r="AE403" i="15"/>
  <c r="AB377" i="15"/>
  <c r="AC377" i="15" s="1"/>
  <c r="AF403" i="15"/>
  <c r="AG403" i="15"/>
  <c r="AJ403" i="15"/>
  <c r="AK403" i="15" s="1"/>
  <c r="AF377" i="15"/>
  <c r="X90" i="19"/>
  <c r="AG305" i="15"/>
  <c r="AG24" i="15"/>
  <c r="Y362" i="15"/>
  <c r="AG179" i="15"/>
  <c r="AC179" i="15"/>
  <c r="AH335" i="15"/>
  <c r="AI335" i="15"/>
  <c r="AL179" i="15"/>
  <c r="AM179" i="15"/>
  <c r="Z179" i="15"/>
  <c r="AA179" i="15"/>
  <c r="V325" i="15"/>
  <c r="W325" i="15"/>
  <c r="R305" i="15"/>
  <c r="S305" i="15"/>
  <c r="U179" i="15"/>
  <c r="AC327" i="15"/>
  <c r="Q339" i="15"/>
  <c r="AH319" i="15"/>
  <c r="AI319" i="15"/>
  <c r="Z335" i="15"/>
  <c r="AA335" i="15" s="1"/>
  <c r="AK328" i="15"/>
  <c r="Y407" i="15"/>
  <c r="Q243" i="15"/>
  <c r="Q219" i="15"/>
  <c r="Q229" i="15"/>
  <c r="Q389" i="15"/>
  <c r="Q366" i="15"/>
  <c r="AH402" i="15"/>
  <c r="AI402" i="15"/>
  <c r="AC362" i="15"/>
  <c r="R402" i="15"/>
  <c r="S402" i="15" s="1"/>
  <c r="AH362" i="15"/>
  <c r="AI362" i="15"/>
  <c r="R362" i="15"/>
  <c r="S362" i="15" s="1"/>
  <c r="Z305" i="15"/>
  <c r="AA305" i="15"/>
  <c r="D234" i="15"/>
  <c r="D591" i="15" s="1"/>
  <c r="AK243" i="15"/>
  <c r="AL24" i="15"/>
  <c r="AM24" i="15"/>
  <c r="AB111" i="19"/>
  <c r="AB98" i="19"/>
  <c r="AB97" i="19"/>
  <c r="AN81" i="19"/>
  <c r="AJ80" i="19"/>
  <c r="X79" i="19"/>
  <c r="AN77" i="19"/>
  <c r="AB73" i="19"/>
  <c r="AJ52" i="19"/>
  <c r="AR41" i="19"/>
  <c r="AR58" i="19"/>
  <c r="AJ55" i="19"/>
  <c r="AR53" i="19"/>
  <c r="AB122" i="19"/>
  <c r="AN101" i="19"/>
  <c r="U79" i="19"/>
  <c r="T42" i="19"/>
  <c r="U42" i="19"/>
  <c r="Y42" i="19" s="1"/>
  <c r="AR96" i="19"/>
  <c r="AR60" i="19"/>
  <c r="T58" i="19"/>
  <c r="V58" i="19" s="1"/>
  <c r="AJ54" i="19"/>
  <c r="AJ39" i="19"/>
  <c r="AJ37" i="19"/>
  <c r="AN35" i="19"/>
  <c r="AJ35" i="19"/>
  <c r="AR39" i="19"/>
  <c r="U126" i="15"/>
  <c r="Q170" i="15"/>
  <c r="Y121" i="15"/>
  <c r="D212" i="15"/>
  <c r="D569" i="15"/>
  <c r="Z229" i="15"/>
  <c r="AA229" i="15"/>
  <c r="Z361" i="15"/>
  <c r="AA361" i="15"/>
  <c r="Q257" i="15"/>
  <c r="AD334" i="15"/>
  <c r="AE334" i="15"/>
  <c r="AH337" i="15"/>
  <c r="AI337" i="15" s="1"/>
  <c r="AK360" i="15"/>
  <c r="U209" i="15"/>
  <c r="Q209" i="15"/>
  <c r="V339" i="15"/>
  <c r="W339" i="15"/>
  <c r="AC325" i="15"/>
  <c r="R365" i="15"/>
  <c r="S365" i="15" s="1"/>
  <c r="AL335" i="15"/>
  <c r="AM335" i="15"/>
  <c r="AK339" i="15"/>
  <c r="R338" i="15"/>
  <c r="S338" i="15"/>
  <c r="R326" i="15"/>
  <c r="S326" i="15"/>
  <c r="U393" i="15"/>
  <c r="R363" i="15"/>
  <c r="S363" i="15"/>
  <c r="AK333" i="15"/>
  <c r="U335" i="15"/>
  <c r="U331" i="15"/>
  <c r="AH326" i="15"/>
  <c r="AI326" i="15"/>
  <c r="AH320" i="15"/>
  <c r="AI320" i="15"/>
  <c r="Z405" i="15"/>
  <c r="AA405" i="15"/>
  <c r="Z409" i="15"/>
  <c r="AA409" i="15"/>
  <c r="V329" i="15"/>
  <c r="W329" i="15" s="1"/>
  <c r="AK327" i="15"/>
  <c r="AK410" i="15"/>
  <c r="AG363" i="15"/>
  <c r="AH361" i="15"/>
  <c r="AI361" i="15" s="1"/>
  <c r="AK325" i="15"/>
  <c r="Q324" i="15"/>
  <c r="Y338" i="15"/>
  <c r="AH328" i="15"/>
  <c r="AI328" i="15"/>
  <c r="Y326" i="15"/>
  <c r="AD331" i="15"/>
  <c r="AE331" i="15" s="1"/>
  <c r="Y334" i="15"/>
  <c r="AL393" i="15"/>
  <c r="AM393" i="15"/>
  <c r="R409" i="15"/>
  <c r="S409" i="15"/>
  <c r="Q382" i="15"/>
  <c r="Z322" i="15"/>
  <c r="AA322" i="15" s="1"/>
  <c r="U364" i="15"/>
  <c r="U321" i="15"/>
  <c r="AK337" i="15"/>
  <c r="V410" i="15"/>
  <c r="W410" i="15"/>
  <c r="V333" i="15"/>
  <c r="W333" i="15"/>
  <c r="AH403" i="15"/>
  <c r="AI403" i="15"/>
  <c r="AH332" i="15"/>
  <c r="AI332" i="15"/>
  <c r="Q320" i="15"/>
  <c r="AC323" i="15"/>
  <c r="AC391" i="15"/>
  <c r="R335" i="15"/>
  <c r="S335" i="15" s="1"/>
  <c r="V336" i="15"/>
  <c r="W336" i="15"/>
  <c r="AD330" i="15"/>
  <c r="AE330" i="15" s="1"/>
  <c r="AD338" i="15"/>
  <c r="AE338" i="15"/>
  <c r="Z333" i="15"/>
  <c r="AA333" i="15"/>
  <c r="AH333" i="15"/>
  <c r="AI333" i="15"/>
  <c r="Q393" i="15"/>
  <c r="AC405" i="15"/>
  <c r="AD405" i="15"/>
  <c r="AE405" i="15"/>
  <c r="U388" i="15"/>
  <c r="Y360" i="15"/>
  <c r="AL338" i="15"/>
  <c r="AM338" i="15"/>
  <c r="AC336" i="15"/>
  <c r="AD336" i="15"/>
  <c r="AE336" i="15"/>
  <c r="Y331" i="15"/>
  <c r="AH325" i="15"/>
  <c r="AI325" i="15" s="1"/>
  <c r="AG321" i="15"/>
  <c r="AH321" i="15"/>
  <c r="AI321" i="15"/>
  <c r="R248" i="15"/>
  <c r="S248" i="15" s="1"/>
  <c r="Q248" i="15"/>
  <c r="U248" i="15"/>
  <c r="V248" i="15"/>
  <c r="W248" i="15" s="1"/>
  <c r="AK248" i="15"/>
  <c r="AG406" i="15"/>
  <c r="AH406" i="15"/>
  <c r="AI406" i="15" s="1"/>
  <c r="AK388" i="15"/>
  <c r="AG387" i="15"/>
  <c r="Q383" i="15"/>
  <c r="U359" i="15"/>
  <c r="Z339" i="15"/>
  <c r="AA339" i="15" s="1"/>
  <c r="R337" i="15"/>
  <c r="S337" i="15"/>
  <c r="Q337" i="15"/>
  <c r="AK334" i="15"/>
  <c r="AL334" i="15"/>
  <c r="AM334" i="15"/>
  <c r="V334" i="15"/>
  <c r="W334" i="15"/>
  <c r="U334" i="15"/>
  <c r="R333" i="15"/>
  <c r="S333" i="15" s="1"/>
  <c r="Y327" i="15"/>
  <c r="Q325" i="15"/>
  <c r="R325" i="15"/>
  <c r="S325" i="15"/>
  <c r="AD324" i="15"/>
  <c r="AE324" i="15" s="1"/>
  <c r="AC324" i="15"/>
  <c r="Q321" i="15"/>
  <c r="R321" i="15"/>
  <c r="S321" i="15" s="1"/>
  <c r="U83" i="15"/>
  <c r="AC248" i="15"/>
  <c r="Z408" i="15"/>
  <c r="AA408" i="15" s="1"/>
  <c r="AC403" i="15"/>
  <c r="AH408" i="15"/>
  <c r="AI408" i="15"/>
  <c r="AG408" i="15"/>
  <c r="V363" i="15"/>
  <c r="W363" i="15" s="1"/>
  <c r="AC359" i="15"/>
  <c r="AD359" i="15"/>
  <c r="AE359" i="15" s="1"/>
  <c r="AG339" i="15"/>
  <c r="AH339" i="15"/>
  <c r="AI339" i="15"/>
  <c r="AK332" i="15"/>
  <c r="AL332" i="15"/>
  <c r="AM332" i="15"/>
  <c r="U332" i="15"/>
  <c r="V332" i="15"/>
  <c r="W332" i="15" s="1"/>
  <c r="Y329" i="15"/>
  <c r="Z329" i="15"/>
  <c r="AA329" i="15"/>
  <c r="AC326" i="15"/>
  <c r="AD326" i="15"/>
  <c r="AE326" i="15"/>
  <c r="AH323" i="15"/>
  <c r="AI323" i="15" s="1"/>
  <c r="AG323" i="15"/>
  <c r="R323" i="15"/>
  <c r="S323" i="15"/>
  <c r="Q323" i="15"/>
  <c r="AC322" i="15"/>
  <c r="AD322" i="15"/>
  <c r="AE322" i="15"/>
  <c r="R319" i="15"/>
  <c r="S319" i="15"/>
  <c r="Q319" i="15"/>
  <c r="U121" i="15"/>
  <c r="V257" i="15"/>
  <c r="W257" i="15"/>
  <c r="U225" i="15"/>
  <c r="AC225" i="15"/>
  <c r="AG229" i="15"/>
  <c r="R404" i="15"/>
  <c r="S404" i="15"/>
  <c r="U320" i="15"/>
  <c r="AH331" i="15"/>
  <c r="AI331" i="15"/>
  <c r="V324" i="15"/>
  <c r="W324" i="15" s="1"/>
  <c r="Q331" i="15"/>
  <c r="AG366" i="15"/>
  <c r="Y321" i="15"/>
  <c r="AK317" i="15"/>
  <c r="U316" i="15"/>
  <c r="V319" i="15"/>
  <c r="W319" i="15"/>
  <c r="AG338" i="15"/>
  <c r="AD318" i="15"/>
  <c r="AE318" i="15" s="1"/>
  <c r="U327" i="15"/>
  <c r="AD337" i="15"/>
  <c r="AE337" i="15"/>
  <c r="AG365" i="15"/>
  <c r="Z320" i="15"/>
  <c r="AA320" i="15"/>
  <c r="R330" i="15"/>
  <c r="S330" i="15" s="1"/>
  <c r="Z328" i="15"/>
  <c r="AA328" i="15"/>
  <c r="Y332" i="15"/>
  <c r="R179" i="15"/>
  <c r="S179" i="15"/>
  <c r="Q317" i="15"/>
  <c r="AL319" i="15"/>
  <c r="AM319" i="15" s="1"/>
  <c r="U366" i="15"/>
  <c r="AG318" i="15"/>
  <c r="R403" i="15"/>
  <c r="S403" i="15"/>
  <c r="AD408" i="15"/>
  <c r="AE408" i="15"/>
  <c r="Q336" i="15"/>
  <c r="Q328" i="15"/>
  <c r="R328" i="15"/>
  <c r="S328" i="15" s="1"/>
  <c r="U88" i="15"/>
  <c r="U80" i="15"/>
  <c r="AL365" i="15"/>
  <c r="AM365" i="15" s="1"/>
  <c r="AH364" i="15"/>
  <c r="AI364" i="15"/>
  <c r="AG364" i="15"/>
  <c r="R364" i="15"/>
  <c r="S364" i="15"/>
  <c r="Q364" i="15"/>
  <c r="AD361" i="15"/>
  <c r="AE361" i="15" s="1"/>
  <c r="AC361" i="15"/>
  <c r="AC360" i="15"/>
  <c r="Y359" i="15"/>
  <c r="AD339" i="15"/>
  <c r="AE339" i="15" s="1"/>
  <c r="U337" i="15"/>
  <c r="V337" i="15"/>
  <c r="W337" i="15"/>
  <c r="AH336" i="15"/>
  <c r="AI336" i="15"/>
  <c r="AG336" i="15"/>
  <c r="AC335" i="15"/>
  <c r="Q334" i="15"/>
  <c r="R334" i="15"/>
  <c r="S334" i="15" s="1"/>
  <c r="AC333" i="15"/>
  <c r="AD333" i="15"/>
  <c r="AE333" i="15"/>
  <c r="AL331" i="15"/>
  <c r="AM331" i="15"/>
  <c r="AK331" i="15"/>
  <c r="AL330" i="15"/>
  <c r="AM330" i="15" s="1"/>
  <c r="AK330" i="15"/>
  <c r="V330" i="15"/>
  <c r="W330" i="15"/>
  <c r="U330" i="15"/>
  <c r="AH329" i="15"/>
  <c r="AI329" i="15"/>
  <c r="AG329" i="15"/>
  <c r="Z323" i="15"/>
  <c r="AA323" i="15" s="1"/>
  <c r="Y323" i="15"/>
  <c r="U322" i="15"/>
  <c r="W322" i="15"/>
  <c r="Z319" i="15"/>
  <c r="AA319" i="15" s="1"/>
  <c r="AL408" i="15"/>
  <c r="AM408" i="15"/>
  <c r="AK408" i="15"/>
  <c r="U408" i="15"/>
  <c r="AH407" i="15"/>
  <c r="AI407" i="15"/>
  <c r="AC406" i="15"/>
  <c r="AD406" i="15"/>
  <c r="AE406" i="15"/>
  <c r="AK404" i="15"/>
  <c r="U391" i="15"/>
  <c r="Q390" i="15"/>
  <c r="R390" i="15"/>
  <c r="S390" i="15" s="1"/>
  <c r="Q388" i="15"/>
  <c r="D221" i="15"/>
  <c r="D578" i="15" s="1"/>
  <c r="U119" i="15"/>
  <c r="Y378" i="15"/>
  <c r="Z325" i="15"/>
  <c r="AA325" i="15" s="1"/>
  <c r="AK324" i="15"/>
  <c r="AL324" i="15"/>
  <c r="AM324" i="15" s="1"/>
  <c r="Y126" i="15"/>
  <c r="AK407" i="15"/>
  <c r="U317" i="15"/>
  <c r="Q405" i="15"/>
  <c r="V360" i="15"/>
  <c r="W360" i="15"/>
  <c r="R392" i="15"/>
  <c r="S392" i="15" s="1"/>
  <c r="AC404" i="15"/>
  <c r="Y390" i="15"/>
  <c r="AK405" i="15"/>
  <c r="R316" i="15"/>
  <c r="S316" i="15" s="1"/>
  <c r="AH359" i="15"/>
  <c r="AI359" i="15"/>
  <c r="AC393" i="15"/>
  <c r="V406" i="15"/>
  <c r="W406" i="15"/>
  <c r="AG404" i="15"/>
  <c r="AC407" i="15"/>
  <c r="AK409" i="15"/>
  <c r="AL318" i="15"/>
  <c r="AM318" i="15"/>
  <c r="V318" i="15"/>
  <c r="W318" i="15"/>
  <c r="AC410" i="15"/>
  <c r="U409" i="15"/>
  <c r="Y363" i="15"/>
  <c r="AD248" i="15"/>
  <c r="AE248" i="15"/>
  <c r="AD229" i="15"/>
  <c r="AE229" i="15" s="1"/>
  <c r="W209" i="15"/>
  <c r="AB209" i="15"/>
  <c r="AC209" i="15" s="1"/>
  <c r="AD209" i="15"/>
  <c r="AE209" i="15" s="1"/>
  <c r="H534" i="15"/>
  <c r="T175" i="15"/>
  <c r="U175" i="15"/>
  <c r="X175" i="15"/>
  <c r="Y175" i="15"/>
  <c r="G535" i="15"/>
  <c r="G531" i="15"/>
  <c r="I512" i="15"/>
  <c r="T153" i="15"/>
  <c r="U153" i="15"/>
  <c r="X88" i="15"/>
  <c r="Y88" i="15" s="1"/>
  <c r="J447" i="15"/>
  <c r="X82" i="15"/>
  <c r="Y82" i="15" s="1"/>
  <c r="X84" i="15"/>
  <c r="Y84" i="15" s="1"/>
  <c r="X81" i="15"/>
  <c r="X89" i="15"/>
  <c r="G97" i="4"/>
  <c r="G94" i="4"/>
  <c r="G120" i="3"/>
  <c r="G101" i="3"/>
  <c r="R84" i="15"/>
  <c r="S84" i="15" s="1"/>
  <c r="G144" i="3"/>
  <c r="G98" i="3"/>
  <c r="G102" i="3"/>
  <c r="N176" i="15"/>
  <c r="O176" i="15" s="1"/>
  <c r="E79" i="15"/>
  <c r="E205" i="15"/>
  <c r="G100" i="4"/>
  <c r="G96" i="4"/>
  <c r="G128" i="4"/>
  <c r="G124" i="4"/>
  <c r="G139" i="4"/>
  <c r="G135" i="4"/>
  <c r="G131" i="4"/>
  <c r="G127" i="4"/>
  <c r="G123" i="4"/>
  <c r="G138" i="4"/>
  <c r="G134" i="4"/>
  <c r="F167" i="15"/>
  <c r="N167" i="15"/>
  <c r="O167" i="15" s="1"/>
  <c r="F163" i="15"/>
  <c r="N163" i="15"/>
  <c r="O163" i="15" s="1"/>
  <c r="F143" i="15"/>
  <c r="N143" i="15"/>
  <c r="O143" i="15"/>
  <c r="F145" i="15"/>
  <c r="N145" i="15" s="1"/>
  <c r="O145" i="15" s="1"/>
  <c r="F141" i="15"/>
  <c r="N141" i="15" s="1"/>
  <c r="O141" i="15" s="1"/>
  <c r="F78" i="15"/>
  <c r="N78" i="15"/>
  <c r="O78" i="15"/>
  <c r="G142" i="3"/>
  <c r="G135" i="3"/>
  <c r="G105" i="3"/>
  <c r="G119" i="3"/>
  <c r="G110" i="3"/>
  <c r="G129" i="3"/>
  <c r="G122" i="3"/>
  <c r="G133" i="3"/>
  <c r="G136" i="3"/>
  <c r="G112" i="3"/>
  <c r="G132" i="3"/>
  <c r="G140" i="3"/>
  <c r="G125" i="3"/>
  <c r="E119" i="15"/>
  <c r="E245" i="15"/>
  <c r="G108" i="3"/>
  <c r="E89" i="15"/>
  <c r="E215" i="15"/>
  <c r="G104" i="3"/>
  <c r="G100" i="3"/>
  <c r="E81" i="15"/>
  <c r="E207" i="15"/>
  <c r="G96" i="3"/>
  <c r="E126" i="15"/>
  <c r="E252" i="15" s="1"/>
  <c r="G115" i="3"/>
  <c r="E156" i="15"/>
  <c r="E282" i="15" s="1"/>
  <c r="G134" i="3"/>
  <c r="E152" i="15"/>
  <c r="E278" i="15"/>
  <c r="G130" i="3"/>
  <c r="E148" i="15"/>
  <c r="E274" i="15"/>
  <c r="G126" i="3"/>
  <c r="E174" i="15"/>
  <c r="E300" i="15" s="1"/>
  <c r="G141" i="3"/>
  <c r="E170" i="15"/>
  <c r="E296" i="15" s="1"/>
  <c r="G137" i="3"/>
  <c r="E95" i="15"/>
  <c r="E221" i="15"/>
  <c r="D238" i="15"/>
  <c r="D595" i="15" s="1"/>
  <c r="E78" i="15"/>
  <c r="E204" i="15"/>
  <c r="Z225" i="15"/>
  <c r="AA225" i="15" s="1"/>
  <c r="AH229" i="15"/>
  <c r="AI229" i="15"/>
  <c r="L566" i="15"/>
  <c r="AF209" i="15"/>
  <c r="AH209" i="15"/>
  <c r="AI209" i="15"/>
  <c r="K566" i="15"/>
  <c r="I534" i="15"/>
  <c r="AB175" i="15"/>
  <c r="AC175" i="15"/>
  <c r="AB81" i="15"/>
  <c r="J440" i="15"/>
  <c r="AB82" i="15"/>
  <c r="AC82" i="15"/>
  <c r="AB84" i="15"/>
  <c r="J443" i="15"/>
  <c r="J448" i="15"/>
  <c r="Y81" i="15"/>
  <c r="AB88" i="15"/>
  <c r="N152" i="15"/>
  <c r="O152" i="15" s="1"/>
  <c r="AL229" i="15"/>
  <c r="AM229" i="15"/>
  <c r="AL248" i="15"/>
  <c r="AM248" i="15" s="1"/>
  <c r="AD225" i="15"/>
  <c r="AE225" i="15"/>
  <c r="J534" i="15"/>
  <c r="AF81" i="15"/>
  <c r="K440" i="15"/>
  <c r="AH243" i="15"/>
  <c r="AI243" i="15"/>
  <c r="AG81" i="15"/>
  <c r="AJ81" i="15"/>
  <c r="AK81" i="15"/>
  <c r="L440" i="15"/>
  <c r="AL243" i="15"/>
  <c r="AM243" i="15" s="1"/>
  <c r="AL225" i="15"/>
  <c r="AM225" i="15"/>
  <c r="L443" i="15"/>
  <c r="AJ84" i="15"/>
  <c r="AK84" i="15"/>
  <c r="K534" i="15"/>
  <c r="AF175" i="15"/>
  <c r="AF84" i="15"/>
  <c r="AG84" i="15"/>
  <c r="K443" i="15"/>
  <c r="AF82" i="15"/>
  <c r="AG82" i="15" s="1"/>
  <c r="K441" i="15"/>
  <c r="AF89" i="15"/>
  <c r="AG89" i="15"/>
  <c r="K448" i="15"/>
  <c r="J441" i="15"/>
  <c r="AB89" i="15"/>
  <c r="X153" i="15"/>
  <c r="Y153" i="15" s="1"/>
  <c r="P168" i="15"/>
  <c r="Q168" i="15"/>
  <c r="G527" i="15"/>
  <c r="P133" i="15"/>
  <c r="Q133" i="15"/>
  <c r="P128" i="15"/>
  <c r="P125" i="15"/>
  <c r="Q125" i="15" s="1"/>
  <c r="P116" i="15"/>
  <c r="Q116" i="15"/>
  <c r="P132" i="15"/>
  <c r="P129" i="15"/>
  <c r="T87" i="15"/>
  <c r="G513" i="15"/>
  <c r="P154" i="15"/>
  <c r="Q154" i="15" s="1"/>
  <c r="P150" i="15"/>
  <c r="Q150" i="15"/>
  <c r="G509" i="15"/>
  <c r="P174" i="15"/>
  <c r="R174" i="15"/>
  <c r="S174" i="15"/>
  <c r="G533" i="15"/>
  <c r="G530" i="15"/>
  <c r="P171" i="15"/>
  <c r="Q171" i="15"/>
  <c r="T116" i="15"/>
  <c r="V116" i="15" s="1"/>
  <c r="P122" i="15"/>
  <c r="G481" i="15"/>
  <c r="G477" i="15"/>
  <c r="X83" i="15"/>
  <c r="G515" i="15"/>
  <c r="P156" i="15"/>
  <c r="Q156" i="15"/>
  <c r="P177" i="15"/>
  <c r="Q177" i="15"/>
  <c r="G536" i="15"/>
  <c r="G532" i="15"/>
  <c r="P173" i="15"/>
  <c r="Q173" i="15"/>
  <c r="J493" i="15"/>
  <c r="AB134" i="15"/>
  <c r="AC134" i="15" s="1"/>
  <c r="H439" i="15"/>
  <c r="G440" i="15"/>
  <c r="G491" i="15"/>
  <c r="H475" i="15"/>
  <c r="T127" i="15"/>
  <c r="P123" i="15"/>
  <c r="Q123" i="15" s="1"/>
  <c r="I478" i="15"/>
  <c r="X119" i="15"/>
  <c r="Y119" i="15"/>
  <c r="P86" i="15"/>
  <c r="Q86" i="15" s="1"/>
  <c r="G511" i="15"/>
  <c r="P152" i="15"/>
  <c r="Q152" i="15" s="1"/>
  <c r="P176" i="15"/>
  <c r="Q176" i="15"/>
  <c r="AB126" i="15"/>
  <c r="AC126" i="15" s="1"/>
  <c r="J485" i="15"/>
  <c r="G439" i="15"/>
  <c r="H448" i="15"/>
  <c r="I442" i="15"/>
  <c r="G475" i="15"/>
  <c r="G484" i="15"/>
  <c r="H478" i="15"/>
  <c r="N86" i="15"/>
  <c r="O86" i="15" s="1"/>
  <c r="G489" i="15"/>
  <c r="AB121" i="15"/>
  <c r="AC121" i="15" s="1"/>
  <c r="P117" i="15"/>
  <c r="Q117" i="15"/>
  <c r="P130" i="15"/>
  <c r="Q130" i="15" s="1"/>
  <c r="P118" i="15"/>
  <c r="P85" i="15"/>
  <c r="Q85" i="15"/>
  <c r="G507" i="15"/>
  <c r="P148" i="15"/>
  <c r="P169" i="15"/>
  <c r="Q169" i="15"/>
  <c r="G528" i="15"/>
  <c r="P149" i="15"/>
  <c r="Q149" i="15"/>
  <c r="G510" i="15"/>
  <c r="G529" i="15"/>
  <c r="G534" i="15"/>
  <c r="P175" i="15"/>
  <c r="Q175" i="15"/>
  <c r="P120" i="15"/>
  <c r="Q120" i="15" s="1"/>
  <c r="P172" i="15"/>
  <c r="Q172" i="15"/>
  <c r="P153" i="15"/>
  <c r="G508" i="15"/>
  <c r="P147" i="15"/>
  <c r="Q147" i="15"/>
  <c r="G447" i="15"/>
  <c r="G443" i="15"/>
  <c r="H441" i="15"/>
  <c r="G493" i="15"/>
  <c r="G485" i="15"/>
  <c r="H493" i="15"/>
  <c r="H485" i="15"/>
  <c r="I493" i="15"/>
  <c r="I485" i="15"/>
  <c r="T134" i="15"/>
  <c r="U134" i="15"/>
  <c r="T84" i="15"/>
  <c r="U84" i="15" s="1"/>
  <c r="V84" i="15"/>
  <c r="W84" i="15" s="1"/>
  <c r="X134" i="15"/>
  <c r="Y134" i="15" s="1"/>
  <c r="G514" i="15"/>
  <c r="P155" i="15"/>
  <c r="P151" i="15"/>
  <c r="Q151" i="15" s="1"/>
  <c r="G526" i="15"/>
  <c r="P167" i="15"/>
  <c r="R167" i="15"/>
  <c r="S167" i="15" s="1"/>
  <c r="P164" i="15"/>
  <c r="Q164" i="15"/>
  <c r="G523" i="15"/>
  <c r="P162" i="15"/>
  <c r="P161" i="15"/>
  <c r="Q161" i="15"/>
  <c r="G520" i="15"/>
  <c r="G522" i="15"/>
  <c r="P163" i="15"/>
  <c r="G518" i="15"/>
  <c r="P159" i="15"/>
  <c r="Q159" i="15"/>
  <c r="G524" i="15"/>
  <c r="P165" i="15"/>
  <c r="F160" i="15"/>
  <c r="N160" i="15"/>
  <c r="O160" i="15"/>
  <c r="L82" i="4"/>
  <c r="G498" i="15"/>
  <c r="P139" i="15"/>
  <c r="Q139" i="15"/>
  <c r="G503" i="15"/>
  <c r="P144" i="15"/>
  <c r="Q144" i="15"/>
  <c r="G501" i="15"/>
  <c r="P141" i="15"/>
  <c r="Q141" i="15" s="1"/>
  <c r="G500" i="15"/>
  <c r="P146" i="15"/>
  <c r="Q146" i="15" s="1"/>
  <c r="G505" i="15"/>
  <c r="G504" i="15"/>
  <c r="P145" i="15"/>
  <c r="G502" i="15"/>
  <c r="P143" i="15"/>
  <c r="Q143" i="15"/>
  <c r="F140" i="15"/>
  <c r="N140" i="15" s="1"/>
  <c r="O140" i="15" s="1"/>
  <c r="P142" i="15"/>
  <c r="Q142" i="15"/>
  <c r="H459" i="15"/>
  <c r="P100" i="15"/>
  <c r="Q100" i="15"/>
  <c r="G459" i="15"/>
  <c r="G469" i="15"/>
  <c r="P110" i="15"/>
  <c r="R110" i="15"/>
  <c r="S110" i="15"/>
  <c r="P112" i="15"/>
  <c r="Q112" i="15" s="1"/>
  <c r="G471" i="15"/>
  <c r="P109" i="15"/>
  <c r="G468" i="15"/>
  <c r="G464" i="15"/>
  <c r="N105" i="15"/>
  <c r="O105" i="15"/>
  <c r="G462" i="15"/>
  <c r="P104" i="15"/>
  <c r="P95" i="15"/>
  <c r="Q95" i="15"/>
  <c r="P106" i="15"/>
  <c r="G465" i="15"/>
  <c r="P108" i="15"/>
  <c r="T103" i="15"/>
  <c r="U103" i="15" s="1"/>
  <c r="P99" i="15"/>
  <c r="Q99" i="15"/>
  <c r="P98" i="15"/>
  <c r="Q98" i="15" s="1"/>
  <c r="G457" i="15"/>
  <c r="P111" i="15"/>
  <c r="Q111" i="15"/>
  <c r="P101" i="15"/>
  <c r="Q101" i="15" s="1"/>
  <c r="P115" i="15"/>
  <c r="Q115" i="15"/>
  <c r="P94" i="15"/>
  <c r="Q94" i="15" s="1"/>
  <c r="G453" i="15"/>
  <c r="T100" i="15"/>
  <c r="U100" i="15" s="1"/>
  <c r="G470" i="15"/>
  <c r="G454" i="15"/>
  <c r="H462" i="15"/>
  <c r="P114" i="15"/>
  <c r="Q114" i="15" s="1"/>
  <c r="G473" i="15"/>
  <c r="P105" i="15"/>
  <c r="Q105" i="15"/>
  <c r="N107" i="15"/>
  <c r="O107" i="15"/>
  <c r="G461" i="15"/>
  <c r="N103" i="15"/>
  <c r="O103" i="15" s="1"/>
  <c r="P103" i="15"/>
  <c r="P72" i="15"/>
  <c r="Q72" i="15" s="1"/>
  <c r="G425" i="15"/>
  <c r="P78" i="15"/>
  <c r="Q78" i="15"/>
  <c r="G437" i="15"/>
  <c r="P75" i="15"/>
  <c r="Q75" i="15"/>
  <c r="G434" i="15"/>
  <c r="P79" i="15"/>
  <c r="G438" i="15"/>
  <c r="P73" i="15"/>
  <c r="G432" i="15"/>
  <c r="P67" i="15"/>
  <c r="Q67" i="15" s="1"/>
  <c r="G426" i="15"/>
  <c r="G429" i="15"/>
  <c r="P70" i="15"/>
  <c r="P77" i="15"/>
  <c r="Q77" i="15"/>
  <c r="G436" i="15"/>
  <c r="P71" i="15"/>
  <c r="G430" i="15"/>
  <c r="G424" i="15"/>
  <c r="P65" i="15"/>
  <c r="Q65" i="15" s="1"/>
  <c r="P76" i="15"/>
  <c r="Q76" i="15"/>
  <c r="G435" i="15"/>
  <c r="G427" i="15"/>
  <c r="P68" i="15"/>
  <c r="P74" i="15"/>
  <c r="G433" i="15"/>
  <c r="G428" i="15"/>
  <c r="P69" i="15"/>
  <c r="Q69" i="15"/>
  <c r="G431" i="15"/>
  <c r="G617" i="15"/>
  <c r="F617" i="15"/>
  <c r="N260" i="15"/>
  <c r="O260" i="15"/>
  <c r="G608" i="15"/>
  <c r="N251" i="15"/>
  <c r="O251" i="15"/>
  <c r="F608" i="15"/>
  <c r="F616" i="15"/>
  <c r="N259" i="15"/>
  <c r="O259" i="15"/>
  <c r="N128" i="15"/>
  <c r="O128" i="15" s="1"/>
  <c r="F607" i="15"/>
  <c r="N273" i="15"/>
  <c r="O273" i="15"/>
  <c r="N118" i="15"/>
  <c r="O118" i="15" s="1"/>
  <c r="AG209" i="15"/>
  <c r="R242" i="15"/>
  <c r="S242" i="15" s="1"/>
  <c r="G603" i="15"/>
  <c r="Z257" i="15"/>
  <c r="AA257" i="15"/>
  <c r="AC243" i="15"/>
  <c r="T246" i="15"/>
  <c r="X246" i="15"/>
  <c r="Y246" i="15" s="1"/>
  <c r="Z243" i="15"/>
  <c r="AA243" i="15" s="1"/>
  <c r="N296" i="15"/>
  <c r="O296" i="15"/>
  <c r="N88" i="15"/>
  <c r="O88" i="15" s="1"/>
  <c r="Z209" i="15"/>
  <c r="AA209" i="15"/>
  <c r="F603" i="15"/>
  <c r="H603" i="15"/>
  <c r="I603" i="15"/>
  <c r="F639" i="15"/>
  <c r="N282" i="15"/>
  <c r="O282" i="15" s="1"/>
  <c r="F657" i="15"/>
  <c r="N300" i="15"/>
  <c r="O300" i="15" s="1"/>
  <c r="AJ209" i="15"/>
  <c r="AK209" i="15"/>
  <c r="F568" i="15"/>
  <c r="N211" i="15"/>
  <c r="O211" i="15" s="1"/>
  <c r="F631" i="15"/>
  <c r="N274" i="15"/>
  <c r="O274" i="15"/>
  <c r="V89" i="15"/>
  <c r="W89" i="15"/>
  <c r="F630" i="15"/>
  <c r="V81" i="15"/>
  <c r="W81" i="15" s="1"/>
  <c r="F653" i="15"/>
  <c r="F635" i="15"/>
  <c r="N278" i="15"/>
  <c r="O278" i="15" s="1"/>
  <c r="N245" i="15"/>
  <c r="O245" i="15"/>
  <c r="F602" i="15"/>
  <c r="O175" i="15"/>
  <c r="V88" i="15"/>
  <c r="W88" i="15"/>
  <c r="N207" i="15"/>
  <c r="O207" i="15" s="1"/>
  <c r="F564" i="15"/>
  <c r="V83" i="15"/>
  <c r="W83" i="15" s="1"/>
  <c r="N254" i="15"/>
  <c r="O254" i="15"/>
  <c r="F611" i="15"/>
  <c r="E258" i="15"/>
  <c r="N253" i="15"/>
  <c r="O253" i="15"/>
  <c r="F610" i="15"/>
  <c r="F570" i="15"/>
  <c r="N213" i="15"/>
  <c r="O213" i="15"/>
  <c r="P256" i="15"/>
  <c r="Q256" i="15" s="1"/>
  <c r="N210" i="15"/>
  <c r="O210" i="15" s="1"/>
  <c r="N294" i="15"/>
  <c r="O294" i="15"/>
  <c r="F651" i="15"/>
  <c r="P260" i="15"/>
  <c r="AB246" i="15"/>
  <c r="N214" i="15"/>
  <c r="O214" i="15"/>
  <c r="N208" i="15"/>
  <c r="O208" i="15"/>
  <c r="F638" i="15"/>
  <c r="N281" i="15"/>
  <c r="O281" i="15" s="1"/>
  <c r="F636" i="15"/>
  <c r="N279" i="15"/>
  <c r="O279" i="15" s="1"/>
  <c r="F659" i="15"/>
  <c r="N302" i="15"/>
  <c r="O302" i="15"/>
  <c r="N299" i="15"/>
  <c r="O299" i="15" s="1"/>
  <c r="F656" i="15"/>
  <c r="F652" i="15"/>
  <c r="N295" i="15"/>
  <c r="O295" i="15" s="1"/>
  <c r="N246" i="15"/>
  <c r="O246" i="15"/>
  <c r="P259" i="15"/>
  <c r="F632" i="15"/>
  <c r="N275" i="15"/>
  <c r="O275" i="15"/>
  <c r="F655" i="15"/>
  <c r="N298" i="15"/>
  <c r="O298" i="15"/>
  <c r="N256" i="15"/>
  <c r="O256" i="15" s="1"/>
  <c r="P246" i="15"/>
  <c r="P251" i="15"/>
  <c r="P247" i="15"/>
  <c r="Q247" i="15" s="1"/>
  <c r="T242" i="15"/>
  <c r="V242" i="15" s="1"/>
  <c r="F571" i="15"/>
  <c r="F637" i="15"/>
  <c r="N280" i="15"/>
  <c r="O280" i="15" s="1"/>
  <c r="F634" i="15"/>
  <c r="N277" i="15"/>
  <c r="O277" i="15"/>
  <c r="F658" i="15"/>
  <c r="N301" i="15"/>
  <c r="O301" i="15"/>
  <c r="N297" i="15"/>
  <c r="O297" i="15" s="1"/>
  <c r="F654" i="15"/>
  <c r="N120" i="15"/>
  <c r="O120" i="15"/>
  <c r="N250" i="15"/>
  <c r="O250" i="15" s="1"/>
  <c r="N247" i="15"/>
  <c r="O247" i="15"/>
  <c r="N242" i="15"/>
  <c r="O242" i="15" s="1"/>
  <c r="T243" i="15"/>
  <c r="X248" i="15"/>
  <c r="AF248" i="15"/>
  <c r="AG248" i="15" s="1"/>
  <c r="AB257" i="15"/>
  <c r="N212" i="15"/>
  <c r="O212" i="15"/>
  <c r="F660" i="15"/>
  <c r="N303" i="15"/>
  <c r="O303" i="15"/>
  <c r="F633" i="15"/>
  <c r="N276" i="15"/>
  <c r="O276" i="15" s="1"/>
  <c r="L85" i="3"/>
  <c r="F641" i="15"/>
  <c r="N284" i="15"/>
  <c r="O284" i="15" s="1"/>
  <c r="N292" i="15"/>
  <c r="O292" i="15"/>
  <c r="F649" i="15"/>
  <c r="F644" i="15"/>
  <c r="N287" i="15"/>
  <c r="O287" i="15"/>
  <c r="F650" i="15"/>
  <c r="N293" i="15"/>
  <c r="O293" i="15"/>
  <c r="F648" i="15"/>
  <c r="N291" i="15"/>
  <c r="O291" i="15" s="1"/>
  <c r="N288" i="15"/>
  <c r="O288" i="15"/>
  <c r="F645" i="15"/>
  <c r="R233" i="15"/>
  <c r="S233" i="15"/>
  <c r="Q233" i="15"/>
  <c r="F596" i="15"/>
  <c r="F588" i="15"/>
  <c r="N97" i="15"/>
  <c r="O97" i="15"/>
  <c r="F595" i="15"/>
  <c r="G590" i="15"/>
  <c r="N230" i="15"/>
  <c r="O230" i="15"/>
  <c r="F581" i="15"/>
  <c r="N233" i="15"/>
  <c r="O233" i="15"/>
  <c r="N227" i="15"/>
  <c r="O227" i="15"/>
  <c r="F584" i="15"/>
  <c r="F550" i="15"/>
  <c r="F557" i="15"/>
  <c r="N201" i="15"/>
  <c r="O201" i="15" s="1"/>
  <c r="F558" i="15"/>
  <c r="N204" i="15"/>
  <c r="O204" i="15" s="1"/>
  <c r="F561" i="15"/>
  <c r="N195" i="15"/>
  <c r="O195" i="15"/>
  <c r="F552" i="15"/>
  <c r="N205" i="15"/>
  <c r="O205" i="15"/>
  <c r="F562" i="15"/>
  <c r="F547" i="15"/>
  <c r="N203" i="15"/>
  <c r="O203" i="15"/>
  <c r="N196" i="15"/>
  <c r="O196" i="15" s="1"/>
  <c r="N192" i="15"/>
  <c r="O192" i="15"/>
  <c r="N199" i="15"/>
  <c r="O199" i="15" s="1"/>
  <c r="F545" i="15"/>
  <c r="N202" i="15"/>
  <c r="O202" i="15"/>
  <c r="N198" i="15"/>
  <c r="O198" i="15" s="1"/>
  <c r="N191" i="15"/>
  <c r="R191" i="15" s="1"/>
  <c r="S191" i="15" s="1"/>
  <c r="F560" i="15"/>
  <c r="N194" i="15"/>
  <c r="O194" i="15"/>
  <c r="N197" i="15"/>
  <c r="O197" i="15" s="1"/>
  <c r="N193" i="15"/>
  <c r="O193" i="15"/>
  <c r="F574" i="15"/>
  <c r="N235" i="15"/>
  <c r="O235" i="15" s="1"/>
  <c r="F592" i="15"/>
  <c r="F587" i="15"/>
  <c r="N238" i="15"/>
  <c r="O238" i="15" s="1"/>
  <c r="N226" i="15"/>
  <c r="O226" i="15"/>
  <c r="F583" i="15"/>
  <c r="F578" i="15"/>
  <c r="N221" i="15"/>
  <c r="O221" i="15"/>
  <c r="N234" i="15"/>
  <c r="O234" i="15" s="1"/>
  <c r="F591" i="15"/>
  <c r="N223" i="15"/>
  <c r="O223" i="15" s="1"/>
  <c r="F580" i="15"/>
  <c r="F575" i="15"/>
  <c r="F619" i="15" s="1"/>
  <c r="F262" i="15" s="1"/>
  <c r="N262" i="15" s="1"/>
  <c r="O262" i="15" s="1"/>
  <c r="N236" i="15"/>
  <c r="O236" i="15" s="1"/>
  <c r="N224" i="15"/>
  <c r="O224" i="15"/>
  <c r="T229" i="15"/>
  <c r="F628" i="15"/>
  <c r="F626" i="15"/>
  <c r="F621" i="15"/>
  <c r="N269" i="15"/>
  <c r="O269" i="15" s="1"/>
  <c r="E141" i="15"/>
  <c r="E267" i="15"/>
  <c r="N265" i="15"/>
  <c r="O265" i="15" s="1"/>
  <c r="H34" i="14"/>
  <c r="J67" i="20"/>
  <c r="B87" i="4"/>
  <c r="H514" i="15"/>
  <c r="T155" i="15"/>
  <c r="U155" i="15"/>
  <c r="X120" i="15"/>
  <c r="Y120" i="15" s="1"/>
  <c r="I479" i="15"/>
  <c r="H510" i="15"/>
  <c r="T151" i="15"/>
  <c r="AF121" i="15"/>
  <c r="AG121" i="15" s="1"/>
  <c r="K480" i="15"/>
  <c r="T152" i="15"/>
  <c r="H511" i="15"/>
  <c r="H445" i="15"/>
  <c r="T86" i="15"/>
  <c r="U86" i="15"/>
  <c r="K493" i="15"/>
  <c r="AF134" i="15"/>
  <c r="AG134" i="15" s="1"/>
  <c r="T173" i="15"/>
  <c r="H532" i="15"/>
  <c r="T156" i="15"/>
  <c r="U156" i="15" s="1"/>
  <c r="H515" i="15"/>
  <c r="W116" i="15"/>
  <c r="U116" i="15"/>
  <c r="T154" i="15"/>
  <c r="H513" i="15"/>
  <c r="T125" i="15"/>
  <c r="U125" i="15"/>
  <c r="H484" i="15"/>
  <c r="T133" i="15"/>
  <c r="U133" i="15"/>
  <c r="H492" i="15"/>
  <c r="AJ175" i="15"/>
  <c r="AK175" i="15"/>
  <c r="L534" i="15"/>
  <c r="T135" i="15"/>
  <c r="H494" i="15"/>
  <c r="T123" i="15"/>
  <c r="U123" i="15"/>
  <c r="H482" i="15"/>
  <c r="I439" i="15"/>
  <c r="X80" i="15"/>
  <c r="Y80" i="15"/>
  <c r="H536" i="15"/>
  <c r="T177" i="15"/>
  <c r="U177" i="15"/>
  <c r="H477" i="15"/>
  <c r="T118" i="15"/>
  <c r="U118" i="15" s="1"/>
  <c r="H481" i="15"/>
  <c r="T122" i="15"/>
  <c r="V122" i="15" s="1"/>
  <c r="W122" i="15" s="1"/>
  <c r="X116" i="15"/>
  <c r="Z116" i="15" s="1"/>
  <c r="AA116" i="15" s="1"/>
  <c r="I475" i="15"/>
  <c r="T150" i="15"/>
  <c r="H509" i="15"/>
  <c r="P124" i="15"/>
  <c r="G483" i="15"/>
  <c r="T132" i="15"/>
  <c r="U132" i="15" s="1"/>
  <c r="H491" i="15"/>
  <c r="T128" i="15"/>
  <c r="U128" i="15" s="1"/>
  <c r="H487" i="15"/>
  <c r="H529" i="15"/>
  <c r="T170" i="15"/>
  <c r="H508" i="15"/>
  <c r="T149" i="15"/>
  <c r="T85" i="15"/>
  <c r="U85" i="15"/>
  <c r="H444" i="15"/>
  <c r="U127" i="15"/>
  <c r="V127" i="15"/>
  <c r="W127" i="15"/>
  <c r="T171" i="15"/>
  <c r="U171" i="15" s="1"/>
  <c r="H530" i="15"/>
  <c r="H533" i="15"/>
  <c r="T174" i="15"/>
  <c r="X87" i="15"/>
  <c r="Y87" i="15"/>
  <c r="I446" i="15"/>
  <c r="L448" i="15"/>
  <c r="AJ89" i="15"/>
  <c r="AK89" i="15"/>
  <c r="AJ82" i="15"/>
  <c r="L441" i="15"/>
  <c r="T169" i="15"/>
  <c r="U169" i="15"/>
  <c r="H528" i="15"/>
  <c r="H506" i="15"/>
  <c r="T147" i="15"/>
  <c r="U147" i="15"/>
  <c r="T172" i="15"/>
  <c r="V172" i="15" s="1"/>
  <c r="W172" i="15" s="1"/>
  <c r="H531" i="15"/>
  <c r="T148" i="15"/>
  <c r="U148" i="15"/>
  <c r="H507" i="15"/>
  <c r="T117" i="15"/>
  <c r="U117" i="15" s="1"/>
  <c r="H476" i="15"/>
  <c r="H489" i="15"/>
  <c r="T130" i="15"/>
  <c r="U130" i="15" s="1"/>
  <c r="K485" i="15"/>
  <c r="AF126" i="15"/>
  <c r="H535" i="15"/>
  <c r="T176" i="15"/>
  <c r="V176" i="15" s="1"/>
  <c r="W176" i="15" s="1"/>
  <c r="AB119" i="15"/>
  <c r="AC119" i="15"/>
  <c r="J478" i="15"/>
  <c r="X127" i="15"/>
  <c r="Y127" i="15" s="1"/>
  <c r="I486" i="15"/>
  <c r="J442" i="15"/>
  <c r="AB83" i="15"/>
  <c r="AC83" i="15" s="1"/>
  <c r="G490" i="15"/>
  <c r="P131" i="15"/>
  <c r="R131" i="15"/>
  <c r="S131" i="15" s="1"/>
  <c r="H488" i="15"/>
  <c r="T129" i="15"/>
  <c r="U129" i="15" s="1"/>
  <c r="H527" i="15"/>
  <c r="T168" i="15"/>
  <c r="AF88" i="15"/>
  <c r="AG88" i="15" s="1"/>
  <c r="K447" i="15"/>
  <c r="J512" i="15"/>
  <c r="AB153" i="15"/>
  <c r="AC153" i="15" s="1"/>
  <c r="G519" i="15"/>
  <c r="P160" i="15"/>
  <c r="T163" i="15"/>
  <c r="U163" i="15" s="1"/>
  <c r="H522" i="15"/>
  <c r="H518" i="15"/>
  <c r="T159" i="15"/>
  <c r="U159" i="15" s="1"/>
  <c r="G525" i="15"/>
  <c r="P166" i="15"/>
  <c r="R166" i="15"/>
  <c r="S166" i="15" s="1"/>
  <c r="T167" i="15"/>
  <c r="H526" i="15"/>
  <c r="H521" i="15"/>
  <c r="T162" i="15"/>
  <c r="U162" i="15" s="1"/>
  <c r="H523" i="15"/>
  <c r="T164" i="15"/>
  <c r="U164" i="15"/>
  <c r="H524" i="15"/>
  <c r="T165" i="15"/>
  <c r="U165" i="15" s="1"/>
  <c r="T161" i="15"/>
  <c r="H520" i="15"/>
  <c r="G517" i="15"/>
  <c r="G537" i="15" s="1"/>
  <c r="G178" i="15" s="1"/>
  <c r="P158" i="15"/>
  <c r="R158" i="15"/>
  <c r="S158" i="15" s="1"/>
  <c r="H505" i="15"/>
  <c r="T146" i="15"/>
  <c r="U146" i="15" s="1"/>
  <c r="H503" i="15"/>
  <c r="T144" i="15"/>
  <c r="U144" i="15"/>
  <c r="H502" i="15"/>
  <c r="T143" i="15"/>
  <c r="T145" i="15"/>
  <c r="H504" i="15"/>
  <c r="T141" i="15"/>
  <c r="H500" i="15"/>
  <c r="T142" i="15"/>
  <c r="U142" i="15"/>
  <c r="H501" i="15"/>
  <c r="H498" i="15"/>
  <c r="T139" i="15"/>
  <c r="U139" i="15"/>
  <c r="P140" i="15"/>
  <c r="G499" i="15"/>
  <c r="T112" i="15"/>
  <c r="U112" i="15"/>
  <c r="H471" i="15"/>
  <c r="G455" i="15"/>
  <c r="P96" i="15"/>
  <c r="Q110" i="15"/>
  <c r="V103" i="15"/>
  <c r="W103" i="15" s="1"/>
  <c r="H461" i="15"/>
  <c r="T102" i="15"/>
  <c r="T97" i="15"/>
  <c r="U97" i="15" s="1"/>
  <c r="H456" i="15"/>
  <c r="T114" i="15"/>
  <c r="U114" i="15" s="1"/>
  <c r="H473" i="15"/>
  <c r="X100" i="15"/>
  <c r="I459" i="15"/>
  <c r="T115" i="15"/>
  <c r="U115" i="15" s="1"/>
  <c r="H474" i="15"/>
  <c r="T111" i="15"/>
  <c r="U111" i="15"/>
  <c r="H470" i="15"/>
  <c r="X103" i="15"/>
  <c r="Y103" i="15" s="1"/>
  <c r="I462" i="15"/>
  <c r="H469" i="15"/>
  <c r="T110" i="15"/>
  <c r="P107" i="15"/>
  <c r="Q107" i="15"/>
  <c r="G466" i="15"/>
  <c r="H453" i="15"/>
  <c r="T94" i="15"/>
  <c r="U94" i="15"/>
  <c r="T104" i="15"/>
  <c r="H463" i="15"/>
  <c r="P113" i="15"/>
  <c r="Q113" i="15"/>
  <c r="G472" i="15"/>
  <c r="T105" i="15"/>
  <c r="U105" i="15" s="1"/>
  <c r="H464" i="15"/>
  <c r="T101" i="15"/>
  <c r="U101" i="15"/>
  <c r="H460" i="15"/>
  <c r="T109" i="15"/>
  <c r="H468" i="15"/>
  <c r="H457" i="15"/>
  <c r="T98" i="15"/>
  <c r="T99" i="15"/>
  <c r="U99" i="15" s="1"/>
  <c r="H458" i="15"/>
  <c r="T108" i="15"/>
  <c r="H467" i="15"/>
  <c r="H465" i="15"/>
  <c r="T106" i="15"/>
  <c r="U106" i="15"/>
  <c r="T95" i="15"/>
  <c r="H454" i="15"/>
  <c r="H425" i="15"/>
  <c r="P66" i="15"/>
  <c r="R66" i="15" s="1"/>
  <c r="S66" i="15" s="1"/>
  <c r="T73" i="15"/>
  <c r="H432" i="15"/>
  <c r="H438" i="15"/>
  <c r="T79" i="15"/>
  <c r="V79" i="15" s="1"/>
  <c r="W79" i="15" s="1"/>
  <c r="T65" i="15"/>
  <c r="H424" i="15"/>
  <c r="H429" i="15"/>
  <c r="T70" i="15"/>
  <c r="U70" i="15" s="1"/>
  <c r="T67" i="15"/>
  <c r="H426" i="15"/>
  <c r="T76" i="15"/>
  <c r="H435" i="15"/>
  <c r="T69" i="15"/>
  <c r="H428" i="15"/>
  <c r="H430" i="15"/>
  <c r="T71" i="15"/>
  <c r="T75" i="15"/>
  <c r="U75" i="15"/>
  <c r="H434" i="15"/>
  <c r="H431" i="15"/>
  <c r="T72" i="15"/>
  <c r="H433" i="15"/>
  <c r="T74" i="15"/>
  <c r="U74" i="15" s="1"/>
  <c r="T68" i="15"/>
  <c r="U68" i="15" s="1"/>
  <c r="H427" i="15"/>
  <c r="T77" i="15"/>
  <c r="H436" i="15"/>
  <c r="T66" i="15"/>
  <c r="V66" i="15" s="1"/>
  <c r="W66" i="15" s="1"/>
  <c r="T78" i="15"/>
  <c r="H437" i="15"/>
  <c r="Z246" i="15"/>
  <c r="AA246" i="15"/>
  <c r="F601" i="15"/>
  <c r="N244" i="15"/>
  <c r="O244" i="15"/>
  <c r="P250" i="15"/>
  <c r="R250" i="15" s="1"/>
  <c r="S250" i="15" s="1"/>
  <c r="G607" i="15"/>
  <c r="V246" i="15"/>
  <c r="W246" i="15"/>
  <c r="U246" i="15"/>
  <c r="F612" i="15"/>
  <c r="G616" i="15"/>
  <c r="N255" i="15"/>
  <c r="O255" i="15"/>
  <c r="N261" i="15"/>
  <c r="O261" i="15" s="1"/>
  <c r="F618" i="15"/>
  <c r="G633" i="15"/>
  <c r="P276" i="15"/>
  <c r="R276" i="15" s="1"/>
  <c r="S276" i="15" s="1"/>
  <c r="AH248" i="15"/>
  <c r="AI248" i="15"/>
  <c r="U242" i="15"/>
  <c r="W242" i="15"/>
  <c r="G656" i="15"/>
  <c r="P299" i="15"/>
  <c r="P253" i="15"/>
  <c r="G610" i="15"/>
  <c r="N258" i="15"/>
  <c r="O258" i="15"/>
  <c r="F615" i="15"/>
  <c r="P245" i="15"/>
  <c r="Q245" i="15" s="1"/>
  <c r="G602" i="15"/>
  <c r="N206" i="15"/>
  <c r="O206" i="15"/>
  <c r="F563" i="15"/>
  <c r="V155" i="15"/>
  <c r="W155" i="15" s="1"/>
  <c r="AL209" i="15"/>
  <c r="AM209" i="15"/>
  <c r="R259" i="15"/>
  <c r="S259" i="15" s="1"/>
  <c r="Q259" i="15"/>
  <c r="G636" i="15"/>
  <c r="P279" i="15"/>
  <c r="Q279" i="15" s="1"/>
  <c r="V169" i="15"/>
  <c r="W169" i="15"/>
  <c r="V177" i="15"/>
  <c r="Z84" i="15"/>
  <c r="AA84" i="15" s="1"/>
  <c r="V82" i="15"/>
  <c r="W82" i="15"/>
  <c r="N252" i="15"/>
  <c r="O252" i="15" s="1"/>
  <c r="F609" i="15"/>
  <c r="P300" i="15"/>
  <c r="G657" i="15"/>
  <c r="G569" i="15"/>
  <c r="P212" i="15"/>
  <c r="R212" i="15" s="1"/>
  <c r="S212" i="15" s="1"/>
  <c r="G655" i="15"/>
  <c r="P298" i="15"/>
  <c r="P295" i="15"/>
  <c r="G652" i="15"/>
  <c r="P213" i="15"/>
  <c r="Q213" i="15" s="1"/>
  <c r="G570" i="15"/>
  <c r="V175" i="15"/>
  <c r="W175" i="15"/>
  <c r="AC257" i="15"/>
  <c r="AD257" i="15"/>
  <c r="AE257" i="15" s="1"/>
  <c r="Z248" i="15"/>
  <c r="AA248" i="15" s="1"/>
  <c r="Y248" i="15"/>
  <c r="P301" i="15"/>
  <c r="G658" i="15"/>
  <c r="P294" i="15"/>
  <c r="Q294" i="15"/>
  <c r="G651" i="15"/>
  <c r="F606" i="15"/>
  <c r="N249" i="15"/>
  <c r="O249" i="15"/>
  <c r="Z88" i="15"/>
  <c r="AA88" i="15"/>
  <c r="Z87" i="15"/>
  <c r="AA87" i="15"/>
  <c r="P296" i="15"/>
  <c r="G653" i="15"/>
  <c r="G630" i="15"/>
  <c r="P273" i="15"/>
  <c r="R273" i="15" s="1"/>
  <c r="S273" i="15" s="1"/>
  <c r="G639" i="15"/>
  <c r="P282" i="15"/>
  <c r="P280" i="15"/>
  <c r="G637" i="15"/>
  <c r="G659" i="15"/>
  <c r="P302" i="15"/>
  <c r="R302" i="15" s="1"/>
  <c r="S302" i="15" s="1"/>
  <c r="G571" i="15"/>
  <c r="P214" i="15"/>
  <c r="G654" i="15"/>
  <c r="P297" i="15"/>
  <c r="Q297" i="15"/>
  <c r="P277" i="15"/>
  <c r="G634" i="15"/>
  <c r="H604" i="15"/>
  <c r="T247" i="15"/>
  <c r="U247" i="15" s="1"/>
  <c r="G632" i="15"/>
  <c r="P275" i="15"/>
  <c r="P208" i="15"/>
  <c r="G565" i="15"/>
  <c r="AF246" i="15"/>
  <c r="K603" i="15"/>
  <c r="T260" i="15"/>
  <c r="V260" i="15" s="1"/>
  <c r="W260" i="15" s="1"/>
  <c r="H617" i="15"/>
  <c r="P210" i="15"/>
  <c r="G567" i="15"/>
  <c r="R256" i="15"/>
  <c r="S256" i="15" s="1"/>
  <c r="V125" i="15"/>
  <c r="W125" i="15" s="1"/>
  <c r="G564" i="15"/>
  <c r="P207" i="15"/>
  <c r="G660" i="15"/>
  <c r="P303" i="15"/>
  <c r="AF257" i="15"/>
  <c r="AG257" i="15" s="1"/>
  <c r="K614" i="15"/>
  <c r="X242" i="15"/>
  <c r="I599" i="15"/>
  <c r="H608" i="15"/>
  <c r="T251" i="15"/>
  <c r="R246" i="15"/>
  <c r="S246" i="15" s="1"/>
  <c r="Q246" i="15"/>
  <c r="P281" i="15"/>
  <c r="R281" i="15"/>
  <c r="S281" i="15" s="1"/>
  <c r="G638" i="15"/>
  <c r="R260" i="15"/>
  <c r="S260" i="15"/>
  <c r="Q260" i="15"/>
  <c r="V121" i="15"/>
  <c r="W121" i="15"/>
  <c r="H613" i="15"/>
  <c r="T256" i="15"/>
  <c r="P254" i="15"/>
  <c r="G611" i="15"/>
  <c r="F572" i="15"/>
  <c r="N215" i="15"/>
  <c r="O215" i="15" s="1"/>
  <c r="R119" i="15"/>
  <c r="S119" i="15" s="1"/>
  <c r="G635" i="15"/>
  <c r="P278" i="15"/>
  <c r="R80" i="15"/>
  <c r="S80" i="15" s="1"/>
  <c r="V153" i="15"/>
  <c r="W153" i="15" s="1"/>
  <c r="Z81" i="15"/>
  <c r="AA81" i="15"/>
  <c r="P274" i="15"/>
  <c r="G631" i="15"/>
  <c r="P211" i="15"/>
  <c r="G568" i="15"/>
  <c r="V126" i="15"/>
  <c r="W126" i="15"/>
  <c r="V165" i="15"/>
  <c r="W165" i="15"/>
  <c r="P291" i="15"/>
  <c r="G648" i="15"/>
  <c r="P287" i="15"/>
  <c r="G644" i="15"/>
  <c r="G649" i="15"/>
  <c r="P292" i="15"/>
  <c r="N290" i="15"/>
  <c r="O290" i="15"/>
  <c r="F647" i="15"/>
  <c r="G641" i="15"/>
  <c r="P284" i="15"/>
  <c r="P288" i="15"/>
  <c r="Q288" i="15" s="1"/>
  <c r="G645" i="15"/>
  <c r="G650" i="15"/>
  <c r="P293" i="15"/>
  <c r="F646" i="15"/>
  <c r="N289" i="15"/>
  <c r="O289" i="15"/>
  <c r="F642" i="15"/>
  <c r="N285" i="15"/>
  <c r="O285" i="15" s="1"/>
  <c r="N286" i="15"/>
  <c r="O286" i="15" s="1"/>
  <c r="F643" i="15"/>
  <c r="N271" i="15"/>
  <c r="O271" i="15"/>
  <c r="P269" i="15"/>
  <c r="F598" i="15"/>
  <c r="N241" i="15"/>
  <c r="O241" i="15"/>
  <c r="G581" i="15"/>
  <c r="N237" i="15"/>
  <c r="O237" i="15" s="1"/>
  <c r="F594" i="15"/>
  <c r="N228" i="15"/>
  <c r="O228" i="15"/>
  <c r="F585" i="15"/>
  <c r="P227" i="15"/>
  <c r="G584" i="15"/>
  <c r="P231" i="15"/>
  <c r="G588" i="15"/>
  <c r="R114" i="15"/>
  <c r="S114" i="15" s="1"/>
  <c r="N232" i="15"/>
  <c r="O232" i="15" s="1"/>
  <c r="F589" i="15"/>
  <c r="N222" i="15"/>
  <c r="O222" i="15"/>
  <c r="F579" i="15"/>
  <c r="T233" i="15"/>
  <c r="H590" i="15"/>
  <c r="P224" i="15"/>
  <c r="N240" i="15"/>
  <c r="O240" i="15"/>
  <c r="F597" i="15"/>
  <c r="F593" i="15"/>
  <c r="R102" i="15"/>
  <c r="S102" i="15"/>
  <c r="P239" i="15"/>
  <c r="G596" i="15"/>
  <c r="N200" i="15"/>
  <c r="O200" i="15"/>
  <c r="P193" i="15"/>
  <c r="G550" i="15"/>
  <c r="P196" i="15"/>
  <c r="G553" i="15"/>
  <c r="P204" i="15"/>
  <c r="G561" i="15"/>
  <c r="F543" i="15"/>
  <c r="P194" i="15"/>
  <c r="G551" i="15"/>
  <c r="P202" i="15"/>
  <c r="R202" i="15" s="1"/>
  <c r="S202" i="15" s="1"/>
  <c r="G559" i="15"/>
  <c r="P199" i="15"/>
  <c r="Q199" i="15" s="1"/>
  <c r="G556" i="15"/>
  <c r="P191" i="15"/>
  <c r="Q191" i="15" s="1"/>
  <c r="G548" i="15"/>
  <c r="P195" i="15"/>
  <c r="G552" i="15"/>
  <c r="P197" i="15"/>
  <c r="Q197" i="15" s="1"/>
  <c r="G554" i="15"/>
  <c r="G544" i="15"/>
  <c r="G546" i="15"/>
  <c r="P192" i="15"/>
  <c r="R192" i="15" s="1"/>
  <c r="S192" i="15" s="1"/>
  <c r="G549" i="15"/>
  <c r="P203" i="15"/>
  <c r="G560" i="15"/>
  <c r="P205" i="15"/>
  <c r="R205" i="15" s="1"/>
  <c r="G562" i="15"/>
  <c r="P200" i="15"/>
  <c r="G557" i="15"/>
  <c r="P198" i="15"/>
  <c r="Q198" i="15" s="1"/>
  <c r="G555" i="15"/>
  <c r="P188" i="15"/>
  <c r="Q188" i="15" s="1"/>
  <c r="G545" i="15"/>
  <c r="P190" i="15"/>
  <c r="Q190" i="15"/>
  <c r="G547" i="15"/>
  <c r="P201" i="15"/>
  <c r="Q201" i="15" s="1"/>
  <c r="G558" i="15"/>
  <c r="U229" i="15"/>
  <c r="V229" i="15"/>
  <c r="W229" i="15"/>
  <c r="P218" i="15"/>
  <c r="Q218" i="15"/>
  <c r="G575" i="15"/>
  <c r="G619" i="15" s="1"/>
  <c r="G262" i="15" s="1"/>
  <c r="P262" i="15" s="1"/>
  <c r="G592" i="15"/>
  <c r="P235" i="15"/>
  <c r="N220" i="15"/>
  <c r="O220" i="15" s="1"/>
  <c r="F577" i="15"/>
  <c r="G591" i="15"/>
  <c r="P234" i="15"/>
  <c r="G587" i="15"/>
  <c r="P230" i="15"/>
  <c r="Q230" i="15" s="1"/>
  <c r="G574" i="15"/>
  <c r="P217" i="15"/>
  <c r="Q217" i="15" s="1"/>
  <c r="R94" i="15"/>
  <c r="S94" i="15" s="1"/>
  <c r="V101" i="15"/>
  <c r="W101" i="15" s="1"/>
  <c r="P238" i="15"/>
  <c r="G595" i="15"/>
  <c r="P223" i="15"/>
  <c r="G580" i="15"/>
  <c r="V115" i="15"/>
  <c r="W115" i="15" s="1"/>
  <c r="P221" i="15"/>
  <c r="G578" i="15"/>
  <c r="P226" i="15"/>
  <c r="R226" i="15" s="1"/>
  <c r="S226" i="15" s="1"/>
  <c r="G583" i="15"/>
  <c r="F622" i="15"/>
  <c r="G621" i="15"/>
  <c r="R146" i="15"/>
  <c r="S146" i="15" s="1"/>
  <c r="F629" i="15"/>
  <c r="N272" i="15"/>
  <c r="O272" i="15"/>
  <c r="G628" i="15"/>
  <c r="P271" i="15"/>
  <c r="F627" i="15"/>
  <c r="N270" i="15"/>
  <c r="O270" i="15" s="1"/>
  <c r="G626" i="15"/>
  <c r="R142" i="15"/>
  <c r="S142" i="15"/>
  <c r="F625" i="15"/>
  <c r="N268" i="15"/>
  <c r="O268" i="15" s="1"/>
  <c r="F623" i="15"/>
  <c r="N266" i="15"/>
  <c r="O266" i="15"/>
  <c r="P265" i="15"/>
  <c r="G622" i="15"/>
  <c r="P264" i="15"/>
  <c r="Q264" i="15"/>
  <c r="F620" i="15"/>
  <c r="F640" i="15" s="1"/>
  <c r="F283" i="15" s="1"/>
  <c r="N283" i="15" s="1"/>
  <c r="O283" i="15" s="1"/>
  <c r="V139" i="15"/>
  <c r="W139" i="15" s="1"/>
  <c r="V133" i="15"/>
  <c r="W133" i="15" s="1"/>
  <c r="AB127" i="15"/>
  <c r="AC127" i="15" s="1"/>
  <c r="J486" i="15"/>
  <c r="V86" i="15"/>
  <c r="W86" i="15"/>
  <c r="V130" i="15"/>
  <c r="W130" i="15" s="1"/>
  <c r="I530" i="15"/>
  <c r="X171" i="15"/>
  <c r="I444" i="15"/>
  <c r="X85" i="15"/>
  <c r="Y85" i="15"/>
  <c r="V128" i="15"/>
  <c r="W128" i="15" s="1"/>
  <c r="AB116" i="15"/>
  <c r="AC116" i="15" s="1"/>
  <c r="J475" i="15"/>
  <c r="I536" i="15"/>
  <c r="X177" i="15"/>
  <c r="J439" i="15"/>
  <c r="AB80" i="15"/>
  <c r="AC80" i="15" s="1"/>
  <c r="AJ134" i="15"/>
  <c r="AK134" i="15" s="1"/>
  <c r="L493" i="15"/>
  <c r="X86" i="15"/>
  <c r="Z86" i="15"/>
  <c r="AA86" i="15" s="1"/>
  <c r="I445" i="15"/>
  <c r="L447" i="15"/>
  <c r="AJ88" i="15"/>
  <c r="AK88" i="15" s="1"/>
  <c r="X117" i="15"/>
  <c r="Y117" i="15" s="1"/>
  <c r="I476" i="15"/>
  <c r="I531" i="15"/>
  <c r="X172" i="15"/>
  <c r="I506" i="15"/>
  <c r="X147" i="15"/>
  <c r="Y147" i="15"/>
  <c r="X174" i="15"/>
  <c r="I533" i="15"/>
  <c r="I529" i="15"/>
  <c r="X170" i="15"/>
  <c r="Y170" i="15" s="1"/>
  <c r="U150" i="15"/>
  <c r="V150" i="15"/>
  <c r="W150" i="15"/>
  <c r="U122" i="15"/>
  <c r="X135" i="15"/>
  <c r="Y135" i="15" s="1"/>
  <c r="I494" i="15"/>
  <c r="U154" i="15"/>
  <c r="V154" i="15"/>
  <c r="W154" i="15" s="1"/>
  <c r="X156" i="15"/>
  <c r="Y156" i="15" s="1"/>
  <c r="I515" i="15"/>
  <c r="U173" i="15"/>
  <c r="V173" i="15"/>
  <c r="W173" i="15" s="1"/>
  <c r="X151" i="15"/>
  <c r="Z151" i="15" s="1"/>
  <c r="I510" i="15"/>
  <c r="X155" i="15"/>
  <c r="Y155" i="15" s="1"/>
  <c r="I514" i="15"/>
  <c r="V85" i="15"/>
  <c r="W85" i="15"/>
  <c r="AF153" i="15"/>
  <c r="AG153" i="15"/>
  <c r="K512" i="15"/>
  <c r="U168" i="15"/>
  <c r="V168" i="15"/>
  <c r="W168" i="15"/>
  <c r="T131" i="15"/>
  <c r="H490" i="15"/>
  <c r="I535" i="15"/>
  <c r="X176" i="15"/>
  <c r="Z176" i="15" s="1"/>
  <c r="I489" i="15"/>
  <c r="X130" i="15"/>
  <c r="I507" i="15"/>
  <c r="X148" i="15"/>
  <c r="Y148" i="15" s="1"/>
  <c r="J446" i="15"/>
  <c r="AB87" i="15"/>
  <c r="AC87" i="15"/>
  <c r="V117" i="15"/>
  <c r="W117" i="15"/>
  <c r="X149" i="15"/>
  <c r="I508" i="15"/>
  <c r="U170" i="15"/>
  <c r="V170" i="15"/>
  <c r="W170" i="15" s="1"/>
  <c r="T124" i="15"/>
  <c r="H483" i="15"/>
  <c r="I477" i="15"/>
  <c r="X118" i="15"/>
  <c r="X125" i="15"/>
  <c r="Y125" i="15" s="1"/>
  <c r="I484" i="15"/>
  <c r="X152" i="15"/>
  <c r="I511" i="15"/>
  <c r="AJ121" i="15"/>
  <c r="AK121" i="15"/>
  <c r="L480" i="15"/>
  <c r="I528" i="15"/>
  <c r="X169" i="15"/>
  <c r="Y169" i="15"/>
  <c r="I527" i="15"/>
  <c r="X168" i="15"/>
  <c r="X129" i="15"/>
  <c r="Y129" i="15"/>
  <c r="I488" i="15"/>
  <c r="AF83" i="15"/>
  <c r="AG83" i="15" s="1"/>
  <c r="K442" i="15"/>
  <c r="K478" i="15"/>
  <c r="AF119" i="15"/>
  <c r="AG119" i="15" s="1"/>
  <c r="U176" i="15"/>
  <c r="AJ126" i="15"/>
  <c r="AK126" i="15"/>
  <c r="L485" i="15"/>
  <c r="U172" i="15"/>
  <c r="U174" i="15"/>
  <c r="V174" i="15"/>
  <c r="W174" i="15" s="1"/>
  <c r="V171" i="15"/>
  <c r="W171" i="15" s="1"/>
  <c r="V149" i="15"/>
  <c r="W149" i="15"/>
  <c r="U149" i="15"/>
  <c r="I487" i="15"/>
  <c r="X128" i="15"/>
  <c r="X132" i="15"/>
  <c r="I491" i="15"/>
  <c r="X150" i="15"/>
  <c r="I509" i="15"/>
  <c r="Y116" i="15"/>
  <c r="I481" i="15"/>
  <c r="X122" i="15"/>
  <c r="Y122" i="15" s="1"/>
  <c r="X123" i="15"/>
  <c r="Y123" i="15"/>
  <c r="I482" i="15"/>
  <c r="X133" i="15"/>
  <c r="Y133" i="15" s="1"/>
  <c r="I492" i="15"/>
  <c r="I513" i="15"/>
  <c r="X154" i="15"/>
  <c r="Y154" i="15" s="1"/>
  <c r="I532" i="15"/>
  <c r="X173" i="15"/>
  <c r="U152" i="15"/>
  <c r="V152" i="15"/>
  <c r="W152" i="15" s="1"/>
  <c r="U151" i="15"/>
  <c r="V151" i="15"/>
  <c r="W151" i="15"/>
  <c r="AB120" i="15"/>
  <c r="AC120" i="15"/>
  <c r="J479" i="15"/>
  <c r="H517" i="15"/>
  <c r="H537" i="15" s="1"/>
  <c r="H178" i="15" s="1"/>
  <c r="T158" i="15"/>
  <c r="X164" i="15"/>
  <c r="Y164" i="15" s="1"/>
  <c r="I523" i="15"/>
  <c r="X162" i="15"/>
  <c r="Y162" i="15"/>
  <c r="I521" i="15"/>
  <c r="I520" i="15"/>
  <c r="X161" i="15"/>
  <c r="H525" i="15"/>
  <c r="T166" i="15"/>
  <c r="I518" i="15"/>
  <c r="X159" i="15"/>
  <c r="Y159" i="15"/>
  <c r="H519" i="15"/>
  <c r="T160" i="15"/>
  <c r="X167" i="15"/>
  <c r="Y167" i="15"/>
  <c r="I526" i="15"/>
  <c r="I524" i="15"/>
  <c r="X165" i="15"/>
  <c r="Y165" i="15"/>
  <c r="I522" i="15"/>
  <c r="X163" i="15"/>
  <c r="Y163" i="15" s="1"/>
  <c r="I502" i="15"/>
  <c r="X143" i="15"/>
  <c r="I498" i="15"/>
  <c r="X139" i="15"/>
  <c r="U145" i="15"/>
  <c r="V145" i="15"/>
  <c r="W145" i="15"/>
  <c r="H499" i="15"/>
  <c r="T140" i="15"/>
  <c r="I500" i="15"/>
  <c r="X141" i="15"/>
  <c r="Y141" i="15" s="1"/>
  <c r="I501" i="15"/>
  <c r="X142" i="15"/>
  <c r="Y142" i="15"/>
  <c r="X145" i="15"/>
  <c r="Z145" i="15"/>
  <c r="AA145" i="15" s="1"/>
  <c r="I504" i="15"/>
  <c r="I503" i="15"/>
  <c r="X144" i="15"/>
  <c r="Y144" i="15" s="1"/>
  <c r="I505" i="15"/>
  <c r="X146" i="15"/>
  <c r="Y146" i="15"/>
  <c r="H455" i="15"/>
  <c r="T96" i="15"/>
  <c r="U96" i="15" s="1"/>
  <c r="Z103" i="15"/>
  <c r="AA103" i="15" s="1"/>
  <c r="I471" i="15"/>
  <c r="X112" i="15"/>
  <c r="Y112" i="15"/>
  <c r="U95" i="15"/>
  <c r="V95" i="15"/>
  <c r="W95" i="15" s="1"/>
  <c r="I465" i="15"/>
  <c r="X106" i="15"/>
  <c r="X98" i="15"/>
  <c r="Y98" i="15" s="1"/>
  <c r="I457" i="15"/>
  <c r="X94" i="15"/>
  <c r="Y94" i="15" s="1"/>
  <c r="I453" i="15"/>
  <c r="U110" i="15"/>
  <c r="V110" i="15"/>
  <c r="W110" i="15"/>
  <c r="AB103" i="15"/>
  <c r="AC103" i="15"/>
  <c r="J462" i="15"/>
  <c r="X97" i="15"/>
  <c r="Y97" i="15" s="1"/>
  <c r="I456" i="15"/>
  <c r="X95" i="15"/>
  <c r="I454" i="15"/>
  <c r="X105" i="15"/>
  <c r="Y105" i="15"/>
  <c r="I464" i="15"/>
  <c r="X104" i="15"/>
  <c r="Y104" i="15" s="1"/>
  <c r="I463" i="15"/>
  <c r="AB100" i="15"/>
  <c r="AC100" i="15"/>
  <c r="J459" i="15"/>
  <c r="X99" i="15"/>
  <c r="Z99" i="15" s="1"/>
  <c r="AA99" i="15" s="1"/>
  <c r="I458" i="15"/>
  <c r="X108" i="15"/>
  <c r="I467" i="15"/>
  <c r="V99" i="15"/>
  <c r="W99" i="15" s="1"/>
  <c r="I469" i="15"/>
  <c r="X110" i="15"/>
  <c r="X115" i="15"/>
  <c r="I474" i="15"/>
  <c r="I473" i="15"/>
  <c r="X114" i="15"/>
  <c r="I461" i="15"/>
  <c r="X102" i="15"/>
  <c r="Y102" i="15"/>
  <c r="V105" i="15"/>
  <c r="W105" i="15"/>
  <c r="X109" i="15"/>
  <c r="Y109" i="15"/>
  <c r="I468" i="15"/>
  <c r="X101" i="15"/>
  <c r="Y101" i="15" s="1"/>
  <c r="I460" i="15"/>
  <c r="T113" i="15"/>
  <c r="U113" i="15"/>
  <c r="H472" i="15"/>
  <c r="T107" i="15"/>
  <c r="H466" i="15"/>
  <c r="X111" i="15"/>
  <c r="I470" i="15"/>
  <c r="I436" i="15"/>
  <c r="X77" i="15"/>
  <c r="U72" i="15"/>
  <c r="V72" i="15"/>
  <c r="W72" i="15" s="1"/>
  <c r="U78" i="15"/>
  <c r="V78" i="15"/>
  <c r="W78" i="15"/>
  <c r="U77" i="15"/>
  <c r="V77" i="15"/>
  <c r="W77" i="15" s="1"/>
  <c r="I426" i="15"/>
  <c r="X67" i="15"/>
  <c r="Y67" i="15"/>
  <c r="X79" i="15"/>
  <c r="I438" i="15"/>
  <c r="X73" i="15"/>
  <c r="I432" i="15"/>
  <c r="I425" i="15"/>
  <c r="X66" i="15"/>
  <c r="X68" i="15"/>
  <c r="I427" i="15"/>
  <c r="I431" i="15"/>
  <c r="X72" i="15"/>
  <c r="Z72" i="15" s="1"/>
  <c r="AA72" i="15" s="1"/>
  <c r="X75" i="15"/>
  <c r="Y75" i="15"/>
  <c r="I434" i="15"/>
  <c r="I428" i="15"/>
  <c r="X69" i="15"/>
  <c r="V75" i="15"/>
  <c r="U76" i="15"/>
  <c r="V76" i="15"/>
  <c r="W76" i="15" s="1"/>
  <c r="I429" i="15"/>
  <c r="X70" i="15"/>
  <c r="Y70" i="15"/>
  <c r="U65" i="15"/>
  <c r="U79" i="15"/>
  <c r="U73" i="15"/>
  <c r="V73" i="15"/>
  <c r="W73" i="15" s="1"/>
  <c r="U66" i="15"/>
  <c r="U69" i="15"/>
  <c r="V69" i="15"/>
  <c r="W69" i="15" s="1"/>
  <c r="I437" i="15"/>
  <c r="X78" i="15"/>
  <c r="I433" i="15"/>
  <c r="X74" i="15"/>
  <c r="Y74" i="15"/>
  <c r="I430" i="15"/>
  <c r="X71" i="15"/>
  <c r="X76" i="15"/>
  <c r="I435" i="15"/>
  <c r="I424" i="15"/>
  <c r="X65" i="15"/>
  <c r="H607" i="15"/>
  <c r="T250" i="15"/>
  <c r="P261" i="15"/>
  <c r="G618" i="15"/>
  <c r="H616" i="15"/>
  <c r="T259" i="15"/>
  <c r="V134" i="15"/>
  <c r="V147" i="15"/>
  <c r="W147" i="15" s="1"/>
  <c r="P255" i="15"/>
  <c r="Q255" i="15" s="1"/>
  <c r="G612" i="15"/>
  <c r="P244" i="15"/>
  <c r="G601" i="15"/>
  <c r="Z126" i="15"/>
  <c r="H568" i="15"/>
  <c r="T211" i="15"/>
  <c r="V211" i="15" s="1"/>
  <c r="W211" i="15" s="1"/>
  <c r="Z153" i="15"/>
  <c r="H635" i="15"/>
  <c r="T278" i="15"/>
  <c r="H638" i="15"/>
  <c r="T281" i="15"/>
  <c r="V281" i="15"/>
  <c r="W281" i="15" s="1"/>
  <c r="R303" i="15"/>
  <c r="S303" i="15" s="1"/>
  <c r="Q303" i="15"/>
  <c r="X260" i="15"/>
  <c r="I617" i="15"/>
  <c r="AG246" i="15"/>
  <c r="AH246" i="15"/>
  <c r="AI246" i="15" s="1"/>
  <c r="Q275" i="15"/>
  <c r="R275" i="15"/>
  <c r="S275" i="15"/>
  <c r="R277" i="15"/>
  <c r="S277" i="15"/>
  <c r="Q277" i="15"/>
  <c r="R214" i="15"/>
  <c r="S214" i="15" s="1"/>
  <c r="Q214" i="15"/>
  <c r="Q302" i="15"/>
  <c r="T280" i="15"/>
  <c r="H637" i="15"/>
  <c r="Q273" i="15"/>
  <c r="Z129" i="15"/>
  <c r="AA129" i="15"/>
  <c r="P249" i="15"/>
  <c r="G606" i="15"/>
  <c r="H658" i="15"/>
  <c r="T301" i="15"/>
  <c r="R213" i="15"/>
  <c r="S213" i="15"/>
  <c r="R298" i="15"/>
  <c r="S298" i="15"/>
  <c r="Q298" i="15"/>
  <c r="T300" i="15"/>
  <c r="H657" i="15"/>
  <c r="R245" i="15"/>
  <c r="S245" i="15" s="1"/>
  <c r="R253" i="15"/>
  <c r="S253" i="15" s="1"/>
  <c r="Q253" i="15"/>
  <c r="H656" i="15"/>
  <c r="T299" i="15"/>
  <c r="T254" i="15"/>
  <c r="H611" i="15"/>
  <c r="U256" i="15"/>
  <c r="V256" i="15"/>
  <c r="W256" i="15" s="1"/>
  <c r="Y242" i="15"/>
  <c r="Z242" i="15"/>
  <c r="AA242" i="15"/>
  <c r="T207" i="15"/>
  <c r="H564" i="15"/>
  <c r="R210" i="15"/>
  <c r="S210" i="15"/>
  <c r="Q210" i="15"/>
  <c r="U260" i="15"/>
  <c r="X247" i="15"/>
  <c r="I604" i="15"/>
  <c r="R297" i="15"/>
  <c r="S297" i="15"/>
  <c r="V120" i="15"/>
  <c r="W120" i="15"/>
  <c r="V148" i="15"/>
  <c r="W148" i="15"/>
  <c r="R301" i="15"/>
  <c r="S301" i="15"/>
  <c r="Q301" i="15"/>
  <c r="Z175" i="15"/>
  <c r="AA175" i="15" s="1"/>
  <c r="T213" i="15"/>
  <c r="H570" i="15"/>
  <c r="T212" i="15"/>
  <c r="H569" i="15"/>
  <c r="Z82" i="15"/>
  <c r="AA82" i="15" s="1"/>
  <c r="T245" i="15"/>
  <c r="H602" i="15"/>
  <c r="H610" i="15"/>
  <c r="T253" i="15"/>
  <c r="R299" i="15"/>
  <c r="S299" i="15" s="1"/>
  <c r="Q299" i="15"/>
  <c r="H631" i="15"/>
  <c r="T274" i="15"/>
  <c r="V119" i="15"/>
  <c r="W119" i="15" s="1"/>
  <c r="AB242" i="15"/>
  <c r="AC242" i="15" s="1"/>
  <c r="J599" i="15"/>
  <c r="AH257" i="15"/>
  <c r="AI257" i="15" s="1"/>
  <c r="H660" i="15"/>
  <c r="T303" i="15"/>
  <c r="Z125" i="15"/>
  <c r="AA125" i="15" s="1"/>
  <c r="T210" i="15"/>
  <c r="H567" i="15"/>
  <c r="R208" i="15"/>
  <c r="S208" i="15" s="1"/>
  <c r="Q208" i="15"/>
  <c r="H632" i="15"/>
  <c r="T275" i="15"/>
  <c r="V275" i="15" s="1"/>
  <c r="W275" i="15"/>
  <c r="V123" i="15"/>
  <c r="W123" i="15"/>
  <c r="T214" i="15"/>
  <c r="H571" i="15"/>
  <c r="H630" i="15"/>
  <c r="T273" i="15"/>
  <c r="R296" i="15"/>
  <c r="S296" i="15"/>
  <c r="Q296" i="15"/>
  <c r="R294" i="15"/>
  <c r="S294" i="15" s="1"/>
  <c r="H652" i="15"/>
  <c r="T295" i="15"/>
  <c r="T298" i="15"/>
  <c r="H655" i="15"/>
  <c r="Z85" i="15"/>
  <c r="AA85" i="15" s="1"/>
  <c r="W177" i="15"/>
  <c r="R279" i="15"/>
  <c r="S279" i="15" s="1"/>
  <c r="Z155" i="15"/>
  <c r="AA155" i="15" s="1"/>
  <c r="P206" i="15"/>
  <c r="G563" i="15"/>
  <c r="P258" i="15"/>
  <c r="G615" i="15"/>
  <c r="Z121" i="15"/>
  <c r="AA121" i="15" s="1"/>
  <c r="Q211" i="15"/>
  <c r="R211" i="15"/>
  <c r="S211" i="15"/>
  <c r="R274" i="15"/>
  <c r="S274" i="15"/>
  <c r="Q274" i="15"/>
  <c r="V80" i="15"/>
  <c r="W80" i="15" s="1"/>
  <c r="G572" i="15"/>
  <c r="P215" i="15"/>
  <c r="V132" i="15"/>
  <c r="W132" i="15" s="1"/>
  <c r="X256" i="15"/>
  <c r="Y256" i="15" s="1"/>
  <c r="I613" i="15"/>
  <c r="Q281" i="15"/>
  <c r="I608" i="15"/>
  <c r="X251" i="15"/>
  <c r="AJ257" i="15"/>
  <c r="L614" i="15"/>
  <c r="Q207" i="15"/>
  <c r="R207" i="15"/>
  <c r="S207" i="15"/>
  <c r="AJ246" i="15"/>
  <c r="L603" i="15"/>
  <c r="T208" i="15"/>
  <c r="H565" i="15"/>
  <c r="H634" i="15"/>
  <c r="T277" i="15"/>
  <c r="V277" i="15" s="1"/>
  <c r="W277" i="15" s="1"/>
  <c r="H654" i="15"/>
  <c r="T297" i="15"/>
  <c r="T302" i="15"/>
  <c r="H659" i="15"/>
  <c r="Q280" i="15"/>
  <c r="R280" i="15"/>
  <c r="S280" i="15" s="1"/>
  <c r="H639" i="15"/>
  <c r="T282" i="15"/>
  <c r="T296" i="15"/>
  <c r="H653" i="15"/>
  <c r="AD83" i="15"/>
  <c r="AE83" i="15" s="1"/>
  <c r="T294" i="15"/>
  <c r="H651" i="15"/>
  <c r="R295" i="15"/>
  <c r="S295" i="15" s="1"/>
  <c r="Q295" i="15"/>
  <c r="Q300" i="15"/>
  <c r="R300" i="15"/>
  <c r="S300" i="15"/>
  <c r="G609" i="15"/>
  <c r="P252" i="15"/>
  <c r="T279" i="15"/>
  <c r="H636" i="15"/>
  <c r="V156" i="15"/>
  <c r="W156" i="15"/>
  <c r="T276" i="15"/>
  <c r="H633" i="15"/>
  <c r="V162" i="15"/>
  <c r="G646" i="15"/>
  <c r="P289" i="15"/>
  <c r="R287" i="15"/>
  <c r="S287" i="15" s="1"/>
  <c r="Q287" i="15"/>
  <c r="R288" i="15"/>
  <c r="S288" i="15" s="1"/>
  <c r="V163" i="15"/>
  <c r="V159" i="15"/>
  <c r="W159" i="15"/>
  <c r="T293" i="15"/>
  <c r="H650" i="15"/>
  <c r="R284" i="15"/>
  <c r="S284" i="15"/>
  <c r="Q284" i="15"/>
  <c r="G647" i="15"/>
  <c r="P290" i="15"/>
  <c r="Q293" i="15"/>
  <c r="R293" i="15"/>
  <c r="S293" i="15"/>
  <c r="H645" i="15"/>
  <c r="T288" i="15"/>
  <c r="H644" i="15"/>
  <c r="T287" i="15"/>
  <c r="R291" i="15"/>
  <c r="S291" i="15" s="1"/>
  <c r="Q291" i="15"/>
  <c r="G643" i="15"/>
  <c r="P286" i="15"/>
  <c r="G642" i="15"/>
  <c r="P285" i="15"/>
  <c r="H641" i="15"/>
  <c r="T284" i="15"/>
  <c r="H649" i="15"/>
  <c r="T292" i="15"/>
  <c r="U292" i="15" s="1"/>
  <c r="V164" i="15"/>
  <c r="W164" i="15" s="1"/>
  <c r="T291" i="15"/>
  <c r="H648" i="15"/>
  <c r="V112" i="15"/>
  <c r="W112" i="15" s="1"/>
  <c r="Z98" i="15"/>
  <c r="AA98" i="15" s="1"/>
  <c r="V106" i="15"/>
  <c r="W106" i="15" s="1"/>
  <c r="G597" i="15"/>
  <c r="P240" i="15"/>
  <c r="Q240" i="15"/>
  <c r="P232" i="15"/>
  <c r="G589" i="15"/>
  <c r="V97" i="15"/>
  <c r="W97" i="15"/>
  <c r="T224" i="15"/>
  <c r="U224" i="15"/>
  <c r="H581" i="15"/>
  <c r="X233" i="15"/>
  <c r="I590" i="15"/>
  <c r="T227" i="15"/>
  <c r="V227" i="15" s="1"/>
  <c r="W227" i="15" s="1"/>
  <c r="H584" i="15"/>
  <c r="P237" i="15"/>
  <c r="Q237" i="15" s="1"/>
  <c r="G594" i="15"/>
  <c r="Z109" i="15"/>
  <c r="AA109" i="15" s="1"/>
  <c r="H588" i="15"/>
  <c r="T231" i="15"/>
  <c r="R239" i="15"/>
  <c r="S239" i="15" s="1"/>
  <c r="Q239" i="15"/>
  <c r="V114" i="15"/>
  <c r="W114" i="15"/>
  <c r="H596" i="15"/>
  <c r="T239" i="15"/>
  <c r="V111" i="15"/>
  <c r="P236" i="15"/>
  <c r="G593" i="15"/>
  <c r="V100" i="15"/>
  <c r="W100" i="15" s="1"/>
  <c r="U233" i="15"/>
  <c r="V233" i="15"/>
  <c r="W233" i="15"/>
  <c r="P222" i="15"/>
  <c r="Q222" i="15"/>
  <c r="G579" i="15"/>
  <c r="G585" i="15"/>
  <c r="P228" i="15"/>
  <c r="G598" i="15"/>
  <c r="P241" i="15"/>
  <c r="V74" i="15"/>
  <c r="W74" i="15" s="1"/>
  <c r="T190" i="15"/>
  <c r="H547" i="15"/>
  <c r="T198" i="15"/>
  <c r="H555" i="15"/>
  <c r="R203" i="15"/>
  <c r="S203" i="15" s="1"/>
  <c r="Q203" i="15"/>
  <c r="T187" i="15"/>
  <c r="U187" i="15" s="1"/>
  <c r="H544" i="15"/>
  <c r="T195" i="15"/>
  <c r="H552" i="15"/>
  <c r="T199" i="15"/>
  <c r="H556" i="15"/>
  <c r="T202" i="15"/>
  <c r="H559" i="15"/>
  <c r="T203" i="15"/>
  <c r="H560" i="15"/>
  <c r="T191" i="15"/>
  <c r="U191" i="15" s="1"/>
  <c r="H548" i="15"/>
  <c r="R200" i="15"/>
  <c r="S200" i="15"/>
  <c r="Q200" i="15"/>
  <c r="T205" i="15"/>
  <c r="H562" i="15"/>
  <c r="Z70" i="15"/>
  <c r="AA70" i="15"/>
  <c r="T204" i="15"/>
  <c r="H561" i="15"/>
  <c r="T196" i="15"/>
  <c r="H553" i="15"/>
  <c r="T193" i="15"/>
  <c r="H550" i="15"/>
  <c r="T192" i="15"/>
  <c r="H549" i="15"/>
  <c r="P186" i="15"/>
  <c r="G543" i="15"/>
  <c r="T201" i="15"/>
  <c r="H558" i="15"/>
  <c r="Q205" i="15"/>
  <c r="S205" i="15"/>
  <c r="T194" i="15"/>
  <c r="H551" i="15"/>
  <c r="R196" i="15"/>
  <c r="S196" i="15" s="1"/>
  <c r="Q196" i="15"/>
  <c r="H546" i="15"/>
  <c r="T197" i="15"/>
  <c r="H554" i="15"/>
  <c r="R194" i="15"/>
  <c r="S194" i="15" s="1"/>
  <c r="Q194" i="15"/>
  <c r="T188" i="15"/>
  <c r="U188" i="15" s="1"/>
  <c r="T200" i="15"/>
  <c r="H557" i="15"/>
  <c r="Q192" i="15"/>
  <c r="R197" i="15"/>
  <c r="S197" i="15" s="1"/>
  <c r="R195" i="15"/>
  <c r="S195" i="15" s="1"/>
  <c r="Q195" i="15"/>
  <c r="R199" i="15"/>
  <c r="S199" i="15" s="1"/>
  <c r="Q204" i="15"/>
  <c r="R204" i="15"/>
  <c r="S204" i="15"/>
  <c r="Z67" i="15"/>
  <c r="AA67" i="15"/>
  <c r="R193" i="15"/>
  <c r="S193" i="15"/>
  <c r="Q193" i="15"/>
  <c r="AD103" i="15"/>
  <c r="AE103" i="15" s="1"/>
  <c r="H583" i="15"/>
  <c r="T226" i="15"/>
  <c r="H580" i="15"/>
  <c r="T223" i="15"/>
  <c r="H587" i="15"/>
  <c r="T230" i="15"/>
  <c r="R238" i="15"/>
  <c r="S238" i="15" s="1"/>
  <c r="Q238" i="15"/>
  <c r="T217" i="15"/>
  <c r="U217" i="15" s="1"/>
  <c r="H574" i="15"/>
  <c r="P220" i="15"/>
  <c r="Q220" i="15" s="1"/>
  <c r="G577" i="15"/>
  <c r="H575" i="15"/>
  <c r="T218" i="15"/>
  <c r="U218" i="15" s="1"/>
  <c r="R235" i="15"/>
  <c r="S235" i="15" s="1"/>
  <c r="Q235" i="15"/>
  <c r="R234" i="15"/>
  <c r="S234" i="15"/>
  <c r="Q234" i="15"/>
  <c r="T235" i="15"/>
  <c r="H592" i="15"/>
  <c r="Z101" i="15"/>
  <c r="AA101" i="15" s="1"/>
  <c r="R221" i="15"/>
  <c r="S221" i="15" s="1"/>
  <c r="Q221" i="15"/>
  <c r="H595" i="15"/>
  <c r="T238" i="15"/>
  <c r="T234" i="15"/>
  <c r="H591" i="15"/>
  <c r="T221" i="15"/>
  <c r="U221" i="15" s="1"/>
  <c r="H578" i="15"/>
  <c r="Q223" i="15"/>
  <c r="R223" i="15"/>
  <c r="S223" i="15" s="1"/>
  <c r="H621" i="15"/>
  <c r="P272" i="15"/>
  <c r="Q272" i="15"/>
  <c r="G629" i="15"/>
  <c r="V146" i="15"/>
  <c r="W146" i="15" s="1"/>
  <c r="H628" i="15"/>
  <c r="T271" i="15"/>
  <c r="R271" i="15"/>
  <c r="S271" i="15" s="1"/>
  <c r="Q271" i="15"/>
  <c r="G627" i="15"/>
  <c r="P270" i="15"/>
  <c r="V144" i="15"/>
  <c r="W144" i="15"/>
  <c r="T269" i="15"/>
  <c r="H626" i="15"/>
  <c r="R269" i="15"/>
  <c r="S269" i="15"/>
  <c r="Q269" i="15"/>
  <c r="G625" i="15"/>
  <c r="P268" i="15"/>
  <c r="V142" i="15"/>
  <c r="W142" i="15" s="1"/>
  <c r="N267" i="15"/>
  <c r="O267" i="15" s="1"/>
  <c r="F624" i="15"/>
  <c r="G623" i="15"/>
  <c r="P266" i="15"/>
  <c r="T265" i="15"/>
  <c r="H622" i="15"/>
  <c r="R265" i="15"/>
  <c r="S265" i="15"/>
  <c r="Q265" i="15"/>
  <c r="G620" i="15"/>
  <c r="G640" i="15" s="1"/>
  <c r="G283" i="15" s="1"/>
  <c r="P263" i="15"/>
  <c r="Q263" i="15" s="1"/>
  <c r="Z165" i="15"/>
  <c r="AA165" i="15" s="1"/>
  <c r="V96" i="15"/>
  <c r="W96" i="15" s="1"/>
  <c r="AF120" i="15"/>
  <c r="AG120" i="15" s="1"/>
  <c r="K479" i="15"/>
  <c r="Z154" i="15"/>
  <c r="AA154" i="15" s="1"/>
  <c r="AB123" i="15"/>
  <c r="AC123" i="15" s="1"/>
  <c r="J482" i="15"/>
  <c r="AD116" i="15"/>
  <c r="AE116" i="15"/>
  <c r="J509" i="15"/>
  <c r="AB150" i="15"/>
  <c r="Y128" i="15"/>
  <c r="Z128" i="15"/>
  <c r="AA128" i="15" s="1"/>
  <c r="Y168" i="15"/>
  <c r="Z168" i="15"/>
  <c r="AA168" i="15"/>
  <c r="AB152" i="15"/>
  <c r="J511" i="15"/>
  <c r="J477" i="15"/>
  <c r="AB118" i="15"/>
  <c r="AC118" i="15" s="1"/>
  <c r="Z170" i="15"/>
  <c r="AA170" i="15" s="1"/>
  <c r="AD127" i="15"/>
  <c r="AE127" i="15" s="1"/>
  <c r="AB148" i="15"/>
  <c r="AC148" i="15" s="1"/>
  <c r="J507" i="15"/>
  <c r="AB130" i="15"/>
  <c r="J489" i="15"/>
  <c r="J514" i="15"/>
  <c r="AB155" i="15"/>
  <c r="J533" i="15"/>
  <c r="AB174" i="15"/>
  <c r="AD174" i="15" s="1"/>
  <c r="AE174" i="15" s="1"/>
  <c r="J506" i="15"/>
  <c r="AB147" i="15"/>
  <c r="AC147" i="15" s="1"/>
  <c r="AB171" i="15"/>
  <c r="J530" i="15"/>
  <c r="J532" i="15"/>
  <c r="AB173" i="15"/>
  <c r="AB133" i="15"/>
  <c r="AC133" i="15" s="1"/>
  <c r="J492" i="15"/>
  <c r="Z122" i="15"/>
  <c r="AA122" i="15" s="1"/>
  <c r="AJ119" i="15"/>
  <c r="AK119" i="15" s="1"/>
  <c r="L478" i="15"/>
  <c r="AB125" i="15"/>
  <c r="J484" i="15"/>
  <c r="J494" i="15"/>
  <c r="AB135" i="15"/>
  <c r="AB172" i="15"/>
  <c r="J531" i="15"/>
  <c r="Z117" i="15"/>
  <c r="AA117" i="15" s="1"/>
  <c r="Y171" i="15"/>
  <c r="Z171" i="15"/>
  <c r="AA171" i="15"/>
  <c r="AF127" i="15"/>
  <c r="K486" i="15"/>
  <c r="AD87" i="15"/>
  <c r="AE87" i="15"/>
  <c r="Y173" i="15"/>
  <c r="Z173" i="15"/>
  <c r="AA173" i="15" s="1"/>
  <c r="J513" i="15"/>
  <c r="AB154" i="15"/>
  <c r="AB122" i="15"/>
  <c r="J481" i="15"/>
  <c r="J487" i="15"/>
  <c r="AB128" i="15"/>
  <c r="AJ83" i="15"/>
  <c r="AK83" i="15" s="1"/>
  <c r="L442" i="15"/>
  <c r="AB129" i="15"/>
  <c r="AC129" i="15"/>
  <c r="J488" i="15"/>
  <c r="AB168" i="15"/>
  <c r="AC168" i="15" s="1"/>
  <c r="J527" i="15"/>
  <c r="Y152" i="15"/>
  <c r="Z152" i="15"/>
  <c r="AA152" i="15"/>
  <c r="U124" i="15"/>
  <c r="V124" i="15"/>
  <c r="W124" i="15" s="1"/>
  <c r="K446" i="15"/>
  <c r="AF87" i="15"/>
  <c r="AG87" i="15"/>
  <c r="AB176" i="15"/>
  <c r="J535" i="15"/>
  <c r="AJ153" i="15"/>
  <c r="AK153" i="15"/>
  <c r="L512" i="15"/>
  <c r="Y151" i="15"/>
  <c r="AA151" i="15"/>
  <c r="AB156" i="15"/>
  <c r="AC156" i="15"/>
  <c r="J515" i="15"/>
  <c r="J529" i="15"/>
  <c r="AB170" i="15"/>
  <c r="AB117" i="15"/>
  <c r="AC117" i="15" s="1"/>
  <c r="J476" i="15"/>
  <c r="Y86" i="15"/>
  <c r="K439" i="15"/>
  <c r="AF80" i="15"/>
  <c r="AG80" i="15"/>
  <c r="AF116" i="15"/>
  <c r="AH116" i="15"/>
  <c r="AI116" i="15" s="1"/>
  <c r="K475" i="15"/>
  <c r="Z169" i="15"/>
  <c r="AA169" i="15"/>
  <c r="Y150" i="15"/>
  <c r="Z150" i="15"/>
  <c r="AA150" i="15" s="1"/>
  <c r="AB132" i="15"/>
  <c r="AC132" i="15" s="1"/>
  <c r="J491" i="15"/>
  <c r="J528" i="15"/>
  <c r="AB169" i="15"/>
  <c r="AC169" i="15" s="1"/>
  <c r="X124" i="15"/>
  <c r="Y124" i="15" s="1"/>
  <c r="I483" i="15"/>
  <c r="J508" i="15"/>
  <c r="AB149" i="15"/>
  <c r="Y130" i="15"/>
  <c r="Z130" i="15"/>
  <c r="AA130" i="15" s="1"/>
  <c r="Y176" i="15"/>
  <c r="AA176" i="15"/>
  <c r="I490" i="15"/>
  <c r="X131" i="15"/>
  <c r="Z131" i="15" s="1"/>
  <c r="AA131" i="15" s="1"/>
  <c r="AB151" i="15"/>
  <c r="J510" i="15"/>
  <c r="AB86" i="15"/>
  <c r="AC86" i="15"/>
  <c r="J445" i="15"/>
  <c r="AB177" i="15"/>
  <c r="AC177" i="15" s="1"/>
  <c r="J536" i="15"/>
  <c r="J444" i="15"/>
  <c r="AB85" i="15"/>
  <c r="AC85" i="15" s="1"/>
  <c r="AB167" i="15"/>
  <c r="J526" i="15"/>
  <c r="U158" i="15"/>
  <c r="V158" i="15"/>
  <c r="W158" i="15"/>
  <c r="X160" i="15"/>
  <c r="Y160" i="15"/>
  <c r="I519" i="15"/>
  <c r="AB162" i="15"/>
  <c r="AC162" i="15" s="1"/>
  <c r="J521" i="15"/>
  <c r="AB163" i="15"/>
  <c r="J522" i="15"/>
  <c r="J518" i="15"/>
  <c r="AB159" i="15"/>
  <c r="AC159" i="15" s="1"/>
  <c r="I525" i="15"/>
  <c r="X166" i="15"/>
  <c r="J524" i="15"/>
  <c r="AB165" i="15"/>
  <c r="AC165" i="15"/>
  <c r="U166" i="15"/>
  <c r="V166" i="15"/>
  <c r="W166" i="15" s="1"/>
  <c r="AB161" i="15"/>
  <c r="AC161" i="15" s="1"/>
  <c r="J520" i="15"/>
  <c r="Z167" i="15"/>
  <c r="AA167" i="15"/>
  <c r="J523" i="15"/>
  <c r="AB164" i="15"/>
  <c r="I517" i="15"/>
  <c r="X158" i="15"/>
  <c r="Y145" i="15"/>
  <c r="Y139" i="15"/>
  <c r="Z139" i="15"/>
  <c r="AA139" i="15" s="1"/>
  <c r="J505" i="15"/>
  <c r="AB146" i="15"/>
  <c r="AC146" i="15"/>
  <c r="AB141" i="15"/>
  <c r="AC141" i="15"/>
  <c r="J500" i="15"/>
  <c r="J502" i="15"/>
  <c r="AB143" i="15"/>
  <c r="AC143" i="15"/>
  <c r="J498" i="15"/>
  <c r="AB139" i="15"/>
  <c r="J503" i="15"/>
  <c r="AB144" i="15"/>
  <c r="AC144" i="15" s="1"/>
  <c r="J504" i="15"/>
  <c r="AB145" i="15"/>
  <c r="J501" i="15"/>
  <c r="AB142" i="15"/>
  <c r="AC142" i="15"/>
  <c r="I499" i="15"/>
  <c r="X140" i="15"/>
  <c r="Y140" i="15" s="1"/>
  <c r="X96" i="15"/>
  <c r="Y96" i="15" s="1"/>
  <c r="I455" i="15"/>
  <c r="Z105" i="15"/>
  <c r="AA105" i="15"/>
  <c r="J471" i="15"/>
  <c r="AB112" i="15"/>
  <c r="V107" i="15"/>
  <c r="W107" i="15" s="1"/>
  <c r="U107" i="15"/>
  <c r="X113" i="15"/>
  <c r="I472" i="15"/>
  <c r="AB114" i="15"/>
  <c r="AC114" i="15"/>
  <c r="J473" i="15"/>
  <c r="Y110" i="15"/>
  <c r="Z110" i="15"/>
  <c r="AA110" i="15"/>
  <c r="AB99" i="15"/>
  <c r="J458" i="15"/>
  <c r="Y95" i="15"/>
  <c r="Z95" i="15"/>
  <c r="AA95" i="15" s="1"/>
  <c r="J457" i="15"/>
  <c r="AB98" i="15"/>
  <c r="AC98" i="15"/>
  <c r="X107" i="15"/>
  <c r="I466" i="15"/>
  <c r="AB110" i="15"/>
  <c r="J469" i="15"/>
  <c r="AB108" i="15"/>
  <c r="J467" i="15"/>
  <c r="AB106" i="15"/>
  <c r="AC106" i="15"/>
  <c r="J465" i="15"/>
  <c r="AB115" i="15"/>
  <c r="J474" i="15"/>
  <c r="AB104" i="15"/>
  <c r="AC104" i="15" s="1"/>
  <c r="J463" i="15"/>
  <c r="AB97" i="15"/>
  <c r="AC97" i="15"/>
  <c r="J456" i="15"/>
  <c r="J453" i="15"/>
  <c r="AB94" i="15"/>
  <c r="AC94" i="15" s="1"/>
  <c r="AB111" i="15"/>
  <c r="J470" i="15"/>
  <c r="AB102" i="15"/>
  <c r="AC102" i="15"/>
  <c r="J461" i="15"/>
  <c r="AF103" i="15"/>
  <c r="K462" i="15"/>
  <c r="V113" i="15"/>
  <c r="W113" i="15" s="1"/>
  <c r="AB101" i="15"/>
  <c r="AC101" i="15" s="1"/>
  <c r="J460" i="15"/>
  <c r="AB109" i="15"/>
  <c r="AC109" i="15"/>
  <c r="J468" i="15"/>
  <c r="Y99" i="15"/>
  <c r="AF100" i="15"/>
  <c r="AG100" i="15"/>
  <c r="K459" i="15"/>
  <c r="AB105" i="15"/>
  <c r="AC105" i="15" s="1"/>
  <c r="J464" i="15"/>
  <c r="AB95" i="15"/>
  <c r="J454" i="15"/>
  <c r="AB76" i="15"/>
  <c r="J435" i="15"/>
  <c r="J430" i="15"/>
  <c r="AB71" i="15"/>
  <c r="Y78" i="15"/>
  <c r="Z78" i="15"/>
  <c r="AA78" i="15" s="1"/>
  <c r="J428" i="15"/>
  <c r="AB69" i="15"/>
  <c r="Y72" i="15"/>
  <c r="AB73" i="15"/>
  <c r="J432" i="15"/>
  <c r="J438" i="15"/>
  <c r="AB79" i="15"/>
  <c r="Y65" i="15"/>
  <c r="AB78" i="15"/>
  <c r="J437" i="15"/>
  <c r="Z75" i="15"/>
  <c r="AA75" i="15" s="1"/>
  <c r="W75" i="15"/>
  <c r="J434" i="15"/>
  <c r="AB75" i="15"/>
  <c r="Y68" i="15"/>
  <c r="Z68" i="15"/>
  <c r="AA68" i="15" s="1"/>
  <c r="Y73" i="15"/>
  <c r="Z73" i="15"/>
  <c r="AA73" i="15"/>
  <c r="AB77" i="15"/>
  <c r="J436" i="15"/>
  <c r="Y76" i="15"/>
  <c r="Z76" i="15"/>
  <c r="AA76" i="15" s="1"/>
  <c r="J429" i="15"/>
  <c r="AB70" i="15"/>
  <c r="AC70" i="15"/>
  <c r="Y69" i="15"/>
  <c r="Z69" i="15"/>
  <c r="AA69" i="15" s="1"/>
  <c r="J431" i="15"/>
  <c r="AB72" i="15"/>
  <c r="J424" i="15"/>
  <c r="AB65" i="15"/>
  <c r="Y71" i="15"/>
  <c r="Z71" i="15"/>
  <c r="AA71" i="15"/>
  <c r="AB74" i="15"/>
  <c r="AC74" i="15"/>
  <c r="J433" i="15"/>
  <c r="AB68" i="15"/>
  <c r="AD68" i="15" s="1"/>
  <c r="AE68" i="15" s="1"/>
  <c r="J427" i="15"/>
  <c r="J425" i="15"/>
  <c r="AB66" i="15"/>
  <c r="Y79" i="15"/>
  <c r="Z79" i="15"/>
  <c r="AA79" i="15"/>
  <c r="J426" i="15"/>
  <c r="AB67" i="15"/>
  <c r="R255" i="15"/>
  <c r="S255" i="15" s="1"/>
  <c r="H618" i="15"/>
  <c r="T261" i="15"/>
  <c r="H612" i="15"/>
  <c r="T255" i="15"/>
  <c r="Z134" i="15"/>
  <c r="AA134" i="15" s="1"/>
  <c r="W134" i="15"/>
  <c r="V259" i="15"/>
  <c r="W259" i="15"/>
  <c r="U259" i="15"/>
  <c r="I607" i="15"/>
  <c r="X250" i="15"/>
  <c r="Z147" i="15"/>
  <c r="AA147" i="15" s="1"/>
  <c r="U250" i="15"/>
  <c r="V250" i="15"/>
  <c r="W250" i="15"/>
  <c r="T244" i="15"/>
  <c r="H601" i="15"/>
  <c r="Z135" i="15"/>
  <c r="AA135" i="15" s="1"/>
  <c r="I616" i="15"/>
  <c r="X259" i="15"/>
  <c r="R261" i="15"/>
  <c r="S261" i="15" s="1"/>
  <c r="Q261" i="15"/>
  <c r="U276" i="15"/>
  <c r="V276" i="15"/>
  <c r="W276" i="15" s="1"/>
  <c r="U279" i="15"/>
  <c r="V279" i="15"/>
  <c r="W279" i="15"/>
  <c r="T252" i="15"/>
  <c r="H609" i="15"/>
  <c r="AH83" i="15"/>
  <c r="X297" i="15"/>
  <c r="I654" i="15"/>
  <c r="U208" i="15"/>
  <c r="V208" i="15"/>
  <c r="W208" i="15" s="1"/>
  <c r="Y251" i="15"/>
  <c r="Z251" i="15"/>
  <c r="AA251" i="15"/>
  <c r="H572" i="15"/>
  <c r="T215" i="15"/>
  <c r="T206" i="15"/>
  <c r="H563" i="15"/>
  <c r="AH88" i="15"/>
  <c r="AI88" i="15"/>
  <c r="V273" i="15"/>
  <c r="W273" i="15"/>
  <c r="U273" i="15"/>
  <c r="Z123" i="15"/>
  <c r="AA123" i="15" s="1"/>
  <c r="I632" i="15"/>
  <c r="X275" i="15"/>
  <c r="Y275" i="15"/>
  <c r="U303" i="15"/>
  <c r="V303" i="15"/>
  <c r="W303" i="15"/>
  <c r="AH81" i="15"/>
  <c r="AI81" i="15"/>
  <c r="X274" i="15"/>
  <c r="I631" i="15"/>
  <c r="X245" i="15"/>
  <c r="I602" i="15"/>
  <c r="U254" i="15"/>
  <c r="V254" i="15"/>
  <c r="W254" i="15" s="1"/>
  <c r="U299" i="15"/>
  <c r="V299" i="15"/>
  <c r="W299" i="15"/>
  <c r="H606" i="15"/>
  <c r="T249" i="15"/>
  <c r="AB260" i="15"/>
  <c r="J617" i="15"/>
  <c r="U278" i="15"/>
  <c r="V278" i="15"/>
  <c r="W278" i="15" s="1"/>
  <c r="X279" i="15"/>
  <c r="Z279" i="15" s="1"/>
  <c r="AA279" i="15" s="1"/>
  <c r="I636" i="15"/>
  <c r="I660" i="15"/>
  <c r="X303" i="15"/>
  <c r="Z148" i="15"/>
  <c r="AA148" i="15" s="1"/>
  <c r="U207" i="15"/>
  <c r="V207" i="15"/>
  <c r="W207" i="15"/>
  <c r="X254" i="15"/>
  <c r="I611" i="15"/>
  <c r="X299" i="15"/>
  <c r="Z299" i="15"/>
  <c r="AA299" i="15" s="1"/>
  <c r="I656" i="15"/>
  <c r="I658" i="15"/>
  <c r="X301" i="15"/>
  <c r="I638" i="15"/>
  <c r="X281" i="15"/>
  <c r="Z281" i="15" s="1"/>
  <c r="AA281" i="15" s="1"/>
  <c r="I635" i="15"/>
  <c r="X278" i="15"/>
  <c r="AH89" i="15"/>
  <c r="AI89" i="15"/>
  <c r="I568" i="15"/>
  <c r="X211" i="15"/>
  <c r="X282" i="15"/>
  <c r="Z282" i="15"/>
  <c r="AA282" i="15" s="1"/>
  <c r="I639" i="15"/>
  <c r="AH84" i="15"/>
  <c r="AI84" i="15"/>
  <c r="Z256" i="15"/>
  <c r="AA256" i="15" s="1"/>
  <c r="AD121" i="15"/>
  <c r="AE121" i="15" s="1"/>
  <c r="I655" i="15"/>
  <c r="X298" i="15"/>
  <c r="X295" i="15"/>
  <c r="I652" i="15"/>
  <c r="X273" i="15"/>
  <c r="Z273" i="15" s="1"/>
  <c r="AA273" i="15"/>
  <c r="I630" i="15"/>
  <c r="I571" i="15"/>
  <c r="X214" i="15"/>
  <c r="U275" i="15"/>
  <c r="AD242" i="15"/>
  <c r="AE242" i="15" s="1"/>
  <c r="U274" i="15"/>
  <c r="V274" i="15"/>
  <c r="W274" i="15"/>
  <c r="V212" i="15"/>
  <c r="W212" i="15"/>
  <c r="U212" i="15"/>
  <c r="X213" i="15"/>
  <c r="I570" i="15"/>
  <c r="J604" i="15"/>
  <c r="AB247" i="15"/>
  <c r="X207" i="15"/>
  <c r="Y207" i="15" s="1"/>
  <c r="I564" i="15"/>
  <c r="U300" i="15"/>
  <c r="V300" i="15"/>
  <c r="W300" i="15"/>
  <c r="U280" i="15"/>
  <c r="V280" i="15"/>
  <c r="W280" i="15" s="1"/>
  <c r="U281" i="15"/>
  <c r="AD126" i="15"/>
  <c r="AE126" i="15"/>
  <c r="AA126" i="15"/>
  <c r="Z156" i="15"/>
  <c r="AA156" i="15" s="1"/>
  <c r="I659" i="15"/>
  <c r="X302" i="15"/>
  <c r="X208" i="15"/>
  <c r="I565" i="15"/>
  <c r="Z80" i="15"/>
  <c r="AA80" i="15" s="1"/>
  <c r="X210" i="15"/>
  <c r="I567" i="15"/>
  <c r="X253" i="15"/>
  <c r="Y253" i="15" s="1"/>
  <c r="I610" i="15"/>
  <c r="R252" i="15"/>
  <c r="S252" i="15"/>
  <c r="Q252" i="15"/>
  <c r="X296" i="15"/>
  <c r="Z296" i="15" s="1"/>
  <c r="AA296" i="15" s="1"/>
  <c r="I653" i="15"/>
  <c r="V302" i="15"/>
  <c r="W302" i="15" s="1"/>
  <c r="U302" i="15"/>
  <c r="U277" i="15"/>
  <c r="J608" i="15"/>
  <c r="AB251" i="15"/>
  <c r="R215" i="15"/>
  <c r="S215" i="15"/>
  <c r="Q215" i="15"/>
  <c r="R258" i="15"/>
  <c r="S258" i="15" s="1"/>
  <c r="Q258" i="15"/>
  <c r="I633" i="15"/>
  <c r="X276" i="15"/>
  <c r="I651" i="15"/>
  <c r="X294" i="15"/>
  <c r="U282" i="15"/>
  <c r="V282" i="15"/>
  <c r="W282" i="15" s="1"/>
  <c r="U297" i="15"/>
  <c r="V297" i="15"/>
  <c r="W297" i="15"/>
  <c r="I634" i="15"/>
  <c r="X277" i="15"/>
  <c r="Y277" i="15" s="1"/>
  <c r="AK257" i="15"/>
  <c r="AL257" i="15"/>
  <c r="AM257" i="15"/>
  <c r="AB256" i="15"/>
  <c r="J613" i="15"/>
  <c r="T258" i="15"/>
  <c r="H615" i="15"/>
  <c r="R206" i="15"/>
  <c r="S206" i="15"/>
  <c r="Q206" i="15"/>
  <c r="AD85" i="15"/>
  <c r="AE85" i="15" s="1"/>
  <c r="V298" i="15"/>
  <c r="W298" i="15" s="1"/>
  <c r="U298" i="15"/>
  <c r="U214" i="15"/>
  <c r="V214" i="15"/>
  <c r="W214" i="15" s="1"/>
  <c r="AF242" i="15"/>
  <c r="K599" i="15"/>
  <c r="Z119" i="15"/>
  <c r="AA119" i="15" s="1"/>
  <c r="U253" i="15"/>
  <c r="V253" i="15"/>
  <c r="W253" i="15"/>
  <c r="V245" i="15"/>
  <c r="W245" i="15"/>
  <c r="U245" i="15"/>
  <c r="AD82" i="15"/>
  <c r="AE82" i="15" s="1"/>
  <c r="X212" i="15"/>
  <c r="Y212" i="15" s="1"/>
  <c r="I569" i="15"/>
  <c r="AD175" i="15"/>
  <c r="AE175" i="15" s="1"/>
  <c r="Z120" i="15"/>
  <c r="AA120" i="15" s="1"/>
  <c r="Y247" i="15"/>
  <c r="Z247" i="15"/>
  <c r="AA247" i="15"/>
  <c r="X300" i="15"/>
  <c r="I657" i="15"/>
  <c r="U301" i="15"/>
  <c r="V301" i="15"/>
  <c r="W301" i="15" s="1"/>
  <c r="Q249" i="15"/>
  <c r="R249" i="15"/>
  <c r="S249" i="15"/>
  <c r="AH87" i="15"/>
  <c r="AI87" i="15"/>
  <c r="I637" i="15"/>
  <c r="X280" i="15"/>
  <c r="AD153" i="15"/>
  <c r="AE153" i="15"/>
  <c r="AA153" i="15"/>
  <c r="U211" i="15"/>
  <c r="AD165" i="15"/>
  <c r="AE165" i="15"/>
  <c r="Z162" i="15"/>
  <c r="AA162" i="15"/>
  <c r="W162" i="15"/>
  <c r="Z164" i="15"/>
  <c r="AA164" i="15" s="1"/>
  <c r="X292" i="15"/>
  <c r="I649" i="15"/>
  <c r="V284" i="15"/>
  <c r="W284" i="15" s="1"/>
  <c r="U284" i="15"/>
  <c r="X287" i="15"/>
  <c r="Z287" i="15"/>
  <c r="AA287" i="15" s="1"/>
  <c r="I644" i="15"/>
  <c r="U288" i="15"/>
  <c r="V288" i="15"/>
  <c r="W288" i="15" s="1"/>
  <c r="I650" i="15"/>
  <c r="X293" i="15"/>
  <c r="H646" i="15"/>
  <c r="T289" i="15"/>
  <c r="U293" i="15"/>
  <c r="V293" i="15"/>
  <c r="W293" i="15"/>
  <c r="Z163" i="15"/>
  <c r="AA163" i="15"/>
  <c r="W163" i="15"/>
  <c r="Q286" i="15"/>
  <c r="R286" i="15"/>
  <c r="S286" i="15"/>
  <c r="I648" i="15"/>
  <c r="X291" i="15"/>
  <c r="U287" i="15"/>
  <c r="V287" i="15"/>
  <c r="W287" i="15" s="1"/>
  <c r="R290" i="15"/>
  <c r="S290" i="15" s="1"/>
  <c r="Q290" i="15"/>
  <c r="Z159" i="15"/>
  <c r="AA159" i="15"/>
  <c r="Z160" i="15"/>
  <c r="AA160" i="15"/>
  <c r="U291" i="15"/>
  <c r="V291" i="15"/>
  <c r="W291" i="15" s="1"/>
  <c r="I641" i="15"/>
  <c r="X284" i="15"/>
  <c r="T285" i="15"/>
  <c r="H642" i="15"/>
  <c r="T286" i="15"/>
  <c r="V286" i="15" s="1"/>
  <c r="W286" i="15" s="1"/>
  <c r="H643" i="15"/>
  <c r="I645" i="15"/>
  <c r="X288" i="15"/>
  <c r="AD161" i="15"/>
  <c r="AE161" i="15" s="1"/>
  <c r="H647" i="15"/>
  <c r="T290" i="15"/>
  <c r="R289" i="15"/>
  <c r="S289" i="15" s="1"/>
  <c r="Q289" i="15"/>
  <c r="Q241" i="15"/>
  <c r="R241" i="15"/>
  <c r="S241" i="15" s="1"/>
  <c r="Q236" i="15"/>
  <c r="R236" i="15"/>
  <c r="S236" i="15"/>
  <c r="Z96" i="15"/>
  <c r="AA96" i="15"/>
  <c r="U227" i="15"/>
  <c r="AB233" i="15"/>
  <c r="J590" i="15"/>
  <c r="Z97" i="15"/>
  <c r="AA97" i="15" s="1"/>
  <c r="H585" i="15"/>
  <c r="T228" i="15"/>
  <c r="U228" i="15"/>
  <c r="H593" i="15"/>
  <c r="T236" i="15"/>
  <c r="V236" i="15" s="1"/>
  <c r="W236" i="15" s="1"/>
  <c r="U231" i="15"/>
  <c r="V231" i="15"/>
  <c r="W231" i="15" s="1"/>
  <c r="R237" i="15"/>
  <c r="S237" i="15" s="1"/>
  <c r="I584" i="15"/>
  <c r="X227" i="15"/>
  <c r="Z227" i="15" s="1"/>
  <c r="AA227" i="15" s="1"/>
  <c r="Z102" i="15"/>
  <c r="AA102" i="15"/>
  <c r="R232" i="15"/>
  <c r="S232" i="15"/>
  <c r="Q232" i="15"/>
  <c r="R240" i="15"/>
  <c r="S240" i="15" s="1"/>
  <c r="T232" i="15"/>
  <c r="H589" i="15"/>
  <c r="T241" i="15"/>
  <c r="H598" i="15"/>
  <c r="H579" i="15"/>
  <c r="T222" i="15"/>
  <c r="W111" i="15"/>
  <c r="I596" i="15"/>
  <c r="X239" i="15"/>
  <c r="AD109" i="15"/>
  <c r="AE109" i="15"/>
  <c r="H594" i="15"/>
  <c r="T237" i="15"/>
  <c r="V224" i="15"/>
  <c r="W224" i="15"/>
  <c r="Z112" i="15"/>
  <c r="AA112" i="15"/>
  <c r="R228" i="15"/>
  <c r="S228" i="15"/>
  <c r="Q228" i="15"/>
  <c r="Z104" i="15"/>
  <c r="AA104" i="15" s="1"/>
  <c r="I588" i="15"/>
  <c r="X231" i="15"/>
  <c r="Z233" i="15"/>
  <c r="AA233" i="15" s="1"/>
  <c r="Y233" i="15"/>
  <c r="I581" i="15"/>
  <c r="X224" i="15"/>
  <c r="Z224" i="15" s="1"/>
  <c r="AA224" i="15" s="1"/>
  <c r="AD105" i="15"/>
  <c r="AE105" i="15"/>
  <c r="T240" i="15"/>
  <c r="H597" i="15"/>
  <c r="Z74" i="15"/>
  <c r="AA74" i="15"/>
  <c r="I551" i="15"/>
  <c r="X194" i="15"/>
  <c r="Y194" i="15" s="1"/>
  <c r="V193" i="15"/>
  <c r="W193" i="15"/>
  <c r="U193" i="15"/>
  <c r="I553" i="15"/>
  <c r="X196" i="15"/>
  <c r="U204" i="15"/>
  <c r="V204" i="15"/>
  <c r="W204" i="15"/>
  <c r="V199" i="15"/>
  <c r="W199" i="15"/>
  <c r="U199" i="15"/>
  <c r="I552" i="15"/>
  <c r="X195" i="15"/>
  <c r="V194" i="15"/>
  <c r="W194" i="15" s="1"/>
  <c r="U194" i="15"/>
  <c r="X201" i="15"/>
  <c r="I558" i="15"/>
  <c r="U192" i="15"/>
  <c r="V192" i="15"/>
  <c r="W192" i="15" s="1"/>
  <c r="I550" i="15"/>
  <c r="X193" i="15"/>
  <c r="X204" i="15"/>
  <c r="I561" i="15"/>
  <c r="X205" i="15"/>
  <c r="I562" i="15"/>
  <c r="U203" i="15"/>
  <c r="V203" i="15"/>
  <c r="W203" i="15"/>
  <c r="V202" i="15"/>
  <c r="W202" i="15"/>
  <c r="U202" i="15"/>
  <c r="X199" i="15"/>
  <c r="Z199" i="15" s="1"/>
  <c r="I556" i="15"/>
  <c r="I555" i="15"/>
  <c r="X198" i="15"/>
  <c r="X200" i="15"/>
  <c r="I557" i="15"/>
  <c r="I549" i="15"/>
  <c r="X192" i="15"/>
  <c r="X203" i="15"/>
  <c r="I560" i="15"/>
  <c r="X202" i="15"/>
  <c r="Z202" i="15" s="1"/>
  <c r="AA202" i="15" s="1"/>
  <c r="I559" i="15"/>
  <c r="V201" i="15"/>
  <c r="W201" i="15" s="1"/>
  <c r="U201" i="15"/>
  <c r="X191" i="15"/>
  <c r="I548" i="15"/>
  <c r="U200" i="15"/>
  <c r="V200" i="15"/>
  <c r="W200" i="15" s="1"/>
  <c r="I554" i="15"/>
  <c r="X197" i="15"/>
  <c r="T186" i="15"/>
  <c r="U186" i="15" s="1"/>
  <c r="H543" i="15"/>
  <c r="V196" i="15"/>
  <c r="W196" i="15"/>
  <c r="U196" i="15"/>
  <c r="V195" i="15"/>
  <c r="W195" i="15"/>
  <c r="U195" i="15"/>
  <c r="V221" i="15"/>
  <c r="W221" i="15" s="1"/>
  <c r="I591" i="15"/>
  <c r="X234" i="15"/>
  <c r="AD101" i="15"/>
  <c r="AE101" i="15" s="1"/>
  <c r="I592" i="15"/>
  <c r="X235" i="15"/>
  <c r="V230" i="15"/>
  <c r="W230" i="15" s="1"/>
  <c r="U230" i="15"/>
  <c r="X221" i="15"/>
  <c r="I578" i="15"/>
  <c r="I595" i="15"/>
  <c r="X238" i="15"/>
  <c r="Z238" i="15" s="1"/>
  <c r="X226" i="15"/>
  <c r="Y226" i="15" s="1"/>
  <c r="I583" i="15"/>
  <c r="T220" i="15"/>
  <c r="H577" i="15"/>
  <c r="H619" i="15" s="1"/>
  <c r="H262" i="15" s="1"/>
  <c r="X230" i="15"/>
  <c r="I587" i="15"/>
  <c r="I580" i="15"/>
  <c r="X223" i="15"/>
  <c r="R220" i="15"/>
  <c r="S220" i="15" s="1"/>
  <c r="U234" i="15"/>
  <c r="V234" i="15"/>
  <c r="W234" i="15" s="1"/>
  <c r="U238" i="15"/>
  <c r="V238" i="15"/>
  <c r="W238" i="15"/>
  <c r="U235" i="15"/>
  <c r="V235" i="15"/>
  <c r="W235" i="15" s="1"/>
  <c r="X218" i="15"/>
  <c r="U226" i="15"/>
  <c r="V226" i="15"/>
  <c r="W226" i="15" s="1"/>
  <c r="AD143" i="15"/>
  <c r="T272" i="15"/>
  <c r="V272" i="15"/>
  <c r="W272" i="15" s="1"/>
  <c r="H629" i="15"/>
  <c r="Z146" i="15"/>
  <c r="R272" i="15"/>
  <c r="S272" i="15"/>
  <c r="U271" i="15"/>
  <c r="V271" i="15"/>
  <c r="W271" i="15" s="1"/>
  <c r="X271" i="15"/>
  <c r="I628" i="15"/>
  <c r="T270" i="15"/>
  <c r="H627" i="15"/>
  <c r="Z144" i="15"/>
  <c r="AA144" i="15" s="1"/>
  <c r="I626" i="15"/>
  <c r="X269" i="15"/>
  <c r="U269" i="15"/>
  <c r="V269" i="15"/>
  <c r="W269" i="15" s="1"/>
  <c r="Q268" i="15"/>
  <c r="R268" i="15"/>
  <c r="S268" i="15"/>
  <c r="Z142" i="15"/>
  <c r="AA142" i="15"/>
  <c r="T268" i="15"/>
  <c r="V268" i="15"/>
  <c r="W268" i="15" s="1"/>
  <c r="H625" i="15"/>
  <c r="G624" i="15"/>
  <c r="P267" i="15"/>
  <c r="Q267" i="15"/>
  <c r="H623" i="15"/>
  <c r="T266" i="15"/>
  <c r="R266" i="15"/>
  <c r="S266" i="15"/>
  <c r="Q266" i="15"/>
  <c r="I622" i="15"/>
  <c r="X265" i="15"/>
  <c r="V265" i="15"/>
  <c r="W265" i="15" s="1"/>
  <c r="U265" i="15"/>
  <c r="H620" i="15"/>
  <c r="T263" i="15"/>
  <c r="U263" i="15" s="1"/>
  <c r="AD169" i="15"/>
  <c r="AE169" i="15"/>
  <c r="K444" i="15"/>
  <c r="AF85" i="15"/>
  <c r="K510" i="15"/>
  <c r="AF151" i="15"/>
  <c r="AF149" i="15"/>
  <c r="K508" i="15"/>
  <c r="AF169" i="15"/>
  <c r="AG169" i="15"/>
  <c r="K528" i="15"/>
  <c r="L439" i="15"/>
  <c r="AJ80" i="15"/>
  <c r="AK80" i="15"/>
  <c r="AF176" i="15"/>
  <c r="K535" i="15"/>
  <c r="Z124" i="15"/>
  <c r="AA124" i="15"/>
  <c r="AC128" i="15"/>
  <c r="AD128" i="15"/>
  <c r="AE128" i="15" s="1"/>
  <c r="K513" i="15"/>
  <c r="AF154" i="15"/>
  <c r="AF172" i="15"/>
  <c r="AG172" i="15" s="1"/>
  <c r="K531" i="15"/>
  <c r="AF147" i="15"/>
  <c r="AG147" i="15"/>
  <c r="K506" i="15"/>
  <c r="AC174" i="15"/>
  <c r="K507" i="15"/>
  <c r="AF148" i="15"/>
  <c r="AF150" i="15"/>
  <c r="K509" i="15"/>
  <c r="K482" i="15"/>
  <c r="AF123" i="15"/>
  <c r="AG123" i="15"/>
  <c r="AB131" i="15"/>
  <c r="J490" i="15"/>
  <c r="AF132" i="15"/>
  <c r="K491" i="15"/>
  <c r="AF129" i="15"/>
  <c r="AG129" i="15" s="1"/>
  <c r="K488" i="15"/>
  <c r="AF133" i="15"/>
  <c r="AG133" i="15"/>
  <c r="K492" i="15"/>
  <c r="K530" i="15"/>
  <c r="AF171" i="15"/>
  <c r="AF130" i="15"/>
  <c r="K489" i="15"/>
  <c r="AC152" i="15"/>
  <c r="AD152" i="15"/>
  <c r="AE152" i="15"/>
  <c r="AD177" i="15"/>
  <c r="AE177" i="15"/>
  <c r="AD129" i="15"/>
  <c r="AE129" i="15"/>
  <c r="AD133" i="15"/>
  <c r="AE133" i="15"/>
  <c r="AF177" i="15"/>
  <c r="K536" i="15"/>
  <c r="AD86" i="15"/>
  <c r="AE86" i="15"/>
  <c r="AC151" i="15"/>
  <c r="AD151" i="15"/>
  <c r="AE151" i="15" s="1"/>
  <c r="AC149" i="15"/>
  <c r="AD149" i="15"/>
  <c r="AE149" i="15"/>
  <c r="AG116" i="15"/>
  <c r="AD117" i="15"/>
  <c r="AE117" i="15" s="1"/>
  <c r="K515" i="15"/>
  <c r="AF156" i="15"/>
  <c r="AG156" i="15"/>
  <c r="AJ87" i="15"/>
  <c r="AK87" i="15"/>
  <c r="L446" i="15"/>
  <c r="AF168" i="15"/>
  <c r="AG168" i="15" s="1"/>
  <c r="K527" i="15"/>
  <c r="AF128" i="15"/>
  <c r="K487" i="15"/>
  <c r="AC154" i="15"/>
  <c r="AD154" i="15"/>
  <c r="AE154" i="15"/>
  <c r="AJ127" i="15"/>
  <c r="AK127" i="15"/>
  <c r="L486" i="15"/>
  <c r="AD172" i="15"/>
  <c r="AE172" i="15" s="1"/>
  <c r="AC172" i="15"/>
  <c r="AF125" i="15"/>
  <c r="AG125" i="15"/>
  <c r="K484" i="15"/>
  <c r="AC173" i="15"/>
  <c r="AD173" i="15"/>
  <c r="AE173" i="15"/>
  <c r="K514" i="15"/>
  <c r="AF155" i="15"/>
  <c r="AF152" i="15"/>
  <c r="AH152" i="15" s="1"/>
  <c r="AI152" i="15" s="1"/>
  <c r="K511" i="15"/>
  <c r="K445" i="15"/>
  <c r="AF86" i="15"/>
  <c r="AB124" i="15"/>
  <c r="J483" i="15"/>
  <c r="AJ116" i="15"/>
  <c r="AK116" i="15"/>
  <c r="L475" i="15"/>
  <c r="AF117" i="15"/>
  <c r="K476" i="15"/>
  <c r="AF170" i="15"/>
  <c r="K529" i="15"/>
  <c r="AC176" i="15"/>
  <c r="AD176" i="15"/>
  <c r="AE176" i="15" s="1"/>
  <c r="K481" i="15"/>
  <c r="AF122" i="15"/>
  <c r="AG127" i="15"/>
  <c r="AH127" i="15"/>
  <c r="K494" i="15"/>
  <c r="AF135" i="15"/>
  <c r="AG135" i="15"/>
  <c r="K532" i="15"/>
  <c r="AF173" i="15"/>
  <c r="AC171" i="15"/>
  <c r="AD171" i="15"/>
  <c r="AE171" i="15" s="1"/>
  <c r="AF174" i="15"/>
  <c r="AG174" i="15" s="1"/>
  <c r="K533" i="15"/>
  <c r="AC130" i="15"/>
  <c r="AD130" i="15"/>
  <c r="AE130" i="15"/>
  <c r="K477" i="15"/>
  <c r="AF118" i="15"/>
  <c r="AG118" i="15" s="1"/>
  <c r="AC150" i="15"/>
  <c r="AD150" i="15"/>
  <c r="AE150" i="15"/>
  <c r="AJ120" i="15"/>
  <c r="AK120" i="15"/>
  <c r="L479" i="15"/>
  <c r="J525" i="15"/>
  <c r="AB166" i="15"/>
  <c r="K520" i="15"/>
  <c r="AF161" i="15"/>
  <c r="AG161" i="15"/>
  <c r="K524" i="15"/>
  <c r="AF165" i="15"/>
  <c r="AG165" i="15" s="1"/>
  <c r="AF163" i="15"/>
  <c r="AG163" i="15" s="1"/>
  <c r="K522" i="15"/>
  <c r="J519" i="15"/>
  <c r="AB160" i="15"/>
  <c r="AC160" i="15" s="1"/>
  <c r="Y158" i="15"/>
  <c r="Z158" i="15"/>
  <c r="AA158" i="15"/>
  <c r="AF167" i="15"/>
  <c r="AG167" i="15"/>
  <c r="K526" i="15"/>
  <c r="AB158" i="15"/>
  <c r="J517" i="15"/>
  <c r="J537" i="15"/>
  <c r="J178" i="15" s="1"/>
  <c r="AF164" i="15"/>
  <c r="AG164" i="15" s="1"/>
  <c r="K523" i="15"/>
  <c r="K518" i="15"/>
  <c r="AF159" i="15"/>
  <c r="AG159" i="15" s="1"/>
  <c r="Y166" i="15"/>
  <c r="Z166" i="15"/>
  <c r="AA166" i="15"/>
  <c r="K521" i="15"/>
  <c r="AF162" i="15"/>
  <c r="AG162" i="15" s="1"/>
  <c r="K501" i="15"/>
  <c r="AF142" i="15"/>
  <c r="AG142" i="15"/>
  <c r="AC145" i="15"/>
  <c r="AD145" i="15"/>
  <c r="AE145" i="15" s="1"/>
  <c r="K500" i="15"/>
  <c r="AF141" i="15"/>
  <c r="AG141" i="15" s="1"/>
  <c r="K504" i="15"/>
  <c r="AF145" i="15"/>
  <c r="K502" i="15"/>
  <c r="AF143" i="15"/>
  <c r="AG143" i="15"/>
  <c r="K505" i="15"/>
  <c r="AF146" i="15"/>
  <c r="AG146" i="15" s="1"/>
  <c r="K503" i="15"/>
  <c r="AF144" i="15"/>
  <c r="AG144" i="15"/>
  <c r="Z140" i="15"/>
  <c r="AA140" i="15"/>
  <c r="J499" i="15"/>
  <c r="AB140" i="15"/>
  <c r="AC140" i="15" s="1"/>
  <c r="AF139" i="15"/>
  <c r="K498" i="15"/>
  <c r="AF112" i="15"/>
  <c r="AG112" i="15" s="1"/>
  <c r="K471" i="15"/>
  <c r="J455" i="15"/>
  <c r="AB96" i="15"/>
  <c r="AC96" i="15" s="1"/>
  <c r="AF95" i="15"/>
  <c r="K454" i="15"/>
  <c r="AF105" i="15"/>
  <c r="AG105" i="15" s="1"/>
  <c r="K464" i="15"/>
  <c r="AF109" i="15"/>
  <c r="AG109" i="15"/>
  <c r="K468" i="15"/>
  <c r="AF102" i="15"/>
  <c r="AG102" i="15" s="1"/>
  <c r="K461" i="15"/>
  <c r="AF111" i="15"/>
  <c r="K470" i="15"/>
  <c r="AF104" i="15"/>
  <c r="AG104" i="15"/>
  <c r="K463" i="15"/>
  <c r="AC110" i="15"/>
  <c r="AD110" i="15"/>
  <c r="AE110" i="15"/>
  <c r="AB107" i="15"/>
  <c r="J466" i="15"/>
  <c r="AF99" i="15"/>
  <c r="K458" i="15"/>
  <c r="AF114" i="15"/>
  <c r="AG114" i="15"/>
  <c r="K473" i="15"/>
  <c r="Y113" i="15"/>
  <c r="Z113" i="15"/>
  <c r="AA113" i="15"/>
  <c r="AJ100" i="15"/>
  <c r="AK100" i="15"/>
  <c r="L459" i="15"/>
  <c r="AF97" i="15"/>
  <c r="K456" i="15"/>
  <c r="AF110" i="15"/>
  <c r="K469" i="15"/>
  <c r="AC99" i="15"/>
  <c r="AD99" i="15"/>
  <c r="AE99" i="15" s="1"/>
  <c r="AF101" i="15"/>
  <c r="K460" i="15"/>
  <c r="K465" i="15"/>
  <c r="AF106" i="15"/>
  <c r="AF108" i="15"/>
  <c r="K467" i="15"/>
  <c r="AF98" i="15"/>
  <c r="K457" i="15"/>
  <c r="AC95" i="15"/>
  <c r="AD95" i="15"/>
  <c r="AE95" i="15" s="1"/>
  <c r="AF94" i="15"/>
  <c r="AG94" i="15" s="1"/>
  <c r="K453" i="15"/>
  <c r="AD108" i="15"/>
  <c r="AE108" i="15"/>
  <c r="AC108" i="15"/>
  <c r="AB113" i="15"/>
  <c r="AD113" i="15" s="1"/>
  <c r="AE113" i="15" s="1"/>
  <c r="J472" i="15"/>
  <c r="AD98" i="15"/>
  <c r="AE98" i="15" s="1"/>
  <c r="AJ103" i="15"/>
  <c r="L462" i="15"/>
  <c r="AF115" i="15"/>
  <c r="AG115" i="15"/>
  <c r="K474" i="15"/>
  <c r="Y107" i="15"/>
  <c r="Z107" i="15"/>
  <c r="AA107" i="15"/>
  <c r="AF66" i="15"/>
  <c r="K425" i="15"/>
  <c r="AF65" i="15"/>
  <c r="AG65" i="15" s="1"/>
  <c r="K424" i="15"/>
  <c r="AF71" i="15"/>
  <c r="K430" i="15"/>
  <c r="AF70" i="15"/>
  <c r="AG70" i="15"/>
  <c r="K429" i="15"/>
  <c r="AC77" i="15"/>
  <c r="AD77" i="15"/>
  <c r="AE77" i="15"/>
  <c r="K434" i="15"/>
  <c r="AF75" i="15"/>
  <c r="AG75" i="15" s="1"/>
  <c r="AC79" i="15"/>
  <c r="AD79" i="15"/>
  <c r="AE79" i="15"/>
  <c r="K432" i="15"/>
  <c r="AF73" i="15"/>
  <c r="AC69" i="15"/>
  <c r="AD69" i="15"/>
  <c r="AE69" i="15" s="1"/>
  <c r="AF72" i="15"/>
  <c r="AH72" i="15" s="1"/>
  <c r="AI72" i="15" s="1"/>
  <c r="K431" i="15"/>
  <c r="AC66" i="15"/>
  <c r="AD66" i="15"/>
  <c r="AE66" i="15"/>
  <c r="AF68" i="15"/>
  <c r="K427" i="15"/>
  <c r="K436" i="15"/>
  <c r="AF77" i="15"/>
  <c r="AG77" i="15" s="1"/>
  <c r="AC78" i="15"/>
  <c r="AD78" i="15"/>
  <c r="AE78" i="15" s="1"/>
  <c r="AF79" i="15"/>
  <c r="AH79" i="15" s="1"/>
  <c r="AI79" i="15" s="1"/>
  <c r="K438" i="15"/>
  <c r="AC73" i="15"/>
  <c r="AD73" i="15"/>
  <c r="AE73" i="15"/>
  <c r="AC71" i="15"/>
  <c r="AD71" i="15"/>
  <c r="AE71" i="15" s="1"/>
  <c r="AC76" i="15"/>
  <c r="AD76" i="15"/>
  <c r="AE76" i="15"/>
  <c r="AD70" i="15"/>
  <c r="AE70" i="15"/>
  <c r="AF67" i="15"/>
  <c r="AG67" i="15"/>
  <c r="K426" i="15"/>
  <c r="AC68" i="15"/>
  <c r="AF74" i="15"/>
  <c r="AG74" i="15"/>
  <c r="K433" i="15"/>
  <c r="AC72" i="15"/>
  <c r="AD72" i="15"/>
  <c r="AE72" i="15"/>
  <c r="AF78" i="15"/>
  <c r="K437" i="15"/>
  <c r="K428" i="15"/>
  <c r="AF69" i="15"/>
  <c r="AG69" i="15" s="1"/>
  <c r="AF76" i="15"/>
  <c r="K435" i="15"/>
  <c r="U244" i="15"/>
  <c r="V244" i="15"/>
  <c r="W244" i="15" s="1"/>
  <c r="J616" i="15"/>
  <c r="AB259" i="15"/>
  <c r="U255" i="15"/>
  <c r="V255" i="15"/>
  <c r="W255" i="15" s="1"/>
  <c r="X244" i="15"/>
  <c r="I601" i="15"/>
  <c r="AD118" i="15"/>
  <c r="AE118" i="15" s="1"/>
  <c r="X255" i="15"/>
  <c r="I612" i="15"/>
  <c r="AD147" i="15"/>
  <c r="AE147" i="15" s="1"/>
  <c r="AB250" i="15"/>
  <c r="AC250" i="15"/>
  <c r="J607" i="15"/>
  <c r="X261" i="15"/>
  <c r="I618" i="15"/>
  <c r="Z259" i="15"/>
  <c r="AA259" i="15" s="1"/>
  <c r="Y259" i="15"/>
  <c r="Z250" i="15"/>
  <c r="AA250" i="15"/>
  <c r="Y250" i="15"/>
  <c r="AD134" i="15"/>
  <c r="AE134" i="15" s="1"/>
  <c r="AH153" i="15"/>
  <c r="AI153" i="15" s="1"/>
  <c r="AB300" i="15"/>
  <c r="J657" i="15"/>
  <c r="J569" i="15"/>
  <c r="AB212" i="15"/>
  <c r="AC212" i="15" s="1"/>
  <c r="AD119" i="15"/>
  <c r="X258" i="15"/>
  <c r="I615" i="15"/>
  <c r="Z277" i="15"/>
  <c r="AA277" i="15" s="1"/>
  <c r="AB276" i="15"/>
  <c r="J633" i="15"/>
  <c r="AC251" i="15"/>
  <c r="AD251" i="15"/>
  <c r="AE251" i="15" s="1"/>
  <c r="J653" i="15"/>
  <c r="AB296" i="15"/>
  <c r="J659" i="15"/>
  <c r="AB302" i="15"/>
  <c r="Z207" i="15"/>
  <c r="AA207" i="15" s="1"/>
  <c r="K604" i="15"/>
  <c r="AF247" i="15"/>
  <c r="AH247" i="15"/>
  <c r="AI247" i="15" s="1"/>
  <c r="AB295" i="15"/>
  <c r="J652" i="15"/>
  <c r="Z298" i="15"/>
  <c r="AA298" i="15" s="1"/>
  <c r="Y298" i="15"/>
  <c r="AL84" i="15"/>
  <c r="AM84" i="15"/>
  <c r="AB282" i="15"/>
  <c r="J639" i="15"/>
  <c r="Y278" i="15"/>
  <c r="Z278" i="15"/>
  <c r="AA278" i="15" s="1"/>
  <c r="Y301" i="15"/>
  <c r="Z301" i="15"/>
  <c r="AA301" i="15"/>
  <c r="Y299" i="15"/>
  <c r="J611" i="15"/>
  <c r="AB254" i="15"/>
  <c r="Y303" i="15"/>
  <c r="Z303" i="15"/>
  <c r="AA303" i="15" s="1"/>
  <c r="J636" i="15"/>
  <c r="AB279" i="15"/>
  <c r="AC260" i="15"/>
  <c r="AD260" i="15"/>
  <c r="AE260" i="15" s="1"/>
  <c r="X249" i="15"/>
  <c r="I606" i="15"/>
  <c r="AB274" i="15"/>
  <c r="J631" i="15"/>
  <c r="AD123" i="15"/>
  <c r="AE123" i="15" s="1"/>
  <c r="AL88" i="15"/>
  <c r="AM88" i="15" s="1"/>
  <c r="AD132" i="15"/>
  <c r="AE132" i="15" s="1"/>
  <c r="Y297" i="15"/>
  <c r="Z297" i="15"/>
  <c r="AA297" i="15"/>
  <c r="Y276" i="15"/>
  <c r="Z276" i="15"/>
  <c r="AA276" i="15" s="1"/>
  <c r="AD80" i="15"/>
  <c r="AE80" i="15" s="1"/>
  <c r="AH121" i="15"/>
  <c r="AI121" i="15" s="1"/>
  <c r="J568" i="15"/>
  <c r="AB211" i="15"/>
  <c r="J638" i="15"/>
  <c r="AB281" i="15"/>
  <c r="J656" i="15"/>
  <c r="AB299" i="15"/>
  <c r="AF260" i="15"/>
  <c r="K617" i="15"/>
  <c r="AB275" i="15"/>
  <c r="J632" i="15"/>
  <c r="U206" i="15"/>
  <c r="V206" i="15"/>
  <c r="W206" i="15"/>
  <c r="U215" i="15"/>
  <c r="V215" i="15"/>
  <c r="W215" i="15" s="1"/>
  <c r="Y296" i="15"/>
  <c r="J567" i="15"/>
  <c r="AB210" i="15"/>
  <c r="AB208" i="15"/>
  <c r="J565" i="15"/>
  <c r="J564" i="15"/>
  <c r="AB207" i="15"/>
  <c r="K608" i="15"/>
  <c r="AF251" i="15"/>
  <c r="AB253" i="15"/>
  <c r="J610" i="15"/>
  <c r="Y210" i="15"/>
  <c r="Z210" i="15"/>
  <c r="AA210" i="15" s="1"/>
  <c r="Y302" i="15"/>
  <c r="Z302" i="15"/>
  <c r="AA302" i="15"/>
  <c r="AH129" i="15"/>
  <c r="AI129" i="15"/>
  <c r="AC247" i="15"/>
  <c r="AD247" i="15"/>
  <c r="AE247" i="15" s="1"/>
  <c r="J570" i="15"/>
  <c r="AB213" i="15"/>
  <c r="J571" i="15"/>
  <c r="AB214" i="15"/>
  <c r="Y273" i="15"/>
  <c r="Y295" i="15"/>
  <c r="Z295" i="15"/>
  <c r="AA295" i="15" s="1"/>
  <c r="AL89" i="15"/>
  <c r="AM89" i="15" s="1"/>
  <c r="J635" i="15"/>
  <c r="AB278" i="15"/>
  <c r="J658" i="15"/>
  <c r="AB301" i="15"/>
  <c r="Y245" i="15"/>
  <c r="Z245" i="15"/>
  <c r="AA245" i="15"/>
  <c r="Y274" i="15"/>
  <c r="Z274" i="15"/>
  <c r="AA274" i="15" s="1"/>
  <c r="Z275" i="15"/>
  <c r="AA275" i="15" s="1"/>
  <c r="I563" i="15"/>
  <c r="X206" i="15"/>
  <c r="AB297" i="15"/>
  <c r="AD297" i="15" s="1"/>
  <c r="AE297" i="15" s="1"/>
  <c r="J654" i="15"/>
  <c r="Y300" i="15"/>
  <c r="Z300" i="15"/>
  <c r="AA300" i="15"/>
  <c r="AH82" i="15"/>
  <c r="AI82" i="15"/>
  <c r="J651" i="15"/>
  <c r="AB294" i="15"/>
  <c r="AC294" i="15" s="1"/>
  <c r="AD156" i="15"/>
  <c r="AE156" i="15"/>
  <c r="AD120" i="15"/>
  <c r="AE120" i="15"/>
  <c r="AC256" i="15"/>
  <c r="AD256" i="15"/>
  <c r="AE256" i="15"/>
  <c r="AB277" i="15"/>
  <c r="J634" i="15"/>
  <c r="J637" i="15"/>
  <c r="AB280" i="15"/>
  <c r="Z212" i="15"/>
  <c r="AA212" i="15" s="1"/>
  <c r="AJ242" i="15"/>
  <c r="L599" i="15"/>
  <c r="U258" i="15"/>
  <c r="V258" i="15"/>
  <c r="W258" i="15"/>
  <c r="AF256" i="15"/>
  <c r="K613" i="15"/>
  <c r="Z253" i="15"/>
  <c r="AA253" i="15" s="1"/>
  <c r="Z214" i="15"/>
  <c r="AA214" i="15"/>
  <c r="Y214" i="15"/>
  <c r="AB273" i="15"/>
  <c r="J630" i="15"/>
  <c r="J655" i="15"/>
  <c r="AB298" i="15"/>
  <c r="AH169" i="15"/>
  <c r="AI169" i="15" s="1"/>
  <c r="Y282" i="15"/>
  <c r="Z211" i="15"/>
  <c r="AA211" i="15"/>
  <c r="Y211" i="15"/>
  <c r="Y281" i="15"/>
  <c r="Y254" i="15"/>
  <c r="Z254" i="15"/>
  <c r="AA254" i="15" s="1"/>
  <c r="AD148" i="15"/>
  <c r="AE148" i="15" s="1"/>
  <c r="J660" i="15"/>
  <c r="AB303" i="15"/>
  <c r="Y279" i="15"/>
  <c r="AB245" i="15"/>
  <c r="J602" i="15"/>
  <c r="AL81" i="15"/>
  <c r="AM81" i="15"/>
  <c r="X215" i="15"/>
  <c r="I572" i="15"/>
  <c r="AL83" i="15"/>
  <c r="AM83" i="15"/>
  <c r="AI83" i="15"/>
  <c r="X252" i="15"/>
  <c r="I609" i="15"/>
  <c r="AD162" i="15"/>
  <c r="X290" i="15"/>
  <c r="I647" i="15"/>
  <c r="Y288" i="15"/>
  <c r="Z288" i="15"/>
  <c r="AA288" i="15" s="1"/>
  <c r="AB292" i="15"/>
  <c r="J649" i="15"/>
  <c r="X286" i="15"/>
  <c r="I643" i="15"/>
  <c r="AB288" i="15"/>
  <c r="J645" i="15"/>
  <c r="U286" i="15"/>
  <c r="AD159" i="15"/>
  <c r="Y287" i="15"/>
  <c r="J641" i="15"/>
  <c r="AB284" i="15"/>
  <c r="AD284" i="15" s="1"/>
  <c r="AE284" i="15" s="1"/>
  <c r="J648" i="15"/>
  <c r="AB291" i="15"/>
  <c r="Z293" i="15"/>
  <c r="AA293" i="15"/>
  <c r="Y293" i="15"/>
  <c r="Y292" i="15"/>
  <c r="Z292" i="15"/>
  <c r="AA292" i="15"/>
  <c r="Y284" i="15"/>
  <c r="Z284" i="15"/>
  <c r="AA284" i="15" s="1"/>
  <c r="V290" i="15"/>
  <c r="W290" i="15" s="1"/>
  <c r="U290" i="15"/>
  <c r="X285" i="15"/>
  <c r="I642" i="15"/>
  <c r="I661" i="15" s="1"/>
  <c r="I304" i="15" s="1"/>
  <c r="X304" i="15" s="1"/>
  <c r="X289" i="15"/>
  <c r="I646" i="15"/>
  <c r="J650" i="15"/>
  <c r="AB293" i="15"/>
  <c r="AB287" i="15"/>
  <c r="J644" i="15"/>
  <c r="AD106" i="15"/>
  <c r="AE106" i="15" s="1"/>
  <c r="I597" i="15"/>
  <c r="X240" i="15"/>
  <c r="Y224" i="15"/>
  <c r="AB231" i="15"/>
  <c r="J588" i="15"/>
  <c r="AD114" i="15"/>
  <c r="AE114" i="15"/>
  <c r="J596" i="15"/>
  <c r="AB239" i="15"/>
  <c r="I598" i="15"/>
  <c r="X241" i="15"/>
  <c r="AD102" i="15"/>
  <c r="AE102" i="15"/>
  <c r="AB227" i="15"/>
  <c r="J584" i="15"/>
  <c r="X228" i="15"/>
  <c r="I585" i="15"/>
  <c r="I594" i="15"/>
  <c r="X237" i="15"/>
  <c r="X222" i="15"/>
  <c r="Y222" i="15" s="1"/>
  <c r="I579" i="15"/>
  <c r="I593" i="15"/>
  <c r="X236" i="15"/>
  <c r="AD97" i="15"/>
  <c r="AE97" i="15"/>
  <c r="K590" i="15"/>
  <c r="AF233" i="15"/>
  <c r="AD96" i="15"/>
  <c r="AE96" i="15"/>
  <c r="Y231" i="15"/>
  <c r="Z231" i="15"/>
  <c r="AA231" i="15" s="1"/>
  <c r="AD104" i="15"/>
  <c r="AE104" i="15" s="1"/>
  <c r="Y227" i="15"/>
  <c r="AD100" i="15"/>
  <c r="AE100" i="15"/>
  <c r="U240" i="15"/>
  <c r="V240" i="15"/>
  <c r="W240" i="15" s="1"/>
  <c r="J581" i="15"/>
  <c r="AB224" i="15"/>
  <c r="U237" i="15"/>
  <c r="V237" i="15"/>
  <c r="W237" i="15"/>
  <c r="U241" i="15"/>
  <c r="V241" i="15"/>
  <c r="W241" i="15" s="1"/>
  <c r="X232" i="15"/>
  <c r="I589" i="15"/>
  <c r="U236" i="15"/>
  <c r="AD74" i="15"/>
  <c r="AE74" i="15"/>
  <c r="AH70" i="15"/>
  <c r="AI70" i="15"/>
  <c r="J560" i="15"/>
  <c r="AB203" i="15"/>
  <c r="AB193" i="15"/>
  <c r="J550" i="15"/>
  <c r="Y201" i="15"/>
  <c r="Z201" i="15"/>
  <c r="AA201" i="15" s="1"/>
  <c r="Z194" i="15"/>
  <c r="AA194" i="15" s="1"/>
  <c r="J559" i="15"/>
  <c r="AB202" i="15"/>
  <c r="AD202" i="15" s="1"/>
  <c r="AE202" i="15" s="1"/>
  <c r="Y200" i="15"/>
  <c r="Z200" i="15"/>
  <c r="AA200" i="15" s="1"/>
  <c r="AB191" i="15"/>
  <c r="J548" i="15"/>
  <c r="Y202" i="15"/>
  <c r="Z198" i="15"/>
  <c r="AA198" i="15"/>
  <c r="Y198" i="15"/>
  <c r="AA199" i="15"/>
  <c r="Y199" i="15"/>
  <c r="J551" i="15"/>
  <c r="AB194" i="15"/>
  <c r="J557" i="15"/>
  <c r="AB200" i="15"/>
  <c r="J561" i="15"/>
  <c r="AB204" i="15"/>
  <c r="J553" i="15"/>
  <c r="AB196" i="15"/>
  <c r="Y203" i="15"/>
  <c r="Z203" i="15"/>
  <c r="AA203" i="15"/>
  <c r="Y205" i="15"/>
  <c r="Z205" i="15"/>
  <c r="AA205" i="15" s="1"/>
  <c r="Z197" i="15"/>
  <c r="AA197" i="15" s="1"/>
  <c r="Y197" i="15"/>
  <c r="Y192" i="15"/>
  <c r="Z192" i="15"/>
  <c r="AA192" i="15" s="1"/>
  <c r="J558" i="15"/>
  <c r="AB201" i="15"/>
  <c r="Y195" i="15"/>
  <c r="Z195" i="15"/>
  <c r="AA195" i="15"/>
  <c r="AB197" i="15"/>
  <c r="J554" i="15"/>
  <c r="AB192" i="15"/>
  <c r="J549" i="15"/>
  <c r="AB198" i="15"/>
  <c r="J555" i="15"/>
  <c r="J556" i="15"/>
  <c r="AB199" i="15"/>
  <c r="AB205" i="15"/>
  <c r="J562" i="15"/>
  <c r="Z193" i="15"/>
  <c r="AA193" i="15" s="1"/>
  <c r="Y193" i="15"/>
  <c r="J552" i="15"/>
  <c r="AB195" i="15"/>
  <c r="Z196" i="15"/>
  <c r="AA196" i="15" s="1"/>
  <c r="Y196" i="15"/>
  <c r="Y230" i="15"/>
  <c r="Z230" i="15"/>
  <c r="AA230" i="15" s="1"/>
  <c r="Z226" i="15"/>
  <c r="AA226" i="15" s="1"/>
  <c r="Y238" i="15"/>
  <c r="AA238" i="15"/>
  <c r="Y221" i="15"/>
  <c r="Z221" i="15"/>
  <c r="AA221" i="15" s="1"/>
  <c r="Y235" i="15"/>
  <c r="Z235" i="15"/>
  <c r="AA235" i="15"/>
  <c r="J575" i="15"/>
  <c r="Z223" i="15"/>
  <c r="AA223" i="15" s="1"/>
  <c r="Y223" i="15"/>
  <c r="AB226" i="15"/>
  <c r="J583" i="15"/>
  <c r="AB221" i="15"/>
  <c r="AD221" i="15"/>
  <c r="AE221" i="15" s="1"/>
  <c r="J578" i="15"/>
  <c r="Y234" i="15"/>
  <c r="Z234" i="15"/>
  <c r="AA234" i="15" s="1"/>
  <c r="J580" i="15"/>
  <c r="AB223" i="15"/>
  <c r="X220" i="15"/>
  <c r="I577" i="15"/>
  <c r="AB238" i="15"/>
  <c r="AD238" i="15" s="1"/>
  <c r="AE238" i="15" s="1"/>
  <c r="J595" i="15"/>
  <c r="AB235" i="15"/>
  <c r="J592" i="15"/>
  <c r="AB230" i="15"/>
  <c r="J587" i="15"/>
  <c r="Y218" i="15"/>
  <c r="J591" i="15"/>
  <c r="AB234" i="15"/>
  <c r="AE143" i="15"/>
  <c r="AH143" i="15"/>
  <c r="AI143" i="15" s="1"/>
  <c r="U272" i="15"/>
  <c r="AA146" i="15"/>
  <c r="AD146" i="15"/>
  <c r="AE146" i="15"/>
  <c r="I629" i="15"/>
  <c r="X272" i="15"/>
  <c r="J628" i="15"/>
  <c r="AB271" i="15"/>
  <c r="V270" i="15"/>
  <c r="W270" i="15" s="1"/>
  <c r="U270" i="15"/>
  <c r="AD144" i="15"/>
  <c r="AE144" i="15"/>
  <c r="X270" i="15"/>
  <c r="I627" i="15"/>
  <c r="Y269" i="15"/>
  <c r="Z269" i="15"/>
  <c r="AA269" i="15" s="1"/>
  <c r="J626" i="15"/>
  <c r="AB269" i="15"/>
  <c r="U268" i="15"/>
  <c r="I625" i="15"/>
  <c r="X268" i="15"/>
  <c r="AD142" i="15"/>
  <c r="AE142" i="15" s="1"/>
  <c r="R267" i="15"/>
  <c r="S267" i="15" s="1"/>
  <c r="H624" i="15"/>
  <c r="T267" i="15"/>
  <c r="Z141" i="15"/>
  <c r="AA141" i="15" s="1"/>
  <c r="U266" i="15"/>
  <c r="V266" i="15"/>
  <c r="W266" i="15"/>
  <c r="AD140" i="15"/>
  <c r="AE140" i="15"/>
  <c r="X266" i="15"/>
  <c r="I623" i="15"/>
  <c r="AB265" i="15"/>
  <c r="J622" i="15"/>
  <c r="Z265" i="15"/>
  <c r="AA265" i="15"/>
  <c r="Y265" i="15"/>
  <c r="I620" i="15"/>
  <c r="I640" i="15" s="1"/>
  <c r="I283" i="15" s="1"/>
  <c r="X283" i="15" s="1"/>
  <c r="X263" i="15"/>
  <c r="Y263" i="15"/>
  <c r="AD160" i="15"/>
  <c r="AE160" i="15" s="1"/>
  <c r="AH133" i="15"/>
  <c r="AI133" i="15" s="1"/>
  <c r="AH105" i="15"/>
  <c r="AI105" i="15" s="1"/>
  <c r="AH125" i="15"/>
  <c r="AI125" i="15" s="1"/>
  <c r="AL87" i="15"/>
  <c r="AM87" i="15" s="1"/>
  <c r="AJ174" i="15"/>
  <c r="L533" i="15"/>
  <c r="AG122" i="15"/>
  <c r="AH122" i="15"/>
  <c r="AI122" i="15" s="1"/>
  <c r="AJ86" i="15"/>
  <c r="AK86" i="15" s="1"/>
  <c r="L445" i="15"/>
  <c r="AJ128" i="15"/>
  <c r="L487" i="15"/>
  <c r="AG171" i="15"/>
  <c r="AH171" i="15"/>
  <c r="AI171" i="15"/>
  <c r="AJ133" i="15"/>
  <c r="AK133" i="15"/>
  <c r="L492" i="15"/>
  <c r="K490" i="15"/>
  <c r="AF131" i="15"/>
  <c r="AG150" i="15"/>
  <c r="AH150" i="15"/>
  <c r="AI150" i="15"/>
  <c r="AG154" i="15"/>
  <c r="AH154" i="15"/>
  <c r="AI154" i="15" s="1"/>
  <c r="AG176" i="15"/>
  <c r="AH176" i="15"/>
  <c r="AI176" i="15"/>
  <c r="AJ149" i="15"/>
  <c r="L508" i="15"/>
  <c r="L494" i="15"/>
  <c r="AJ135" i="15"/>
  <c r="AK135" i="15"/>
  <c r="AH172" i="15"/>
  <c r="AI172" i="15"/>
  <c r="AL116" i="15"/>
  <c r="AM116" i="15"/>
  <c r="AJ177" i="15"/>
  <c r="L536" i="15"/>
  <c r="L535" i="15"/>
  <c r="AJ176" i="15"/>
  <c r="AL176" i="15" s="1"/>
  <c r="AM176" i="15" s="1"/>
  <c r="AG149" i="15"/>
  <c r="AH149" i="15"/>
  <c r="AI149" i="15" s="1"/>
  <c r="AJ173" i="15"/>
  <c r="L532" i="15"/>
  <c r="AL127" i="15"/>
  <c r="AM127" i="15" s="1"/>
  <c r="AI127" i="15"/>
  <c r="AJ122" i="15"/>
  <c r="L481" i="15"/>
  <c r="AJ170" i="15"/>
  <c r="L529" i="15"/>
  <c r="AJ117" i="15"/>
  <c r="L476" i="15"/>
  <c r="AC124" i="15"/>
  <c r="AD124" i="15"/>
  <c r="AE124" i="15" s="1"/>
  <c r="AG86" i="15"/>
  <c r="AH86" i="15"/>
  <c r="AI86" i="15"/>
  <c r="L511" i="15"/>
  <c r="AJ152" i="15"/>
  <c r="AL152" i="15" s="1"/>
  <c r="AM152" i="15" s="1"/>
  <c r="L514" i="15"/>
  <c r="AJ155" i="15"/>
  <c r="AH168" i="15"/>
  <c r="AI168" i="15" s="1"/>
  <c r="L515" i="15"/>
  <c r="AJ156" i="15"/>
  <c r="AK156" i="15"/>
  <c r="AG130" i="15"/>
  <c r="AH130" i="15"/>
  <c r="AI130" i="15" s="1"/>
  <c r="AJ171" i="15"/>
  <c r="L530" i="15"/>
  <c r="AJ129" i="15"/>
  <c r="AK129" i="15" s="1"/>
  <c r="L488" i="15"/>
  <c r="AC131" i="15"/>
  <c r="AD131" i="15"/>
  <c r="AE131" i="15" s="1"/>
  <c r="L506" i="15"/>
  <c r="AJ147" i="15"/>
  <c r="L531" i="15"/>
  <c r="AJ172" i="15"/>
  <c r="AJ154" i="15"/>
  <c r="L513" i="15"/>
  <c r="L528" i="15"/>
  <c r="AJ169" i="15"/>
  <c r="AK169" i="15" s="1"/>
  <c r="AJ151" i="15"/>
  <c r="L510" i="15"/>
  <c r="AJ118" i="15"/>
  <c r="L477" i="15"/>
  <c r="AG170" i="15"/>
  <c r="AH170" i="15"/>
  <c r="AI170" i="15" s="1"/>
  <c r="AF124" i="15"/>
  <c r="K483" i="15"/>
  <c r="AG152" i="15"/>
  <c r="AJ125" i="15"/>
  <c r="AK125" i="15"/>
  <c r="L484" i="15"/>
  <c r="AG128" i="15"/>
  <c r="AH128" i="15"/>
  <c r="AI128" i="15"/>
  <c r="AJ168" i="15"/>
  <c r="AL168" i="15" s="1"/>
  <c r="AM168" i="15" s="1"/>
  <c r="L527" i="15"/>
  <c r="AJ130" i="15"/>
  <c r="L489" i="15"/>
  <c r="AJ132" i="15"/>
  <c r="AK132" i="15" s="1"/>
  <c r="L491" i="15"/>
  <c r="AJ123" i="15"/>
  <c r="AK123" i="15" s="1"/>
  <c r="L482" i="15"/>
  <c r="AJ150" i="15"/>
  <c r="AK150" i="15"/>
  <c r="L509" i="15"/>
  <c r="AJ148" i="15"/>
  <c r="AK148" i="15" s="1"/>
  <c r="L507" i="15"/>
  <c r="L444" i="15"/>
  <c r="AJ85" i="15"/>
  <c r="AK85" i="15" s="1"/>
  <c r="AH167" i="15"/>
  <c r="AI167" i="15"/>
  <c r="AH161" i="15"/>
  <c r="AI161" i="15" s="1"/>
  <c r="AF158" i="15"/>
  <c r="K517" i="15"/>
  <c r="K537" i="15" s="1"/>
  <c r="K178" i="15" s="1"/>
  <c r="AC166" i="15"/>
  <c r="AD166" i="15"/>
  <c r="AE166" i="15" s="1"/>
  <c r="AH165" i="15"/>
  <c r="AI165" i="15" s="1"/>
  <c r="L521" i="15"/>
  <c r="AJ162" i="15"/>
  <c r="AK162" i="15"/>
  <c r="L518" i="15"/>
  <c r="AJ159" i="15"/>
  <c r="AK159" i="15" s="1"/>
  <c r="AJ167" i="15"/>
  <c r="L526" i="15"/>
  <c r="L522" i="15"/>
  <c r="AJ163" i="15"/>
  <c r="AK163" i="15"/>
  <c r="L520" i="15"/>
  <c r="AJ161" i="15"/>
  <c r="AK161" i="15" s="1"/>
  <c r="L523" i="15"/>
  <c r="AJ164" i="15"/>
  <c r="AK164" i="15" s="1"/>
  <c r="AC158" i="15"/>
  <c r="AD158" i="15"/>
  <c r="AE158" i="15" s="1"/>
  <c r="K519" i="15"/>
  <c r="AF160" i="15"/>
  <c r="AF166" i="15"/>
  <c r="K525" i="15"/>
  <c r="L524" i="15"/>
  <c r="AJ165" i="15"/>
  <c r="AK165" i="15"/>
  <c r="K499" i="15"/>
  <c r="AF140" i="15"/>
  <c r="AG140" i="15" s="1"/>
  <c r="L505" i="15"/>
  <c r="AJ146" i="15"/>
  <c r="L502" i="15"/>
  <c r="AJ143" i="15"/>
  <c r="AK143" i="15"/>
  <c r="L500" i="15"/>
  <c r="AJ141" i="15"/>
  <c r="L503" i="15"/>
  <c r="AJ144" i="15"/>
  <c r="AK144" i="15" s="1"/>
  <c r="L504" i="15"/>
  <c r="AJ145" i="15"/>
  <c r="L498" i="15"/>
  <c r="AJ139" i="15"/>
  <c r="AG145" i="15"/>
  <c r="AH145" i="15"/>
  <c r="AI145" i="15"/>
  <c r="L501" i="15"/>
  <c r="AJ142" i="15"/>
  <c r="AK142" i="15" s="1"/>
  <c r="AF96" i="15"/>
  <c r="AG96" i="15" s="1"/>
  <c r="K455" i="15"/>
  <c r="AJ112" i="15"/>
  <c r="AK112" i="15"/>
  <c r="L471" i="15"/>
  <c r="AF113" i="15"/>
  <c r="K472" i="15"/>
  <c r="AJ94" i="15"/>
  <c r="L453" i="15"/>
  <c r="AG108" i="15"/>
  <c r="AH108" i="15"/>
  <c r="AI108" i="15" s="1"/>
  <c r="AG99" i="15"/>
  <c r="AH99" i="15"/>
  <c r="AI99" i="15"/>
  <c r="AF107" i="15"/>
  <c r="K466" i="15"/>
  <c r="AJ111" i="15"/>
  <c r="AK111" i="15"/>
  <c r="L470" i="15"/>
  <c r="AJ95" i="15"/>
  <c r="L454" i="15"/>
  <c r="AC113" i="15"/>
  <c r="AJ97" i="15"/>
  <c r="AK97" i="15"/>
  <c r="L456" i="15"/>
  <c r="L473" i="15"/>
  <c r="AJ114" i="15"/>
  <c r="AK114" i="15"/>
  <c r="L461" i="15"/>
  <c r="AJ102" i="15"/>
  <c r="AK102" i="15" s="1"/>
  <c r="AJ98" i="15"/>
  <c r="L457" i="15"/>
  <c r="AJ106" i="15"/>
  <c r="AK106" i="15"/>
  <c r="L465" i="15"/>
  <c r="L469" i="15"/>
  <c r="AJ110" i="15"/>
  <c r="L458" i="15"/>
  <c r="AJ99" i="15"/>
  <c r="AJ104" i="15"/>
  <c r="AK104" i="15" s="1"/>
  <c r="L463" i="15"/>
  <c r="AJ105" i="15"/>
  <c r="L464" i="15"/>
  <c r="AJ108" i="15"/>
  <c r="L467" i="15"/>
  <c r="AJ109" i="15"/>
  <c r="AK109" i="15"/>
  <c r="L468" i="15"/>
  <c r="AH109" i="15"/>
  <c r="AI109" i="15" s="1"/>
  <c r="AH115" i="15"/>
  <c r="AI115" i="15" s="1"/>
  <c r="L474" i="15"/>
  <c r="AJ115" i="15"/>
  <c r="AK115" i="15"/>
  <c r="AJ101" i="15"/>
  <c r="AK101" i="15" s="1"/>
  <c r="L460" i="15"/>
  <c r="AG110" i="15"/>
  <c r="AH110" i="15"/>
  <c r="AI110" i="15" s="1"/>
  <c r="AC107" i="15"/>
  <c r="AD107" i="15"/>
  <c r="AE107" i="15" s="1"/>
  <c r="AJ74" i="15"/>
  <c r="AK74" i="15" s="1"/>
  <c r="L433" i="15"/>
  <c r="AJ77" i="15"/>
  <c r="L436" i="15"/>
  <c r="AG68" i="15"/>
  <c r="AH68" i="15"/>
  <c r="AI68" i="15" s="1"/>
  <c r="AG72" i="15"/>
  <c r="L432" i="15"/>
  <c r="AJ73" i="15"/>
  <c r="AJ75" i="15"/>
  <c r="L434" i="15"/>
  <c r="AJ71" i="15"/>
  <c r="L430" i="15"/>
  <c r="AJ65" i="15"/>
  <c r="L424" i="15"/>
  <c r="L449" i="15" s="1"/>
  <c r="L90" i="15" s="1"/>
  <c r="AG76" i="15"/>
  <c r="AH76" i="15"/>
  <c r="AI76" i="15" s="1"/>
  <c r="AG78" i="15"/>
  <c r="AH78" i="15"/>
  <c r="AI78" i="15"/>
  <c r="AJ72" i="15"/>
  <c r="L431" i="15"/>
  <c r="AH69" i="15"/>
  <c r="AI69" i="15" s="1"/>
  <c r="L438" i="15"/>
  <c r="AJ79" i="15"/>
  <c r="AJ68" i="15"/>
  <c r="AL68" i="15" s="1"/>
  <c r="AM68" i="15" s="1"/>
  <c r="L427" i="15"/>
  <c r="AG71" i="15"/>
  <c r="AH71" i="15"/>
  <c r="AI71" i="15"/>
  <c r="AG66" i="15"/>
  <c r="AH66" i="15"/>
  <c r="AI66" i="15" s="1"/>
  <c r="AH67" i="15"/>
  <c r="AI67" i="15" s="1"/>
  <c r="AJ76" i="15"/>
  <c r="L435" i="15"/>
  <c r="AJ69" i="15"/>
  <c r="L428" i="15"/>
  <c r="L437" i="15"/>
  <c r="AJ78" i="15"/>
  <c r="L426" i="15"/>
  <c r="AJ67" i="15"/>
  <c r="AK67" i="15" s="1"/>
  <c r="AH77" i="15"/>
  <c r="AI77" i="15" s="1"/>
  <c r="L429" i="15"/>
  <c r="AJ70" i="15"/>
  <c r="AK70" i="15" s="1"/>
  <c r="L425" i="15"/>
  <c r="AJ66" i="15"/>
  <c r="Y261" i="15"/>
  <c r="Z261" i="15"/>
  <c r="AA261" i="15" s="1"/>
  <c r="AD250" i="15"/>
  <c r="AE250" i="15" s="1"/>
  <c r="K616" i="15"/>
  <c r="AF259" i="15"/>
  <c r="J618" i="15"/>
  <c r="AB261" i="15"/>
  <c r="AH147" i="15"/>
  <c r="AH118" i="15"/>
  <c r="AI118" i="15"/>
  <c r="AH134" i="15"/>
  <c r="AI134" i="15" s="1"/>
  <c r="AL133" i="15"/>
  <c r="AM133" i="15"/>
  <c r="Y255" i="15"/>
  <c r="Z255" i="15"/>
  <c r="AA255" i="15" s="1"/>
  <c r="AB244" i="15"/>
  <c r="J601" i="15"/>
  <c r="AF250" i="15"/>
  <c r="K607" i="15"/>
  <c r="AH135" i="15"/>
  <c r="AI135" i="15" s="1"/>
  <c r="J612" i="15"/>
  <c r="AB255" i="15"/>
  <c r="Y244" i="15"/>
  <c r="Z244" i="15"/>
  <c r="AA244" i="15" s="1"/>
  <c r="AC259" i="15"/>
  <c r="AD259" i="15"/>
  <c r="AE259" i="15" s="1"/>
  <c r="J572" i="15"/>
  <c r="AB215" i="15"/>
  <c r="AC245" i="15"/>
  <c r="AD245" i="15"/>
  <c r="AE245" i="15" s="1"/>
  <c r="AD303" i="15"/>
  <c r="AE303" i="15"/>
  <c r="AC303" i="15"/>
  <c r="AF273" i="15"/>
  <c r="K630" i="15"/>
  <c r="AG256" i="15"/>
  <c r="AH256" i="15"/>
  <c r="AI256" i="15" s="1"/>
  <c r="AD294" i="15"/>
  <c r="AE294" i="15" s="1"/>
  <c r="Y206" i="15"/>
  <c r="Z206" i="15"/>
  <c r="AA206" i="15"/>
  <c r="AF278" i="15"/>
  <c r="K635" i="15"/>
  <c r="AD213" i="15"/>
  <c r="AE213" i="15"/>
  <c r="AC213" i="15"/>
  <c r="AJ251" i="15"/>
  <c r="L608" i="15"/>
  <c r="K565" i="15"/>
  <c r="AF208" i="15"/>
  <c r="AL175" i="15"/>
  <c r="AM175" i="15"/>
  <c r="AF211" i="15"/>
  <c r="AH211" i="15" s="1"/>
  <c r="AI211" i="15" s="1"/>
  <c r="K568" i="15"/>
  <c r="AF254" i="15"/>
  <c r="K611" i="15"/>
  <c r="AF282" i="15"/>
  <c r="K639" i="15"/>
  <c r="AD295" i="15"/>
  <c r="AE295" i="15" s="1"/>
  <c r="AC295" i="15"/>
  <c r="AC302" i="15"/>
  <c r="AD302" i="15"/>
  <c r="AE302" i="15" s="1"/>
  <c r="K633" i="15"/>
  <c r="AF276" i="15"/>
  <c r="AG276" i="15" s="1"/>
  <c r="Z258" i="15"/>
  <c r="AA258" i="15" s="1"/>
  <c r="Y258" i="15"/>
  <c r="AE119" i="15"/>
  <c r="AH119" i="15"/>
  <c r="AI119" i="15" s="1"/>
  <c r="AB252" i="15"/>
  <c r="J609" i="15"/>
  <c r="AH120" i="15"/>
  <c r="AI120" i="15" s="1"/>
  <c r="AC301" i="15"/>
  <c r="AD301" i="15"/>
  <c r="AE301" i="15" s="1"/>
  <c r="AF214" i="15"/>
  <c r="K571" i="15"/>
  <c r="AF213" i="15"/>
  <c r="K570" i="15"/>
  <c r="AL129" i="15"/>
  <c r="AM129" i="15" s="1"/>
  <c r="AF253" i="15"/>
  <c r="AG253" i="15" s="1"/>
  <c r="K610" i="15"/>
  <c r="AJ260" i="15"/>
  <c r="L617" i="15"/>
  <c r="K638" i="15"/>
  <c r="AF281" i="15"/>
  <c r="AD211" i="15"/>
  <c r="AE211" i="15" s="1"/>
  <c r="AC211" i="15"/>
  <c r="AH80" i="15"/>
  <c r="AI80" i="15" s="1"/>
  <c r="AG247" i="15"/>
  <c r="AB258" i="15"/>
  <c r="AD258" i="15" s="1"/>
  <c r="AE258" i="15" s="1"/>
  <c r="J615" i="15"/>
  <c r="AF245" i="15"/>
  <c r="K602" i="15"/>
  <c r="Y215" i="15"/>
  <c r="Z215" i="15"/>
  <c r="AA215" i="15" s="1"/>
  <c r="AF303" i="15"/>
  <c r="K660" i="15"/>
  <c r="AC298" i="15"/>
  <c r="AD298" i="15"/>
  <c r="AE298" i="15" s="1"/>
  <c r="K637" i="15"/>
  <c r="AF280" i="15"/>
  <c r="AF277" i="15"/>
  <c r="K634" i="15"/>
  <c r="AH156" i="15"/>
  <c r="AI156" i="15" s="1"/>
  <c r="K654" i="15"/>
  <c r="AF297" i="15"/>
  <c r="AB206" i="15"/>
  <c r="AC206" i="15" s="1"/>
  <c r="J563" i="15"/>
  <c r="AC278" i="15"/>
  <c r="AD278" i="15"/>
  <c r="AE278" i="15"/>
  <c r="AF207" i="15"/>
  <c r="K564" i="15"/>
  <c r="AC208" i="15"/>
  <c r="AD208" i="15"/>
  <c r="AE208" i="15"/>
  <c r="AF275" i="15"/>
  <c r="K632" i="15"/>
  <c r="AF299" i="15"/>
  <c r="AH299" i="15"/>
  <c r="AI299" i="15" s="1"/>
  <c r="K656" i="15"/>
  <c r="AD281" i="15"/>
  <c r="AE281" i="15"/>
  <c r="AC281" i="15"/>
  <c r="K631" i="15"/>
  <c r="AF274" i="15"/>
  <c r="J606" i="15"/>
  <c r="AB249" i="15"/>
  <c r="AC254" i="15"/>
  <c r="AD254" i="15"/>
  <c r="AE254" i="15"/>
  <c r="AL126" i="15"/>
  <c r="AM126" i="15" s="1"/>
  <c r="AF302" i="15"/>
  <c r="K659" i="15"/>
  <c r="K653" i="15"/>
  <c r="AF296" i="15"/>
  <c r="AD212" i="15"/>
  <c r="AE212" i="15" s="1"/>
  <c r="AC300" i="15"/>
  <c r="AD300" i="15"/>
  <c r="AE300" i="15"/>
  <c r="AF298" i="15"/>
  <c r="K655" i="15"/>
  <c r="AJ256" i="15"/>
  <c r="L613" i="15"/>
  <c r="AF294" i="15"/>
  <c r="K651" i="15"/>
  <c r="AL169" i="15"/>
  <c r="AM169" i="15" s="1"/>
  <c r="AK242" i="15"/>
  <c r="AL242" i="15"/>
  <c r="AM242" i="15"/>
  <c r="AC280" i="15"/>
  <c r="AD280" i="15"/>
  <c r="AE280" i="15" s="1"/>
  <c r="AD277" i="15"/>
  <c r="AE277" i="15" s="1"/>
  <c r="AC277" i="15"/>
  <c r="AC297" i="15"/>
  <c r="AF301" i="15"/>
  <c r="AH301" i="15" s="1"/>
  <c r="AI301" i="15" s="1"/>
  <c r="K658" i="15"/>
  <c r="AC214" i="15"/>
  <c r="AD214" i="15"/>
  <c r="AE214" i="15"/>
  <c r="AF210" i="15"/>
  <c r="K567" i="15"/>
  <c r="AC299" i="15"/>
  <c r="AD299" i="15"/>
  <c r="AE299" i="15" s="1"/>
  <c r="AL121" i="15"/>
  <c r="AM121" i="15" s="1"/>
  <c r="AH123" i="15"/>
  <c r="AI123" i="15" s="1"/>
  <c r="AC274" i="15"/>
  <c r="AD274" i="15"/>
  <c r="AE274" i="15" s="1"/>
  <c r="AF279" i="15"/>
  <c r="AH279" i="15" s="1"/>
  <c r="AI279" i="15" s="1"/>
  <c r="K636" i="15"/>
  <c r="K652" i="15"/>
  <c r="AF295" i="15"/>
  <c r="AJ247" i="15"/>
  <c r="L604" i="15"/>
  <c r="AD276" i="15"/>
  <c r="AE276" i="15" s="1"/>
  <c r="AC276" i="15"/>
  <c r="AF212" i="15"/>
  <c r="K569" i="15"/>
  <c r="K657" i="15"/>
  <c r="AF300" i="15"/>
  <c r="AH300" i="15" s="1"/>
  <c r="AI300" i="15" s="1"/>
  <c r="AL153" i="15"/>
  <c r="AM153" i="15" s="1"/>
  <c r="AH162" i="15"/>
  <c r="AI162" i="15"/>
  <c r="AE162" i="15"/>
  <c r="Y285" i="15"/>
  <c r="Z285" i="15"/>
  <c r="AA285" i="15" s="1"/>
  <c r="AF291" i="15"/>
  <c r="K648" i="15"/>
  <c r="AH164" i="15"/>
  <c r="AI164" i="15" s="1"/>
  <c r="J646" i="15"/>
  <c r="AB289" i="15"/>
  <c r="AB285" i="15"/>
  <c r="AD285" i="15" s="1"/>
  <c r="AE285" i="15" s="1"/>
  <c r="J642" i="15"/>
  <c r="AF292" i="15"/>
  <c r="K649" i="15"/>
  <c r="K644" i="15"/>
  <c r="AF287" i="15"/>
  <c r="AF293" i="15"/>
  <c r="K650" i="15"/>
  <c r="AC284" i="15"/>
  <c r="AE159" i="15"/>
  <c r="AH159" i="15"/>
  <c r="AI159" i="15" s="1"/>
  <c r="AF288" i="15"/>
  <c r="K645" i="15"/>
  <c r="Z286" i="15"/>
  <c r="AA286" i="15" s="1"/>
  <c r="Y286" i="15"/>
  <c r="Z290" i="15"/>
  <c r="AA290" i="15"/>
  <c r="Y290" i="15"/>
  <c r="AH163" i="15"/>
  <c r="AI163" i="15" s="1"/>
  <c r="AC291" i="15"/>
  <c r="AD291" i="15"/>
  <c r="AE291" i="15" s="1"/>
  <c r="K641" i="15"/>
  <c r="AF284" i="15"/>
  <c r="AB286" i="15"/>
  <c r="J643" i="15"/>
  <c r="J647" i="15"/>
  <c r="AB290" i="15"/>
  <c r="AH104" i="15"/>
  <c r="AI104" i="15" s="1"/>
  <c r="AJ233" i="15"/>
  <c r="AL233" i="15" s="1"/>
  <c r="AM233" i="15" s="1"/>
  <c r="L590" i="15"/>
  <c r="J579" i="15"/>
  <c r="AB222" i="15"/>
  <c r="J598" i="15"/>
  <c r="AB241" i="15"/>
  <c r="AH114" i="15"/>
  <c r="AI114" i="15" s="1"/>
  <c r="AH102" i="15"/>
  <c r="AI102" i="15" s="1"/>
  <c r="AF224" i="15"/>
  <c r="AH224" i="15" s="1"/>
  <c r="AI224" i="15"/>
  <c r="K581" i="15"/>
  <c r="J593" i="15"/>
  <c r="AB236" i="15"/>
  <c r="J594" i="15"/>
  <c r="AB237" i="15"/>
  <c r="K596" i="15"/>
  <c r="AF239" i="15"/>
  <c r="J589" i="15"/>
  <c r="AB232" i="15"/>
  <c r="AB228" i="15"/>
  <c r="J585" i="15"/>
  <c r="AH96" i="15"/>
  <c r="AI96" i="15" s="1"/>
  <c r="AC231" i="15"/>
  <c r="AD231" i="15"/>
  <c r="AE231" i="15"/>
  <c r="AB240" i="15"/>
  <c r="J597" i="15"/>
  <c r="AC224" i="15"/>
  <c r="AD224" i="15"/>
  <c r="AE224" i="15" s="1"/>
  <c r="AH233" i="15"/>
  <c r="AI233" i="15" s="1"/>
  <c r="AG233" i="15"/>
  <c r="AD227" i="15"/>
  <c r="AE227" i="15" s="1"/>
  <c r="AC227" i="15"/>
  <c r="Y241" i="15"/>
  <c r="Z241" i="15"/>
  <c r="AA241" i="15" s="1"/>
  <c r="K588" i="15"/>
  <c r="AF231" i="15"/>
  <c r="AH231" i="15" s="1"/>
  <c r="AI231" i="15" s="1"/>
  <c r="Y232" i="15"/>
  <c r="Z232" i="15"/>
  <c r="AA232" i="15" s="1"/>
  <c r="AH100" i="15"/>
  <c r="AI100" i="15" s="1"/>
  <c r="Z236" i="15"/>
  <c r="AA236" i="15" s="1"/>
  <c r="Y236" i="15"/>
  <c r="Y237" i="15"/>
  <c r="Z237" i="15"/>
  <c r="AA237" i="15" s="1"/>
  <c r="Y228" i="15"/>
  <c r="Z228" i="15"/>
  <c r="AA228" i="15"/>
  <c r="K584" i="15"/>
  <c r="AF227" i="15"/>
  <c r="AH112" i="15"/>
  <c r="AI112" i="15"/>
  <c r="AH74" i="15"/>
  <c r="AI74" i="15" s="1"/>
  <c r="AF199" i="15"/>
  <c r="K556" i="15"/>
  <c r="AD196" i="15"/>
  <c r="AE196" i="15" s="1"/>
  <c r="AC196" i="15"/>
  <c r="AD194" i="15"/>
  <c r="AE194" i="15" s="1"/>
  <c r="AC194" i="15"/>
  <c r="K548" i="15"/>
  <c r="K573" i="15" s="1"/>
  <c r="K216" i="15" s="1"/>
  <c r="AF191" i="15"/>
  <c r="AF193" i="15"/>
  <c r="K550" i="15"/>
  <c r="AD197" i="15"/>
  <c r="AE197" i="15"/>
  <c r="AC197" i="15"/>
  <c r="AC200" i="15"/>
  <c r="AD200" i="15"/>
  <c r="AE200" i="15"/>
  <c r="AC198" i="15"/>
  <c r="AD198" i="15"/>
  <c r="AE198" i="15" s="1"/>
  <c r="AC202" i="15"/>
  <c r="K549" i="15"/>
  <c r="AF192" i="15"/>
  <c r="K557" i="15"/>
  <c r="AF200" i="15"/>
  <c r="AH200" i="15" s="1"/>
  <c r="AI200" i="15" s="1"/>
  <c r="K559" i="15"/>
  <c r="AF202" i="15"/>
  <c r="AF203" i="15"/>
  <c r="K560" i="15"/>
  <c r="K554" i="15"/>
  <c r="AF197" i="15"/>
  <c r="AD205" i="15"/>
  <c r="AE205" i="15" s="1"/>
  <c r="AC205" i="15"/>
  <c r="AC201" i="15"/>
  <c r="AD201" i="15"/>
  <c r="AE201" i="15" s="1"/>
  <c r="AF204" i="15"/>
  <c r="K561" i="15"/>
  <c r="K551" i="15"/>
  <c r="AF194" i="15"/>
  <c r="K552" i="15"/>
  <c r="AF195" i="15"/>
  <c r="AF205" i="15"/>
  <c r="AH205" i="15" s="1"/>
  <c r="K562" i="15"/>
  <c r="AD199" i="15"/>
  <c r="AE199" i="15" s="1"/>
  <c r="AC199" i="15"/>
  <c r="K555" i="15"/>
  <c r="AF198" i="15"/>
  <c r="AC192" i="15"/>
  <c r="AD192" i="15"/>
  <c r="AE192" i="15" s="1"/>
  <c r="AF201" i="15"/>
  <c r="K558" i="15"/>
  <c r="AF196" i="15"/>
  <c r="AH196" i="15" s="1"/>
  <c r="AI196" i="15" s="1"/>
  <c r="K553" i="15"/>
  <c r="AC204" i="15"/>
  <c r="AD204" i="15"/>
  <c r="AE204" i="15"/>
  <c r="AD193" i="15"/>
  <c r="AE193" i="15" s="1"/>
  <c r="AC193" i="15"/>
  <c r="AL70" i="15"/>
  <c r="AM70" i="15"/>
  <c r="K592" i="15"/>
  <c r="AF235" i="15"/>
  <c r="AG235" i="15" s="1"/>
  <c r="AF230" i="15"/>
  <c r="K587" i="15"/>
  <c r="AC234" i="15"/>
  <c r="AD234" i="15"/>
  <c r="AE234" i="15" s="1"/>
  <c r="AC223" i="15"/>
  <c r="AD223" i="15"/>
  <c r="AE223" i="15"/>
  <c r="AD235" i="15"/>
  <c r="AE235" i="15" s="1"/>
  <c r="AC235" i="15"/>
  <c r="AC238" i="15"/>
  <c r="AC221" i="15"/>
  <c r="AC226" i="15"/>
  <c r="AD226" i="15"/>
  <c r="AE226" i="15" s="1"/>
  <c r="J577" i="15"/>
  <c r="AB220" i="15"/>
  <c r="K583" i="15"/>
  <c r="AF226" i="15"/>
  <c r="AF234" i="15"/>
  <c r="K591" i="15"/>
  <c r="K595" i="15"/>
  <c r="AF238" i="15"/>
  <c r="AF223" i="15"/>
  <c r="K580" i="15"/>
  <c r="AF221" i="15"/>
  <c r="K578" i="15"/>
  <c r="AL143" i="15"/>
  <c r="AM143" i="15" s="1"/>
  <c r="AB272" i="15"/>
  <c r="J629" i="15"/>
  <c r="AH146" i="15"/>
  <c r="AI146" i="15" s="1"/>
  <c r="AD271" i="15"/>
  <c r="AE271" i="15" s="1"/>
  <c r="AC271" i="15"/>
  <c r="K628" i="15"/>
  <c r="AF271" i="15"/>
  <c r="AB270" i="15"/>
  <c r="J627" i="15"/>
  <c r="Y270" i="15"/>
  <c r="Z270" i="15"/>
  <c r="AA270" i="15" s="1"/>
  <c r="AH144" i="15"/>
  <c r="AI144" i="15" s="1"/>
  <c r="K626" i="15"/>
  <c r="AF269" i="15"/>
  <c r="AD269" i="15"/>
  <c r="AE269" i="15" s="1"/>
  <c r="AC269" i="15"/>
  <c r="AB268" i="15"/>
  <c r="J625" i="15"/>
  <c r="AH142" i="15"/>
  <c r="AI142" i="15" s="1"/>
  <c r="Y268" i="15"/>
  <c r="Z268" i="15"/>
  <c r="AA268" i="15" s="1"/>
  <c r="X267" i="15"/>
  <c r="I624" i="15"/>
  <c r="AD141" i="15"/>
  <c r="AE141" i="15" s="1"/>
  <c r="U267" i="15"/>
  <c r="V267" i="15"/>
  <c r="W267" i="15"/>
  <c r="AB266" i="15"/>
  <c r="J623" i="15"/>
  <c r="Y266" i="15"/>
  <c r="Z266" i="15"/>
  <c r="AA266" i="15" s="1"/>
  <c r="AH140" i="15"/>
  <c r="AI140" i="15" s="1"/>
  <c r="AF265" i="15"/>
  <c r="K622" i="15"/>
  <c r="J620" i="15"/>
  <c r="AL109" i="15"/>
  <c r="AM109" i="15"/>
  <c r="AL101" i="15"/>
  <c r="AM101" i="15" s="1"/>
  <c r="AL125" i="15"/>
  <c r="AM125" i="15"/>
  <c r="AL67" i="15"/>
  <c r="AM67" i="15" s="1"/>
  <c r="AG124" i="15"/>
  <c r="AH124" i="15"/>
  <c r="AI124" i="15" s="1"/>
  <c r="AK117" i="15"/>
  <c r="AL117" i="15"/>
  <c r="AM117" i="15" s="1"/>
  <c r="AK122" i="15"/>
  <c r="AL122" i="15"/>
  <c r="AM122" i="15" s="1"/>
  <c r="AG131" i="15"/>
  <c r="AH131" i="15"/>
  <c r="AI131" i="15" s="1"/>
  <c r="AL150" i="15"/>
  <c r="AM150" i="15" s="1"/>
  <c r="AK151" i="15"/>
  <c r="AL151" i="15"/>
  <c r="AM151" i="15"/>
  <c r="AK170" i="15"/>
  <c r="AL170" i="15"/>
  <c r="AM170" i="15" s="1"/>
  <c r="AK168" i="15"/>
  <c r="AJ124" i="15"/>
  <c r="L483" i="15"/>
  <c r="AL172" i="15"/>
  <c r="AM172" i="15" s="1"/>
  <c r="AK172" i="15"/>
  <c r="AK176" i="15"/>
  <c r="AJ131" i="15"/>
  <c r="L490" i="15"/>
  <c r="AK128" i="15"/>
  <c r="AL128" i="15"/>
  <c r="AM128" i="15" s="1"/>
  <c r="AL161" i="15"/>
  <c r="AM161" i="15" s="1"/>
  <c r="L519" i="15"/>
  <c r="AJ160" i="15"/>
  <c r="AK160" i="15"/>
  <c r="AG158" i="15"/>
  <c r="AH158" i="15"/>
  <c r="AI158" i="15" s="1"/>
  <c r="AL165" i="15"/>
  <c r="AM165" i="15" s="1"/>
  <c r="AJ166" i="15"/>
  <c r="L525" i="15"/>
  <c r="L517" i="15"/>
  <c r="AJ158" i="15"/>
  <c r="AK145" i="15"/>
  <c r="AL145" i="15"/>
  <c r="AM145" i="15"/>
  <c r="L499" i="15"/>
  <c r="AJ140" i="15"/>
  <c r="AK140" i="15" s="1"/>
  <c r="L455" i="15"/>
  <c r="AJ96" i="15"/>
  <c r="AK96" i="15" s="1"/>
  <c r="AK95" i="15"/>
  <c r="AL95" i="15"/>
  <c r="AM95" i="15" s="1"/>
  <c r="L466" i="15"/>
  <c r="AJ107" i="15"/>
  <c r="AJ113" i="15"/>
  <c r="AK113" i="15" s="1"/>
  <c r="L472" i="15"/>
  <c r="AL108" i="15"/>
  <c r="AM108" i="15" s="1"/>
  <c r="AK108" i="15"/>
  <c r="AG113" i="15"/>
  <c r="AH113" i="15"/>
  <c r="AI113" i="15" s="1"/>
  <c r="AK110" i="15"/>
  <c r="AL110" i="15"/>
  <c r="AM110" i="15" s="1"/>
  <c r="AL115" i="15"/>
  <c r="AM115" i="15"/>
  <c r="AK79" i="15"/>
  <c r="AL79" i="15"/>
  <c r="AM79" i="15" s="1"/>
  <c r="AK72" i="15"/>
  <c r="AL72" i="15"/>
  <c r="AM72" i="15" s="1"/>
  <c r="AK65" i="15"/>
  <c r="AK75" i="15"/>
  <c r="AL75" i="15"/>
  <c r="AM75" i="15" s="1"/>
  <c r="AK77" i="15"/>
  <c r="AL77" i="15"/>
  <c r="AM77" i="15" s="1"/>
  <c r="AK76" i="15"/>
  <c r="AL76" i="15"/>
  <c r="AM76" i="15" s="1"/>
  <c r="AK78" i="15"/>
  <c r="AL78" i="15"/>
  <c r="AM78" i="15"/>
  <c r="AK68" i="15"/>
  <c r="AK71" i="15"/>
  <c r="AL71" i="15"/>
  <c r="AM71" i="15" s="1"/>
  <c r="AL135" i="15"/>
  <c r="AM135" i="15" s="1"/>
  <c r="AJ250" i="15"/>
  <c r="AL250" i="15" s="1"/>
  <c r="AM250" i="15" s="1"/>
  <c r="L607" i="15"/>
  <c r="AL134" i="15"/>
  <c r="AM134" i="15" s="1"/>
  <c r="AI147" i="15"/>
  <c r="AF261" i="15"/>
  <c r="K618" i="15"/>
  <c r="AC255" i="15"/>
  <c r="AD255" i="15"/>
  <c r="AE255" i="15" s="1"/>
  <c r="AG259" i="15"/>
  <c r="AH259" i="15"/>
  <c r="AI259" i="15" s="1"/>
  <c r="AC261" i="15"/>
  <c r="AD261" i="15"/>
  <c r="AE261" i="15" s="1"/>
  <c r="AF255" i="15"/>
  <c r="K612" i="15"/>
  <c r="AG250" i="15"/>
  <c r="AH250" i="15"/>
  <c r="AI250" i="15" s="1"/>
  <c r="K601" i="15"/>
  <c r="AF244" i="15"/>
  <c r="AH244" i="15" s="1"/>
  <c r="AI244" i="15" s="1"/>
  <c r="L616" i="15"/>
  <c r="AJ259" i="15"/>
  <c r="AL259" i="15" s="1"/>
  <c r="L636" i="15"/>
  <c r="AJ279" i="15"/>
  <c r="AL148" i="15"/>
  <c r="AM148" i="15" s="1"/>
  <c r="L651" i="15"/>
  <c r="AJ294" i="15"/>
  <c r="AJ298" i="15"/>
  <c r="L655" i="15"/>
  <c r="L659" i="15"/>
  <c r="AJ302" i="15"/>
  <c r="AL302" i="15" s="1"/>
  <c r="AM302" i="15" s="1"/>
  <c r="AJ299" i="15"/>
  <c r="L656" i="15"/>
  <c r="L632" i="15"/>
  <c r="AJ275" i="15"/>
  <c r="L654" i="15"/>
  <c r="AJ297" i="15"/>
  <c r="AJ277" i="15"/>
  <c r="AL277" i="15" s="1"/>
  <c r="AM277" i="15" s="1"/>
  <c r="L634" i="15"/>
  <c r="L637" i="15"/>
  <c r="AJ280" i="15"/>
  <c r="AF258" i="15"/>
  <c r="K615" i="15"/>
  <c r="AJ253" i="15"/>
  <c r="L610" i="15"/>
  <c r="AG214" i="15"/>
  <c r="AH214" i="15"/>
  <c r="AI214" i="15"/>
  <c r="AL119" i="15"/>
  <c r="AM119" i="15" s="1"/>
  <c r="AH276" i="15"/>
  <c r="AI276" i="15" s="1"/>
  <c r="AJ282" i="15"/>
  <c r="L639" i="15"/>
  <c r="AJ254" i="15"/>
  <c r="L611" i="15"/>
  <c r="L635" i="15"/>
  <c r="AJ278" i="15"/>
  <c r="AK278" i="15"/>
  <c r="AJ300" i="15"/>
  <c r="L657" i="15"/>
  <c r="AJ210" i="15"/>
  <c r="L567" i="15"/>
  <c r="L564" i="15"/>
  <c r="AJ207" i="15"/>
  <c r="AF206" i="15"/>
  <c r="K563" i="15"/>
  <c r="AJ245" i="15"/>
  <c r="L602" i="15"/>
  <c r="L638" i="15"/>
  <c r="AJ281" i="15"/>
  <c r="AL281" i="15"/>
  <c r="AM281" i="15" s="1"/>
  <c r="AJ276" i="15"/>
  <c r="L633" i="15"/>
  <c r="AG273" i="15"/>
  <c r="AH273" i="15"/>
  <c r="AI273" i="15" s="1"/>
  <c r="K572" i="15"/>
  <c r="AF215" i="15"/>
  <c r="AG295" i="15"/>
  <c r="AH295" i="15"/>
  <c r="AI295" i="15" s="1"/>
  <c r="AF249" i="15"/>
  <c r="K606" i="15"/>
  <c r="AG299" i="15"/>
  <c r="L658" i="15"/>
  <c r="AJ301" i="15"/>
  <c r="AG298" i="15"/>
  <c r="AH298" i="15"/>
  <c r="AI298" i="15" s="1"/>
  <c r="AH302" i="15"/>
  <c r="AI302" i="15" s="1"/>
  <c r="AG302" i="15"/>
  <c r="AG274" i="15"/>
  <c r="AH274" i="15"/>
  <c r="AI274" i="15" s="1"/>
  <c r="AD206" i="15"/>
  <c r="AE206" i="15" s="1"/>
  <c r="AL156" i="15"/>
  <c r="AM156" i="15"/>
  <c r="AG277" i="15"/>
  <c r="AH277" i="15"/>
  <c r="AI277" i="15" s="1"/>
  <c r="AJ303" i="15"/>
  <c r="AK303" i="15" s="1"/>
  <c r="L660" i="15"/>
  <c r="AG211" i="15"/>
  <c r="AG208" i="15"/>
  <c r="AH208" i="15"/>
  <c r="AI208" i="15" s="1"/>
  <c r="L630" i="15"/>
  <c r="AJ273" i="15"/>
  <c r="AL273" i="15"/>
  <c r="AM273" i="15" s="1"/>
  <c r="AH294" i="15"/>
  <c r="AI294" i="15" s="1"/>
  <c r="AG294" i="15"/>
  <c r="AH296" i="15"/>
  <c r="AI296" i="15" s="1"/>
  <c r="AG296" i="15"/>
  <c r="AG300" i="15"/>
  <c r="AJ212" i="15"/>
  <c r="L569" i="15"/>
  <c r="AJ295" i="15"/>
  <c r="AL295" i="15" s="1"/>
  <c r="AM295" i="15" s="1"/>
  <c r="L652" i="15"/>
  <c r="AL132" i="15"/>
  <c r="AM132" i="15" s="1"/>
  <c r="AG210" i="15"/>
  <c r="AH210" i="15"/>
  <c r="AI210" i="15" s="1"/>
  <c r="L653" i="15"/>
  <c r="AJ296" i="15"/>
  <c r="AJ274" i="15"/>
  <c r="L631" i="15"/>
  <c r="AH275" i="15"/>
  <c r="AI275" i="15" s="1"/>
  <c r="AG275" i="15"/>
  <c r="AG280" i="15"/>
  <c r="AH280" i="15"/>
  <c r="AI280" i="15" s="1"/>
  <c r="AC258" i="15"/>
  <c r="AL80" i="15"/>
  <c r="AM80" i="15"/>
  <c r="AK260" i="15"/>
  <c r="AL260" i="15"/>
  <c r="AM260" i="15" s="1"/>
  <c r="AH253" i="15"/>
  <c r="AI253" i="15" s="1"/>
  <c r="L570" i="15"/>
  <c r="AJ213" i="15"/>
  <c r="L571" i="15"/>
  <c r="AJ214" i="15"/>
  <c r="AL120" i="15"/>
  <c r="AM120" i="15" s="1"/>
  <c r="AF252" i="15"/>
  <c r="AH252" i="15" s="1"/>
  <c r="AI252" i="15" s="1"/>
  <c r="K609" i="15"/>
  <c r="AG254" i="15"/>
  <c r="AH254" i="15"/>
  <c r="AI254" i="15" s="1"/>
  <c r="L568" i="15"/>
  <c r="AJ211" i="15"/>
  <c r="AK211" i="15" s="1"/>
  <c r="AJ208" i="15"/>
  <c r="L565" i="15"/>
  <c r="AD215" i="15"/>
  <c r="AE215" i="15" s="1"/>
  <c r="AC215" i="15"/>
  <c r="AL162" i="15"/>
  <c r="AM162" i="15"/>
  <c r="AF286" i="15"/>
  <c r="K643" i="15"/>
  <c r="AH292" i="15"/>
  <c r="AI292" i="15"/>
  <c r="AG292" i="15"/>
  <c r="AL164" i="15"/>
  <c r="AM164" i="15" s="1"/>
  <c r="K647" i="15"/>
  <c r="AF290" i="15"/>
  <c r="AG290" i="15" s="1"/>
  <c r="AC290" i="15"/>
  <c r="AD290" i="15"/>
  <c r="AE290" i="15" s="1"/>
  <c r="AG293" i="15"/>
  <c r="AH293" i="15"/>
  <c r="AI293" i="15"/>
  <c r="AD289" i="15"/>
  <c r="AE289" i="15" s="1"/>
  <c r="AC289" i="15"/>
  <c r="L648" i="15"/>
  <c r="AJ291" i="15"/>
  <c r="AG284" i="15"/>
  <c r="AH284" i="15"/>
  <c r="AI284" i="15" s="1"/>
  <c r="AG288" i="15"/>
  <c r="AH288" i="15"/>
  <c r="AI288" i="15"/>
  <c r="L644" i="15"/>
  <c r="AJ287" i="15"/>
  <c r="AL287" i="15" s="1"/>
  <c r="AM287" i="15" s="1"/>
  <c r="AL163" i="15"/>
  <c r="AM163" i="15" s="1"/>
  <c r="AL159" i="15"/>
  <c r="AM159" i="15" s="1"/>
  <c r="AJ292" i="15"/>
  <c r="L649" i="15"/>
  <c r="AC285" i="15"/>
  <c r="AF289" i="15"/>
  <c r="K646" i="15"/>
  <c r="L641" i="15"/>
  <c r="AJ284" i="15"/>
  <c r="AJ288" i="15"/>
  <c r="L645" i="15"/>
  <c r="L650" i="15"/>
  <c r="AJ293" i="15"/>
  <c r="AL293" i="15" s="1"/>
  <c r="AM293" i="15" s="1"/>
  <c r="AH287" i="15"/>
  <c r="AI287" i="15" s="1"/>
  <c r="AG287" i="15"/>
  <c r="K642" i="15"/>
  <c r="AF285" i="15"/>
  <c r="AH285" i="15" s="1"/>
  <c r="AI285" i="15" s="1"/>
  <c r="AL112" i="15"/>
  <c r="AM112" i="15" s="1"/>
  <c r="AL100" i="15"/>
  <c r="AM100" i="15" s="1"/>
  <c r="AG231" i="15"/>
  <c r="AC240" i="15"/>
  <c r="AD240" i="15"/>
  <c r="AE240" i="15" s="1"/>
  <c r="AL111" i="15"/>
  <c r="AM111" i="15" s="1"/>
  <c r="AC232" i="15"/>
  <c r="AD232" i="15"/>
  <c r="AE232" i="15" s="1"/>
  <c r="AH239" i="15"/>
  <c r="AI239" i="15"/>
  <c r="AG239" i="15"/>
  <c r="K593" i="15"/>
  <c r="AF236" i="15"/>
  <c r="AG236" i="15"/>
  <c r="L581" i="15"/>
  <c r="AJ224" i="15"/>
  <c r="AL224" i="15" s="1"/>
  <c r="AM224" i="15" s="1"/>
  <c r="AL114" i="15"/>
  <c r="AM114" i="15" s="1"/>
  <c r="K598" i="15"/>
  <c r="AF241" i="15"/>
  <c r="AH241" i="15" s="1"/>
  <c r="AI241" i="15" s="1"/>
  <c r="K597" i="15"/>
  <c r="AF240" i="15"/>
  <c r="AH240" i="15" s="1"/>
  <c r="AI240" i="15" s="1"/>
  <c r="AC228" i="15"/>
  <c r="AD228" i="15"/>
  <c r="AE228" i="15" s="1"/>
  <c r="K594" i="15"/>
  <c r="AF237" i="15"/>
  <c r="AG224" i="15"/>
  <c r="K579" i="15"/>
  <c r="AF222" i="15"/>
  <c r="AG222" i="15" s="1"/>
  <c r="AK233" i="15"/>
  <c r="AG227" i="15"/>
  <c r="AH227" i="15"/>
  <c r="AI227" i="15" s="1"/>
  <c r="AJ231" i="15"/>
  <c r="L588" i="15"/>
  <c r="AF228" i="15"/>
  <c r="AG228" i="15" s="1"/>
  <c r="K585" i="15"/>
  <c r="AJ239" i="15"/>
  <c r="L596" i="15"/>
  <c r="AC236" i="15"/>
  <c r="AD236" i="15"/>
  <c r="AE236" i="15" s="1"/>
  <c r="AL97" i="15"/>
  <c r="AM97" i="15"/>
  <c r="AL102" i="15"/>
  <c r="AM102" i="15" s="1"/>
  <c r="AC241" i="15"/>
  <c r="AD241" i="15"/>
  <c r="AE241" i="15" s="1"/>
  <c r="AC222" i="15"/>
  <c r="AD222" i="15"/>
  <c r="AE222" i="15"/>
  <c r="L584" i="15"/>
  <c r="AJ227" i="15"/>
  <c r="AL106" i="15"/>
  <c r="AM106" i="15"/>
  <c r="AF232" i="15"/>
  <c r="AH232" i="15" s="1"/>
  <c r="AI232" i="15" s="1"/>
  <c r="K589" i="15"/>
  <c r="AC237" i="15"/>
  <c r="AD237" i="15"/>
  <c r="AE237" i="15" s="1"/>
  <c r="AL104" i="15"/>
  <c r="AM104" i="15" s="1"/>
  <c r="AL74" i="15"/>
  <c r="AM74" i="15" s="1"/>
  <c r="AJ197" i="15"/>
  <c r="AL197" i="15" s="1"/>
  <c r="L554" i="15"/>
  <c r="AG200" i="15"/>
  <c r="L553" i="15"/>
  <c r="AJ196" i="15"/>
  <c r="AI205" i="15"/>
  <c r="AG205" i="15"/>
  <c r="L561" i="15"/>
  <c r="AJ204" i="15"/>
  <c r="AG202" i="15"/>
  <c r="AH202" i="15"/>
  <c r="AI202" i="15" s="1"/>
  <c r="AG192" i="15"/>
  <c r="AH192" i="15"/>
  <c r="AI192" i="15" s="1"/>
  <c r="AJ193" i="15"/>
  <c r="L550" i="15"/>
  <c r="L556" i="15"/>
  <c r="AJ199" i="15"/>
  <c r="L559" i="15"/>
  <c r="AJ202" i="15"/>
  <c r="AH201" i="15"/>
  <c r="AI201" i="15" s="1"/>
  <c r="AG201" i="15"/>
  <c r="AJ198" i="15"/>
  <c r="L555" i="15"/>
  <c r="L552" i="15"/>
  <c r="AJ195" i="15"/>
  <c r="AK195" i="15" s="1"/>
  <c r="AG193" i="15"/>
  <c r="AH193" i="15"/>
  <c r="AI193" i="15" s="1"/>
  <c r="L562" i="15"/>
  <c r="AJ205" i="15"/>
  <c r="AG196" i="15"/>
  <c r="L558" i="15"/>
  <c r="AJ201" i="15"/>
  <c r="AG198" i="15"/>
  <c r="AH198" i="15"/>
  <c r="AI198" i="15"/>
  <c r="AH195" i="15"/>
  <c r="AI195" i="15" s="1"/>
  <c r="AG195" i="15"/>
  <c r="AJ194" i="15"/>
  <c r="AK194" i="15" s="1"/>
  <c r="L551" i="15"/>
  <c r="AH204" i="15"/>
  <c r="AI204" i="15" s="1"/>
  <c r="AG204" i="15"/>
  <c r="AG197" i="15"/>
  <c r="AH197" i="15"/>
  <c r="AI197" i="15" s="1"/>
  <c r="L560" i="15"/>
  <c r="AJ203" i="15"/>
  <c r="AK203" i="15" s="1"/>
  <c r="AJ200" i="15"/>
  <c r="L557" i="15"/>
  <c r="L549" i="15"/>
  <c r="AJ192" i="15"/>
  <c r="AJ191" i="15"/>
  <c r="AK191" i="15" s="1"/>
  <c r="L548" i="15"/>
  <c r="AH199" i="15"/>
  <c r="AI199" i="15" s="1"/>
  <c r="AG199" i="15"/>
  <c r="AC220" i="15"/>
  <c r="AJ221" i="15"/>
  <c r="L578" i="15"/>
  <c r="AJ226" i="15"/>
  <c r="AK226" i="15" s="1"/>
  <c r="L583" i="15"/>
  <c r="AG221" i="15"/>
  <c r="AH221" i="15"/>
  <c r="AI221" i="15"/>
  <c r="AJ223" i="15"/>
  <c r="L580" i="15"/>
  <c r="AJ234" i="15"/>
  <c r="L591" i="15"/>
  <c r="AJ238" i="15"/>
  <c r="L595" i="15"/>
  <c r="AG234" i="15"/>
  <c r="AH234" i="15"/>
  <c r="AI234" i="15" s="1"/>
  <c r="AJ230" i="15"/>
  <c r="AL230" i="15" s="1"/>
  <c r="AM230" i="15" s="1"/>
  <c r="L587" i="15"/>
  <c r="AF220" i="15"/>
  <c r="K577" i="15"/>
  <c r="AG226" i="15"/>
  <c r="AH226" i="15"/>
  <c r="AI226" i="15"/>
  <c r="AJ235" i="15"/>
  <c r="AL235" i="15" s="1"/>
  <c r="AM235" i="15" s="1"/>
  <c r="L592" i="15"/>
  <c r="K629" i="15"/>
  <c r="AF272" i="15"/>
  <c r="AG272" i="15" s="1"/>
  <c r="AC272" i="15"/>
  <c r="AD272" i="15"/>
  <c r="AE272" i="15" s="1"/>
  <c r="AG271" i="15"/>
  <c r="AH271" i="15"/>
  <c r="AI271" i="15" s="1"/>
  <c r="L628" i="15"/>
  <c r="AJ271" i="15"/>
  <c r="AK271" i="15" s="1"/>
  <c r="AL144" i="15"/>
  <c r="AM144" i="15" s="1"/>
  <c r="AD270" i="15"/>
  <c r="AE270" i="15"/>
  <c r="AC270" i="15"/>
  <c r="K627" i="15"/>
  <c r="AF270" i="15"/>
  <c r="AH270" i="15"/>
  <c r="AI270" i="15" s="1"/>
  <c r="AH269" i="15"/>
  <c r="AI269" i="15" s="1"/>
  <c r="AG269" i="15"/>
  <c r="AJ269" i="15"/>
  <c r="AK269" i="15" s="1"/>
  <c r="L626" i="15"/>
  <c r="AF268" i="15"/>
  <c r="K625" i="15"/>
  <c r="AL142" i="15"/>
  <c r="AM142" i="15" s="1"/>
  <c r="AC268" i="15"/>
  <c r="AD268" i="15"/>
  <c r="AE268" i="15"/>
  <c r="Y267" i="15"/>
  <c r="Z267" i="15"/>
  <c r="AA267" i="15"/>
  <c r="AH141" i="15"/>
  <c r="AI141" i="15" s="1"/>
  <c r="J624" i="15"/>
  <c r="AB267" i="15"/>
  <c r="AF266" i="15"/>
  <c r="AG266" i="15" s="1"/>
  <c r="K623" i="15"/>
  <c r="AD266" i="15"/>
  <c r="AE266" i="15"/>
  <c r="AC266" i="15"/>
  <c r="AJ265" i="15"/>
  <c r="L622" i="15"/>
  <c r="AG265" i="15"/>
  <c r="AH265" i="15"/>
  <c r="AI265" i="15" s="1"/>
  <c r="AL140" i="15"/>
  <c r="AM140" i="15"/>
  <c r="AK124" i="15"/>
  <c r="AL124" i="15"/>
  <c r="AM124" i="15"/>
  <c r="AK131" i="15"/>
  <c r="AL131" i="15"/>
  <c r="AM131" i="15" s="1"/>
  <c r="AK158" i="15"/>
  <c r="AL158" i="15"/>
  <c r="AM158" i="15"/>
  <c r="AL160" i="15"/>
  <c r="AM160" i="15"/>
  <c r="AJ255" i="15"/>
  <c r="AK255" i="15" s="1"/>
  <c r="L612" i="15"/>
  <c r="AG261" i="15"/>
  <c r="AH261" i="15"/>
  <c r="AI261" i="15" s="1"/>
  <c r="AK259" i="15"/>
  <c r="AM259" i="15"/>
  <c r="AG244" i="15"/>
  <c r="AJ244" i="15"/>
  <c r="AL244" i="15" s="1"/>
  <c r="AM244" i="15" s="1"/>
  <c r="L601" i="15"/>
  <c r="AG255" i="15"/>
  <c r="AH255" i="15"/>
  <c r="AI255" i="15"/>
  <c r="AJ261" i="15"/>
  <c r="L618" i="15"/>
  <c r="AL301" i="15"/>
  <c r="AM301" i="15"/>
  <c r="AK301" i="15"/>
  <c r="AJ249" i="15"/>
  <c r="L606" i="15"/>
  <c r="AK281" i="15"/>
  <c r="AJ206" i="15"/>
  <c r="L563" i="15"/>
  <c r="AK300" i="15"/>
  <c r="AL300" i="15"/>
  <c r="AM300" i="15" s="1"/>
  <c r="AK254" i="15"/>
  <c r="AL254" i="15"/>
  <c r="AM254" i="15" s="1"/>
  <c r="AG258" i="15"/>
  <c r="AH258" i="15"/>
  <c r="AI258" i="15" s="1"/>
  <c r="AL280" i="15"/>
  <c r="AM280" i="15" s="1"/>
  <c r="AK280" i="15"/>
  <c r="AL297" i="15"/>
  <c r="AM297" i="15" s="1"/>
  <c r="AK297" i="15"/>
  <c r="AK302" i="15"/>
  <c r="AG252" i="15"/>
  <c r="AK214" i="15"/>
  <c r="AL214" i="15"/>
  <c r="AM214" i="15"/>
  <c r="AK296" i="15"/>
  <c r="AL296" i="15"/>
  <c r="AM296" i="15" s="1"/>
  <c r="AL207" i="15"/>
  <c r="AM207" i="15" s="1"/>
  <c r="AK207" i="15"/>
  <c r="AJ258" i="15"/>
  <c r="AL258" i="15"/>
  <c r="L615" i="15"/>
  <c r="AJ252" i="15"/>
  <c r="AK252" i="15" s="1"/>
  <c r="L609" i="15"/>
  <c r="AK274" i="15"/>
  <c r="AL274" i="15"/>
  <c r="AM274" i="15" s="1"/>
  <c r="AK282" i="15"/>
  <c r="AL282" i="15"/>
  <c r="AM282" i="15" s="1"/>
  <c r="AK253" i="15"/>
  <c r="AL253" i="15"/>
  <c r="AM253" i="15" s="1"/>
  <c r="AK279" i="15"/>
  <c r="AL279" i="15"/>
  <c r="AM279" i="15"/>
  <c r="AL208" i="15"/>
  <c r="AM208" i="15" s="1"/>
  <c r="AK208" i="15"/>
  <c r="AK213" i="15"/>
  <c r="AL213" i="15"/>
  <c r="AM213" i="15" s="1"/>
  <c r="AL303" i="15"/>
  <c r="AM303" i="15" s="1"/>
  <c r="L572" i="15"/>
  <c r="AJ215" i="15"/>
  <c r="AK245" i="15"/>
  <c r="AL245" i="15"/>
  <c r="AM245" i="15" s="1"/>
  <c r="AL299" i="15"/>
  <c r="AM299" i="15"/>
  <c r="AK299" i="15"/>
  <c r="AK298" i="15"/>
  <c r="AL298" i="15"/>
  <c r="AM298" i="15"/>
  <c r="L642" i="15"/>
  <c r="AJ285" i="15"/>
  <c r="AG289" i="15"/>
  <c r="AH289" i="15"/>
  <c r="AI289" i="15" s="1"/>
  <c r="AJ290" i="15"/>
  <c r="AK290" i="15" s="1"/>
  <c r="L647" i="15"/>
  <c r="L646" i="15"/>
  <c r="L661" i="15" s="1"/>
  <c r="L304" i="15" s="1"/>
  <c r="AJ304" i="15" s="1"/>
  <c r="AJ289" i="15"/>
  <c r="AL289" i="15" s="1"/>
  <c r="AM289" i="15" s="1"/>
  <c r="AK291" i="15"/>
  <c r="AL291" i="15"/>
  <c r="AM291" i="15" s="1"/>
  <c r="L643" i="15"/>
  <c r="AJ286" i="15"/>
  <c r="AG285" i="15"/>
  <c r="AL288" i="15"/>
  <c r="AM288" i="15" s="1"/>
  <c r="AK288" i="15"/>
  <c r="AK287" i="15"/>
  <c r="AH290" i="15"/>
  <c r="AI290" i="15" s="1"/>
  <c r="AK293" i="15"/>
  <c r="AH286" i="15"/>
  <c r="AI286" i="15" s="1"/>
  <c r="AG286" i="15"/>
  <c r="AJ232" i="15"/>
  <c r="AK232" i="15" s="1"/>
  <c r="L589" i="15"/>
  <c r="AL239" i="15"/>
  <c r="AM239" i="15" s="1"/>
  <c r="AK239" i="15"/>
  <c r="AG241" i="15"/>
  <c r="AJ240" i="15"/>
  <c r="AL240" i="15" s="1"/>
  <c r="AM240" i="15"/>
  <c r="L597" i="15"/>
  <c r="AK224" i="15"/>
  <c r="AJ236" i="15"/>
  <c r="L593" i="15"/>
  <c r="AJ237" i="15"/>
  <c r="L594" i="15"/>
  <c r="AJ241" i="15"/>
  <c r="AK241" i="15" s="1"/>
  <c r="L598" i="15"/>
  <c r="AG232" i="15"/>
  <c r="AK227" i="15"/>
  <c r="AL227" i="15"/>
  <c r="AM227" i="15"/>
  <c r="AJ228" i="15"/>
  <c r="AK228" i="15" s="1"/>
  <c r="L585" i="15"/>
  <c r="AK231" i="15"/>
  <c r="AL231" i="15"/>
  <c r="AM231" i="15" s="1"/>
  <c r="AJ222" i="15"/>
  <c r="L579" i="15"/>
  <c r="AG237" i="15"/>
  <c r="AH237" i="15"/>
  <c r="AI237" i="15" s="1"/>
  <c r="AG240" i="15"/>
  <c r="AH236" i="15"/>
  <c r="AI236" i="15" s="1"/>
  <c r="AK202" i="15"/>
  <c r="AL202" i="15"/>
  <c r="AM202" i="15" s="1"/>
  <c r="AL199" i="15"/>
  <c r="AM199" i="15" s="1"/>
  <c r="AK199" i="15"/>
  <c r="AK200" i="15"/>
  <c r="AL200" i="15"/>
  <c r="AM200" i="15" s="1"/>
  <c r="AL194" i="15"/>
  <c r="AM194" i="15" s="1"/>
  <c r="AK198" i="15"/>
  <c r="AL198" i="15"/>
  <c r="AM198" i="15"/>
  <c r="AL203" i="15"/>
  <c r="AM203" i="15" s="1"/>
  <c r="AL195" i="15"/>
  <c r="AM195" i="15"/>
  <c r="AL204" i="15"/>
  <c r="AM204" i="15" s="1"/>
  <c r="AK204" i="15"/>
  <c r="AL196" i="15"/>
  <c r="AM196" i="15" s="1"/>
  <c r="AK196" i="15"/>
  <c r="AM197" i="15"/>
  <c r="AK197" i="15"/>
  <c r="AK234" i="15"/>
  <c r="AL234" i="15"/>
  <c r="AM234" i="15"/>
  <c r="AK223" i="15"/>
  <c r="AL223" i="15"/>
  <c r="AM223" i="15" s="1"/>
  <c r="AK221" i="15"/>
  <c r="AL221" i="15"/>
  <c r="AM221" i="15" s="1"/>
  <c r="AJ220" i="15"/>
  <c r="AK220" i="15" s="1"/>
  <c r="L577" i="15"/>
  <c r="AK230" i="15"/>
  <c r="AK238" i="15"/>
  <c r="AL238" i="15"/>
  <c r="AM238" i="15" s="1"/>
  <c r="L629" i="15"/>
  <c r="AJ272" i="15"/>
  <c r="AK272" i="15" s="1"/>
  <c r="AH272" i="15"/>
  <c r="AI272" i="15" s="1"/>
  <c r="L627" i="15"/>
  <c r="AJ270" i="15"/>
  <c r="AL269" i="15"/>
  <c r="AM269" i="15" s="1"/>
  <c r="AJ268" i="15"/>
  <c r="AK268" i="15"/>
  <c r="L625" i="15"/>
  <c r="K624" i="15"/>
  <c r="AF267" i="15"/>
  <c r="AD267" i="15"/>
  <c r="AE267" i="15" s="1"/>
  <c r="AC267" i="15"/>
  <c r="L623" i="15"/>
  <c r="AJ266" i="15"/>
  <c r="AL265" i="15"/>
  <c r="AM265" i="15" s="1"/>
  <c r="AK265" i="15"/>
  <c r="AK261" i="15"/>
  <c r="AL261" i="15"/>
  <c r="AM261" i="15" s="1"/>
  <c r="AK244" i="15"/>
  <c r="AK258" i="15"/>
  <c r="AM258" i="15"/>
  <c r="AL206" i="15"/>
  <c r="AM206" i="15" s="1"/>
  <c r="AK206" i="15"/>
  <c r="AL215" i="15"/>
  <c r="AM215" i="15" s="1"/>
  <c r="AK215" i="15"/>
  <c r="AL252" i="15"/>
  <c r="AM252" i="15"/>
  <c r="AK249" i="15"/>
  <c r="AL249" i="15"/>
  <c r="AM249" i="15" s="1"/>
  <c r="AL290" i="15"/>
  <c r="AM290" i="15" s="1"/>
  <c r="AL285" i="15"/>
  <c r="AM285" i="15" s="1"/>
  <c r="AK285" i="15"/>
  <c r="AK289" i="15"/>
  <c r="AL241" i="15"/>
  <c r="AM241" i="15" s="1"/>
  <c r="AL222" i="15"/>
  <c r="AM222" i="15"/>
  <c r="AK222" i="15"/>
  <c r="AK236" i="15"/>
  <c r="AL236" i="15"/>
  <c r="AM236" i="15" s="1"/>
  <c r="AK240" i="15"/>
  <c r="AL232" i="15"/>
  <c r="AM232" i="15" s="1"/>
  <c r="AL272" i="15"/>
  <c r="AM272" i="15" s="1"/>
  <c r="AL270" i="15"/>
  <c r="AM270" i="15" s="1"/>
  <c r="AK270" i="15"/>
  <c r="AL268" i="15"/>
  <c r="AM268" i="15"/>
  <c r="L624" i="15"/>
  <c r="AJ267" i="15"/>
  <c r="AG267" i="15"/>
  <c r="AH267" i="15"/>
  <c r="AI267" i="15" s="1"/>
  <c r="D99" i="18"/>
  <c r="N89" i="18"/>
  <c r="I127" i="20"/>
  <c r="E99" i="18"/>
  <c r="AK267" i="15"/>
  <c r="AL267" i="15"/>
  <c r="AM267" i="15"/>
  <c r="J125" i="20"/>
  <c r="F99" i="18"/>
  <c r="K125" i="20" s="1"/>
  <c r="G99" i="18"/>
  <c r="L125" i="20" s="1"/>
  <c r="H99" i="18"/>
  <c r="M125" i="20" s="1"/>
  <c r="I99" i="18"/>
  <c r="N125" i="20" s="1"/>
  <c r="J99" i="18"/>
  <c r="K99" i="18"/>
  <c r="O125" i="20"/>
  <c r="L99" i="18"/>
  <c r="Q125" i="20"/>
  <c r="M99" i="18"/>
  <c r="Q166" i="15"/>
  <c r="D270" i="15"/>
  <c r="D627" i="15" s="1"/>
  <c r="R97" i="15"/>
  <c r="S97" i="15" s="1"/>
  <c r="R101" i="15"/>
  <c r="S101" i="15" s="1"/>
  <c r="D263" i="15"/>
  <c r="D620" i="15" s="1"/>
  <c r="R77" i="15"/>
  <c r="S77" i="15" s="1"/>
  <c r="R86" i="15"/>
  <c r="S86" i="15" s="1"/>
  <c r="R95" i="15"/>
  <c r="S95" i="15" s="1"/>
  <c r="R98" i="15"/>
  <c r="S98" i="15" s="1"/>
  <c r="R113" i="15"/>
  <c r="S113" i="15" s="1"/>
  <c r="R123" i="15"/>
  <c r="S123" i="15" s="1"/>
  <c r="R151" i="15"/>
  <c r="S151" i="15" s="1"/>
  <c r="R177" i="15"/>
  <c r="S177" i="15" s="1"/>
  <c r="R85" i="15"/>
  <c r="S85" i="15" s="1"/>
  <c r="R112" i="15"/>
  <c r="S112" i="15" s="1"/>
  <c r="R176" i="15"/>
  <c r="S176" i="15" s="1"/>
  <c r="R87" i="15"/>
  <c r="S87" i="15" s="1"/>
  <c r="R156" i="15"/>
  <c r="S156" i="15" s="1"/>
  <c r="R69" i="15"/>
  <c r="S69" i="15" s="1"/>
  <c r="R172" i="15"/>
  <c r="S172" i="15" s="1"/>
  <c r="R173" i="15"/>
  <c r="S173" i="15" s="1"/>
  <c r="R115" i="15"/>
  <c r="S115" i="15" s="1"/>
  <c r="R147" i="15"/>
  <c r="S147" i="15" s="1"/>
  <c r="D204" i="15"/>
  <c r="D561" i="15" s="1"/>
  <c r="R111" i="15"/>
  <c r="S111" i="15" s="1"/>
  <c r="R120" i="15"/>
  <c r="S120" i="15" s="1"/>
  <c r="R152" i="15"/>
  <c r="S152" i="15" s="1"/>
  <c r="R125" i="15"/>
  <c r="S125" i="15" s="1"/>
  <c r="Q131" i="15"/>
  <c r="R99" i="15"/>
  <c r="S99" i="15"/>
  <c r="R161" i="15"/>
  <c r="S161" i="15" s="1"/>
  <c r="D272" i="15"/>
  <c r="D629" i="15"/>
  <c r="R81" i="15"/>
  <c r="S81" i="15" s="1"/>
  <c r="R149" i="15"/>
  <c r="S149" i="15"/>
  <c r="D248" i="15"/>
  <c r="D605" i="15" s="1"/>
  <c r="D232" i="15"/>
  <c r="D589" i="15"/>
  <c r="R107" i="15"/>
  <c r="S107" i="15" s="1"/>
  <c r="R175" i="15"/>
  <c r="S175" i="15"/>
  <c r="D228" i="15"/>
  <c r="D585" i="15" s="1"/>
  <c r="D236" i="15"/>
  <c r="D593" i="15"/>
  <c r="D220" i="15"/>
  <c r="D577" i="15" s="1"/>
  <c r="R117" i="15"/>
  <c r="S117" i="15"/>
  <c r="D209" i="15"/>
  <c r="D566" i="15" s="1"/>
  <c r="D252" i="15"/>
  <c r="D609" i="15"/>
  <c r="D224" i="15"/>
  <c r="D581" i="15" s="1"/>
  <c r="D527" i="15"/>
  <c r="R159" i="15"/>
  <c r="S159" i="15" s="1"/>
  <c r="Q127" i="15"/>
  <c r="D211" i="15"/>
  <c r="D568" i="15"/>
  <c r="D194" i="15"/>
  <c r="D551" i="15" s="1"/>
  <c r="D284" i="15"/>
  <c r="D641" i="15"/>
  <c r="D254" i="15"/>
  <c r="D611" i="15" s="1"/>
  <c r="R75" i="15"/>
  <c r="S75" i="15"/>
  <c r="R76" i="15"/>
  <c r="S76" i="15" s="1"/>
  <c r="R67" i="15"/>
  <c r="S67" i="15"/>
  <c r="R169" i="15"/>
  <c r="S169" i="15" s="1"/>
  <c r="R89" i="15"/>
  <c r="S89" i="15"/>
  <c r="D246" i="15"/>
  <c r="D603" i="15" s="1"/>
  <c r="D215" i="15"/>
  <c r="D572" i="15"/>
  <c r="R72" i="15"/>
  <c r="S72" i="15" s="1"/>
  <c r="R171" i="15"/>
  <c r="S171" i="15"/>
  <c r="R126" i="15"/>
  <c r="S126" i="15" s="1"/>
  <c r="Q135" i="15"/>
  <c r="D210" i="15"/>
  <c r="D567" i="15" s="1"/>
  <c r="Q88" i="15"/>
  <c r="D249" i="15"/>
  <c r="D606" i="15"/>
  <c r="D214" i="15"/>
  <c r="D571" i="15" s="1"/>
  <c r="D293" i="15"/>
  <c r="D650" i="15"/>
  <c r="R100" i="15"/>
  <c r="S100" i="15" s="1"/>
  <c r="R164" i="15"/>
  <c r="S164" i="15"/>
  <c r="D257" i="15"/>
  <c r="D614" i="15" s="1"/>
  <c r="D205" i="15"/>
  <c r="D562" i="15"/>
  <c r="D245" i="15"/>
  <c r="D602" i="15" s="1"/>
  <c r="R144" i="15"/>
  <c r="S144" i="15"/>
  <c r="D193" i="15"/>
  <c r="D550" i="15" s="1"/>
  <c r="D261" i="15"/>
  <c r="D618" i="15"/>
  <c r="R78" i="15"/>
  <c r="S78" i="15" s="1"/>
  <c r="D281" i="15"/>
  <c r="D638" i="15"/>
  <c r="D300" i="15"/>
  <c r="D657" i="15" s="1"/>
  <c r="D277" i="15"/>
  <c r="D634" i="15"/>
  <c r="D529" i="15"/>
  <c r="D285" i="15"/>
  <c r="D642" i="15"/>
  <c r="R73" i="15"/>
  <c r="S73" i="15" s="1"/>
  <c r="Q73" i="15"/>
  <c r="R109" i="15"/>
  <c r="S109" i="15"/>
  <c r="Q109" i="15"/>
  <c r="R141" i="15"/>
  <c r="S141" i="15"/>
  <c r="Q165" i="15"/>
  <c r="R165" i="15"/>
  <c r="S165" i="15" s="1"/>
  <c r="Q163" i="15"/>
  <c r="R163" i="15"/>
  <c r="S163" i="15" s="1"/>
  <c r="Q122" i="15"/>
  <c r="R122" i="15"/>
  <c r="S122" i="15"/>
  <c r="Q132" i="15"/>
  <c r="R132" i="15"/>
  <c r="S132" i="15"/>
  <c r="D455" i="15"/>
  <c r="D222" i="15"/>
  <c r="D579" i="15" s="1"/>
  <c r="D499" i="15"/>
  <c r="D266" i="15"/>
  <c r="D623" i="15" s="1"/>
  <c r="R70" i="15"/>
  <c r="S70" i="15"/>
  <c r="Q70" i="15"/>
  <c r="Q103" i="15"/>
  <c r="R103" i="15"/>
  <c r="S103" i="15"/>
  <c r="R108" i="15"/>
  <c r="S108" i="15" s="1"/>
  <c r="Q108" i="15"/>
  <c r="Q104" i="15"/>
  <c r="R104" i="15"/>
  <c r="S104" i="15" s="1"/>
  <c r="Q145" i="15"/>
  <c r="R145" i="15"/>
  <c r="S145" i="15"/>
  <c r="D470" i="15"/>
  <c r="D237" i="15"/>
  <c r="D594" i="15"/>
  <c r="Q158" i="15"/>
  <c r="Q124" i="15"/>
  <c r="R124" i="15"/>
  <c r="S124" i="15"/>
  <c r="R105" i="15"/>
  <c r="S105" i="15" s="1"/>
  <c r="Q71" i="15"/>
  <c r="R71" i="15"/>
  <c r="S71" i="15"/>
  <c r="D433" i="15"/>
  <c r="D200" i="15"/>
  <c r="D557" i="15"/>
  <c r="D429" i="15"/>
  <c r="D196" i="15"/>
  <c r="D553" i="15" s="1"/>
  <c r="D425" i="15"/>
  <c r="D192" i="15"/>
  <c r="D549" i="15" s="1"/>
  <c r="D446" i="15"/>
  <c r="D213" i="15"/>
  <c r="D570" i="15"/>
  <c r="D493" i="15"/>
  <c r="D260" i="15"/>
  <c r="D617" i="15"/>
  <c r="D477" i="15"/>
  <c r="D244" i="15"/>
  <c r="D601" i="15" s="1"/>
  <c r="R121" i="15"/>
  <c r="S121" i="15"/>
  <c r="Q121" i="15"/>
  <c r="R83" i="15"/>
  <c r="S83" i="15"/>
  <c r="Q83" i="15"/>
  <c r="Q68" i="15"/>
  <c r="R68" i="15"/>
  <c r="S68" i="15"/>
  <c r="D436" i="15"/>
  <c r="D203" i="15"/>
  <c r="D560" i="15" s="1"/>
  <c r="D452" i="15"/>
  <c r="D219" i="15"/>
  <c r="D576" i="15" s="1"/>
  <c r="D522" i="15"/>
  <c r="D289" i="15"/>
  <c r="D646" i="15"/>
  <c r="D463" i="15"/>
  <c r="D230" i="15"/>
  <c r="D587" i="15"/>
  <c r="Q162" i="15"/>
  <c r="R162" i="15"/>
  <c r="S162" i="15"/>
  <c r="Q167" i="15"/>
  <c r="Q155" i="15"/>
  <c r="R155" i="15"/>
  <c r="S155" i="15"/>
  <c r="D512" i="15"/>
  <c r="D279" i="15"/>
  <c r="D636" i="15" s="1"/>
  <c r="D535" i="15"/>
  <c r="D302" i="15"/>
  <c r="D659" i="15" s="1"/>
  <c r="R140" i="15"/>
  <c r="S140" i="15"/>
  <c r="Q140" i="15"/>
  <c r="Q79" i="15"/>
  <c r="R79" i="15"/>
  <c r="S79" i="15"/>
  <c r="D466" i="15"/>
  <c r="D233" i="15"/>
  <c r="D590" i="15" s="1"/>
  <c r="E276" i="15"/>
  <c r="Q74" i="15"/>
  <c r="R74" i="15"/>
  <c r="S74" i="15" s="1"/>
  <c r="Q106" i="15"/>
  <c r="R106" i="15"/>
  <c r="S106" i="15" s="1"/>
  <c r="Q118" i="15"/>
  <c r="R118" i="15"/>
  <c r="S118" i="15"/>
  <c r="D206" i="15"/>
  <c r="D563" i="15" s="1"/>
  <c r="D439" i="15"/>
  <c r="D428" i="15"/>
  <c r="D195" i="15"/>
  <c r="D552" i="15" s="1"/>
  <c r="D441" i="15"/>
  <c r="D208" i="15"/>
  <c r="D565" i="15" s="1"/>
  <c r="D476" i="15"/>
  <c r="D243" i="15"/>
  <c r="D600" i="15"/>
  <c r="Q134" i="15"/>
  <c r="R134" i="15"/>
  <c r="S134" i="15"/>
  <c r="R82" i="15"/>
  <c r="S82" i="15" s="1"/>
  <c r="Q82" i="15"/>
  <c r="D501" i="15"/>
  <c r="D268" i="15"/>
  <c r="D625" i="15" s="1"/>
  <c r="D524" i="15"/>
  <c r="D291" i="15"/>
  <c r="D648" i="15"/>
  <c r="G661" i="15"/>
  <c r="G304" i="15" s="1"/>
  <c r="P304" i="15" s="1"/>
  <c r="R304" i="15" s="1"/>
  <c r="S304" i="15" s="1"/>
  <c r="Q153" i="15"/>
  <c r="R153" i="15"/>
  <c r="S153" i="15" s="1"/>
  <c r="Q129" i="15"/>
  <c r="R129" i="15"/>
  <c r="S129" i="15" s="1"/>
  <c r="Q128" i="15"/>
  <c r="R128" i="15"/>
  <c r="S128" i="15"/>
  <c r="D273" i="15"/>
  <c r="D630" i="15" s="1"/>
  <c r="D506" i="15"/>
  <c r="D475" i="15"/>
  <c r="D242" i="15"/>
  <c r="D599" i="15" s="1"/>
  <c r="D491" i="15"/>
  <c r="D258" i="15"/>
  <c r="D615" i="15" s="1"/>
  <c r="D483" i="15"/>
  <c r="D250" i="15"/>
  <c r="D607" i="15"/>
  <c r="Q174" i="15"/>
  <c r="D264" i="15"/>
  <c r="D621" i="15"/>
  <c r="D275" i="15"/>
  <c r="D632" i="15" s="1"/>
  <c r="D287" i="15"/>
  <c r="D644" i="15"/>
  <c r="D298" i="15"/>
  <c r="D655" i="15" s="1"/>
  <c r="Q96" i="15"/>
  <c r="R96" i="15"/>
  <c r="S96" i="15"/>
  <c r="Q160" i="15"/>
  <c r="R160" i="15"/>
  <c r="S160" i="15"/>
  <c r="T178" i="15"/>
  <c r="D229" i="15"/>
  <c r="D586" i="15" s="1"/>
  <c r="D226" i="15"/>
  <c r="D583" i="15"/>
  <c r="D223" i="15"/>
  <c r="D580" i="15" s="1"/>
  <c r="D259" i="15"/>
  <c r="D616" i="15"/>
  <c r="D269" i="15"/>
  <c r="D626" i="15" s="1"/>
  <c r="D267" i="15"/>
  <c r="D624" i="15"/>
  <c r="D265" i="15"/>
  <c r="D622" i="15" s="1"/>
  <c r="D282" i="15"/>
  <c r="D639" i="15"/>
  <c r="D280" i="15"/>
  <c r="D637" i="15" s="1"/>
  <c r="D278" i="15"/>
  <c r="D635" i="15"/>
  <c r="D276" i="15"/>
  <c r="D633" i="15" s="1"/>
  <c r="D274" i="15"/>
  <c r="D631" i="15"/>
  <c r="D292" i="15"/>
  <c r="D649" i="15" s="1"/>
  <c r="D290" i="15"/>
  <c r="D647" i="15"/>
  <c r="D288" i="15"/>
  <c r="D645" i="15" s="1"/>
  <c r="D286" i="15"/>
  <c r="D643" i="15"/>
  <c r="D303" i="15"/>
  <c r="D660" i="15" s="1"/>
  <c r="D301" i="15"/>
  <c r="D658" i="15"/>
  <c r="D299" i="15"/>
  <c r="D656" i="15" s="1"/>
  <c r="D297" i="15"/>
  <c r="D654" i="15"/>
  <c r="D295" i="15"/>
  <c r="D652" i="15" s="1"/>
  <c r="D430" i="15"/>
  <c r="F661" i="15"/>
  <c r="F304" i="15" s="1"/>
  <c r="N304" i="15" s="1"/>
  <c r="O304" i="15" s="1"/>
  <c r="R154" i="15"/>
  <c r="S154" i="15"/>
  <c r="D240" i="15"/>
  <c r="D597" i="15" s="1"/>
  <c r="D473" i="15"/>
  <c r="D484" i="15"/>
  <c r="D251" i="15"/>
  <c r="D608" i="15" s="1"/>
  <c r="D247" i="15"/>
  <c r="D604" i="15"/>
  <c r="D480" i="15"/>
  <c r="D435" i="15"/>
  <c r="D202" i="15"/>
  <c r="D559" i="15"/>
  <c r="D432" i="15"/>
  <c r="D199" i="15"/>
  <c r="D556" i="15" s="1"/>
  <c r="D191" i="15"/>
  <c r="D548" i="15"/>
  <c r="D424" i="15"/>
  <c r="D472" i="15"/>
  <c r="D239" i="15"/>
  <c r="D596" i="15"/>
  <c r="D504" i="15"/>
  <c r="D217" i="15"/>
  <c r="D574" i="15"/>
  <c r="D450" i="15"/>
  <c r="D431" i="15"/>
  <c r="D198" i="15"/>
  <c r="D555" i="15"/>
  <c r="D440" i="15"/>
  <c r="D207" i="15"/>
  <c r="D564" i="15" s="1"/>
  <c r="D235" i="15"/>
  <c r="D592" i="15"/>
  <c r="D468" i="15"/>
  <c r="D474" i="15"/>
  <c r="R133" i="15"/>
  <c r="S133" i="15"/>
  <c r="D489" i="15"/>
  <c r="D256" i="15"/>
  <c r="D613" i="15"/>
  <c r="E111" i="15"/>
  <c r="E237" i="15" s="1"/>
  <c r="E238" i="15"/>
  <c r="R116" i="20"/>
  <c r="Q220" i="20"/>
  <c r="Q116" i="20"/>
  <c r="AL403" i="15"/>
  <c r="AM403" i="15"/>
  <c r="C70" i="13"/>
  <c r="C84" i="13"/>
  <c r="C71" i="13"/>
  <c r="C83" i="13"/>
  <c r="E23" i="15"/>
  <c r="F23" i="15"/>
  <c r="D26" i="18"/>
  <c r="E24" i="21" s="1"/>
  <c r="E57" i="21" s="1"/>
  <c r="E90" i="21" s="1"/>
  <c r="E121" i="21" s="1"/>
  <c r="P116" i="20"/>
  <c r="P220" i="20"/>
  <c r="F138" i="15"/>
  <c r="D218" i="15"/>
  <c r="D575" i="15" s="1"/>
  <c r="B90" i="3"/>
  <c r="U70" i="19"/>
  <c r="G117" i="21"/>
  <c r="AI138" i="19"/>
  <c r="AI137" i="19"/>
  <c r="AJ137" i="19" s="1"/>
  <c r="AM136" i="19"/>
  <c r="AQ136" i="19"/>
  <c r="AR136" i="19" s="1"/>
  <c r="AI132" i="19"/>
  <c r="AI144" i="19"/>
  <c r="AJ144" i="19" s="1"/>
  <c r="AI142" i="19"/>
  <c r="AJ142" i="19" s="1"/>
  <c r="AI134" i="19"/>
  <c r="AJ134" i="19" s="1"/>
  <c r="AR143" i="19"/>
  <c r="AI141" i="19"/>
  <c r="AJ141" i="19" s="1"/>
  <c r="AI133" i="19"/>
  <c r="AI139" i="19"/>
  <c r="AQ135" i="19"/>
  <c r="AR135" i="19" s="1"/>
  <c r="AM135" i="19"/>
  <c r="AM131" i="19"/>
  <c r="AN131" i="19" s="1"/>
  <c r="AQ131" i="19"/>
  <c r="AI50" i="19"/>
  <c r="AJ50" i="19" s="1"/>
  <c r="AI51" i="19"/>
  <c r="AI49" i="19"/>
  <c r="AJ49" i="19" s="1"/>
  <c r="AR71" i="19"/>
  <c r="AJ70" i="19"/>
  <c r="AR72" i="19"/>
  <c r="AJ71" i="19"/>
  <c r="AM71" i="19"/>
  <c r="AM70" i="19"/>
  <c r="AR90" i="19"/>
  <c r="AQ92" i="19"/>
  <c r="AR92" i="19" s="1"/>
  <c r="AQ91" i="19"/>
  <c r="AR91" i="19" s="1"/>
  <c r="Y93" i="19"/>
  <c r="X93" i="19"/>
  <c r="AB90" i="19"/>
  <c r="AR120" i="19"/>
  <c r="AR116" i="19"/>
  <c r="AN122" i="19"/>
  <c r="AJ114" i="19"/>
  <c r="AR121" i="19"/>
  <c r="AJ116" i="19"/>
  <c r="AR113" i="19"/>
  <c r="AM120" i="19"/>
  <c r="AN120" i="19" s="1"/>
  <c r="AM121" i="19"/>
  <c r="AM119" i="19"/>
  <c r="AN119" i="19" s="1"/>
  <c r="AJ118" i="19"/>
  <c r="AM115" i="19"/>
  <c r="AN115" i="19" s="1"/>
  <c r="AM113" i="19"/>
  <c r="AN113" i="19" s="1"/>
  <c r="AM111" i="19"/>
  <c r="AN111" i="19" s="1"/>
  <c r="AQ124" i="19"/>
  <c r="AQ122" i="19"/>
  <c r="AR122" i="19" s="1"/>
  <c r="AQ118" i="19"/>
  <c r="AR118" i="19" s="1"/>
  <c r="AQ117" i="19"/>
  <c r="AQ112" i="19"/>
  <c r="R122" i="19"/>
  <c r="U120" i="19"/>
  <c r="V120" i="19" s="1"/>
  <c r="R114" i="19"/>
  <c r="R72" i="19"/>
  <c r="U50" i="19"/>
  <c r="AI31" i="19"/>
  <c r="AJ31" i="19" s="1"/>
  <c r="AI30" i="19"/>
  <c r="AI29" i="19"/>
  <c r="AJ29" i="19" s="1"/>
  <c r="X401" i="15"/>
  <c r="T384" i="15"/>
  <c r="U384" i="15" s="1"/>
  <c r="X379" i="15"/>
  <c r="Y379" i="15" s="1"/>
  <c r="AG377" i="15"/>
  <c r="U378" i="15"/>
  <c r="AB386" i="15"/>
  <c r="AC386" i="15"/>
  <c r="AK381" i="15"/>
  <c r="AB378" i="15"/>
  <c r="AC378" i="15" s="1"/>
  <c r="T376" i="15"/>
  <c r="AJ386" i="15"/>
  <c r="AK386" i="15"/>
  <c r="AF386" i="15"/>
  <c r="AG386" i="15" s="1"/>
  <c r="U375" i="15"/>
  <c r="X383" i="15"/>
  <c r="AK377" i="15"/>
  <c r="AB374" i="15"/>
  <c r="AC374" i="15" s="1"/>
  <c r="Y386" i="15"/>
  <c r="AF385" i="15"/>
  <c r="AJ385" i="15"/>
  <c r="AB382" i="15"/>
  <c r="AC381" i="15"/>
  <c r="X380" i="15"/>
  <c r="X375" i="15"/>
  <c r="U386" i="15"/>
  <c r="R385" i="15"/>
  <c r="S385" i="15" s="1"/>
  <c r="V385" i="15"/>
  <c r="W385" i="15" s="1"/>
  <c r="Q380" i="15"/>
  <c r="R379" i="15"/>
  <c r="S379" i="15" s="1"/>
  <c r="T358" i="15"/>
  <c r="U358" i="15"/>
  <c r="P357" i="15"/>
  <c r="Q357" i="15" s="1"/>
  <c r="AJ357" i="15"/>
  <c r="AK357" i="15" s="1"/>
  <c r="T357" i="15"/>
  <c r="Q356" i="15"/>
  <c r="T356" i="15"/>
  <c r="P355" i="15"/>
  <c r="Q355" i="15" s="1"/>
  <c r="T355" i="15"/>
  <c r="U355" i="15" s="1"/>
  <c r="P351" i="15"/>
  <c r="Q351" i="15" s="1"/>
  <c r="AB347" i="15"/>
  <c r="AC347" i="15" s="1"/>
  <c r="T353" i="15"/>
  <c r="AB351" i="15"/>
  <c r="T348" i="15"/>
  <c r="U348" i="15"/>
  <c r="R358" i="15"/>
  <c r="S358" i="15" s="1"/>
  <c r="T354" i="15"/>
  <c r="U354" i="15" s="1"/>
  <c r="U352" i="15"/>
  <c r="Y357" i="15"/>
  <c r="X352" i="15"/>
  <c r="T349" i="15"/>
  <c r="AF347" i="15"/>
  <c r="AG347" i="15" s="1"/>
  <c r="AJ347" i="15"/>
  <c r="AK347" i="15" s="1"/>
  <c r="X356" i="15"/>
  <c r="R357" i="15"/>
  <c r="S357" i="15" s="1"/>
  <c r="X354" i="15"/>
  <c r="T351" i="15"/>
  <c r="T350" i="15"/>
  <c r="V350" i="15" s="1"/>
  <c r="R347" i="15"/>
  <c r="S347" i="15" s="1"/>
  <c r="AD321" i="15"/>
  <c r="AE321" i="15" s="1"/>
  <c r="T315" i="15"/>
  <c r="U315" i="15" s="1"/>
  <c r="T314" i="15"/>
  <c r="U314" i="15" s="1"/>
  <c r="P315" i="15"/>
  <c r="R315" i="15" s="1"/>
  <c r="S315" i="15" s="1"/>
  <c r="U264" i="15"/>
  <c r="K620" i="15"/>
  <c r="AF263" i="15"/>
  <c r="Y264" i="15"/>
  <c r="AB263" i="15"/>
  <c r="AC263" i="15" s="1"/>
  <c r="I621" i="15"/>
  <c r="J576" i="15"/>
  <c r="AB219" i="15"/>
  <c r="AC219" i="15" s="1"/>
  <c r="K575" i="15"/>
  <c r="K619" i="15" s="1"/>
  <c r="K262" i="15" s="1"/>
  <c r="AF218" i="15"/>
  <c r="AG218" i="15"/>
  <c r="X217" i="15"/>
  <c r="Y217" i="15" s="1"/>
  <c r="I574" i="15"/>
  <c r="I619" i="15" s="1"/>
  <c r="I262" i="15" s="1"/>
  <c r="X219" i="15"/>
  <c r="Y219" i="15" s="1"/>
  <c r="AB218" i="15"/>
  <c r="AF187" i="15"/>
  <c r="AG187" i="15" s="1"/>
  <c r="K544" i="15"/>
  <c r="I546" i="15"/>
  <c r="X189" i="15"/>
  <c r="Y189" i="15"/>
  <c r="J545" i="15"/>
  <c r="AB188" i="15"/>
  <c r="AC188" i="15" s="1"/>
  <c r="I547" i="15"/>
  <c r="X190" i="15"/>
  <c r="Y190" i="15" s="1"/>
  <c r="X186" i="15"/>
  <c r="Y186" i="15" s="1"/>
  <c r="I543" i="15"/>
  <c r="X188" i="15"/>
  <c r="Z188" i="15" s="1"/>
  <c r="AA188" i="15" s="1"/>
  <c r="J544" i="15"/>
  <c r="I544" i="15"/>
  <c r="I545" i="15"/>
  <c r="AB187" i="15"/>
  <c r="AC187" i="15" s="1"/>
  <c r="T189" i="15"/>
  <c r="U189" i="15" s="1"/>
  <c r="D87" i="3"/>
  <c r="AN136" i="19"/>
  <c r="AM142" i="19"/>
  <c r="AN142" i="19" s="1"/>
  <c r="AQ142" i="19"/>
  <c r="AR142" i="19" s="1"/>
  <c r="AQ141" i="19"/>
  <c r="AR141" i="19" s="1"/>
  <c r="AM141" i="19"/>
  <c r="AN141" i="19" s="1"/>
  <c r="AQ132" i="19"/>
  <c r="AR132" i="19" s="1"/>
  <c r="AM132" i="19"/>
  <c r="AN132" i="19" s="1"/>
  <c r="AM138" i="19"/>
  <c r="AN138" i="19" s="1"/>
  <c r="AQ138" i="19"/>
  <c r="AR138" i="19"/>
  <c r="AM133" i="19"/>
  <c r="AN133" i="19" s="1"/>
  <c r="AQ133" i="19"/>
  <c r="AR133" i="19" s="1"/>
  <c r="AM144" i="19"/>
  <c r="AN144" i="19" s="1"/>
  <c r="AQ144" i="19"/>
  <c r="AR144" i="19" s="1"/>
  <c r="AM139" i="19"/>
  <c r="AQ139" i="19"/>
  <c r="AR139" i="19" s="1"/>
  <c r="AM134" i="19"/>
  <c r="AN134" i="19" s="1"/>
  <c r="AQ134" i="19"/>
  <c r="AQ137" i="19"/>
  <c r="AR137" i="19" s="1"/>
  <c r="AM137" i="19"/>
  <c r="AN137" i="19" s="1"/>
  <c r="AM51" i="19"/>
  <c r="AN51" i="19"/>
  <c r="AQ51" i="19"/>
  <c r="AR51" i="19" s="1"/>
  <c r="AM49" i="19"/>
  <c r="AN49" i="19"/>
  <c r="AQ49" i="19"/>
  <c r="AR49" i="19" s="1"/>
  <c r="AQ50" i="19"/>
  <c r="AR50" i="19" s="1"/>
  <c r="AM50" i="19"/>
  <c r="AN70" i="19"/>
  <c r="AN121" i="19"/>
  <c r="AR117" i="19"/>
  <c r="AM30" i="19"/>
  <c r="AQ30" i="19"/>
  <c r="AR30" i="19" s="1"/>
  <c r="AQ29" i="19"/>
  <c r="AR29" i="19" s="1"/>
  <c r="AM29" i="19"/>
  <c r="AN29" i="19" s="1"/>
  <c r="AM31" i="19"/>
  <c r="AQ31" i="19"/>
  <c r="AR31" i="19" s="1"/>
  <c r="AB401" i="15"/>
  <c r="Y401" i="15"/>
  <c r="AB375" i="15"/>
  <c r="AJ374" i="15"/>
  <c r="AK374" i="15"/>
  <c r="AF374" i="15"/>
  <c r="AB383" i="15"/>
  <c r="AC383" i="15" s="1"/>
  <c r="Y380" i="15"/>
  <c r="AC382" i="15"/>
  <c r="AJ378" i="15"/>
  <c r="AF378" i="15"/>
  <c r="AB379" i="15"/>
  <c r="AB380" i="15"/>
  <c r="AC380" i="15" s="1"/>
  <c r="AJ382" i="15"/>
  <c r="AF382" i="15"/>
  <c r="AG382" i="15" s="1"/>
  <c r="X376" i="15"/>
  <c r="Y376" i="15" s="1"/>
  <c r="X384" i="15"/>
  <c r="AF357" i="15"/>
  <c r="AG357" i="15" s="1"/>
  <c r="AB357" i="15"/>
  <c r="R351" i="15"/>
  <c r="S351" i="15" s="1"/>
  <c r="X350" i="15"/>
  <c r="AB352" i="15"/>
  <c r="AC352" i="15" s="1"/>
  <c r="Y356" i="15"/>
  <c r="AB355" i="15"/>
  <c r="X348" i="15"/>
  <c r="Y348" i="15" s="1"/>
  <c r="X358" i="15"/>
  <c r="Y358" i="15" s="1"/>
  <c r="AB354" i="15"/>
  <c r="AC354" i="15"/>
  <c r="AB356" i="15"/>
  <c r="X349" i="15"/>
  <c r="Y349" i="15" s="1"/>
  <c r="AC351" i="15"/>
  <c r="X353" i="15"/>
  <c r="U349" i="15"/>
  <c r="U351" i="15"/>
  <c r="AJ351" i="15"/>
  <c r="AK351" i="15" s="1"/>
  <c r="AF351" i="15"/>
  <c r="AG351" i="15" s="1"/>
  <c r="X314" i="15"/>
  <c r="Y314" i="15" s="1"/>
  <c r="X315" i="15"/>
  <c r="AB264" i="15"/>
  <c r="J621" i="15"/>
  <c r="AJ263" i="15"/>
  <c r="AK263" i="15" s="1"/>
  <c r="L620" i="15"/>
  <c r="L640" i="15" s="1"/>
  <c r="L283" i="15" s="1"/>
  <c r="AJ283" i="15" s="1"/>
  <c r="K576" i="15"/>
  <c r="AF219" i="15"/>
  <c r="J574" i="15"/>
  <c r="AB217" i="15"/>
  <c r="AC217" i="15" s="1"/>
  <c r="AJ218" i="15"/>
  <c r="AK218" i="15" s="1"/>
  <c r="L575" i="15"/>
  <c r="L619" i="15" s="1"/>
  <c r="L262" i="15" s="1"/>
  <c r="AJ262" i="15" s="1"/>
  <c r="J543" i="15"/>
  <c r="AB186" i="15"/>
  <c r="AC186" i="15" s="1"/>
  <c r="AB190" i="15"/>
  <c r="AC190" i="15" s="1"/>
  <c r="J547" i="15"/>
  <c r="AB189" i="15"/>
  <c r="AC189" i="15" s="1"/>
  <c r="J546" i="15"/>
  <c r="K545" i="15"/>
  <c r="AF188" i="15"/>
  <c r="AG188" i="15" s="1"/>
  <c r="L544" i="15"/>
  <c r="L573" i="15" s="1"/>
  <c r="L216" i="15" s="1"/>
  <c r="AJ187" i="15"/>
  <c r="AK187" i="15" s="1"/>
  <c r="AJ401" i="15"/>
  <c r="AF401" i="15"/>
  <c r="AG401" i="15"/>
  <c r="AG378" i="15"/>
  <c r="AB384" i="15"/>
  <c r="AC384" i="15" s="1"/>
  <c r="AB376" i="15"/>
  <c r="AJ380" i="15"/>
  <c r="AK380" i="15" s="1"/>
  <c r="AF380" i="15"/>
  <c r="AG380" i="15"/>
  <c r="AF383" i="15"/>
  <c r="AJ383" i="15"/>
  <c r="AK383" i="15" s="1"/>
  <c r="AC379" i="15"/>
  <c r="AF379" i="15"/>
  <c r="AG379" i="15"/>
  <c r="AJ379" i="15"/>
  <c r="AK379" i="15" s="1"/>
  <c r="AF375" i="15"/>
  <c r="AJ375" i="15"/>
  <c r="AK375" i="15" s="1"/>
  <c r="AB349" i="15"/>
  <c r="AC349" i="15" s="1"/>
  <c r="AB348" i="15"/>
  <c r="AF352" i="15"/>
  <c r="AG352" i="15" s="1"/>
  <c r="AJ352" i="15"/>
  <c r="AB350" i="15"/>
  <c r="AF354" i="15"/>
  <c r="AG354" i="15" s="1"/>
  <c r="AJ354" i="15"/>
  <c r="AK354" i="15" s="1"/>
  <c r="AC355" i="15"/>
  <c r="AJ355" i="15"/>
  <c r="AK355" i="15"/>
  <c r="AF355" i="15"/>
  <c r="AB353" i="15"/>
  <c r="AJ356" i="15"/>
  <c r="AK356" i="15" s="1"/>
  <c r="AF356" i="15"/>
  <c r="AG356" i="15" s="1"/>
  <c r="AB358" i="15"/>
  <c r="Y350" i="15"/>
  <c r="AB314" i="15"/>
  <c r="AC314" i="15" s="1"/>
  <c r="AB315" i="15"/>
  <c r="AC264" i="15"/>
  <c r="AF264" i="15"/>
  <c r="AG264" i="15"/>
  <c r="K621" i="15"/>
  <c r="K640" i="15" s="1"/>
  <c r="K283" i="15" s="1"/>
  <c r="AF217" i="15"/>
  <c r="AG217" i="15" s="1"/>
  <c r="K574" i="15"/>
  <c r="L576" i="15"/>
  <c r="AJ219" i="15"/>
  <c r="AK219" i="15" s="1"/>
  <c r="K547" i="15"/>
  <c r="AF190" i="15"/>
  <c r="AG190" i="15" s="1"/>
  <c r="L545" i="15"/>
  <c r="AJ188" i="15"/>
  <c r="AK188" i="15" s="1"/>
  <c r="K546" i="15"/>
  <c r="AF189" i="15"/>
  <c r="K543" i="15"/>
  <c r="AF186" i="15"/>
  <c r="AG186" i="15" s="1"/>
  <c r="AF384" i="15"/>
  <c r="AG384" i="15" s="1"/>
  <c r="AJ384" i="15"/>
  <c r="AC376" i="15"/>
  <c r="AF376" i="15"/>
  <c r="AJ376" i="15"/>
  <c r="AK376" i="15" s="1"/>
  <c r="AF348" i="15"/>
  <c r="AG348" i="15" s="1"/>
  <c r="AJ348" i="15"/>
  <c r="AJ358" i="15"/>
  <c r="AK358" i="15"/>
  <c r="AF358" i="15"/>
  <c r="AH358" i="15" s="1"/>
  <c r="AG355" i="15"/>
  <c r="AF350" i="15"/>
  <c r="AJ350" i="15"/>
  <c r="AK350" i="15"/>
  <c r="AJ353" i="15"/>
  <c r="AK353" i="15" s="1"/>
  <c r="AF353" i="15"/>
  <c r="AG353" i="15" s="1"/>
  <c r="AF349" i="15"/>
  <c r="AJ349" i="15"/>
  <c r="AK349" i="15" s="1"/>
  <c r="AC315" i="15"/>
  <c r="AF315" i="15"/>
  <c r="AG315" i="15" s="1"/>
  <c r="AJ315" i="15"/>
  <c r="AK315" i="15" s="1"/>
  <c r="AJ314" i="15"/>
  <c r="AK314" i="15" s="1"/>
  <c r="AF314" i="15"/>
  <c r="AG314" i="15" s="1"/>
  <c r="L621" i="15"/>
  <c r="AJ264" i="15"/>
  <c r="AK264" i="15"/>
  <c r="AJ217" i="15"/>
  <c r="AK217" i="15" s="1"/>
  <c r="L574" i="15"/>
  <c r="AJ186" i="15"/>
  <c r="AK186" i="15"/>
  <c r="L543" i="15"/>
  <c r="L546" i="15"/>
  <c r="AJ189" i="15"/>
  <c r="AK189" i="15" s="1"/>
  <c r="L547" i="15"/>
  <c r="AJ190" i="15"/>
  <c r="AK190" i="15" s="1"/>
  <c r="AK384" i="15"/>
  <c r="AG350" i="15"/>
  <c r="AG358" i="15"/>
  <c r="E69" i="21"/>
  <c r="E80" i="21"/>
  <c r="M80" i="21"/>
  <c r="M81" i="21" s="1"/>
  <c r="F117" i="21"/>
  <c r="G80" i="21"/>
  <c r="K80" i="21"/>
  <c r="K113" i="21" s="1"/>
  <c r="H80" i="21"/>
  <c r="L80" i="21"/>
  <c r="L113" i="21" s="1"/>
  <c r="G69" i="21"/>
  <c r="G70" i="21" s="1"/>
  <c r="G82" i="21" s="1"/>
  <c r="K69" i="21"/>
  <c r="P125" i="20"/>
  <c r="X35" i="19"/>
  <c r="X42" i="19"/>
  <c r="AJ42" i="19"/>
  <c r="AB38" i="19"/>
  <c r="X32" i="19"/>
  <c r="AB60" i="19"/>
  <c r="X60" i="19"/>
  <c r="AN59" i="19"/>
  <c r="AJ59" i="19"/>
  <c r="X59" i="19"/>
  <c r="Z59" i="19" s="1"/>
  <c r="AB58" i="19"/>
  <c r="AD58" i="19" s="1"/>
  <c r="AB81" i="19"/>
  <c r="Y76" i="19"/>
  <c r="U73" i="19"/>
  <c r="AB71" i="19"/>
  <c r="U103" i="19"/>
  <c r="AJ97" i="19"/>
  <c r="AN94" i="19"/>
  <c r="X118" i="19"/>
  <c r="U93" i="19"/>
  <c r="AJ30" i="19"/>
  <c r="AD402" i="15"/>
  <c r="AE402" i="15" s="1"/>
  <c r="Q374" i="15"/>
  <c r="R139" i="15"/>
  <c r="S139" i="15" s="1"/>
  <c r="H640" i="15"/>
  <c r="H283" i="15"/>
  <c r="T283" i="15" s="1"/>
  <c r="C85" i="13"/>
  <c r="G23" i="15"/>
  <c r="G59" i="15" s="1"/>
  <c r="C58" i="13"/>
  <c r="C72" i="13"/>
  <c r="M223" i="20"/>
  <c r="O112" i="21"/>
  <c r="E51" i="13"/>
  <c r="N31" i="20"/>
  <c r="L100" i="20"/>
  <c r="L103" i="20" s="1"/>
  <c r="L107" i="20" s="1"/>
  <c r="L116" i="20" s="1"/>
  <c r="L137" i="20" s="1"/>
  <c r="R125" i="20"/>
  <c r="N159" i="15"/>
  <c r="O159" i="15"/>
  <c r="F178" i="15"/>
  <c r="I168" i="20" s="1"/>
  <c r="P138" i="15"/>
  <c r="Q138" i="15"/>
  <c r="G497" i="15"/>
  <c r="G451" i="15"/>
  <c r="G452" i="15"/>
  <c r="P60" i="15"/>
  <c r="G419" i="15"/>
  <c r="G421" i="15"/>
  <c r="N71" i="15"/>
  <c r="O71" i="15"/>
  <c r="G422" i="15"/>
  <c r="G423" i="15"/>
  <c r="E178" i="15"/>
  <c r="E304" i="15"/>
  <c r="E284" i="15"/>
  <c r="E266" i="15"/>
  <c r="I71" i="13"/>
  <c r="D80" i="20"/>
  <c r="D82" i="20"/>
  <c r="D76" i="20"/>
  <c r="D84" i="20"/>
  <c r="D78" i="20"/>
  <c r="D86" i="20"/>
  <c r="C86" i="13"/>
  <c r="C73" i="13"/>
  <c r="H23" i="15"/>
  <c r="F26" i="18"/>
  <c r="G24" i="21" s="1"/>
  <c r="G57" i="21" s="1"/>
  <c r="G90" i="21" s="1"/>
  <c r="G121" i="21" s="1"/>
  <c r="C59" i="13"/>
  <c r="H497" i="15"/>
  <c r="T138" i="15"/>
  <c r="U138" i="15" s="1"/>
  <c r="G496" i="15"/>
  <c r="T93" i="15"/>
  <c r="U93" i="15" s="1"/>
  <c r="H452" i="15"/>
  <c r="H451" i="15"/>
  <c r="T92" i="15"/>
  <c r="U92" i="15" s="1"/>
  <c r="G450" i="15"/>
  <c r="T64" i="15"/>
  <c r="U64" i="15" s="1"/>
  <c r="H423" i="15"/>
  <c r="H422" i="15"/>
  <c r="T63" i="15"/>
  <c r="U63" i="15" s="1"/>
  <c r="H421" i="15"/>
  <c r="T62" i="15"/>
  <c r="U62" i="15" s="1"/>
  <c r="G420" i="15"/>
  <c r="T60" i="15"/>
  <c r="U60" i="15"/>
  <c r="H419" i="15"/>
  <c r="C87" i="13"/>
  <c r="C60" i="13"/>
  <c r="I23" i="15"/>
  <c r="I59" i="15"/>
  <c r="J110" i="19" s="1"/>
  <c r="J130" i="19" s="1"/>
  <c r="C74" i="13"/>
  <c r="H496" i="15"/>
  <c r="H516" i="15" s="1"/>
  <c r="H157" i="15" s="1"/>
  <c r="T137" i="15"/>
  <c r="U137" i="15" s="1"/>
  <c r="X138" i="15"/>
  <c r="Y138" i="15"/>
  <c r="I497" i="15"/>
  <c r="T91" i="15"/>
  <c r="U91" i="15" s="1"/>
  <c r="H450" i="15"/>
  <c r="H495" i="15"/>
  <c r="H136" i="15" s="1"/>
  <c r="K156" i="20" s="1"/>
  <c r="I451" i="15"/>
  <c r="X92" i="15"/>
  <c r="Y92" i="15" s="1"/>
  <c r="I452" i="15"/>
  <c r="X93" i="15"/>
  <c r="Y93" i="15" s="1"/>
  <c r="X60" i="15"/>
  <c r="Y60" i="15" s="1"/>
  <c r="I419" i="15"/>
  <c r="X63" i="15"/>
  <c r="Y63" i="15"/>
  <c r="I422" i="15"/>
  <c r="T61" i="15"/>
  <c r="U61" i="15"/>
  <c r="H420" i="15"/>
  <c r="H449" i="15" s="1"/>
  <c r="H90" i="15" s="1"/>
  <c r="K150" i="20" s="1"/>
  <c r="I421" i="15"/>
  <c r="X62" i="15"/>
  <c r="Y62" i="15"/>
  <c r="I423" i="15"/>
  <c r="X64" i="15"/>
  <c r="Y64" i="15" s="1"/>
  <c r="C88" i="13"/>
  <c r="C61" i="13"/>
  <c r="J23" i="15"/>
  <c r="H26" i="18" s="1"/>
  <c r="I24" i="21" s="1"/>
  <c r="I57" i="21"/>
  <c r="I90" i="21" s="1"/>
  <c r="I121" i="21" s="1"/>
  <c r="C75" i="13"/>
  <c r="C50" i="13"/>
  <c r="C62" i="13" s="1"/>
  <c r="G26" i="18"/>
  <c r="H24" i="21" s="1"/>
  <c r="H57" i="21" s="1"/>
  <c r="H90" i="21"/>
  <c r="H121" i="21" s="1"/>
  <c r="AB138" i="15"/>
  <c r="AC138" i="15"/>
  <c r="J497" i="15"/>
  <c r="I496" i="15"/>
  <c r="X137" i="15"/>
  <c r="Y137" i="15" s="1"/>
  <c r="AB93" i="15"/>
  <c r="AC93" i="15" s="1"/>
  <c r="J452" i="15"/>
  <c r="J451" i="15"/>
  <c r="AB92" i="15"/>
  <c r="AC92" i="15" s="1"/>
  <c r="I450" i="15"/>
  <c r="X91" i="15"/>
  <c r="Y91" i="15" s="1"/>
  <c r="X61" i="15"/>
  <c r="Y61" i="15" s="1"/>
  <c r="I420" i="15"/>
  <c r="I449" i="15" s="1"/>
  <c r="I90" i="15" s="1"/>
  <c r="J423" i="15"/>
  <c r="AB64" i="15"/>
  <c r="AC64" i="15" s="1"/>
  <c r="J422" i="15"/>
  <c r="AB63" i="15"/>
  <c r="AC63" i="15" s="1"/>
  <c r="AB62" i="15"/>
  <c r="AC62" i="15"/>
  <c r="J421" i="15"/>
  <c r="J419" i="15"/>
  <c r="AB60" i="15"/>
  <c r="AC60" i="15" s="1"/>
  <c r="F49" i="13"/>
  <c r="M268" i="20" s="1"/>
  <c r="J59" i="15"/>
  <c r="J496" i="15"/>
  <c r="AB137" i="15"/>
  <c r="AC137" i="15" s="1"/>
  <c r="AF138" i="15"/>
  <c r="K497" i="15"/>
  <c r="AB91" i="15"/>
  <c r="AC91" i="15" s="1"/>
  <c r="J450" i="15"/>
  <c r="J495" i="15" s="1"/>
  <c r="J136" i="15" s="1"/>
  <c r="K452" i="15"/>
  <c r="AF93" i="15"/>
  <c r="AG93" i="15" s="1"/>
  <c r="AF92" i="15"/>
  <c r="AG92" i="15" s="1"/>
  <c r="K451" i="15"/>
  <c r="K423" i="15"/>
  <c r="AF64" i="15"/>
  <c r="AG64" i="15"/>
  <c r="AB61" i="15"/>
  <c r="AC61" i="15" s="1"/>
  <c r="J420" i="15"/>
  <c r="AF60" i="15"/>
  <c r="AG60" i="15" s="1"/>
  <c r="K419" i="15"/>
  <c r="AF62" i="15"/>
  <c r="AG62" i="15" s="1"/>
  <c r="K421" i="15"/>
  <c r="AF63" i="15"/>
  <c r="K422" i="15"/>
  <c r="F50" i="13"/>
  <c r="N37" i="20"/>
  <c r="H49" i="13"/>
  <c r="AJ138" i="15"/>
  <c r="AK138" i="15" s="1"/>
  <c r="L497" i="15"/>
  <c r="AF137" i="15"/>
  <c r="AG137" i="15" s="1"/>
  <c r="K496" i="15"/>
  <c r="K516" i="15" s="1"/>
  <c r="K157" i="15" s="1"/>
  <c r="AG138" i="15"/>
  <c r="AJ92" i="15"/>
  <c r="AK92" i="15" s="1"/>
  <c r="L451" i="15"/>
  <c r="L495" i="15" s="1"/>
  <c r="L136" i="15" s="1"/>
  <c r="O156" i="20" s="1"/>
  <c r="L452" i="15"/>
  <c r="AJ93" i="15"/>
  <c r="AK93" i="15" s="1"/>
  <c r="K450" i="15"/>
  <c r="AF91" i="15"/>
  <c r="AG91" i="15" s="1"/>
  <c r="AJ63" i="15"/>
  <c r="AK63" i="15" s="1"/>
  <c r="L422" i="15"/>
  <c r="L419" i="15"/>
  <c r="AJ60" i="15"/>
  <c r="AK60" i="15" s="1"/>
  <c r="AJ62" i="15"/>
  <c r="AK62" i="15" s="1"/>
  <c r="L421" i="15"/>
  <c r="K420" i="15"/>
  <c r="AF61" i="15"/>
  <c r="AG61" i="15" s="1"/>
  <c r="AJ64" i="15"/>
  <c r="AK64" i="15" s="1"/>
  <c r="L423" i="15"/>
  <c r="F46" i="13"/>
  <c r="J21" i="20" s="1"/>
  <c r="H50" i="13"/>
  <c r="F51" i="13"/>
  <c r="O37" i="20" s="1"/>
  <c r="AJ137" i="15"/>
  <c r="L496" i="15"/>
  <c r="L516" i="15" s="1"/>
  <c r="L157" i="15" s="1"/>
  <c r="L450" i="15"/>
  <c r="AJ91" i="15"/>
  <c r="AK91" i="15" s="1"/>
  <c r="L420" i="15"/>
  <c r="AJ61" i="15"/>
  <c r="AK61" i="15" s="1"/>
  <c r="H46" i="13"/>
  <c r="J39" i="20"/>
  <c r="F47" i="13"/>
  <c r="K37" i="20" s="1"/>
  <c r="H51" i="13"/>
  <c r="O39" i="20"/>
  <c r="H47" i="13"/>
  <c r="K39" i="20" s="1"/>
  <c r="F48" i="13"/>
  <c r="L268" i="20"/>
  <c r="H48" i="13"/>
  <c r="L39" i="20" s="1"/>
  <c r="D72" i="13"/>
  <c r="G85" i="13"/>
  <c r="H72" i="13"/>
  <c r="J72" i="13" s="1"/>
  <c r="D75" i="13"/>
  <c r="N75" i="13"/>
  <c r="H61" i="13" s="1"/>
  <c r="D73" i="13"/>
  <c r="H75" i="13"/>
  <c r="J75" i="13"/>
  <c r="H73" i="13"/>
  <c r="J73" i="13" s="1"/>
  <c r="D74" i="13"/>
  <c r="N74" i="13"/>
  <c r="H60" i="13" s="1"/>
  <c r="D76" i="13"/>
  <c r="F76" i="13"/>
  <c r="H74" i="13"/>
  <c r="J74" i="13" s="1"/>
  <c r="H76" i="13"/>
  <c r="J76" i="13"/>
  <c r="D77" i="13"/>
  <c r="H77" i="13"/>
  <c r="J77" i="13" s="1"/>
  <c r="M21" i="18"/>
  <c r="I21" i="18"/>
  <c r="L21" i="18"/>
  <c r="H21" i="18"/>
  <c r="D21" i="18"/>
  <c r="K21" i="18"/>
  <c r="G21" i="18"/>
  <c r="E21" i="18"/>
  <c r="J21" i="18"/>
  <c r="G19" i="18"/>
  <c r="H19" i="18" s="1"/>
  <c r="I19" i="18" s="1"/>
  <c r="J19" i="18" s="1"/>
  <c r="K19" i="18"/>
  <c r="L19" i="18" s="1"/>
  <c r="M19" i="18" s="1"/>
  <c r="R150" i="15"/>
  <c r="S150" i="15" s="1"/>
  <c r="D201" i="15"/>
  <c r="D558" i="15"/>
  <c r="D255" i="15"/>
  <c r="D612" i="15" s="1"/>
  <c r="D231" i="15"/>
  <c r="D588" i="15"/>
  <c r="G449" i="15"/>
  <c r="G90" i="15" s="1"/>
  <c r="R143" i="15"/>
  <c r="S143" i="15"/>
  <c r="R168" i="15"/>
  <c r="S168" i="15" s="1"/>
  <c r="D227" i="15"/>
  <c r="D584" i="15"/>
  <c r="H59" i="15"/>
  <c r="J69" i="19"/>
  <c r="J89" i="19"/>
  <c r="I185" i="15"/>
  <c r="I313" i="15" s="1"/>
  <c r="I346" i="15" s="1"/>
  <c r="I373" i="15" s="1"/>
  <c r="I400" i="15" s="1"/>
  <c r="I418" i="15" s="1"/>
  <c r="I540" i="15" s="1"/>
  <c r="I110" i="19"/>
  <c r="I130" i="19" s="1"/>
  <c r="N178" i="15"/>
  <c r="O178" i="15" s="1"/>
  <c r="I170" i="20" s="1"/>
  <c r="E26" i="18"/>
  <c r="F24" i="21" s="1"/>
  <c r="F57" i="21" s="1"/>
  <c r="F90" i="21" s="1"/>
  <c r="F121" i="21" s="1"/>
  <c r="J28" i="19"/>
  <c r="J48" i="19"/>
  <c r="Q60" i="15"/>
  <c r="F59" i="15"/>
  <c r="H168" i="20"/>
  <c r="H110" i="19"/>
  <c r="H130" i="19" s="1"/>
  <c r="H28" i="19"/>
  <c r="H48" i="19" s="1"/>
  <c r="G28" i="19"/>
  <c r="G48" i="19" s="1"/>
  <c r="F185" i="15"/>
  <c r="F313" i="15"/>
  <c r="F346" i="15" s="1"/>
  <c r="F373" i="15" s="1"/>
  <c r="F400" i="15" s="1"/>
  <c r="F418" i="15"/>
  <c r="F540" i="15" s="1"/>
  <c r="G69" i="19"/>
  <c r="G89" i="19"/>
  <c r="G110" i="19"/>
  <c r="G130" i="19" s="1"/>
  <c r="I113" i="21"/>
  <c r="N81" i="21"/>
  <c r="M82" i="21"/>
  <c r="K81" i="21"/>
  <c r="G81" i="21"/>
  <c r="K70" i="21"/>
  <c r="K82" i="21" s="1"/>
  <c r="L70" i="21"/>
  <c r="P69" i="21"/>
  <c r="Q69" i="21" s="1"/>
  <c r="O94" i="21"/>
  <c r="K117" i="21"/>
  <c r="D70" i="21"/>
  <c r="L223" i="20"/>
  <c r="D48" i="21"/>
  <c r="G113" i="21"/>
  <c r="I223" i="20"/>
  <c r="I102" i="21"/>
  <c r="D102" i="21"/>
  <c r="L48" i="21"/>
  <c r="L102" i="21"/>
  <c r="P221" i="20"/>
  <c r="T139" i="19"/>
  <c r="V139" i="19" s="1"/>
  <c r="X137" i="19"/>
  <c r="T134" i="19"/>
  <c r="V134" i="19" s="1"/>
  <c r="AN139" i="19"/>
  <c r="AN135" i="19"/>
  <c r="AN112" i="19"/>
  <c r="AR114" i="19"/>
  <c r="AB113" i="19"/>
  <c r="T116" i="19"/>
  <c r="AN92" i="19"/>
  <c r="U91" i="19"/>
  <c r="AJ72" i="19"/>
  <c r="U49" i="19"/>
  <c r="V401" i="15"/>
  <c r="AK401" i="15"/>
  <c r="Z379" i="15"/>
  <c r="AA379" i="15" s="1"/>
  <c r="V375" i="15"/>
  <c r="Y384" i="15"/>
  <c r="Y392" i="15"/>
  <c r="Q391" i="15"/>
  <c r="R387" i="15"/>
  <c r="S387" i="15" s="1"/>
  <c r="Q375" i="15"/>
  <c r="U387" i="15"/>
  <c r="V349" i="15"/>
  <c r="W349" i="15" s="1"/>
  <c r="V354" i="15"/>
  <c r="W354" i="15" s="1"/>
  <c r="AC365" i="15"/>
  <c r="Z366" i="15"/>
  <c r="AA366" i="15"/>
  <c r="R360" i="15"/>
  <c r="S360" i="15" s="1"/>
  <c r="V358" i="15"/>
  <c r="W358" i="15" s="1"/>
  <c r="AL363" i="15"/>
  <c r="AM363" i="15"/>
  <c r="AL364" i="15"/>
  <c r="AM364" i="15" s="1"/>
  <c r="Q353" i="15"/>
  <c r="AC364" i="15"/>
  <c r="AC366" i="15"/>
  <c r="AG219" i="15"/>
  <c r="AC218" i="15"/>
  <c r="P178" i="15"/>
  <c r="J168" i="20"/>
  <c r="Q304" i="15"/>
  <c r="K168" i="20"/>
  <c r="AG263" i="15"/>
  <c r="AG189" i="15"/>
  <c r="Q186" i="15"/>
  <c r="AK137" i="15"/>
  <c r="G516" i="15"/>
  <c r="G157" i="15" s="1"/>
  <c r="AG63" i="15"/>
  <c r="J84" i="4"/>
  <c r="D84" i="4"/>
  <c r="F137" i="15"/>
  <c r="P137" i="15"/>
  <c r="Q137" i="15"/>
  <c r="L71" i="4"/>
  <c r="L60" i="4"/>
  <c r="F91" i="15"/>
  <c r="N91" i="15"/>
  <c r="O91" i="15"/>
  <c r="P91" i="15"/>
  <c r="Q91" i="15" s="1"/>
  <c r="G36" i="4"/>
  <c r="F92" i="15"/>
  <c r="P92" i="15"/>
  <c r="Q92" i="15" s="1"/>
  <c r="P62" i="15"/>
  <c r="Q62" i="15" s="1"/>
  <c r="F61" i="15"/>
  <c r="N61" i="15" s="1"/>
  <c r="O61" i="15" s="1"/>
  <c r="P61" i="15"/>
  <c r="Q61" i="15" s="1"/>
  <c r="L34" i="4"/>
  <c r="F63" i="15"/>
  <c r="N63" i="15" s="1"/>
  <c r="O63" i="15" s="1"/>
  <c r="P63" i="15"/>
  <c r="Q63" i="15" s="1"/>
  <c r="G14" i="4"/>
  <c r="L74" i="3"/>
  <c r="E138" i="15"/>
  <c r="E264" i="15" s="1"/>
  <c r="N264" i="15"/>
  <c r="E137" i="15"/>
  <c r="G64" i="3"/>
  <c r="J87" i="3"/>
  <c r="E92" i="15"/>
  <c r="E218" i="15"/>
  <c r="N218" i="15"/>
  <c r="E91" i="15"/>
  <c r="G38" i="3"/>
  <c r="G19" i="3"/>
  <c r="L37" i="3"/>
  <c r="D189" i="15"/>
  <c r="D546" i="15"/>
  <c r="D186" i="15"/>
  <c r="D543" i="15" s="1"/>
  <c r="D420" i="15"/>
  <c r="F74" i="13"/>
  <c r="E87" i="13"/>
  <c r="M21" i="20"/>
  <c r="F82" i="20" s="1"/>
  <c r="K76" i="13"/>
  <c r="N76" i="13"/>
  <c r="H62" i="13" s="1"/>
  <c r="N72" i="13"/>
  <c r="H58" i="13"/>
  <c r="O72" i="13"/>
  <c r="L76" i="13"/>
  <c r="G62" i="13" s="1"/>
  <c r="W401" i="15"/>
  <c r="Z401" i="15"/>
  <c r="AA401" i="15"/>
  <c r="W375" i="15"/>
  <c r="Z358" i="15"/>
  <c r="AA358" i="15"/>
  <c r="Q178" i="15"/>
  <c r="J170" i="20"/>
  <c r="J186" i="20" s="1"/>
  <c r="R178" i="15"/>
  <c r="J169" i="20"/>
  <c r="J185" i="20"/>
  <c r="N263" i="15"/>
  <c r="E217" i="15"/>
  <c r="N217" i="15"/>
  <c r="J171" i="20"/>
  <c r="J254" i="20"/>
  <c r="S178" i="15"/>
  <c r="J172" i="20" s="1"/>
  <c r="AH401" i="15"/>
  <c r="AI401" i="15"/>
  <c r="AL401" i="15"/>
  <c r="AM401" i="15" s="1"/>
  <c r="AI358" i="15"/>
  <c r="AL358" i="15"/>
  <c r="AM358" i="15" s="1"/>
  <c r="M100" i="20"/>
  <c r="M103" i="20"/>
  <c r="M107" i="20" s="1"/>
  <c r="M116" i="20" s="1"/>
  <c r="M137" i="20" s="1"/>
  <c r="K100" i="20"/>
  <c r="K103" i="20"/>
  <c r="K107" i="20"/>
  <c r="K116" i="20" s="1"/>
  <c r="K137" i="20" s="1"/>
  <c r="J100" i="20"/>
  <c r="J103" i="20"/>
  <c r="J107" i="20"/>
  <c r="J116" i="20" s="1"/>
  <c r="J137" i="20" s="1"/>
  <c r="I100" i="20"/>
  <c r="I103" i="20"/>
  <c r="I107" i="20" s="1"/>
  <c r="I116" i="20" s="1"/>
  <c r="I137" i="20" s="1"/>
  <c r="T114" i="19"/>
  <c r="V114" i="19" s="1"/>
  <c r="F82" i="21"/>
  <c r="F81" i="21"/>
  <c r="I70" i="21"/>
  <c r="G48" i="21"/>
  <c r="K226" i="20" s="1"/>
  <c r="K221" i="20"/>
  <c r="Z403" i="15"/>
  <c r="AA403" i="15" s="1"/>
  <c r="AC375" i="15"/>
  <c r="Y375" i="15"/>
  <c r="Z388" i="15"/>
  <c r="AA388" i="15" s="1"/>
  <c r="U383" i="15"/>
  <c r="U357" i="15"/>
  <c r="AK348" i="15"/>
  <c r="AC353" i="15"/>
  <c r="Q349" i="15"/>
  <c r="Q352" i="15"/>
  <c r="V228" i="15"/>
  <c r="W228" i="15"/>
  <c r="Q226" i="15"/>
  <c r="R225" i="15"/>
  <c r="S225" i="15" s="1"/>
  <c r="Z222" i="15"/>
  <c r="AA222" i="15"/>
  <c r="R222" i="15"/>
  <c r="S222" i="15" s="1"/>
  <c r="AH225" i="15"/>
  <c r="AI225" i="15"/>
  <c r="R137" i="15"/>
  <c r="S137" i="15" s="1"/>
  <c r="P93" i="15"/>
  <c r="Q93" i="15"/>
  <c r="L84" i="4"/>
  <c r="P64" i="15"/>
  <c r="R64" i="15" s="1"/>
  <c r="S64" i="15" s="1"/>
  <c r="Q66" i="15"/>
  <c r="R63" i="15"/>
  <c r="S63" i="15" s="1"/>
  <c r="V63" i="15"/>
  <c r="W63" i="15" s="1"/>
  <c r="O263" i="15"/>
  <c r="R263" i="15"/>
  <c r="S263" i="15" s="1"/>
  <c r="O264" i="15"/>
  <c r="R264" i="15"/>
  <c r="V137" i="15"/>
  <c r="W137" i="15" s="1"/>
  <c r="N138" i="15"/>
  <c r="N219" i="15"/>
  <c r="O217" i="15"/>
  <c r="R217" i="15"/>
  <c r="S217" i="15" s="1"/>
  <c r="O218" i="15"/>
  <c r="R218" i="15"/>
  <c r="S218" i="15" s="1"/>
  <c r="N268" i="20"/>
  <c r="N92" i="15"/>
  <c r="O92" i="15"/>
  <c r="L37" i="20"/>
  <c r="R91" i="15"/>
  <c r="S91" i="15" s="1"/>
  <c r="F75" i="13"/>
  <c r="G88" i="13"/>
  <c r="N186" i="15"/>
  <c r="O186" i="15" s="1"/>
  <c r="N188" i="15"/>
  <c r="O188" i="15"/>
  <c r="N190" i="15"/>
  <c r="O190" i="15"/>
  <c r="O187" i="15"/>
  <c r="O189" i="15"/>
  <c r="O138" i="15"/>
  <c r="R138" i="15"/>
  <c r="S264" i="15"/>
  <c r="V264" i="15"/>
  <c r="R92" i="15"/>
  <c r="S92" i="15" s="1"/>
  <c r="V218" i="15"/>
  <c r="R219" i="15"/>
  <c r="O219" i="15"/>
  <c r="R188" i="15"/>
  <c r="S188" i="15" s="1"/>
  <c r="R190" i="15"/>
  <c r="S190" i="15" s="1"/>
  <c r="Z63" i="15"/>
  <c r="AA63" i="15" s="1"/>
  <c r="R186" i="15"/>
  <c r="S186" i="15" s="1"/>
  <c r="R62" i="15"/>
  <c r="S62" i="15" s="1"/>
  <c r="R60" i="15"/>
  <c r="S60" i="15" s="1"/>
  <c r="V138" i="15"/>
  <c r="S138" i="15"/>
  <c r="Z264" i="15"/>
  <c r="W264" i="15"/>
  <c r="V219" i="15"/>
  <c r="W219" i="15" s="1"/>
  <c r="S219" i="15"/>
  <c r="W218" i="15"/>
  <c r="Z218" i="15"/>
  <c r="V60" i="15"/>
  <c r="W60" i="15" s="1"/>
  <c r="V188" i="15"/>
  <c r="W188" i="15" s="1"/>
  <c r="V62" i="15"/>
  <c r="W62" i="15" s="1"/>
  <c r="V186" i="15"/>
  <c r="W186" i="15" s="1"/>
  <c r="AA264" i="15"/>
  <c r="AD264" i="15"/>
  <c r="AE264" i="15" s="1"/>
  <c r="W138" i="15"/>
  <c r="Z138" i="15"/>
  <c r="AA138" i="15" s="1"/>
  <c r="AD218" i="15"/>
  <c r="AE218" i="15" s="1"/>
  <c r="AA218" i="15"/>
  <c r="Z219" i="15"/>
  <c r="AA219" i="15"/>
  <c r="Z60" i="15"/>
  <c r="AA60" i="15" s="1"/>
  <c r="AH264" i="15"/>
  <c r="AI264" i="15" s="1"/>
  <c r="AD138" i="15"/>
  <c r="AD60" i="15"/>
  <c r="AE60" i="15" s="1"/>
  <c r="AE138" i="15"/>
  <c r="AH138" i="15"/>
  <c r="AI138" i="15"/>
  <c r="AL264" i="15"/>
  <c r="AM264" i="15"/>
  <c r="AL138" i="15"/>
  <c r="AM138" i="15" s="1"/>
  <c r="N21" i="20"/>
  <c r="N274" i="20"/>
  <c r="L21" i="20"/>
  <c r="L101" i="20"/>
  <c r="O21" i="20"/>
  <c r="J268" i="20"/>
  <c r="K75" i="13"/>
  <c r="H82" i="20"/>
  <c r="O75" i="13"/>
  <c r="L75" i="13"/>
  <c r="G61" i="13" s="1"/>
  <c r="M101" i="20"/>
  <c r="J37" i="20"/>
  <c r="M74" i="13"/>
  <c r="F62" i="13"/>
  <c r="H84" i="20"/>
  <c r="F77" i="13"/>
  <c r="E90" i="13"/>
  <c r="O77" i="13"/>
  <c r="K77" i="13"/>
  <c r="F63" i="13" s="1"/>
  <c r="L77" i="13"/>
  <c r="G63" i="13" s="1"/>
  <c r="N77" i="13"/>
  <c r="H63" i="13" s="1"/>
  <c r="G90" i="13"/>
  <c r="L73" i="13"/>
  <c r="G59" i="13"/>
  <c r="G86" i="13"/>
  <c r="N73" i="13"/>
  <c r="H59" i="13" s="1"/>
  <c r="K73" i="13"/>
  <c r="H78" i="20" s="1"/>
  <c r="F73" i="13"/>
  <c r="M73" i="13" s="1"/>
  <c r="M75" i="13"/>
  <c r="E88" i="13"/>
  <c r="O73" i="13"/>
  <c r="L74" i="13"/>
  <c r="G60" i="13"/>
  <c r="K74" i="13"/>
  <c r="H80" i="20"/>
  <c r="G87" i="13"/>
  <c r="O74" i="13"/>
  <c r="G89" i="13"/>
  <c r="O76" i="13"/>
  <c r="K21" i="20"/>
  <c r="K274" i="20"/>
  <c r="F80" i="20"/>
  <c r="F84" i="20"/>
  <c r="J149" i="20"/>
  <c r="J175" i="20" s="1"/>
  <c r="J202" i="20" s="1"/>
  <c r="J220" i="20" s="1"/>
  <c r="J260" i="20"/>
  <c r="J267" i="20" s="1"/>
  <c r="O274" i="20"/>
  <c r="F86" i="20"/>
  <c r="O101" i="20"/>
  <c r="N18" i="20"/>
  <c r="C76" i="13"/>
  <c r="C51" i="13"/>
  <c r="C89" i="13"/>
  <c r="K23" i="15"/>
  <c r="J640" i="15"/>
  <c r="J283" i="15" s="1"/>
  <c r="AK193" i="15"/>
  <c r="AL193" i="15"/>
  <c r="AM193" i="15"/>
  <c r="AH206" i="15"/>
  <c r="AI206" i="15"/>
  <c r="AG206" i="15"/>
  <c r="AL210" i="15"/>
  <c r="AM210" i="15" s="1"/>
  <c r="AK210" i="15"/>
  <c r="AL107" i="15"/>
  <c r="AM107" i="15"/>
  <c r="AK107" i="15"/>
  <c r="AG245" i="15"/>
  <c r="AH245" i="15"/>
  <c r="AI245" i="15"/>
  <c r="I186" i="20"/>
  <c r="I172" i="20"/>
  <c r="AR134" i="19"/>
  <c r="AG220" i="15"/>
  <c r="AL205" i="15"/>
  <c r="AM205" i="15"/>
  <c r="AK205" i="15"/>
  <c r="AH238" i="15"/>
  <c r="AI238" i="15" s="1"/>
  <c r="AG238" i="15"/>
  <c r="AG230" i="15"/>
  <c r="AH230" i="15"/>
  <c r="AI230" i="15" s="1"/>
  <c r="AG191" i="15"/>
  <c r="I82" i="21"/>
  <c r="K69" i="19"/>
  <c r="K89" i="19" s="1"/>
  <c r="K110" i="19"/>
  <c r="K130" i="19" s="1"/>
  <c r="AC401" i="15"/>
  <c r="AD401" i="15"/>
  <c r="AE401" i="15"/>
  <c r="AG385" i="15"/>
  <c r="AN71" i="19"/>
  <c r="AL304" i="15"/>
  <c r="AM304" i="15"/>
  <c r="AK304" i="15"/>
  <c r="AG215" i="15"/>
  <c r="AH215" i="15"/>
  <c r="AI215" i="15"/>
  <c r="AD239" i="15"/>
  <c r="AE239" i="15"/>
  <c r="AC239" i="15"/>
  <c r="Y240" i="15"/>
  <c r="Z240" i="15"/>
  <c r="AA240" i="15"/>
  <c r="AD293" i="15"/>
  <c r="AE293" i="15"/>
  <c r="AC293" i="15"/>
  <c r="Z304" i="15"/>
  <c r="AA304" i="15" s="1"/>
  <c r="Y304" i="15"/>
  <c r="AF178" i="15"/>
  <c r="N168" i="20"/>
  <c r="M168" i="20"/>
  <c r="AB178" i="15"/>
  <c r="E263" i="15"/>
  <c r="E157" i="15"/>
  <c r="F157" i="15"/>
  <c r="N137" i="15"/>
  <c r="O137" i="15"/>
  <c r="M39" i="20"/>
  <c r="N39" i="20"/>
  <c r="AG376" i="15"/>
  <c r="AD358" i="15"/>
  <c r="AE358" i="15" s="1"/>
  <c r="AC358" i="15"/>
  <c r="AC357" i="15"/>
  <c r="AK382" i="15"/>
  <c r="AK378" i="15"/>
  <c r="AG268" i="15"/>
  <c r="AH268" i="15"/>
  <c r="AI268" i="15" s="1"/>
  <c r="AH212" i="15"/>
  <c r="AI212" i="15" s="1"/>
  <c r="AG212" i="15"/>
  <c r="AK73" i="15"/>
  <c r="AL73" i="15"/>
  <c r="AM73" i="15" s="1"/>
  <c r="AK105" i="15"/>
  <c r="AL105" i="15"/>
  <c r="AM105" i="15"/>
  <c r="AK139" i="15"/>
  <c r="AL139" i="15"/>
  <c r="AM139" i="15" s="1"/>
  <c r="AK167" i="15"/>
  <c r="AL167" i="15"/>
  <c r="AM167" i="15"/>
  <c r="AK130" i="15"/>
  <c r="AL130" i="15"/>
  <c r="AM130" i="15" s="1"/>
  <c r="AK177" i="15"/>
  <c r="AL177" i="15"/>
  <c r="AM177" i="15"/>
  <c r="AD265" i="15"/>
  <c r="AE265" i="15"/>
  <c r="AC265" i="15"/>
  <c r="G51" i="13"/>
  <c r="O31" i="20"/>
  <c r="U356" i="15"/>
  <c r="AK237" i="15"/>
  <c r="AL237" i="15"/>
  <c r="AM237" i="15"/>
  <c r="AK212" i="15"/>
  <c r="AL212" i="15"/>
  <c r="AM212" i="15" s="1"/>
  <c r="AK256" i="15"/>
  <c r="AL256" i="15"/>
  <c r="AM256" i="15"/>
  <c r="AG303" i="15"/>
  <c r="AH303" i="15"/>
  <c r="AI303" i="15" s="1"/>
  <c r="AC252" i="15"/>
  <c r="AD252" i="15"/>
  <c r="AE252" i="15"/>
  <c r="AG282" i="15"/>
  <c r="AH282" i="15"/>
  <c r="AI282" i="15" s="1"/>
  <c r="AH278" i="15"/>
  <c r="AI278" i="15" s="1"/>
  <c r="AG278" i="15"/>
  <c r="AH75" i="15"/>
  <c r="AI75" i="15"/>
  <c r="AK147" i="15"/>
  <c r="AL147" i="15"/>
  <c r="AM147" i="15" s="1"/>
  <c r="AK155" i="15"/>
  <c r="AL155" i="15"/>
  <c r="AM155" i="15"/>
  <c r="J661" i="15"/>
  <c r="J304" i="15"/>
  <c r="AB304" i="15" s="1"/>
  <c r="AC253" i="15"/>
  <c r="AD253" i="15"/>
  <c r="AE253" i="15"/>
  <c r="U289" i="15"/>
  <c r="V289" i="15"/>
  <c r="W289" i="15" s="1"/>
  <c r="U140" i="15"/>
  <c r="V140" i="15"/>
  <c r="W140" i="15"/>
  <c r="U160" i="15"/>
  <c r="V160" i="15"/>
  <c r="W160" i="15" s="1"/>
  <c r="Y132" i="15"/>
  <c r="Z132" i="15"/>
  <c r="AA132" i="15"/>
  <c r="U131" i="15"/>
  <c r="V131" i="15"/>
  <c r="W131" i="15" s="1"/>
  <c r="Y177" i="15"/>
  <c r="Z177" i="15"/>
  <c r="AA177" i="15"/>
  <c r="Y354" i="15"/>
  <c r="AK201" i="15"/>
  <c r="AL201" i="15"/>
  <c r="AM201" i="15"/>
  <c r="AK284" i="15"/>
  <c r="AL284" i="15"/>
  <c r="AM284" i="15" s="1"/>
  <c r="AL276" i="15"/>
  <c r="AM276" i="15" s="1"/>
  <c r="AK276" i="15"/>
  <c r="AK275" i="15"/>
  <c r="AL275" i="15"/>
  <c r="AM275" i="15" s="1"/>
  <c r="AK294" i="15"/>
  <c r="AL294" i="15"/>
  <c r="AM294" i="15"/>
  <c r="L537" i="15"/>
  <c r="L178" i="15"/>
  <c r="AH203" i="15"/>
  <c r="AI203" i="15"/>
  <c r="AG203" i="15"/>
  <c r="AG297" i="15"/>
  <c r="AH297" i="15"/>
  <c r="AI297" i="15"/>
  <c r="AC244" i="15"/>
  <c r="AD244" i="15"/>
  <c r="AE244" i="15" s="1"/>
  <c r="AK99" i="15"/>
  <c r="AL99" i="15"/>
  <c r="AM99" i="15"/>
  <c r="AK141" i="15"/>
  <c r="AL141" i="15"/>
  <c r="AM141" i="15" s="1"/>
  <c r="AG160" i="15"/>
  <c r="AH160" i="15"/>
  <c r="AI160" i="15"/>
  <c r="AK149" i="15"/>
  <c r="AL149" i="15"/>
  <c r="AM149" i="15" s="1"/>
  <c r="AG177" i="15"/>
  <c r="AH177" i="15"/>
  <c r="AI177" i="15"/>
  <c r="AG132" i="15"/>
  <c r="AH132" i="15"/>
  <c r="AI132" i="15" s="1"/>
  <c r="AG85" i="15"/>
  <c r="AH85" i="15"/>
  <c r="AI85" i="15"/>
  <c r="V222" i="15"/>
  <c r="W222" i="15"/>
  <c r="U222" i="15"/>
  <c r="V292" i="15"/>
  <c r="W292" i="15" s="1"/>
  <c r="AC75" i="15"/>
  <c r="AD75" i="15"/>
  <c r="AE75" i="15"/>
  <c r="AC170" i="15"/>
  <c r="AD170" i="15"/>
  <c r="AE170" i="15" s="1"/>
  <c r="Z66" i="15"/>
  <c r="AA66" i="15" s="1"/>
  <c r="Y66" i="15"/>
  <c r="V251" i="15"/>
  <c r="W251" i="15"/>
  <c r="U251" i="15"/>
  <c r="U108" i="15"/>
  <c r="V108" i="15"/>
  <c r="W108" i="15"/>
  <c r="U104" i="15"/>
  <c r="V104" i="15"/>
  <c r="W104" i="15" s="1"/>
  <c r="U102" i="15"/>
  <c r="V102" i="15"/>
  <c r="W102" i="15"/>
  <c r="AK82" i="15"/>
  <c r="AL82" i="15"/>
  <c r="AM82" i="15" s="1"/>
  <c r="U135" i="15"/>
  <c r="V135" i="15"/>
  <c r="W135" i="15"/>
  <c r="AC246" i="15"/>
  <c r="AD246" i="15"/>
  <c r="AE246" i="15" s="1"/>
  <c r="AG111" i="15"/>
  <c r="AH111" i="15"/>
  <c r="AI111" i="15"/>
  <c r="V261" i="15"/>
  <c r="W261" i="15"/>
  <c r="U261" i="15"/>
  <c r="Q285" i="15"/>
  <c r="R285" i="15"/>
  <c r="S285" i="15"/>
  <c r="Y260" i="15"/>
  <c r="Z260" i="15"/>
  <c r="AA260" i="15" s="1"/>
  <c r="I169" i="20"/>
  <c r="Y383" i="15"/>
  <c r="AK192" i="15"/>
  <c r="AL192" i="15"/>
  <c r="AM192" i="15"/>
  <c r="AK292" i="15"/>
  <c r="AL292" i="15"/>
  <c r="AM292" i="15" s="1"/>
  <c r="AG249" i="15"/>
  <c r="AH249" i="15"/>
  <c r="AI249" i="15"/>
  <c r="AK166" i="15"/>
  <c r="AL166" i="15"/>
  <c r="AM166" i="15" s="1"/>
  <c r="AG223" i="15"/>
  <c r="AH223" i="15"/>
  <c r="AI223" i="15"/>
  <c r="AG194" i="15"/>
  <c r="AH194" i="15"/>
  <c r="AI194" i="15" s="1"/>
  <c r="K661" i="15"/>
  <c r="K304" i="15" s="1"/>
  <c r="AF304" i="15" s="1"/>
  <c r="AC249" i="15"/>
  <c r="AD249" i="15"/>
  <c r="AE249" i="15" s="1"/>
  <c r="AK251" i="15"/>
  <c r="AL251" i="15"/>
  <c r="AM251" i="15"/>
  <c r="AG107" i="15"/>
  <c r="AH107" i="15"/>
  <c r="AI107" i="15" s="1"/>
  <c r="AK173" i="15"/>
  <c r="AL173" i="15"/>
  <c r="AM173" i="15"/>
  <c r="AC288" i="15"/>
  <c r="AD288" i="15"/>
  <c r="AE288" i="15" s="1"/>
  <c r="AC292" i="15"/>
  <c r="AD292" i="15"/>
  <c r="AE292" i="15"/>
  <c r="Y252" i="15"/>
  <c r="Z252" i="15"/>
  <c r="AA252" i="15" s="1"/>
  <c r="AC207" i="15"/>
  <c r="AD207" i="15"/>
  <c r="AE207" i="15"/>
  <c r="AG260" i="15"/>
  <c r="AH260" i="15"/>
  <c r="AI260" i="15" s="1"/>
  <c r="AC282" i="15"/>
  <c r="AD282" i="15"/>
  <c r="AE282" i="15"/>
  <c r="AC135" i="15"/>
  <c r="AD135" i="15"/>
  <c r="AE135" i="15" s="1"/>
  <c r="AC155" i="15"/>
  <c r="AD155" i="15"/>
  <c r="AE155" i="15"/>
  <c r="R292" i="15"/>
  <c r="S292" i="15"/>
  <c r="Q292" i="15"/>
  <c r="Q148" i="15"/>
  <c r="R148" i="15"/>
  <c r="S148" i="15"/>
  <c r="AC88" i="15"/>
  <c r="AD88" i="15"/>
  <c r="AE88" i="15" s="1"/>
  <c r="AK316" i="15"/>
  <c r="D458" i="15"/>
  <c r="D225" i="15"/>
  <c r="D582" i="15" s="1"/>
  <c r="E125" i="15"/>
  <c r="L145" i="3"/>
  <c r="R116" i="15"/>
  <c r="S116" i="15" s="1"/>
  <c r="K100" i="18"/>
  <c r="P127" i="20" s="1"/>
  <c r="G100" i="18"/>
  <c r="L127" i="20" s="1"/>
  <c r="F100" i="18"/>
  <c r="K127" i="20" s="1"/>
  <c r="I125" i="20"/>
  <c r="AL255" i="15"/>
  <c r="AM255" i="15"/>
  <c r="AG270" i="15"/>
  <c r="AH222" i="15"/>
  <c r="AI222" i="15" s="1"/>
  <c r="AK277" i="15"/>
  <c r="AK295" i="15"/>
  <c r="AL278" i="15"/>
  <c r="AM278" i="15" s="1"/>
  <c r="AK273" i="15"/>
  <c r="AL211" i="15"/>
  <c r="AM211" i="15"/>
  <c r="AK250" i="15"/>
  <c r="AL96" i="15"/>
  <c r="AM96" i="15" s="1"/>
  <c r="AC65" i="15"/>
  <c r="AG103" i="15"/>
  <c r="AH103" i="15"/>
  <c r="AI103" i="15" s="1"/>
  <c r="H573" i="15"/>
  <c r="H216" i="15" s="1"/>
  <c r="U198" i="15"/>
  <c r="V198" i="15"/>
  <c r="W198" i="15" s="1"/>
  <c r="AK246" i="15"/>
  <c r="AL246" i="15"/>
  <c r="AM246" i="15"/>
  <c r="Y111" i="15"/>
  <c r="Z111" i="15"/>
  <c r="AA111" i="15" s="1"/>
  <c r="Y118" i="15"/>
  <c r="Z118" i="15"/>
  <c r="AA118" i="15"/>
  <c r="Y149" i="15"/>
  <c r="Z149" i="15"/>
  <c r="AA149" i="15" s="1"/>
  <c r="Q231" i="15"/>
  <c r="R231" i="15"/>
  <c r="S231" i="15"/>
  <c r="Q254" i="15"/>
  <c r="R254" i="15"/>
  <c r="S254" i="15" s="1"/>
  <c r="U143" i="15"/>
  <c r="V143" i="15"/>
  <c r="W143" i="15"/>
  <c r="U167" i="15"/>
  <c r="V167" i="15"/>
  <c r="W167" i="15" s="1"/>
  <c r="AG126" i="15"/>
  <c r="AH126" i="15"/>
  <c r="AI126" i="15"/>
  <c r="U87" i="15"/>
  <c r="V87" i="15"/>
  <c r="W87" i="15" s="1"/>
  <c r="Y410" i="15"/>
  <c r="Z410" i="15"/>
  <c r="AA410" i="15"/>
  <c r="R407" i="15"/>
  <c r="S407" i="15"/>
  <c r="Q407" i="15"/>
  <c r="AK389" i="15"/>
  <c r="Q386" i="15"/>
  <c r="R386" i="15"/>
  <c r="S386" i="15" s="1"/>
  <c r="AL85" i="15"/>
  <c r="AM85" i="15" s="1"/>
  <c r="Y208" i="15"/>
  <c r="Z208" i="15"/>
  <c r="AA208" i="15"/>
  <c r="U249" i="15"/>
  <c r="V249" i="15"/>
  <c r="W249" i="15" s="1"/>
  <c r="AC115" i="15"/>
  <c r="AD115" i="15"/>
  <c r="AE115" i="15"/>
  <c r="AC163" i="15"/>
  <c r="AD163" i="15"/>
  <c r="AE163" i="15" s="1"/>
  <c r="AC122" i="15"/>
  <c r="AD122" i="15"/>
  <c r="AE122" i="15"/>
  <c r="U223" i="15"/>
  <c r="V223" i="15"/>
  <c r="W223" i="15" s="1"/>
  <c r="V205" i="15"/>
  <c r="W205" i="15" s="1"/>
  <c r="U205" i="15"/>
  <c r="U239" i="15"/>
  <c r="V239" i="15"/>
  <c r="W239" i="15" s="1"/>
  <c r="Y77" i="15"/>
  <c r="Z77" i="15"/>
  <c r="AA77" i="15"/>
  <c r="Y143" i="15"/>
  <c r="Z143" i="15"/>
  <c r="AA143" i="15" s="1"/>
  <c r="Y161" i="15"/>
  <c r="Z161" i="15"/>
  <c r="AA161" i="15"/>
  <c r="Y174" i="15"/>
  <c r="Z174" i="15"/>
  <c r="AA174" i="15" s="1"/>
  <c r="Y172" i="15"/>
  <c r="Z172" i="15"/>
  <c r="AA172" i="15"/>
  <c r="R224" i="15"/>
  <c r="S224" i="15"/>
  <c r="Q224" i="15"/>
  <c r="Q278" i="15"/>
  <c r="R278" i="15"/>
  <c r="S278" i="15"/>
  <c r="Q282" i="15"/>
  <c r="R282" i="15"/>
  <c r="S282" i="15" s="1"/>
  <c r="U67" i="15"/>
  <c r="V67" i="15"/>
  <c r="W67" i="15"/>
  <c r="U109" i="15"/>
  <c r="V109" i="15"/>
  <c r="W109" i="15" s="1"/>
  <c r="Y100" i="15"/>
  <c r="Z100" i="15"/>
  <c r="AA100" i="15"/>
  <c r="U141" i="15"/>
  <c r="V141" i="15"/>
  <c r="W141" i="15" s="1"/>
  <c r="Q251" i="15"/>
  <c r="R251" i="15"/>
  <c r="S251" i="15"/>
  <c r="AC89" i="15"/>
  <c r="AD89" i="15"/>
  <c r="AE89" i="15" s="1"/>
  <c r="AC84" i="15"/>
  <c r="AD84" i="15"/>
  <c r="AE84" i="15"/>
  <c r="AC81" i="15"/>
  <c r="AD81" i="15"/>
  <c r="AE81" i="15" s="1"/>
  <c r="D486" i="15"/>
  <c r="N99" i="18"/>
  <c r="S125" i="20"/>
  <c r="I100" i="18"/>
  <c r="N127" i="20"/>
  <c r="Y191" i="15"/>
  <c r="U252" i="15"/>
  <c r="V252" i="15"/>
  <c r="W252" i="15"/>
  <c r="AC111" i="15"/>
  <c r="AD111" i="15"/>
  <c r="AE111" i="15" s="1"/>
  <c r="AC167" i="15"/>
  <c r="AD167" i="15"/>
  <c r="AE167" i="15"/>
  <c r="AC125" i="15"/>
  <c r="AD125" i="15"/>
  <c r="AE125" i="15" s="1"/>
  <c r="U295" i="15"/>
  <c r="V295" i="15"/>
  <c r="W295" i="15"/>
  <c r="U213" i="15"/>
  <c r="V213" i="15"/>
  <c r="W213" i="15" s="1"/>
  <c r="Y106" i="15"/>
  <c r="Z106" i="15"/>
  <c r="AA106" i="15"/>
  <c r="R227" i="15"/>
  <c r="S227" i="15"/>
  <c r="Q227" i="15"/>
  <c r="U71" i="15"/>
  <c r="V71" i="15"/>
  <c r="W71" i="15"/>
  <c r="U98" i="15"/>
  <c r="V98" i="15"/>
  <c r="W98" i="15" s="1"/>
  <c r="U161" i="15"/>
  <c r="V161" i="15"/>
  <c r="W161" i="15"/>
  <c r="U243" i="15"/>
  <c r="V243" i="15"/>
  <c r="W243" i="15" s="1"/>
  <c r="AG175" i="15"/>
  <c r="AH175" i="15"/>
  <c r="AI175" i="15"/>
  <c r="Y89" i="15"/>
  <c r="Z89" i="15"/>
  <c r="AA89" i="15" s="1"/>
  <c r="L157" i="4"/>
  <c r="AG410" i="15"/>
  <c r="AH410" i="15"/>
  <c r="AI410" i="15" s="1"/>
  <c r="Q406" i="15"/>
  <c r="R406" i="15"/>
  <c r="S406" i="15"/>
  <c r="AH405" i="15"/>
  <c r="AI405" i="15"/>
  <c r="AG405" i="15"/>
  <c r="V405" i="15"/>
  <c r="W405" i="15" s="1"/>
  <c r="U405" i="15"/>
  <c r="V404" i="15"/>
  <c r="W404" i="15"/>
  <c r="U404" i="15"/>
  <c r="AC387" i="15"/>
  <c r="AC332" i="15"/>
  <c r="AD332" i="15"/>
  <c r="AE332" i="15" s="1"/>
  <c r="AH322" i="15"/>
  <c r="AI322" i="15" s="1"/>
  <c r="AG322" i="15"/>
  <c r="AK320" i="15"/>
  <c r="AL320" i="15"/>
  <c r="AM320" i="15" s="1"/>
  <c r="AD319" i="15"/>
  <c r="AE319" i="15" s="1"/>
  <c r="AC319" i="15"/>
  <c r="AR95" i="19"/>
  <c r="AJ77" i="19"/>
  <c r="X74" i="19"/>
  <c r="Y318" i="15"/>
  <c r="Z318" i="15"/>
  <c r="AA318" i="15" s="1"/>
  <c r="AK406" i="15"/>
  <c r="AL406" i="15"/>
  <c r="AM406" i="15"/>
  <c r="AC390" i="15"/>
  <c r="AC389" i="15"/>
  <c r="Z336" i="15"/>
  <c r="AA336" i="15"/>
  <c r="Y336" i="15"/>
  <c r="Y365" i="15"/>
  <c r="Z365" i="15"/>
  <c r="AA365" i="15"/>
  <c r="AL336" i="15"/>
  <c r="AM336" i="15"/>
  <c r="AK336" i="15"/>
  <c r="V361" i="15"/>
  <c r="W361" i="15" s="1"/>
  <c r="AB77" i="19"/>
  <c r="U77" i="19"/>
  <c r="AB74" i="19"/>
  <c r="T57" i="19"/>
  <c r="U55" i="19"/>
  <c r="T55" i="19"/>
  <c r="AL53" i="15"/>
  <c r="AM53" i="15" s="1"/>
  <c r="AK53" i="15"/>
  <c r="L161" i="3"/>
  <c r="U33" i="19"/>
  <c r="T33" i="19"/>
  <c r="R53" i="15"/>
  <c r="S53" i="15"/>
  <c r="Q53" i="15"/>
  <c r="R49" i="15"/>
  <c r="S49" i="15" s="1"/>
  <c r="Q49" i="15"/>
  <c r="R41" i="15"/>
  <c r="S41" i="15"/>
  <c r="Q41" i="15"/>
  <c r="Q37" i="15"/>
  <c r="R37" i="15"/>
  <c r="S37" i="15"/>
  <c r="Q33" i="15"/>
  <c r="R33" i="15"/>
  <c r="S33" i="15" s="1"/>
  <c r="Q25" i="15"/>
  <c r="R25" i="15"/>
  <c r="S25" i="15"/>
  <c r="V47" i="15"/>
  <c r="W47" i="15"/>
  <c r="U47" i="15"/>
  <c r="V43" i="15"/>
  <c r="W43" i="15" s="1"/>
  <c r="U43" i="15"/>
  <c r="V39" i="15"/>
  <c r="W39" i="15"/>
  <c r="U39" i="15"/>
  <c r="V31" i="15"/>
  <c r="W31" i="15" s="1"/>
  <c r="U31" i="15"/>
  <c r="U51" i="15"/>
  <c r="Q36" i="15"/>
  <c r="R44" i="15"/>
  <c r="S44" i="15"/>
  <c r="R28" i="15"/>
  <c r="S28" i="15"/>
  <c r="V34" i="15"/>
  <c r="W34" i="15"/>
  <c r="U34" i="15"/>
  <c r="V30" i="15"/>
  <c r="W30" i="15" s="1"/>
  <c r="U30" i="15"/>
  <c r="V26" i="15"/>
  <c r="W26" i="15"/>
  <c r="U26" i="15"/>
  <c r="U50" i="15"/>
  <c r="Y51" i="15"/>
  <c r="Y43" i="15"/>
  <c r="Y35" i="15"/>
  <c r="Y27" i="15"/>
  <c r="Q52" i="15"/>
  <c r="Q48" i="15"/>
  <c r="R43" i="15"/>
  <c r="S43" i="15"/>
  <c r="U38" i="15"/>
  <c r="Z50" i="15"/>
  <c r="AA50" i="15" s="1"/>
  <c r="Y50" i="15"/>
  <c r="Z46" i="15"/>
  <c r="AA46" i="15"/>
  <c r="Y46" i="15"/>
  <c r="Z42" i="15"/>
  <c r="AA42" i="15" s="1"/>
  <c r="Y42" i="15"/>
  <c r="Z38" i="15"/>
  <c r="AA38" i="15"/>
  <c r="Y38" i="15"/>
  <c r="Z34" i="15"/>
  <c r="AA34" i="15" s="1"/>
  <c r="Y34" i="15"/>
  <c r="Z30" i="15"/>
  <c r="AA30" i="15"/>
  <c r="Y30" i="15"/>
  <c r="Z26" i="15"/>
  <c r="AA26" i="15" s="1"/>
  <c r="Y26" i="15"/>
  <c r="AD46" i="15"/>
  <c r="AE46" i="15"/>
  <c r="AC46" i="15"/>
  <c r="AD42" i="15"/>
  <c r="AE42" i="15" s="1"/>
  <c r="AC42" i="15"/>
  <c r="AD38" i="15"/>
  <c r="AE38" i="15"/>
  <c r="AC38" i="15"/>
  <c r="AD34" i="15"/>
  <c r="AE34" i="15" s="1"/>
  <c r="AC34" i="15"/>
  <c r="AD30" i="15"/>
  <c r="AE30" i="15"/>
  <c r="AC30" i="15"/>
  <c r="AD26" i="15"/>
  <c r="AE26" i="15" s="1"/>
  <c r="AC26" i="15"/>
  <c r="AL49" i="15"/>
  <c r="AM49" i="15"/>
  <c r="AK49" i="15"/>
  <c r="AL45" i="15"/>
  <c r="AM45" i="15" s="1"/>
  <c r="AK45" i="15"/>
  <c r="AL41" i="15"/>
  <c r="AM41" i="15"/>
  <c r="AK41" i="15"/>
  <c r="AL37" i="15"/>
  <c r="AM37" i="15" s="1"/>
  <c r="AK37" i="15"/>
  <c r="AL33" i="15"/>
  <c r="AM33" i="15"/>
  <c r="AK33" i="15"/>
  <c r="AL29" i="15"/>
  <c r="AM29" i="15" s="1"/>
  <c r="AK29" i="15"/>
  <c r="AL25" i="15"/>
  <c r="AM25" i="15"/>
  <c r="AK25" i="15"/>
  <c r="Q47" i="15"/>
  <c r="Q34" i="15"/>
  <c r="U42" i="15"/>
  <c r="V49" i="15"/>
  <c r="W49" i="15"/>
  <c r="V41" i="15"/>
  <c r="W41" i="15"/>
  <c r="V33" i="15"/>
  <c r="W33" i="15"/>
  <c r="V25" i="15"/>
  <c r="W25" i="15"/>
  <c r="Y47" i="15"/>
  <c r="Y39" i="15"/>
  <c r="Y31" i="15"/>
  <c r="AC53" i="15"/>
  <c r="AD53" i="15"/>
  <c r="AE53" i="15"/>
  <c r="AC45" i="15"/>
  <c r="AD45" i="15"/>
  <c r="AE45" i="15" s="1"/>
  <c r="AC37" i="15"/>
  <c r="AD37" i="15"/>
  <c r="AE37" i="15"/>
  <c r="AC29" i="15"/>
  <c r="AD29" i="15"/>
  <c r="AE29" i="15" s="1"/>
  <c r="AD33" i="15"/>
  <c r="AE33" i="15" s="1"/>
  <c r="AG51" i="15"/>
  <c r="AG43" i="15"/>
  <c r="AG35" i="15"/>
  <c r="AG27" i="15"/>
  <c r="AC51" i="15"/>
  <c r="AC39" i="15"/>
  <c r="AC31" i="15"/>
  <c r="AH50" i="15"/>
  <c r="AI50" i="15"/>
  <c r="AG50" i="15"/>
  <c r="AH46" i="15"/>
  <c r="AI46" i="15" s="1"/>
  <c r="AG46" i="15"/>
  <c r="AH42" i="15"/>
  <c r="AI42" i="15"/>
  <c r="AG42" i="15"/>
  <c r="AH38" i="15"/>
  <c r="AI38" i="15" s="1"/>
  <c r="AG38" i="15"/>
  <c r="AH34" i="15"/>
  <c r="AI34" i="15"/>
  <c r="AG34" i="15"/>
  <c r="AH30" i="15"/>
  <c r="AI30" i="15" s="1"/>
  <c r="AG30" i="15"/>
  <c r="AH26" i="15"/>
  <c r="AI26" i="15"/>
  <c r="AG26" i="15"/>
  <c r="E283" i="15"/>
  <c r="H162" i="20"/>
  <c r="AD178" i="15"/>
  <c r="M171" i="20" s="1"/>
  <c r="M254" i="20" s="1"/>
  <c r="M169" i="20"/>
  <c r="M185" i="20"/>
  <c r="AC178" i="15"/>
  <c r="M170" i="20"/>
  <c r="M186" i="20" s="1"/>
  <c r="O18" i="20"/>
  <c r="C90" i="13"/>
  <c r="C63" i="13"/>
  <c r="L23" i="15"/>
  <c r="J26" i="18" s="1"/>
  <c r="K24" i="21" s="1"/>
  <c r="K57" i="21" s="1"/>
  <c r="K90" i="21" s="1"/>
  <c r="K121" i="21" s="1"/>
  <c r="C77" i="13"/>
  <c r="E251" i="15"/>
  <c r="I185" i="20"/>
  <c r="I171" i="20"/>
  <c r="I254" i="20"/>
  <c r="AJ178" i="15"/>
  <c r="O168" i="20"/>
  <c r="I162" i="20"/>
  <c r="N157" i="15"/>
  <c r="O157" i="15" s="1"/>
  <c r="I164" i="20" s="1"/>
  <c r="I183" i="20" s="1"/>
  <c r="AG178" i="15"/>
  <c r="N170" i="20"/>
  <c r="N186" i="20" s="1"/>
  <c r="N169" i="20"/>
  <c r="N185" i="20" s="1"/>
  <c r="AH178" i="15"/>
  <c r="I26" i="18"/>
  <c r="J24" i="21"/>
  <c r="J57" i="21" s="1"/>
  <c r="J90" i="21" s="1"/>
  <c r="J121" i="21" s="1"/>
  <c r="K59" i="15"/>
  <c r="L110" i="19" s="1"/>
  <c r="L130" i="19" s="1"/>
  <c r="B84" i="20"/>
  <c r="N30" i="20"/>
  <c r="N36" i="20" s="1"/>
  <c r="N100" i="20" s="1"/>
  <c r="N103" i="20" s="1"/>
  <c r="N107" i="20" s="1"/>
  <c r="N116" i="20" s="1"/>
  <c r="N137" i="20" s="1"/>
  <c r="B86" i="20"/>
  <c r="O30" i="20"/>
  <c r="O36" i="20" s="1"/>
  <c r="O100" i="20" s="1"/>
  <c r="O103" i="20" s="1"/>
  <c r="O107" i="20" s="1"/>
  <c r="O116" i="20" s="1"/>
  <c r="O137" i="20" s="1"/>
  <c r="N171" i="20"/>
  <c r="N254" i="20" s="1"/>
  <c r="AI178" i="15"/>
  <c r="N172" i="20" s="1"/>
  <c r="AK178" i="15"/>
  <c r="O170" i="20" s="1"/>
  <c r="O186" i="20" s="1"/>
  <c r="O169" i="20"/>
  <c r="O185" i="20"/>
  <c r="AL178" i="15"/>
  <c r="L59" i="15"/>
  <c r="M110" i="19" s="1"/>
  <c r="M130" i="19" s="1"/>
  <c r="M28" i="19"/>
  <c r="M48" i="19" s="1"/>
  <c r="O171" i="20"/>
  <c r="O254" i="20"/>
  <c r="AM178" i="15"/>
  <c r="O172" i="20"/>
  <c r="G38" i="4"/>
  <c r="G37" i="4"/>
  <c r="G19" i="4"/>
  <c r="G18" i="4"/>
  <c r="R93" i="15"/>
  <c r="S93" i="15" s="1"/>
  <c r="P157" i="15"/>
  <c r="Q157" i="15" s="1"/>
  <c r="J164" i="20" s="1"/>
  <c r="J183" i="20" s="1"/>
  <c r="J162" i="20"/>
  <c r="N162" i="20"/>
  <c r="AJ157" i="15"/>
  <c r="O162" i="20"/>
  <c r="T157" i="15"/>
  <c r="U157" i="15" s="1"/>
  <c r="K164" i="20" s="1"/>
  <c r="K183" i="20" s="1"/>
  <c r="K162" i="20"/>
  <c r="P90" i="15"/>
  <c r="Q90" i="15" s="1"/>
  <c r="J152" i="20" s="1"/>
  <c r="J177" i="20" s="1"/>
  <c r="J150" i="20"/>
  <c r="L72" i="13"/>
  <c r="G58" i="13" s="1"/>
  <c r="F72" i="13"/>
  <c r="E85" i="13" s="1"/>
  <c r="G41" i="3"/>
  <c r="K72" i="13"/>
  <c r="H76" i="20" s="1"/>
  <c r="G40" i="3"/>
  <c r="G22" i="3"/>
  <c r="G21" i="3"/>
  <c r="G20" i="3"/>
  <c r="G18" i="3"/>
  <c r="G17" i="3"/>
  <c r="H86" i="20"/>
  <c r="F59" i="13"/>
  <c r="L274" i="20"/>
  <c r="M37" i="20"/>
  <c r="M274" i="20"/>
  <c r="E86" i="13"/>
  <c r="F61" i="13"/>
  <c r="N101" i="20"/>
  <c r="M77" i="13"/>
  <c r="F78" i="20"/>
  <c r="K101" i="20"/>
  <c r="E186" i="15"/>
  <c r="E90" i="15"/>
  <c r="H150" i="20" s="1"/>
  <c r="O268" i="20"/>
  <c r="E219" i="15"/>
  <c r="E89" i="13"/>
  <c r="M76" i="13"/>
  <c r="J101" i="20"/>
  <c r="F76" i="20"/>
  <c r="J274" i="20"/>
  <c r="D89" i="13"/>
  <c r="D62" i="13"/>
  <c r="N104" i="20" s="1"/>
  <c r="K268" i="20"/>
  <c r="D423" i="15"/>
  <c r="D188" i="15"/>
  <c r="D545" i="15"/>
  <c r="D60" i="13"/>
  <c r="D87" i="13"/>
  <c r="H87" i="13" s="1"/>
  <c r="D90" i="13"/>
  <c r="D63" i="13"/>
  <c r="J86" i="20" s="1"/>
  <c r="K86" i="20" s="1"/>
  <c r="D86" i="13"/>
  <c r="D59" i="13"/>
  <c r="J78" i="20" s="1"/>
  <c r="D58" i="13"/>
  <c r="D85" i="13"/>
  <c r="H85" i="13" s="1"/>
  <c r="D61" i="13"/>
  <c r="D88" i="13"/>
  <c r="H88" i="13" s="1"/>
  <c r="F60" i="13"/>
  <c r="AK157" i="15"/>
  <c r="O164" i="20" s="1"/>
  <c r="O183" i="20" s="1"/>
  <c r="O163" i="20"/>
  <c r="O182" i="20" s="1"/>
  <c r="J163" i="20"/>
  <c r="J182" i="20" s="1"/>
  <c r="R157" i="15"/>
  <c r="S157" i="15" s="1"/>
  <c r="J166" i="20" s="1"/>
  <c r="M72" i="13"/>
  <c r="F58" i="13"/>
  <c r="E216" i="15"/>
  <c r="J84" i="20"/>
  <c r="M86" i="20" s="1"/>
  <c r="F89" i="13"/>
  <c r="H89" i="13"/>
  <c r="F87" i="13"/>
  <c r="J80" i="20"/>
  <c r="K82" i="20" s="1"/>
  <c r="L104" i="20"/>
  <c r="K104" i="20"/>
  <c r="F88" i="13"/>
  <c r="M248" i="20" s="1"/>
  <c r="H90" i="13"/>
  <c r="F90" i="13"/>
  <c r="O248" i="20" s="1"/>
  <c r="J104" i="20"/>
  <c r="J76" i="20"/>
  <c r="M78" i="20" s="1"/>
  <c r="J82" i="20"/>
  <c r="M104" i="20"/>
  <c r="F85" i="13"/>
  <c r="J248" i="20" s="1"/>
  <c r="F86" i="13"/>
  <c r="H86" i="13"/>
  <c r="O104" i="20"/>
  <c r="N108" i="20"/>
  <c r="N142" i="20" s="1"/>
  <c r="N248" i="20"/>
  <c r="K84" i="20"/>
  <c r="M84" i="20"/>
  <c r="K108" i="20"/>
  <c r="K142" i="20" s="1"/>
  <c r="K248" i="20"/>
  <c r="J108" i="20"/>
  <c r="J142" i="20" s="1"/>
  <c r="O108" i="20"/>
  <c r="O142" i="20" s="1"/>
  <c r="K78" i="20"/>
  <c r="M80" i="20"/>
  <c r="T119" i="19"/>
  <c r="V119" i="19" s="1"/>
  <c r="T118" i="19"/>
  <c r="I166" i="20"/>
  <c r="I163" i="20"/>
  <c r="I165" i="20" s="1"/>
  <c r="N93" i="15"/>
  <c r="O93" i="15"/>
  <c r="N60" i="15"/>
  <c r="O60" i="15" s="1"/>
  <c r="T37" i="19"/>
  <c r="V37" i="19" s="1"/>
  <c r="U36" i="19"/>
  <c r="Y36" i="19" s="1"/>
  <c r="AC36" i="19" s="1"/>
  <c r="I253" i="20"/>
  <c r="O109" i="21" l="1"/>
  <c r="L117" i="21"/>
  <c r="J102" i="21"/>
  <c r="H117" i="21"/>
  <c r="M37" i="21"/>
  <c r="M49" i="21" s="1"/>
  <c r="M102" i="21"/>
  <c r="J37" i="21"/>
  <c r="L81" i="21"/>
  <c r="O80" i="21"/>
  <c r="D81" i="21"/>
  <c r="P81" i="21" s="1"/>
  <c r="Q81" i="21" s="1"/>
  <c r="O111" i="21"/>
  <c r="L114" i="21"/>
  <c r="D82" i="21"/>
  <c r="L82" i="21"/>
  <c r="P80" i="21"/>
  <c r="Q80" i="21" s="1"/>
  <c r="E113" i="21"/>
  <c r="D114" i="21"/>
  <c r="J82" i="21"/>
  <c r="N82" i="21"/>
  <c r="P82" i="21" s="1"/>
  <c r="Q82" i="21" s="1"/>
  <c r="P70" i="21"/>
  <c r="Q70" i="21" s="1"/>
  <c r="J103" i="21"/>
  <c r="N117" i="21"/>
  <c r="K102" i="21"/>
  <c r="O118" i="21"/>
  <c r="I48" i="21"/>
  <c r="I114" i="21" s="1"/>
  <c r="M113" i="21"/>
  <c r="M48" i="21"/>
  <c r="Q226" i="20" s="1"/>
  <c r="O47" i="21"/>
  <c r="S223" i="20" s="1"/>
  <c r="J48" i="21"/>
  <c r="N226" i="20" s="1"/>
  <c r="J113" i="21"/>
  <c r="M226" i="20"/>
  <c r="F113" i="21"/>
  <c r="N113" i="21"/>
  <c r="R223" i="20"/>
  <c r="F102" i="21"/>
  <c r="J49" i="21"/>
  <c r="P226" i="20"/>
  <c r="N37" i="21"/>
  <c r="N103" i="21" s="1"/>
  <c r="N48" i="21"/>
  <c r="R226" i="20" s="1"/>
  <c r="I37" i="21"/>
  <c r="I49" i="21" s="1"/>
  <c r="M229" i="20" s="1"/>
  <c r="L221" i="20"/>
  <c r="H48" i="21"/>
  <c r="L226" i="20" s="1"/>
  <c r="H102" i="21"/>
  <c r="G102" i="21"/>
  <c r="F48" i="21"/>
  <c r="J226" i="20" s="1"/>
  <c r="F37" i="21"/>
  <c r="N102" i="21"/>
  <c r="L49" i="21"/>
  <c r="L103" i="21"/>
  <c r="H103" i="21"/>
  <c r="H49" i="21"/>
  <c r="L229" i="20" s="1"/>
  <c r="M103" i="21"/>
  <c r="M118" i="21"/>
  <c r="K115" i="21"/>
  <c r="O229" i="20"/>
  <c r="O221" i="20"/>
  <c r="K103" i="21"/>
  <c r="K48" i="21"/>
  <c r="K114" i="21" s="1"/>
  <c r="J118" i="21"/>
  <c r="G103" i="21"/>
  <c r="G49" i="21"/>
  <c r="O51" i="21"/>
  <c r="O117" i="21" s="1"/>
  <c r="E49" i="21"/>
  <c r="I229" i="20" s="1"/>
  <c r="O36" i="21"/>
  <c r="S221" i="20" s="1"/>
  <c r="E102" i="21"/>
  <c r="I221" i="20"/>
  <c r="E48" i="21"/>
  <c r="P36" i="21"/>
  <c r="Q36" i="21" s="1"/>
  <c r="E118" i="21"/>
  <c r="U102" i="19"/>
  <c r="AC100" i="19"/>
  <c r="T98" i="19"/>
  <c r="V98" i="19" s="1"/>
  <c r="T92" i="19"/>
  <c r="V92" i="19" s="1"/>
  <c r="AL92" i="19"/>
  <c r="AO92" i="19"/>
  <c r="T96" i="19"/>
  <c r="V91" i="19"/>
  <c r="Y95" i="19"/>
  <c r="AC95" i="19" s="1"/>
  <c r="X100" i="19"/>
  <c r="Z100" i="19" s="1"/>
  <c r="AB91" i="19"/>
  <c r="AD92" i="19"/>
  <c r="AR94" i="19"/>
  <c r="AC93" i="19"/>
  <c r="AK93" i="19" s="1"/>
  <c r="AJ94" i="19"/>
  <c r="AN96" i="19"/>
  <c r="T95" i="19"/>
  <c r="V95" i="19" s="1"/>
  <c r="AK100" i="19"/>
  <c r="T90" i="19"/>
  <c r="V90" i="19" s="1"/>
  <c r="Y91" i="19"/>
  <c r="Z91" i="19" s="1"/>
  <c r="Z93" i="19"/>
  <c r="U99" i="19"/>
  <c r="AD100" i="19"/>
  <c r="Y99" i="19"/>
  <c r="AC99" i="19" s="1"/>
  <c r="AD99" i="19" s="1"/>
  <c r="AJ98" i="19"/>
  <c r="Y96" i="19"/>
  <c r="Z96" i="19" s="1"/>
  <c r="Y90" i="19"/>
  <c r="AC90" i="19" s="1"/>
  <c r="T100" i="19"/>
  <c r="V100" i="19" s="1"/>
  <c r="U97" i="19"/>
  <c r="V97" i="19" s="1"/>
  <c r="U94" i="19"/>
  <c r="Y94" i="19" s="1"/>
  <c r="Z94" i="19" s="1"/>
  <c r="Y101" i="19"/>
  <c r="AC101" i="19" s="1"/>
  <c r="AK101" i="19" s="1"/>
  <c r="V96" i="19"/>
  <c r="X92" i="19"/>
  <c r="Z92" i="19" s="1"/>
  <c r="X99" i="19"/>
  <c r="V103" i="19"/>
  <c r="V102" i="19"/>
  <c r="V99" i="19"/>
  <c r="U101" i="19"/>
  <c r="V101" i="19" s="1"/>
  <c r="Y103" i="19"/>
  <c r="Z103" i="19" s="1"/>
  <c r="V93" i="19"/>
  <c r="AB82" i="19"/>
  <c r="Z76" i="19"/>
  <c r="AC76" i="19"/>
  <c r="AK76" i="19" s="1"/>
  <c r="AL76" i="19" s="1"/>
  <c r="Y79" i="19"/>
  <c r="AC79" i="19" s="1"/>
  <c r="AR77" i="19"/>
  <c r="AK83" i="19"/>
  <c r="Y82" i="19"/>
  <c r="Z82" i="19" s="1"/>
  <c r="AK78" i="19"/>
  <c r="Y78" i="19"/>
  <c r="AC78" i="19" s="1"/>
  <c r="AD78" i="19" s="1"/>
  <c r="V70" i="19"/>
  <c r="Y77" i="19"/>
  <c r="AC77" i="19" s="1"/>
  <c r="AK77" i="19" s="1"/>
  <c r="AL77" i="19" s="1"/>
  <c r="U75" i="19"/>
  <c r="T78" i="19"/>
  <c r="V78" i="19" s="1"/>
  <c r="X71" i="19"/>
  <c r="Y72" i="19"/>
  <c r="AC72" i="19" s="1"/>
  <c r="AD72" i="19" s="1"/>
  <c r="V75" i="19"/>
  <c r="V73" i="19"/>
  <c r="V77" i="19"/>
  <c r="U83" i="19"/>
  <c r="V83" i="19" s="1"/>
  <c r="T80" i="19"/>
  <c r="V80" i="19" s="1"/>
  <c r="Y73" i="19"/>
  <c r="AC73" i="19" s="1"/>
  <c r="U74" i="19"/>
  <c r="Y74" i="19" s="1"/>
  <c r="T76" i="19"/>
  <c r="V76" i="19" s="1"/>
  <c r="Y75" i="19"/>
  <c r="AC75" i="19" s="1"/>
  <c r="AK75" i="19" s="1"/>
  <c r="Y83" i="19"/>
  <c r="AC83" i="19" s="1"/>
  <c r="AD83" i="19" s="1"/>
  <c r="Y80" i="19"/>
  <c r="AC80" i="19" s="1"/>
  <c r="AD80" i="19" s="1"/>
  <c r="V82" i="19"/>
  <c r="U71" i="19"/>
  <c r="Y71" i="19" s="1"/>
  <c r="AC71" i="19" s="1"/>
  <c r="V79" i="19"/>
  <c r="X78" i="19"/>
  <c r="Z78" i="19" s="1"/>
  <c r="T72" i="19"/>
  <c r="V72" i="19" s="1"/>
  <c r="U81" i="19"/>
  <c r="V81" i="19" s="1"/>
  <c r="Y70" i="19"/>
  <c r="AC70" i="19" s="1"/>
  <c r="AK70" i="19" s="1"/>
  <c r="AD55" i="19"/>
  <c r="AL58" i="19"/>
  <c r="AO58" i="19"/>
  <c r="AK57" i="19"/>
  <c r="Y50" i="19"/>
  <c r="Z50" i="19" s="1"/>
  <c r="AR52" i="19"/>
  <c r="Z61" i="19"/>
  <c r="AK59" i="19"/>
  <c r="AL59" i="19" s="1"/>
  <c r="AD57" i="19"/>
  <c r="Y49" i="19"/>
  <c r="AC49" i="19" s="1"/>
  <c r="AO59" i="19"/>
  <c r="AP59" i="19" s="1"/>
  <c r="Y55" i="19"/>
  <c r="AC55" i="19" s="1"/>
  <c r="AK55" i="19" s="1"/>
  <c r="AB59" i="19"/>
  <c r="AD59" i="19" s="1"/>
  <c r="X55" i="19"/>
  <c r="Z55" i="19" s="1"/>
  <c r="Y60" i="19"/>
  <c r="AC60" i="19" s="1"/>
  <c r="X54" i="19"/>
  <c r="T61" i="19"/>
  <c r="V61" i="19" s="1"/>
  <c r="T62" i="19"/>
  <c r="V62" i="19" s="1"/>
  <c r="V57" i="19"/>
  <c r="X58" i="19"/>
  <c r="Z58" i="19" s="1"/>
  <c r="U51" i="19"/>
  <c r="Y51" i="19" s="1"/>
  <c r="AC51" i="19" s="1"/>
  <c r="AK51" i="19" s="1"/>
  <c r="U54" i="19"/>
  <c r="V54" i="19" s="1"/>
  <c r="T59" i="19"/>
  <c r="V59" i="19" s="1"/>
  <c r="U56" i="19"/>
  <c r="V56" i="19" s="1"/>
  <c r="X49" i="19"/>
  <c r="Z49" i="19" s="1"/>
  <c r="AK37" i="19"/>
  <c r="AD31" i="19"/>
  <c r="AC42" i="19"/>
  <c r="AK42" i="19" s="1"/>
  <c r="Z37" i="19"/>
  <c r="Z33" i="19"/>
  <c r="Z31" i="19"/>
  <c r="Z42" i="19"/>
  <c r="V33" i="19"/>
  <c r="AJ41" i="19"/>
  <c r="AK31" i="19"/>
  <c r="AL31" i="19" s="1"/>
  <c r="AD36" i="19"/>
  <c r="Z36" i="19"/>
  <c r="Y32" i="19"/>
  <c r="AC32" i="19" s="1"/>
  <c r="AD32" i="19" s="1"/>
  <c r="AD37" i="19"/>
  <c r="AB42" i="19"/>
  <c r="AD42" i="19" s="1"/>
  <c r="V42" i="19"/>
  <c r="Z40" i="19"/>
  <c r="AO35" i="19"/>
  <c r="Y35" i="19"/>
  <c r="AC35" i="19" s="1"/>
  <c r="AK35" i="19" s="1"/>
  <c r="AL35" i="19" s="1"/>
  <c r="Y34" i="19"/>
  <c r="AC34" i="19" s="1"/>
  <c r="AK34" i="19" s="1"/>
  <c r="U40" i="19"/>
  <c r="Y40" i="19" s="1"/>
  <c r="AC40" i="19" s="1"/>
  <c r="AD40" i="19" s="1"/>
  <c r="U30" i="19"/>
  <c r="Y30" i="19" s="1"/>
  <c r="AC30" i="19" s="1"/>
  <c r="AK30" i="19" s="1"/>
  <c r="AL30" i="19" s="1"/>
  <c r="U38" i="19"/>
  <c r="V36" i="19"/>
  <c r="V39" i="19"/>
  <c r="T35" i="19"/>
  <c r="V35" i="19" s="1"/>
  <c r="U41" i="19"/>
  <c r="V30" i="19"/>
  <c r="Y39" i="19"/>
  <c r="AC39" i="19" s="1"/>
  <c r="V32" i="19"/>
  <c r="T34" i="19"/>
  <c r="V34" i="19" s="1"/>
  <c r="Y33" i="19"/>
  <c r="AC33" i="19" s="1"/>
  <c r="V40" i="19"/>
  <c r="T31" i="19"/>
  <c r="V31" i="19" s="1"/>
  <c r="Y29" i="19"/>
  <c r="AC29" i="19" s="1"/>
  <c r="AK29" i="19" s="1"/>
  <c r="U29" i="19"/>
  <c r="V29" i="19" s="1"/>
  <c r="U60" i="19"/>
  <c r="V60" i="19" s="1"/>
  <c r="U52" i="19"/>
  <c r="V52" i="19" s="1"/>
  <c r="X57" i="19"/>
  <c r="Z57" i="19" s="1"/>
  <c r="V51" i="19"/>
  <c r="V50" i="19"/>
  <c r="V55" i="19"/>
  <c r="U53" i="19"/>
  <c r="V53" i="19" s="1"/>
  <c r="V49" i="19"/>
  <c r="Y119" i="19"/>
  <c r="AN118" i="19"/>
  <c r="V122" i="19"/>
  <c r="Z123" i="19"/>
  <c r="AJ121" i="19"/>
  <c r="AR115" i="19"/>
  <c r="AR124" i="19"/>
  <c r="AN114" i="19"/>
  <c r="AC114" i="19"/>
  <c r="AK114" i="19" s="1"/>
  <c r="AL114" i="19" s="1"/>
  <c r="U115" i="19"/>
  <c r="Y115" i="19" s="1"/>
  <c r="AC115" i="19" s="1"/>
  <c r="U121" i="19"/>
  <c r="Y121" i="19" s="1"/>
  <c r="Z121" i="19" s="1"/>
  <c r="AJ112" i="19"/>
  <c r="U124" i="19"/>
  <c r="V124" i="19" s="1"/>
  <c r="Y124" i="19"/>
  <c r="AC124" i="19" s="1"/>
  <c r="Y118" i="19"/>
  <c r="Z118" i="19" s="1"/>
  <c r="Y112" i="19"/>
  <c r="AC112" i="19" s="1"/>
  <c r="AK112" i="19" s="1"/>
  <c r="AB112" i="19"/>
  <c r="T117" i="19"/>
  <c r="V117" i="19" s="1"/>
  <c r="AC123" i="19"/>
  <c r="AK123" i="19" s="1"/>
  <c r="AL123" i="19" s="1"/>
  <c r="U111" i="19"/>
  <c r="V111" i="19" s="1"/>
  <c r="AJ124" i="19"/>
  <c r="AN124" i="19"/>
  <c r="Y120" i="19"/>
  <c r="AC120" i="19" s="1"/>
  <c r="AK120" i="19" s="1"/>
  <c r="AL120" i="19" s="1"/>
  <c r="Y117" i="19"/>
  <c r="AC117" i="19" s="1"/>
  <c r="AK117" i="19" s="1"/>
  <c r="Y116" i="19"/>
  <c r="AC116" i="19" s="1"/>
  <c r="AK116" i="19" s="1"/>
  <c r="Y114" i="19"/>
  <c r="AJ136" i="19"/>
  <c r="U136" i="19"/>
  <c r="T131" i="19"/>
  <c r="V131" i="19" s="1"/>
  <c r="U142" i="19"/>
  <c r="Y142" i="19" s="1"/>
  <c r="U141" i="19"/>
  <c r="Y141" i="19" s="1"/>
  <c r="V142" i="19"/>
  <c r="Y134" i="19"/>
  <c r="Y131" i="19"/>
  <c r="Z131" i="19" s="1"/>
  <c r="T113" i="19"/>
  <c r="V113" i="19" s="1"/>
  <c r="X124" i="19"/>
  <c r="V118" i="19"/>
  <c r="T123" i="19"/>
  <c r="V123" i="19" s="1"/>
  <c r="V116" i="19"/>
  <c r="Y123" i="19"/>
  <c r="X117" i="19"/>
  <c r="X116" i="19"/>
  <c r="AB114" i="19"/>
  <c r="AD114" i="19" s="1"/>
  <c r="AD120" i="19"/>
  <c r="AC119" i="19"/>
  <c r="AD119" i="19" s="1"/>
  <c r="Y113" i="19"/>
  <c r="Z113" i="19" s="1"/>
  <c r="Z115" i="19"/>
  <c r="X114" i="19"/>
  <c r="Z114" i="19" s="1"/>
  <c r="X120" i="19"/>
  <c r="Z120" i="19" s="1"/>
  <c r="AB116" i="19"/>
  <c r="AB121" i="19"/>
  <c r="AB117" i="19"/>
  <c r="X119" i="19"/>
  <c r="V112" i="19"/>
  <c r="X112" i="19"/>
  <c r="Z112" i="19" s="1"/>
  <c r="Y122" i="19"/>
  <c r="Z122" i="19" s="1"/>
  <c r="Y111" i="19"/>
  <c r="Z111" i="19" s="1"/>
  <c r="U132" i="19"/>
  <c r="Y132" i="19" s="1"/>
  <c r="T140" i="19"/>
  <c r="V140" i="19" s="1"/>
  <c r="AJ140" i="19"/>
  <c r="AK142" i="19"/>
  <c r="AJ139" i="19"/>
  <c r="AJ138" i="19"/>
  <c r="Y139" i="19"/>
  <c r="AC139" i="19" s="1"/>
  <c r="AD139" i="19" s="1"/>
  <c r="Y137" i="19"/>
  <c r="Z137" i="19" s="1"/>
  <c r="AJ133" i="19"/>
  <c r="U143" i="19"/>
  <c r="Y143" i="19" s="1"/>
  <c r="AC143" i="19" s="1"/>
  <c r="AK143" i="19" s="1"/>
  <c r="T138" i="19"/>
  <c r="V138" i="19" s="1"/>
  <c r="AC142" i="19"/>
  <c r="V141" i="19"/>
  <c r="V136" i="19"/>
  <c r="Z132" i="19"/>
  <c r="V132" i="19"/>
  <c r="AB142" i="19"/>
  <c r="AD142" i="19" s="1"/>
  <c r="AC132" i="19"/>
  <c r="AD132" i="19" s="1"/>
  <c r="U144" i="19"/>
  <c r="Y144" i="19" s="1"/>
  <c r="Z144" i="19" s="1"/>
  <c r="AK134" i="19"/>
  <c r="AD143" i="19"/>
  <c r="U135" i="19"/>
  <c r="Y135" i="19" s="1"/>
  <c r="Y138" i="19"/>
  <c r="AC138" i="19" s="1"/>
  <c r="AK138" i="19" s="1"/>
  <c r="AB138" i="19"/>
  <c r="AC134" i="19"/>
  <c r="AD134" i="19" s="1"/>
  <c r="Z134" i="19"/>
  <c r="Y136" i="19"/>
  <c r="U133" i="19"/>
  <c r="Y133" i="19" s="1"/>
  <c r="Z143" i="19"/>
  <c r="Y140" i="19"/>
  <c r="Z140" i="19" s="1"/>
  <c r="T137" i="19"/>
  <c r="V137" i="19" s="1"/>
  <c r="Z142" i="19"/>
  <c r="W383" i="15"/>
  <c r="Z383" i="15"/>
  <c r="Z389" i="15"/>
  <c r="Q378" i="15"/>
  <c r="AG375" i="15"/>
  <c r="AD379" i="15"/>
  <c r="Z385" i="15"/>
  <c r="R381" i="15"/>
  <c r="V391" i="15"/>
  <c r="R380" i="15"/>
  <c r="S380" i="15" s="1"/>
  <c r="V390" i="15"/>
  <c r="Z376" i="15"/>
  <c r="Q376" i="15"/>
  <c r="V386" i="15"/>
  <c r="Z375" i="15"/>
  <c r="V376" i="15"/>
  <c r="W376" i="15" s="1"/>
  <c r="V387" i="15"/>
  <c r="W387" i="15" s="1"/>
  <c r="U376" i="15"/>
  <c r="V392" i="15"/>
  <c r="W392" i="15" s="1"/>
  <c r="U379" i="15"/>
  <c r="R377" i="15"/>
  <c r="V374" i="15"/>
  <c r="V378" i="15"/>
  <c r="V382" i="15"/>
  <c r="W382" i="15" s="1"/>
  <c r="V357" i="15"/>
  <c r="W350" i="15"/>
  <c r="Z350" i="15"/>
  <c r="AA350" i="15" s="1"/>
  <c r="Z354" i="15"/>
  <c r="V351" i="15"/>
  <c r="Y353" i="15"/>
  <c r="V356" i="15"/>
  <c r="Z349" i="15"/>
  <c r="R355" i="15"/>
  <c r="S355" i="15" s="1"/>
  <c r="U350" i="15"/>
  <c r="Q350" i="15"/>
  <c r="V352" i="15"/>
  <c r="W352" i="15" s="1"/>
  <c r="R348" i="15"/>
  <c r="W347" i="15"/>
  <c r="Z347" i="15"/>
  <c r="AA347" i="15" s="1"/>
  <c r="AD347" i="15"/>
  <c r="U347" i="15"/>
  <c r="Q315" i="15"/>
  <c r="V316" i="15"/>
  <c r="W316" i="15" s="1"/>
  <c r="Z317" i="15"/>
  <c r="AC316" i="15"/>
  <c r="AG316" i="15"/>
  <c r="V315" i="15"/>
  <c r="W315" i="15" s="1"/>
  <c r="U283" i="15"/>
  <c r="AK283" i="15"/>
  <c r="AB283" i="15"/>
  <c r="V263" i="15"/>
  <c r="AF283" i="15"/>
  <c r="P283" i="15"/>
  <c r="T262" i="15"/>
  <c r="X262" i="15"/>
  <c r="Y262" i="15" s="1"/>
  <c r="V217" i="15"/>
  <c r="Y220" i="15"/>
  <c r="J619" i="15"/>
  <c r="J262" i="15" s="1"/>
  <c r="AB262" i="15" s="1"/>
  <c r="AH218" i="15"/>
  <c r="AD219" i="15"/>
  <c r="V190" i="15"/>
  <c r="W190" i="15" s="1"/>
  <c r="G573" i="15"/>
  <c r="G216" i="15" s="1"/>
  <c r="P216" i="15" s="1"/>
  <c r="Q216" i="15" s="1"/>
  <c r="R189" i="15"/>
  <c r="Y188" i="15"/>
  <c r="J573" i="15"/>
  <c r="J216" i="15" s="1"/>
  <c r="AF216" i="15" s="1"/>
  <c r="AG216" i="15" s="1"/>
  <c r="V191" i="15"/>
  <c r="W191" i="15" s="1"/>
  <c r="O191" i="15"/>
  <c r="Z190" i="15"/>
  <c r="AA190" i="15" s="1"/>
  <c r="R187" i="15"/>
  <c r="U190" i="15"/>
  <c r="AJ216" i="15"/>
  <c r="AD188" i="15"/>
  <c r="Z186" i="15"/>
  <c r="I573" i="15"/>
  <c r="I216" i="15" s="1"/>
  <c r="X216" i="15" s="1"/>
  <c r="R216" i="15"/>
  <c r="S216" i="15" s="1"/>
  <c r="Z137" i="15"/>
  <c r="I516" i="15"/>
  <c r="I157" i="15" s="1"/>
  <c r="J516" i="15"/>
  <c r="J157" i="15" s="1"/>
  <c r="AF157" i="15" s="1"/>
  <c r="K163" i="20"/>
  <c r="K182" i="20" s="1"/>
  <c r="V157" i="15"/>
  <c r="W157" i="15" s="1"/>
  <c r="K166" i="20" s="1"/>
  <c r="V92" i="15"/>
  <c r="I495" i="15"/>
  <c r="I136" i="15" s="1"/>
  <c r="L156" i="20" s="1"/>
  <c r="V93" i="15"/>
  <c r="V94" i="15"/>
  <c r="AB136" i="15"/>
  <c r="M156" i="20"/>
  <c r="T136" i="15"/>
  <c r="K495" i="15"/>
  <c r="K136" i="15" s="1"/>
  <c r="V91" i="15"/>
  <c r="W91" i="15" s="1"/>
  <c r="G495" i="15"/>
  <c r="G136" i="15" s="1"/>
  <c r="P136" i="15" s="1"/>
  <c r="Z62" i="15"/>
  <c r="V64" i="15"/>
  <c r="AD63" i="15"/>
  <c r="O150" i="20"/>
  <c r="K449" i="15"/>
  <c r="K90" i="15" s="1"/>
  <c r="AJ90" i="15" s="1"/>
  <c r="AL60" i="15"/>
  <c r="AM60" i="15" s="1"/>
  <c r="AH60" i="15"/>
  <c r="AI60" i="15" s="1"/>
  <c r="T90" i="15"/>
  <c r="K151" i="20" s="1"/>
  <c r="K176" i="20" s="1"/>
  <c r="R61" i="15"/>
  <c r="N65" i="15"/>
  <c r="O65" i="15" s="1"/>
  <c r="F90" i="15"/>
  <c r="I150" i="20" s="1"/>
  <c r="R90" i="15"/>
  <c r="R65" i="15"/>
  <c r="J151" i="20"/>
  <c r="J176" i="20" s="1"/>
  <c r="Q64" i="15"/>
  <c r="N90" i="15"/>
  <c r="I182" i="20"/>
  <c r="M108" i="20"/>
  <c r="M142" i="20" s="1"/>
  <c r="O149" i="20"/>
  <c r="O175" i="20" s="1"/>
  <c r="O202" i="20" s="1"/>
  <c r="O220" i="20" s="1"/>
  <c r="O260" i="20"/>
  <c r="O267" i="20" s="1"/>
  <c r="AH304" i="15"/>
  <c r="AI304" i="15" s="1"/>
  <c r="AG304" i="15"/>
  <c r="AC304" i="15"/>
  <c r="AD304" i="15"/>
  <c r="AE304" i="15" s="1"/>
  <c r="L150" i="20"/>
  <c r="X90" i="15"/>
  <c r="Q262" i="15"/>
  <c r="R262" i="15"/>
  <c r="S262" i="15" s="1"/>
  <c r="M162" i="20"/>
  <c r="AB157" i="15"/>
  <c r="AG283" i="15"/>
  <c r="L108" i="20"/>
  <c r="L142" i="20" s="1"/>
  <c r="L248" i="20"/>
  <c r="AK216" i="15"/>
  <c r="J156" i="20"/>
  <c r="L149" i="20"/>
  <c r="L175" i="20" s="1"/>
  <c r="L202" i="20" s="1"/>
  <c r="L220" i="20" s="1"/>
  <c r="L260" i="20"/>
  <c r="L267" i="20" s="1"/>
  <c r="N149" i="20"/>
  <c r="N175" i="20" s="1"/>
  <c r="N202" i="20" s="1"/>
  <c r="N220" i="20" s="1"/>
  <c r="N260" i="20"/>
  <c r="N267" i="20" s="1"/>
  <c r="AK262" i="15"/>
  <c r="I149" i="20"/>
  <c r="I175" i="20" s="1"/>
  <c r="I202" i="20" s="1"/>
  <c r="I220" i="20" s="1"/>
  <c r="I260" i="20"/>
  <c r="I267" i="20" s="1"/>
  <c r="I271" i="20" s="1"/>
  <c r="M260" i="20"/>
  <c r="M267" i="20" s="1"/>
  <c r="M149" i="20"/>
  <c r="M175" i="20" s="1"/>
  <c r="M202" i="20" s="1"/>
  <c r="M220" i="20" s="1"/>
  <c r="AC283" i="15"/>
  <c r="Y283" i="15"/>
  <c r="K149" i="20"/>
  <c r="K175" i="20" s="1"/>
  <c r="K202" i="20" s="1"/>
  <c r="K220" i="20" s="1"/>
  <c r="K260" i="20"/>
  <c r="K267" i="20" s="1"/>
  <c r="D103" i="21"/>
  <c r="D49" i="21"/>
  <c r="AG349" i="15"/>
  <c r="AC348" i="15"/>
  <c r="Y315" i="15"/>
  <c r="AG374" i="15"/>
  <c r="AN30" i="19"/>
  <c r="AO30" i="19"/>
  <c r="AR112" i="19"/>
  <c r="AR131" i="19"/>
  <c r="E100" i="18"/>
  <c r="J127" i="20" s="1"/>
  <c r="H100" i="18"/>
  <c r="M127" i="20" s="1"/>
  <c r="M100" i="18"/>
  <c r="R127" i="20" s="1"/>
  <c r="J100" i="18"/>
  <c r="O127" i="20" s="1"/>
  <c r="L100" i="18"/>
  <c r="Q127" i="20" s="1"/>
  <c r="J165" i="20"/>
  <c r="J253" i="20" s="1"/>
  <c r="K165" i="20"/>
  <c r="K253" i="20" s="1"/>
  <c r="M82" i="20"/>
  <c r="K185" i="15"/>
  <c r="K313" i="15" s="1"/>
  <c r="K346" i="15" s="1"/>
  <c r="K373" i="15" s="1"/>
  <c r="K400" i="15" s="1"/>
  <c r="K418" i="15" s="1"/>
  <c r="K540" i="15" s="1"/>
  <c r="L69" i="19"/>
  <c r="L89" i="19" s="1"/>
  <c r="AE178" i="15"/>
  <c r="M172" i="20" s="1"/>
  <c r="U90" i="15"/>
  <c r="K152" i="20" s="1"/>
  <c r="K177" i="20" s="1"/>
  <c r="G114" i="21"/>
  <c r="H69" i="19"/>
  <c r="H89" i="19" s="1"/>
  <c r="G185" i="15"/>
  <c r="G313" i="15" s="1"/>
  <c r="G346" i="15" s="1"/>
  <c r="G373" i="15" s="1"/>
  <c r="G400" i="15" s="1"/>
  <c r="G418" i="15" s="1"/>
  <c r="G540" i="15" s="1"/>
  <c r="AK352" i="15"/>
  <c r="AG383" i="15"/>
  <c r="AC356" i="15"/>
  <c r="U353" i="15"/>
  <c r="V353" i="15"/>
  <c r="W353" i="15" s="1"/>
  <c r="AK385" i="15"/>
  <c r="AJ51" i="19"/>
  <c r="AL286" i="15"/>
  <c r="AM286" i="15" s="1"/>
  <c r="AK286" i="15"/>
  <c r="L185" i="15"/>
  <c r="L313" i="15" s="1"/>
  <c r="L346" i="15" s="1"/>
  <c r="L373" i="15" s="1"/>
  <c r="L400" i="15" s="1"/>
  <c r="L418" i="15" s="1"/>
  <c r="L540" i="15" s="1"/>
  <c r="M69" i="19"/>
  <c r="M89" i="19" s="1"/>
  <c r="H81" i="21"/>
  <c r="H113" i="21"/>
  <c r="H82" i="21"/>
  <c r="O69" i="21"/>
  <c r="E81" i="21"/>
  <c r="E70" i="21"/>
  <c r="AN31" i="19"/>
  <c r="AO31" i="19"/>
  <c r="AP31" i="19" s="1"/>
  <c r="AJ132" i="19"/>
  <c r="AK132" i="19"/>
  <c r="AL132" i="19" s="1"/>
  <c r="AK266" i="15"/>
  <c r="AL266" i="15"/>
  <c r="AM266" i="15" s="1"/>
  <c r="K80" i="20"/>
  <c r="L28" i="19"/>
  <c r="L48" i="19" s="1"/>
  <c r="I69" i="19"/>
  <c r="I89" i="19" s="1"/>
  <c r="I28" i="19"/>
  <c r="I48" i="19" s="1"/>
  <c r="H185" i="15"/>
  <c r="H313" i="15" s="1"/>
  <c r="H346" i="15" s="1"/>
  <c r="H373" i="15" s="1"/>
  <c r="H400" i="15" s="1"/>
  <c r="H418" i="15" s="1"/>
  <c r="H540" i="15" s="1"/>
  <c r="J185" i="15"/>
  <c r="J313" i="15" s="1"/>
  <c r="J346" i="15" s="1"/>
  <c r="J373" i="15" s="1"/>
  <c r="J400" i="15" s="1"/>
  <c r="J418" i="15" s="1"/>
  <c r="J540" i="15" s="1"/>
  <c r="K28" i="19"/>
  <c r="K48" i="19" s="1"/>
  <c r="J449" i="15"/>
  <c r="J90" i="15" s="1"/>
  <c r="AC350" i="15"/>
  <c r="AD350" i="15"/>
  <c r="AN50" i="19"/>
  <c r="Y352" i="15"/>
  <c r="Z352" i="15"/>
  <c r="H149" i="20"/>
  <c r="E59" i="15"/>
  <c r="V178" i="15"/>
  <c r="U178" i="15"/>
  <c r="K170" i="20" s="1"/>
  <c r="K186" i="20" s="1"/>
  <c r="K169" i="20"/>
  <c r="K185" i="20" s="1"/>
  <c r="AH291" i="15"/>
  <c r="AI291" i="15" s="1"/>
  <c r="AG291" i="15"/>
  <c r="AC191" i="15"/>
  <c r="AG251" i="15"/>
  <c r="AH251" i="15"/>
  <c r="AI251" i="15" s="1"/>
  <c r="AD279" i="15"/>
  <c r="AE279" i="15" s="1"/>
  <c r="AC279" i="15"/>
  <c r="AK103" i="15"/>
  <c r="AL103" i="15"/>
  <c r="AM103" i="15" s="1"/>
  <c r="AG98" i="15"/>
  <c r="AH98" i="15"/>
  <c r="AI98" i="15" s="1"/>
  <c r="AG97" i="15"/>
  <c r="AH97" i="15"/>
  <c r="AI97" i="15" s="1"/>
  <c r="AG139" i="15"/>
  <c r="AH139" i="15"/>
  <c r="AI139" i="15" s="1"/>
  <c r="AH155" i="15"/>
  <c r="AI155" i="15" s="1"/>
  <c r="AG155" i="15"/>
  <c r="Y280" i="15"/>
  <c r="Z280" i="15"/>
  <c r="AA280" i="15" s="1"/>
  <c r="AC112" i="15"/>
  <c r="AD112" i="15"/>
  <c r="AE112" i="15" s="1"/>
  <c r="AC139" i="15"/>
  <c r="AD139" i="15"/>
  <c r="AE139" i="15" s="1"/>
  <c r="AC164" i="15"/>
  <c r="AD164" i="15"/>
  <c r="AE164" i="15" s="1"/>
  <c r="V197" i="15"/>
  <c r="W197" i="15" s="1"/>
  <c r="U197" i="15"/>
  <c r="Y114" i="15"/>
  <c r="Z114" i="15"/>
  <c r="AA114" i="15" s="1"/>
  <c r="Y108" i="15"/>
  <c r="Z108" i="15"/>
  <c r="AA108" i="15" s="1"/>
  <c r="AL271" i="15"/>
  <c r="AM271" i="15" s="1"/>
  <c r="AL226" i="15"/>
  <c r="AM226" i="15" s="1"/>
  <c r="AK235" i="15"/>
  <c r="AL113" i="15"/>
  <c r="AM113" i="15" s="1"/>
  <c r="AG207" i="15"/>
  <c r="AH207" i="15"/>
  <c r="AI207" i="15" s="1"/>
  <c r="AH281" i="15"/>
  <c r="AI281" i="15" s="1"/>
  <c r="AG281" i="15"/>
  <c r="AG79" i="15"/>
  <c r="AK94" i="15"/>
  <c r="AK146" i="15"/>
  <c r="AL146" i="15"/>
  <c r="AM146" i="15" s="1"/>
  <c r="AG166" i="15"/>
  <c r="AH166" i="15"/>
  <c r="AI166" i="15" s="1"/>
  <c r="AK154" i="15"/>
  <c r="AL154" i="15"/>
  <c r="AM154" i="15" s="1"/>
  <c r="AK174" i="15"/>
  <c r="AL174" i="15"/>
  <c r="AM174" i="15" s="1"/>
  <c r="AC195" i="15"/>
  <c r="AD195" i="15"/>
  <c r="AE195" i="15" s="1"/>
  <c r="Y249" i="15"/>
  <c r="Z249" i="15"/>
  <c r="AA249" i="15" s="1"/>
  <c r="AG117" i="15"/>
  <c r="AH117" i="15"/>
  <c r="AI117" i="15" s="1"/>
  <c r="AG148" i="15"/>
  <c r="AH148" i="15"/>
  <c r="AI148" i="15" s="1"/>
  <c r="AG151" i="15"/>
  <c r="AH151" i="15"/>
  <c r="AI151" i="15" s="1"/>
  <c r="Y204" i="15"/>
  <c r="Z204" i="15"/>
  <c r="AA204" i="15" s="1"/>
  <c r="AC233" i="15"/>
  <c r="AD233" i="15"/>
  <c r="AE233" i="15" s="1"/>
  <c r="U285" i="15"/>
  <c r="V285" i="15"/>
  <c r="W285" i="15" s="1"/>
  <c r="Y213" i="15"/>
  <c r="Z213" i="15"/>
  <c r="AA213" i="15" s="1"/>
  <c r="AC67" i="15"/>
  <c r="AD67" i="15"/>
  <c r="AE67" i="15" s="1"/>
  <c r="AL228" i="15"/>
  <c r="AM228" i="15" s="1"/>
  <c r="AH266" i="15"/>
  <c r="AI266" i="15" s="1"/>
  <c r="AH228" i="15"/>
  <c r="AI228" i="15" s="1"/>
  <c r="AH235" i="15"/>
  <c r="AI235" i="15" s="1"/>
  <c r="AG279" i="15"/>
  <c r="AL123" i="15"/>
  <c r="AM123" i="15" s="1"/>
  <c r="AL86" i="15"/>
  <c r="AM86" i="15" s="1"/>
  <c r="AD286" i="15"/>
  <c r="AE286" i="15" s="1"/>
  <c r="AC286" i="15"/>
  <c r="AG213" i="15"/>
  <c r="AH213" i="15"/>
  <c r="AI213" i="15" s="1"/>
  <c r="AK66" i="15"/>
  <c r="AL66" i="15"/>
  <c r="AM66" i="15" s="1"/>
  <c r="AK98" i="15"/>
  <c r="AL98" i="15"/>
  <c r="AM98" i="15" s="1"/>
  <c r="AH174" i="15"/>
  <c r="AI174" i="15" s="1"/>
  <c r="Y272" i="15"/>
  <c r="Z272" i="15"/>
  <c r="AA272" i="15" s="1"/>
  <c r="AD203" i="15"/>
  <c r="AE203" i="15" s="1"/>
  <c r="AC203" i="15"/>
  <c r="AC273" i="15"/>
  <c r="AD273" i="15"/>
  <c r="AE273" i="15" s="1"/>
  <c r="AD210" i="15"/>
  <c r="AE210" i="15" s="1"/>
  <c r="AC210" i="15"/>
  <c r="AC296" i="15"/>
  <c r="AD296" i="15"/>
  <c r="AE296" i="15" s="1"/>
  <c r="AG73" i="15"/>
  <c r="AH73" i="15"/>
  <c r="AI73" i="15" s="1"/>
  <c r="AG101" i="15"/>
  <c r="AH101" i="15"/>
  <c r="AI101" i="15" s="1"/>
  <c r="AG95" i="15"/>
  <c r="AH95" i="15"/>
  <c r="AI95" i="15" s="1"/>
  <c r="U220" i="15"/>
  <c r="V220" i="15"/>
  <c r="W220" i="15" s="1"/>
  <c r="Y239" i="15"/>
  <c r="Z239" i="15"/>
  <c r="AA239" i="15" s="1"/>
  <c r="U232" i="15"/>
  <c r="V232" i="15"/>
  <c r="W232" i="15" s="1"/>
  <c r="Y291" i="15"/>
  <c r="Z291" i="15"/>
  <c r="AA291" i="15" s="1"/>
  <c r="Y294" i="15"/>
  <c r="Z294" i="15"/>
  <c r="AA294" i="15" s="1"/>
  <c r="Q270" i="15"/>
  <c r="R270" i="15"/>
  <c r="S270" i="15" s="1"/>
  <c r="AG301" i="15"/>
  <c r="AK152" i="15"/>
  <c r="AK247" i="15"/>
  <c r="AL247" i="15"/>
  <c r="AM247" i="15" s="1"/>
  <c r="AK69" i="15"/>
  <c r="AL69" i="15"/>
  <c r="AM69" i="15" s="1"/>
  <c r="AK118" i="15"/>
  <c r="AL118" i="15"/>
  <c r="AM118" i="15" s="1"/>
  <c r="AK171" i="15"/>
  <c r="AL171" i="15"/>
  <c r="AM171" i="15" s="1"/>
  <c r="AC230" i="15"/>
  <c r="AD230" i="15"/>
  <c r="AE230" i="15" s="1"/>
  <c r="AC287" i="15"/>
  <c r="AD287" i="15"/>
  <c r="AE287" i="15" s="1"/>
  <c r="Y289" i="15"/>
  <c r="Z289" i="15"/>
  <c r="AA289" i="15" s="1"/>
  <c r="AC275" i="15"/>
  <c r="AD275" i="15"/>
  <c r="AE275" i="15" s="1"/>
  <c r="AG106" i="15"/>
  <c r="AH106" i="15"/>
  <c r="AI106" i="15" s="1"/>
  <c r="AG173" i="15"/>
  <c r="AH173" i="15"/>
  <c r="AI173" i="15" s="1"/>
  <c r="Y131" i="15"/>
  <c r="AD168" i="15"/>
  <c r="AE168" i="15" s="1"/>
  <c r="Z271" i="15"/>
  <c r="AA271" i="15" s="1"/>
  <c r="Y271" i="15"/>
  <c r="AG242" i="15"/>
  <c r="AH242" i="15"/>
  <c r="AI242" i="15" s="1"/>
  <c r="V296" i="15"/>
  <c r="W296" i="15" s="1"/>
  <c r="U296" i="15"/>
  <c r="U210" i="15"/>
  <c r="V210" i="15"/>
  <c r="W210" i="15" s="1"/>
  <c r="R244" i="15"/>
  <c r="S244" i="15" s="1"/>
  <c r="Q244" i="15"/>
  <c r="V294" i="15"/>
  <c r="W294" i="15" s="1"/>
  <c r="U294" i="15"/>
  <c r="H661" i="15"/>
  <c r="H304" i="15" s="1"/>
  <c r="T304" i="15" s="1"/>
  <c r="I537" i="15"/>
  <c r="I178" i="15" s="1"/>
  <c r="Y115" i="15"/>
  <c r="Z115" i="15"/>
  <c r="AA115" i="15" s="1"/>
  <c r="U402" i="15"/>
  <c r="V402" i="15"/>
  <c r="W402" i="15" s="1"/>
  <c r="AC392" i="15"/>
  <c r="AG391" i="15"/>
  <c r="Y382" i="15"/>
  <c r="Z382" i="15"/>
  <c r="AK359" i="15"/>
  <c r="AL359" i="15"/>
  <c r="AM359" i="15" s="1"/>
  <c r="U326" i="15"/>
  <c r="V326" i="15"/>
  <c r="W326" i="15" s="1"/>
  <c r="AK321" i="15"/>
  <c r="AL321" i="15"/>
  <c r="AM321" i="15" s="1"/>
  <c r="U305" i="15"/>
  <c r="V305" i="15"/>
  <c r="W305" i="15" s="1"/>
  <c r="Y98" i="19"/>
  <c r="AC98" i="19" s="1"/>
  <c r="AK98" i="19" s="1"/>
  <c r="X98" i="19"/>
  <c r="Z98" i="19" s="1"/>
  <c r="AR76" i="19"/>
  <c r="F116" i="15"/>
  <c r="L142" i="4"/>
  <c r="K160" i="4" s="1"/>
  <c r="Z53" i="15"/>
  <c r="AA53" i="15" s="1"/>
  <c r="Y53" i="15"/>
  <c r="R230" i="15"/>
  <c r="S230" i="15" s="1"/>
  <c r="R198" i="15"/>
  <c r="S198" i="15" s="1"/>
  <c r="R201" i="15"/>
  <c r="S201" i="15" s="1"/>
  <c r="Q276" i="15"/>
  <c r="Q250" i="15"/>
  <c r="V118" i="15"/>
  <c r="W118" i="15" s="1"/>
  <c r="V68" i="15"/>
  <c r="W68" i="15" s="1"/>
  <c r="R247" i="15"/>
  <c r="S247" i="15" s="1"/>
  <c r="AC409" i="15"/>
  <c r="Q318" i="15"/>
  <c r="R318" i="15"/>
  <c r="S318" i="15" s="1"/>
  <c r="Z393" i="15"/>
  <c r="AA393" i="15" s="1"/>
  <c r="Y393" i="15"/>
  <c r="AK392" i="15"/>
  <c r="AL366" i="15"/>
  <c r="AM366" i="15" s="1"/>
  <c r="AK366" i="15"/>
  <c r="AL362" i="15"/>
  <c r="AM362" i="15" s="1"/>
  <c r="AK362" i="15"/>
  <c r="R361" i="15"/>
  <c r="S361" i="15" s="1"/>
  <c r="Q361" i="15"/>
  <c r="Q332" i="15"/>
  <c r="R332" i="15"/>
  <c r="S332" i="15" s="1"/>
  <c r="Y330" i="15"/>
  <c r="Z330" i="15"/>
  <c r="AA330" i="15" s="1"/>
  <c r="AD329" i="15"/>
  <c r="AE329" i="15" s="1"/>
  <c r="AC329" i="15"/>
  <c r="Q329" i="15"/>
  <c r="R329" i="15"/>
  <c r="S329" i="15" s="1"/>
  <c r="AK326" i="15"/>
  <c r="AL326" i="15"/>
  <c r="AM326" i="15" s="1"/>
  <c r="Q322" i="15"/>
  <c r="R322" i="15"/>
  <c r="S322" i="15" s="1"/>
  <c r="X102" i="19"/>
  <c r="Y102" i="19"/>
  <c r="AC102" i="19" s="1"/>
  <c r="AK102" i="19" s="1"/>
  <c r="AL102" i="19" s="1"/>
  <c r="AC96" i="19"/>
  <c r="AK96" i="19" s="1"/>
  <c r="AL96" i="19" s="1"/>
  <c r="AB96" i="19"/>
  <c r="V129" i="15"/>
  <c r="W129" i="15" s="1"/>
  <c r="R130" i="15"/>
  <c r="S130" i="15" s="1"/>
  <c r="AD328" i="15"/>
  <c r="AE328" i="15" s="1"/>
  <c r="Q408" i="15"/>
  <c r="R408" i="15"/>
  <c r="S408" i="15" s="1"/>
  <c r="V407" i="15"/>
  <c r="W407" i="15" s="1"/>
  <c r="U407" i="15"/>
  <c r="Y404" i="15"/>
  <c r="Z404" i="15"/>
  <c r="AA404" i="15" s="1"/>
  <c r="AK402" i="15"/>
  <c r="AL402" i="15"/>
  <c r="AM402" i="15" s="1"/>
  <c r="Y387" i="15"/>
  <c r="Z387" i="15"/>
  <c r="V365" i="15"/>
  <c r="W365" i="15" s="1"/>
  <c r="U365" i="15"/>
  <c r="AH360" i="15"/>
  <c r="AI360" i="15" s="1"/>
  <c r="AG360" i="15"/>
  <c r="Z337" i="15"/>
  <c r="AA337" i="15" s="1"/>
  <c r="Y337" i="15"/>
  <c r="AG334" i="15"/>
  <c r="AH334" i="15"/>
  <c r="AI334" i="15" s="1"/>
  <c r="AH330" i="15"/>
  <c r="AI330" i="15" s="1"/>
  <c r="AG330" i="15"/>
  <c r="AH327" i="15"/>
  <c r="AI327" i="15" s="1"/>
  <c r="AG327" i="15"/>
  <c r="R327" i="15"/>
  <c r="S327" i="15" s="1"/>
  <c r="Q327" i="15"/>
  <c r="AG324" i="15"/>
  <c r="AH324" i="15"/>
  <c r="AI324" i="15" s="1"/>
  <c r="AD320" i="15"/>
  <c r="AE320" i="15" s="1"/>
  <c r="AC320" i="15"/>
  <c r="Y97" i="19"/>
  <c r="AC97" i="19" s="1"/>
  <c r="X97" i="19"/>
  <c r="Z133" i="15"/>
  <c r="AA133" i="15" s="1"/>
  <c r="Q202" i="15"/>
  <c r="Q212" i="15"/>
  <c r="V247" i="15"/>
  <c r="W247" i="15" s="1"/>
  <c r="Z127" i="15"/>
  <c r="AA127" i="15" s="1"/>
  <c r="V70" i="15"/>
  <c r="W70" i="15" s="1"/>
  <c r="Y83" i="15"/>
  <c r="Z83" i="15"/>
  <c r="AA83" i="15" s="1"/>
  <c r="Y324" i="15"/>
  <c r="V403" i="15"/>
  <c r="W403" i="15" s="1"/>
  <c r="U403" i="15"/>
  <c r="Q314" i="15"/>
  <c r="R314" i="15"/>
  <c r="S314" i="15" s="1"/>
  <c r="U389" i="15"/>
  <c r="V389" i="15"/>
  <c r="W389" i="15" s="1"/>
  <c r="AC388" i="15"/>
  <c r="AD388" i="15"/>
  <c r="AE388" i="15" s="1"/>
  <c r="AD363" i="15"/>
  <c r="AE363" i="15" s="1"/>
  <c r="AC363" i="15"/>
  <c r="U338" i="15"/>
  <c r="V338" i="15"/>
  <c r="W338" i="15" s="1"/>
  <c r="AL329" i="15"/>
  <c r="AM329" i="15" s="1"/>
  <c r="AK329" i="15"/>
  <c r="U328" i="15"/>
  <c r="V328" i="15"/>
  <c r="W328" i="15" s="1"/>
  <c r="AK323" i="15"/>
  <c r="AL323" i="15"/>
  <c r="AM323" i="15" s="1"/>
  <c r="V323" i="15"/>
  <c r="W323" i="15" s="1"/>
  <c r="U323" i="15"/>
  <c r="AK322" i="15"/>
  <c r="AL322" i="15"/>
  <c r="AM322" i="15" s="1"/>
  <c r="AJ117" i="19"/>
  <c r="AR81" i="19"/>
  <c r="Y62" i="19"/>
  <c r="AC62" i="19" s="1"/>
  <c r="AK62" i="19" s="1"/>
  <c r="X62" i="19"/>
  <c r="Z62" i="19" s="1"/>
  <c r="AN36" i="19"/>
  <c r="AN98" i="19"/>
  <c r="AR75" i="19"/>
  <c r="L63" i="3"/>
  <c r="AJ62" i="19"/>
  <c r="AJ78" i="19"/>
  <c r="AR62" i="19"/>
  <c r="AB62" i="19"/>
  <c r="AK36" i="19"/>
  <c r="AL36" i="19" s="1"/>
  <c r="AJ36" i="19"/>
  <c r="Y61" i="19"/>
  <c r="AC61" i="19" s="1"/>
  <c r="AK61" i="19" s="1"/>
  <c r="AK40" i="19"/>
  <c r="AN33" i="19"/>
  <c r="N94" i="15"/>
  <c r="O94" i="15" s="1"/>
  <c r="AD35" i="15"/>
  <c r="AE35" i="15" s="1"/>
  <c r="AC35" i="15"/>
  <c r="Z48" i="15"/>
  <c r="AA48" i="15" s="1"/>
  <c r="Y48" i="15"/>
  <c r="Y45" i="15"/>
  <c r="Z45" i="15"/>
  <c r="AA45" i="15" s="1"/>
  <c r="AC43" i="15"/>
  <c r="AD43" i="15"/>
  <c r="AE43" i="15" s="1"/>
  <c r="AC40" i="15"/>
  <c r="AD40" i="15"/>
  <c r="AE40" i="15" s="1"/>
  <c r="E191" i="15"/>
  <c r="N64" i="15"/>
  <c r="O64" i="15" s="1"/>
  <c r="U37" i="15"/>
  <c r="V37" i="15"/>
  <c r="W37" i="15" s="1"/>
  <c r="U29" i="15"/>
  <c r="V29" i="15"/>
  <c r="W29" i="15" s="1"/>
  <c r="AH28" i="15"/>
  <c r="AI28" i="15" s="1"/>
  <c r="AG28" i="15"/>
  <c r="Q40" i="15"/>
  <c r="R40" i="15"/>
  <c r="S40" i="15" s="1"/>
  <c r="Q32" i="15"/>
  <c r="V32" i="15"/>
  <c r="W32" i="15" s="1"/>
  <c r="U32" i="15"/>
  <c r="U48" i="15"/>
  <c r="AG40" i="15"/>
  <c r="AH40" i="15"/>
  <c r="AI40" i="15" s="1"/>
  <c r="AH31" i="15"/>
  <c r="AI31" i="15" s="1"/>
  <c r="AG31" i="15"/>
  <c r="U35" i="15"/>
  <c r="V35" i="15"/>
  <c r="W35" i="15" s="1"/>
  <c r="V27" i="15"/>
  <c r="W27" i="15" s="1"/>
  <c r="U27" i="15"/>
  <c r="Z33" i="15"/>
  <c r="AA33" i="15" s="1"/>
  <c r="Y33" i="15"/>
  <c r="AK31" i="15"/>
  <c r="AL31" i="15"/>
  <c r="AM31" i="15" s="1"/>
  <c r="Q27" i="15"/>
  <c r="R27" i="15"/>
  <c r="S27" i="15" s="1"/>
  <c r="U46" i="15"/>
  <c r="V46" i="15"/>
  <c r="W46" i="15" s="1"/>
  <c r="AH33" i="15"/>
  <c r="AI33" i="15" s="1"/>
  <c r="AG33" i="15"/>
  <c r="AK48" i="15"/>
  <c r="AL48" i="15"/>
  <c r="AM48" i="15" s="1"/>
  <c r="U28" i="15"/>
  <c r="Z29" i="15"/>
  <c r="AA29" i="15" s="1"/>
  <c r="AC50" i="15"/>
  <c r="AD50" i="15"/>
  <c r="AE50" i="15" s="1"/>
  <c r="AC47" i="15"/>
  <c r="AD44" i="15"/>
  <c r="AE44" i="15" s="1"/>
  <c r="AH29" i="15"/>
  <c r="AI29" i="15" s="1"/>
  <c r="AL47" i="15"/>
  <c r="AM47" i="15" s="1"/>
  <c r="AK47" i="15"/>
  <c r="AL34" i="15"/>
  <c r="AM34" i="15" s="1"/>
  <c r="AK34" i="15"/>
  <c r="R384" i="15"/>
  <c r="S384" i="15" s="1"/>
  <c r="Q384" i="15"/>
  <c r="Q51" i="15"/>
  <c r="Q35" i="15"/>
  <c r="Y49" i="15"/>
  <c r="AC49" i="15"/>
  <c r="AD27" i="15"/>
  <c r="AE27" i="15" s="1"/>
  <c r="AH47" i="15"/>
  <c r="AI47" i="15" s="1"/>
  <c r="AH36" i="15"/>
  <c r="AI36" i="15" s="1"/>
  <c r="AK52" i="15"/>
  <c r="U36" i="15"/>
  <c r="Z40" i="15"/>
  <c r="AA40" i="15" s="1"/>
  <c r="AC52" i="15"/>
  <c r="AD32" i="15"/>
  <c r="AE32" i="15" s="1"/>
  <c r="AG44" i="15"/>
  <c r="AH44" i="15"/>
  <c r="AI44" i="15" s="1"/>
  <c r="AH41" i="15"/>
  <c r="AI41" i="15" s="1"/>
  <c r="AG41" i="15"/>
  <c r="AK36" i="15"/>
  <c r="AL36" i="15"/>
  <c r="AM36" i="15" s="1"/>
  <c r="AL42" i="15"/>
  <c r="AM42" i="15" s="1"/>
  <c r="AK28" i="15"/>
  <c r="AL26" i="15"/>
  <c r="AM26" i="15" s="1"/>
  <c r="AL39" i="15"/>
  <c r="AM39" i="15" s="1"/>
  <c r="AL46" i="15"/>
  <c r="AM46" i="15" s="1"/>
  <c r="AK32" i="15"/>
  <c r="AL30" i="15"/>
  <c r="AM30" i="15" s="1"/>
  <c r="Q229" i="20" l="1"/>
  <c r="M115" i="21"/>
  <c r="J115" i="21"/>
  <c r="N49" i="21"/>
  <c r="N115" i="21" s="1"/>
  <c r="O37" i="21"/>
  <c r="F114" i="21"/>
  <c r="J114" i="21"/>
  <c r="P48" i="21"/>
  <c r="Q48" i="21" s="1"/>
  <c r="N114" i="21"/>
  <c r="M114" i="21"/>
  <c r="O113" i="21"/>
  <c r="N229" i="20"/>
  <c r="H115" i="21"/>
  <c r="P37" i="21"/>
  <c r="Q37" i="21" s="1"/>
  <c r="I103" i="21"/>
  <c r="H114" i="21"/>
  <c r="I115" i="21"/>
  <c r="O102" i="21"/>
  <c r="F49" i="21"/>
  <c r="F103" i="21"/>
  <c r="P229" i="20"/>
  <c r="L115" i="21"/>
  <c r="O226" i="20"/>
  <c r="R229" i="20"/>
  <c r="K229" i="20"/>
  <c r="G115" i="21"/>
  <c r="I226" i="20"/>
  <c r="O48" i="21"/>
  <c r="S226" i="20" s="1"/>
  <c r="AK99" i="19"/>
  <c r="Z102" i="19"/>
  <c r="Z99" i="19"/>
  <c r="AD93" i="19"/>
  <c r="AD96" i="19"/>
  <c r="AC91" i="19"/>
  <c r="AK91" i="19" s="1"/>
  <c r="AL101" i="19"/>
  <c r="AO101" i="19"/>
  <c r="AK95" i="19"/>
  <c r="AD95" i="19"/>
  <c r="AK97" i="19"/>
  <c r="AD97" i="19"/>
  <c r="AL93" i="19"/>
  <c r="AO93" i="19"/>
  <c r="AL98" i="19"/>
  <c r="AO98" i="19"/>
  <c r="AC103" i="19"/>
  <c r="AL91" i="19"/>
  <c r="AO91" i="19"/>
  <c r="AL100" i="19"/>
  <c r="AO100" i="19"/>
  <c r="AD91" i="19"/>
  <c r="V94" i="19"/>
  <c r="AC94" i="19"/>
  <c r="AD101" i="19"/>
  <c r="AD98" i="19"/>
  <c r="AO96" i="19"/>
  <c r="Z101" i="19"/>
  <c r="AD90" i="19"/>
  <c r="AK90" i="19"/>
  <c r="AL99" i="19"/>
  <c r="AO99" i="19"/>
  <c r="Z95" i="19"/>
  <c r="Z90" i="19"/>
  <c r="AP92" i="19"/>
  <c r="AS92" i="19"/>
  <c r="AT92" i="19" s="1"/>
  <c r="Z97" i="19"/>
  <c r="AO102" i="19"/>
  <c r="AD102" i="19"/>
  <c r="AK71" i="19"/>
  <c r="AD71" i="19"/>
  <c r="AK79" i="19"/>
  <c r="AD79" i="19"/>
  <c r="AC74" i="19"/>
  <c r="Z74" i="19"/>
  <c r="AL70" i="19"/>
  <c r="AO70" i="19"/>
  <c r="AK73" i="19"/>
  <c r="AD73" i="19"/>
  <c r="AL75" i="19"/>
  <c r="AO75" i="19"/>
  <c r="Z71" i="19"/>
  <c r="AL78" i="19"/>
  <c r="AO78" i="19"/>
  <c r="AD75" i="19"/>
  <c r="Y81" i="19"/>
  <c r="AO76" i="19"/>
  <c r="AD70" i="19"/>
  <c r="AK80" i="19"/>
  <c r="Z77" i="19"/>
  <c r="Z80" i="19"/>
  <c r="Z79" i="19"/>
  <c r="AD77" i="19"/>
  <c r="Z70" i="19"/>
  <c r="AK72" i="19"/>
  <c r="V71" i="19"/>
  <c r="V74" i="19"/>
  <c r="Z73" i="19"/>
  <c r="Z83" i="19"/>
  <c r="AC82" i="19"/>
  <c r="AK82" i="19" s="1"/>
  <c r="AD76" i="19"/>
  <c r="AL83" i="19"/>
  <c r="AO83" i="19"/>
  <c r="AO77" i="19"/>
  <c r="Z72" i="19"/>
  <c r="Z75" i="19"/>
  <c r="AD60" i="19"/>
  <c r="AK60" i="19"/>
  <c r="AK49" i="19"/>
  <c r="AD49" i="19"/>
  <c r="AL61" i="19"/>
  <c r="AO61" i="19"/>
  <c r="AL62" i="19"/>
  <c r="AO62" i="19"/>
  <c r="AL51" i="19"/>
  <c r="AO51" i="19"/>
  <c r="AD51" i="19"/>
  <c r="AL57" i="19"/>
  <c r="AO57" i="19"/>
  <c r="AD62" i="19"/>
  <c r="Y56" i="19"/>
  <c r="Z51" i="19"/>
  <c r="AL55" i="19"/>
  <c r="AO55" i="19"/>
  <c r="AD61" i="19"/>
  <c r="Y52" i="19"/>
  <c r="AP58" i="19"/>
  <c r="AS58" i="19"/>
  <c r="AT58" i="19" s="1"/>
  <c r="Z60" i="19"/>
  <c r="AS59" i="19"/>
  <c r="AT59" i="19" s="1"/>
  <c r="Y53" i="19"/>
  <c r="AC50" i="19"/>
  <c r="Y54" i="19"/>
  <c r="AC54" i="19" s="1"/>
  <c r="AD39" i="19"/>
  <c r="AK39" i="19"/>
  <c r="AK33" i="19"/>
  <c r="AD33" i="19"/>
  <c r="AL42" i="19"/>
  <c r="AO42" i="19"/>
  <c r="AL29" i="19"/>
  <c r="AO29" i="19"/>
  <c r="AP35" i="19"/>
  <c r="AS35" i="19"/>
  <c r="AT35" i="19" s="1"/>
  <c r="Z29" i="19"/>
  <c r="AO37" i="19"/>
  <c r="AL37" i="19"/>
  <c r="AL40" i="19"/>
  <c r="AO40" i="19"/>
  <c r="V41" i="19"/>
  <c r="Y41" i="19"/>
  <c r="V38" i="19"/>
  <c r="Y38" i="19"/>
  <c r="Z30" i="19"/>
  <c r="Z34" i="19"/>
  <c r="AS31" i="19"/>
  <c r="AT31" i="19" s="1"/>
  <c r="AK32" i="19"/>
  <c r="Z32" i="19"/>
  <c r="Z39" i="19"/>
  <c r="Z35" i="19"/>
  <c r="AD30" i="19"/>
  <c r="AD34" i="19"/>
  <c r="AD35" i="19"/>
  <c r="AP30" i="19"/>
  <c r="AS30" i="19"/>
  <c r="AT30" i="19" s="1"/>
  <c r="AL34" i="19"/>
  <c r="AO34" i="19"/>
  <c r="AD29" i="19"/>
  <c r="AO36" i="19"/>
  <c r="AL117" i="19"/>
  <c r="AO117" i="19"/>
  <c r="AL112" i="19"/>
  <c r="AO112" i="19"/>
  <c r="AK124" i="19"/>
  <c r="AD124" i="19"/>
  <c r="AK115" i="19"/>
  <c r="AD115" i="19"/>
  <c r="AL116" i="19"/>
  <c r="AO116" i="19"/>
  <c r="AD112" i="19"/>
  <c r="Z116" i="19"/>
  <c r="AC111" i="19"/>
  <c r="V115" i="19"/>
  <c r="AD116" i="19"/>
  <c r="Z117" i="19"/>
  <c r="AC113" i="19"/>
  <c r="AC118" i="19"/>
  <c r="AC121" i="19"/>
  <c r="AK121" i="19" s="1"/>
  <c r="AO114" i="19"/>
  <c r="AD117" i="19"/>
  <c r="AC122" i="19"/>
  <c r="AK119" i="19"/>
  <c r="AO123" i="19"/>
  <c r="Z119" i="19"/>
  <c r="Z124" i="19"/>
  <c r="AO120" i="19"/>
  <c r="AD123" i="19"/>
  <c r="V121" i="19"/>
  <c r="AL143" i="19"/>
  <c r="AO143" i="19"/>
  <c r="AL138" i="19"/>
  <c r="AO138" i="19"/>
  <c r="AC141" i="19"/>
  <c r="Z141" i="19"/>
  <c r="AL134" i="19"/>
  <c r="AO134" i="19"/>
  <c r="AL142" i="19"/>
  <c r="AO142" i="19"/>
  <c r="AK139" i="19"/>
  <c r="AO132" i="19"/>
  <c r="AC131" i="19"/>
  <c r="Z139" i="19"/>
  <c r="V135" i="19"/>
  <c r="AC137" i="19"/>
  <c r="V143" i="19"/>
  <c r="Z135" i="19"/>
  <c r="AC135" i="19"/>
  <c r="Z133" i="19"/>
  <c r="AC133" i="19"/>
  <c r="Z136" i="19"/>
  <c r="AC136" i="19"/>
  <c r="Z138" i="19"/>
  <c r="AC144" i="19"/>
  <c r="AD138" i="19"/>
  <c r="V144" i="19"/>
  <c r="AC140" i="19"/>
  <c r="V133" i="19"/>
  <c r="AA387" i="15"/>
  <c r="AD387" i="15"/>
  <c r="AA376" i="15"/>
  <c r="AD376" i="15"/>
  <c r="AA382" i="15"/>
  <c r="AD382" i="15"/>
  <c r="Z378" i="15"/>
  <c r="W378" i="15"/>
  <c r="W386" i="15"/>
  <c r="Z386" i="15"/>
  <c r="AH388" i="15"/>
  <c r="S381" i="15"/>
  <c r="V381" i="15"/>
  <c r="S377" i="15"/>
  <c r="V377" i="15"/>
  <c r="AA385" i="15"/>
  <c r="AD385" i="15"/>
  <c r="W374" i="15"/>
  <c r="Z374" i="15"/>
  <c r="V384" i="15"/>
  <c r="AA383" i="15"/>
  <c r="AD383" i="15"/>
  <c r="AA375" i="15"/>
  <c r="AD375" i="15"/>
  <c r="AA389" i="15"/>
  <c r="AD389" i="15"/>
  <c r="V380" i="15"/>
  <c r="W390" i="15"/>
  <c r="Z390" i="15"/>
  <c r="W391" i="15"/>
  <c r="Z391" i="15"/>
  <c r="AE379" i="15"/>
  <c r="AH379" i="15"/>
  <c r="Z392" i="15"/>
  <c r="W357" i="15"/>
  <c r="Z357" i="15"/>
  <c r="AE350" i="15"/>
  <c r="AH350" i="15"/>
  <c r="V355" i="15"/>
  <c r="AA352" i="15"/>
  <c r="AD352" i="15"/>
  <c r="S348" i="15"/>
  <c r="V348" i="15"/>
  <c r="W356" i="15"/>
  <c r="Z356" i="15"/>
  <c r="AA354" i="15"/>
  <c r="AD354" i="15"/>
  <c r="W351" i="15"/>
  <c r="Z351" i="15"/>
  <c r="AA349" i="15"/>
  <c r="AD349" i="15"/>
  <c r="Z353" i="15"/>
  <c r="AE347" i="15"/>
  <c r="AH347" i="15"/>
  <c r="Z316" i="15"/>
  <c r="AA317" i="15"/>
  <c r="AD317" i="15"/>
  <c r="V314" i="15"/>
  <c r="Z315" i="15"/>
  <c r="AA315" i="15" s="1"/>
  <c r="AD315" i="15"/>
  <c r="R283" i="15"/>
  <c r="Q283" i="15"/>
  <c r="Z263" i="15"/>
  <c r="W263" i="15"/>
  <c r="AF262" i="15"/>
  <c r="AE219" i="15"/>
  <c r="AH219" i="15"/>
  <c r="Z217" i="15"/>
  <c r="W217" i="15"/>
  <c r="V262" i="15"/>
  <c r="U262" i="15"/>
  <c r="AC262" i="15"/>
  <c r="AI218" i="15"/>
  <c r="AL218" i="15"/>
  <c r="AM218" i="15" s="1"/>
  <c r="Z220" i="15"/>
  <c r="S187" i="15"/>
  <c r="V187" i="15"/>
  <c r="AE188" i="15"/>
  <c r="AH188" i="15"/>
  <c r="S189" i="15"/>
  <c r="V189" i="15"/>
  <c r="AD190" i="15"/>
  <c r="T216" i="15"/>
  <c r="U216" i="15" s="1"/>
  <c r="Z191" i="15"/>
  <c r="AA186" i="15"/>
  <c r="AD186" i="15"/>
  <c r="Y216" i="15"/>
  <c r="AB216" i="15"/>
  <c r="N163" i="20"/>
  <c r="N182" i="20" s="1"/>
  <c r="AG157" i="15"/>
  <c r="N164" i="20" s="1"/>
  <c r="N183" i="20" s="1"/>
  <c r="X157" i="15"/>
  <c r="L162" i="20"/>
  <c r="AA137" i="15"/>
  <c r="AD137" i="15"/>
  <c r="W93" i="15"/>
  <c r="Z93" i="15"/>
  <c r="W94" i="15"/>
  <c r="Z94" i="15"/>
  <c r="X136" i="15"/>
  <c r="W92" i="15"/>
  <c r="Z92" i="15"/>
  <c r="AF136" i="15"/>
  <c r="N156" i="20"/>
  <c r="U136" i="15"/>
  <c r="K158" i="20" s="1"/>
  <c r="K180" i="20" s="1"/>
  <c r="K157" i="20"/>
  <c r="K179" i="20" s="1"/>
  <c r="V136" i="15"/>
  <c r="Z91" i="15"/>
  <c r="AJ136" i="15"/>
  <c r="AC136" i="15"/>
  <c r="M158" i="20" s="1"/>
  <c r="M180" i="20" s="1"/>
  <c r="M157" i="20"/>
  <c r="M179" i="20" s="1"/>
  <c r="W64" i="15"/>
  <c r="Z64" i="15"/>
  <c r="S65" i="15"/>
  <c r="V65" i="15"/>
  <c r="S61" i="15"/>
  <c r="V61" i="15"/>
  <c r="AA62" i="15"/>
  <c r="AD62" i="15"/>
  <c r="AF90" i="15"/>
  <c r="N150" i="20"/>
  <c r="AE63" i="15"/>
  <c r="AH63" i="15"/>
  <c r="O151" i="20"/>
  <c r="O176" i="20" s="1"/>
  <c r="AK90" i="15"/>
  <c r="O152" i="20" s="1"/>
  <c r="O177" i="20" s="1"/>
  <c r="V90" i="15"/>
  <c r="Z90" i="15" s="1"/>
  <c r="J153" i="20"/>
  <c r="J251" i="20" s="1"/>
  <c r="S90" i="15"/>
  <c r="J154" i="20" s="1"/>
  <c r="F38" i="14"/>
  <c r="K165" i="4"/>
  <c r="H43" i="14" s="1"/>
  <c r="L168" i="20"/>
  <c r="X178" i="15"/>
  <c r="E185" i="15"/>
  <c r="E313" i="15" s="1"/>
  <c r="E346" i="15" s="1"/>
  <c r="E373" i="15" s="1"/>
  <c r="E400" i="15" s="1"/>
  <c r="E418" i="15" s="1"/>
  <c r="E540" i="15" s="1"/>
  <c r="F110" i="19"/>
  <c r="F130" i="19" s="1"/>
  <c r="F69" i="19"/>
  <c r="F89" i="19" s="1"/>
  <c r="F28" i="19"/>
  <c r="O81" i="21"/>
  <c r="E114" i="21"/>
  <c r="L87" i="3"/>
  <c r="K164" i="3" s="1"/>
  <c r="H10" i="14" s="1"/>
  <c r="E136" i="15"/>
  <c r="N116" i="15"/>
  <c r="O116" i="15" s="1"/>
  <c r="F136" i="15"/>
  <c r="U304" i="15"/>
  <c r="V304" i="15"/>
  <c r="W304" i="15" s="1"/>
  <c r="D115" i="21"/>
  <c r="P49" i="21"/>
  <c r="Q49" i="21" s="1"/>
  <c r="J157" i="20"/>
  <c r="J179" i="20" s="1"/>
  <c r="R136" i="15"/>
  <c r="Q136" i="15"/>
  <c r="J158" i="20" s="1"/>
  <c r="J180" i="20" s="1"/>
  <c r="N151" i="20"/>
  <c r="N176" i="20" s="1"/>
  <c r="AG90" i="15"/>
  <c r="N152" i="20" s="1"/>
  <c r="N177" i="20" s="1"/>
  <c r="W178" i="15"/>
  <c r="K172" i="20" s="1"/>
  <c r="K171" i="20"/>
  <c r="K254" i="20" s="1"/>
  <c r="AB90" i="15"/>
  <c r="M150" i="20"/>
  <c r="E82" i="21"/>
  <c r="E103" i="21"/>
  <c r="O70" i="21"/>
  <c r="O103" i="21" s="1"/>
  <c r="M163" i="20"/>
  <c r="M182" i="20" s="1"/>
  <c r="AC157" i="15"/>
  <c r="M164" i="20" s="1"/>
  <c r="M183" i="20" s="1"/>
  <c r="Y90" i="15"/>
  <c r="L152" i="20" s="1"/>
  <c r="L177" i="20" s="1"/>
  <c r="L151" i="20"/>
  <c r="L176" i="20" s="1"/>
  <c r="I272" i="20"/>
  <c r="I151" i="20"/>
  <c r="O90" i="15"/>
  <c r="I152" i="20" s="1"/>
  <c r="O49" i="21" l="1"/>
  <c r="S229" i="20" s="1"/>
  <c r="O114" i="21"/>
  <c r="J229" i="20"/>
  <c r="F115" i="21"/>
  <c r="AP93" i="19"/>
  <c r="AS93" i="19"/>
  <c r="AT93" i="19" s="1"/>
  <c r="AP100" i="19"/>
  <c r="AS100" i="19"/>
  <c r="AT100" i="19" s="1"/>
  <c r="AP99" i="19"/>
  <c r="AS99" i="19"/>
  <c r="AT99" i="19" s="1"/>
  <c r="AK94" i="19"/>
  <c r="AD94" i="19"/>
  <c r="AP98" i="19"/>
  <c r="AS98" i="19"/>
  <c r="AT98" i="19" s="1"/>
  <c r="AP101" i="19"/>
  <c r="AS101" i="19"/>
  <c r="AT101" i="19" s="1"/>
  <c r="AP102" i="19"/>
  <c r="AS102" i="19"/>
  <c r="AT102" i="19" s="1"/>
  <c r="AL90" i="19"/>
  <c r="AO90" i="19"/>
  <c r="AK103" i="19"/>
  <c r="AD103" i="19"/>
  <c r="AL95" i="19"/>
  <c r="AO95" i="19"/>
  <c r="AP96" i="19"/>
  <c r="AS96" i="19"/>
  <c r="AT96" i="19" s="1"/>
  <c r="AP91" i="19"/>
  <c r="AS91" i="19"/>
  <c r="AT91" i="19" s="1"/>
  <c r="AL97" i="19"/>
  <c r="AO97" i="19"/>
  <c r="AP77" i="19"/>
  <c r="AS77" i="19"/>
  <c r="AT77" i="19" s="1"/>
  <c r="AL80" i="19"/>
  <c r="AO80" i="19"/>
  <c r="AP75" i="19"/>
  <c r="AS75" i="19"/>
  <c r="AT75" i="19" s="1"/>
  <c r="AP70" i="19"/>
  <c r="AS70" i="19"/>
  <c r="AT70" i="19" s="1"/>
  <c r="AP83" i="19"/>
  <c r="AS83" i="19"/>
  <c r="AT83" i="19" s="1"/>
  <c r="AD82" i="19"/>
  <c r="AP78" i="19"/>
  <c r="AS78" i="19"/>
  <c r="AT78" i="19" s="1"/>
  <c r="AL79" i="19"/>
  <c r="AO79" i="19"/>
  <c r="AL72" i="19"/>
  <c r="AO72" i="19"/>
  <c r="AP76" i="19"/>
  <c r="AS76" i="19"/>
  <c r="AT76" i="19" s="1"/>
  <c r="AL82" i="19"/>
  <c r="AO82" i="19"/>
  <c r="AC81" i="19"/>
  <c r="Z81" i="19"/>
  <c r="AL73" i="19"/>
  <c r="AO73" i="19"/>
  <c r="AK74" i="19"/>
  <c r="AD74" i="19"/>
  <c r="AL71" i="19"/>
  <c r="AO71" i="19"/>
  <c r="AK54" i="19"/>
  <c r="AD54" i="19"/>
  <c r="AP51" i="19"/>
  <c r="AS51" i="19"/>
  <c r="AT51" i="19" s="1"/>
  <c r="AP61" i="19"/>
  <c r="AS61" i="19"/>
  <c r="AT61" i="19" s="1"/>
  <c r="AL60" i="19"/>
  <c r="AO60" i="19"/>
  <c r="AC52" i="19"/>
  <c r="Z52" i="19"/>
  <c r="AP62" i="19"/>
  <c r="AS62" i="19"/>
  <c r="AT62" i="19" s="1"/>
  <c r="AD50" i="19"/>
  <c r="AK50" i="19"/>
  <c r="Z54" i="19"/>
  <c r="AC56" i="19"/>
  <c r="Z56" i="19"/>
  <c r="AL49" i="19"/>
  <c r="AO49" i="19"/>
  <c r="AC53" i="19"/>
  <c r="Z53" i="19"/>
  <c r="AP55" i="19"/>
  <c r="AS55" i="19"/>
  <c r="AT55" i="19" s="1"/>
  <c r="AP57" i="19"/>
  <c r="AS57" i="19"/>
  <c r="AT57" i="19" s="1"/>
  <c r="AP36" i="19"/>
  <c r="AS36" i="19"/>
  <c r="AT36" i="19" s="1"/>
  <c r="AL32" i="19"/>
  <c r="AO32" i="19"/>
  <c r="AC38" i="19"/>
  <c r="Z38" i="19"/>
  <c r="AP40" i="19"/>
  <c r="AS40" i="19"/>
  <c r="AT40" i="19" s="1"/>
  <c r="AL33" i="19"/>
  <c r="AO33" i="19"/>
  <c r="AP29" i="19"/>
  <c r="AS29" i="19"/>
  <c r="AT29" i="19" s="1"/>
  <c r="AP42" i="19"/>
  <c r="AS42" i="19"/>
  <c r="AT42" i="19" s="1"/>
  <c r="AL39" i="19"/>
  <c r="AO39" i="19"/>
  <c r="AP37" i="19"/>
  <c r="AS37" i="19"/>
  <c r="AT37" i="19" s="1"/>
  <c r="AP34" i="19"/>
  <c r="AS34" i="19"/>
  <c r="AT34" i="19" s="1"/>
  <c r="AC41" i="19"/>
  <c r="Z41" i="19"/>
  <c r="AP120" i="19"/>
  <c r="AS120" i="19"/>
  <c r="AT120" i="19" s="1"/>
  <c r="AL119" i="19"/>
  <c r="AO119" i="19"/>
  <c r="AL121" i="19"/>
  <c r="AO121" i="19"/>
  <c r="AD121" i="19"/>
  <c r="AP112" i="19"/>
  <c r="AS112" i="19"/>
  <c r="AT112" i="19" s="1"/>
  <c r="AK122" i="19"/>
  <c r="AD122" i="19"/>
  <c r="AD118" i="19"/>
  <c r="AK118" i="19"/>
  <c r="AL115" i="19"/>
  <c r="AO115" i="19"/>
  <c r="AK113" i="19"/>
  <c r="AD113" i="19"/>
  <c r="AD111" i="19"/>
  <c r="AK111" i="19"/>
  <c r="AP116" i="19"/>
  <c r="AS116" i="19"/>
  <c r="AT116" i="19" s="1"/>
  <c r="AP117" i="19"/>
  <c r="AS117" i="19"/>
  <c r="AT117" i="19" s="1"/>
  <c r="AP123" i="19"/>
  <c r="AS123" i="19"/>
  <c r="AT123" i="19" s="1"/>
  <c r="AP114" i="19"/>
  <c r="AS114" i="19"/>
  <c r="AT114" i="19" s="1"/>
  <c r="AL124" i="19"/>
  <c r="AO124" i="19"/>
  <c r="AD140" i="19"/>
  <c r="AK140" i="19"/>
  <c r="AP132" i="19"/>
  <c r="AS132" i="19"/>
  <c r="AT132" i="19" s="1"/>
  <c r="AP134" i="19"/>
  <c r="AS134" i="19"/>
  <c r="AT134" i="19" s="1"/>
  <c r="AP138" i="19"/>
  <c r="AS138" i="19"/>
  <c r="AT138" i="19" s="1"/>
  <c r="AD136" i="19"/>
  <c r="AK136" i="19"/>
  <c r="AD135" i="19"/>
  <c r="AK135" i="19"/>
  <c r="AL139" i="19"/>
  <c r="AO139" i="19"/>
  <c r="AP142" i="19"/>
  <c r="AS142" i="19"/>
  <c r="AT142" i="19" s="1"/>
  <c r="AP143" i="19"/>
  <c r="AS143" i="19"/>
  <c r="AT143" i="19" s="1"/>
  <c r="AD137" i="19"/>
  <c r="AK137" i="19"/>
  <c r="AD144" i="19"/>
  <c r="AK144" i="19"/>
  <c r="AD133" i="19"/>
  <c r="AK133" i="19"/>
  <c r="AD141" i="19"/>
  <c r="AK141" i="19"/>
  <c r="AD131" i="19"/>
  <c r="AK131" i="19"/>
  <c r="AE375" i="15"/>
  <c r="AH375" i="15"/>
  <c r="AE376" i="15"/>
  <c r="AH376" i="15"/>
  <c r="AA391" i="15"/>
  <c r="AD391" i="15"/>
  <c r="Z380" i="15"/>
  <c r="W380" i="15"/>
  <c r="AD374" i="15"/>
  <c r="AA374" i="15"/>
  <c r="W377" i="15"/>
  <c r="Z377" i="15"/>
  <c r="AI388" i="15"/>
  <c r="AL388" i="15"/>
  <c r="AM388" i="15" s="1"/>
  <c r="AA378" i="15"/>
  <c r="AD378" i="15"/>
  <c r="W384" i="15"/>
  <c r="Z384" i="15"/>
  <c r="AA392" i="15"/>
  <c r="AD392" i="15"/>
  <c r="AE389" i="15"/>
  <c r="AH389" i="15"/>
  <c r="AE383" i="15"/>
  <c r="AH383" i="15"/>
  <c r="AA386" i="15"/>
  <c r="AD386" i="15"/>
  <c r="AE382" i="15"/>
  <c r="AH382" i="15"/>
  <c r="AE387" i="15"/>
  <c r="AH387" i="15"/>
  <c r="AI379" i="15"/>
  <c r="AL379" i="15"/>
  <c r="AM379" i="15" s="1"/>
  <c r="AA390" i="15"/>
  <c r="AD390" i="15"/>
  <c r="AE385" i="15"/>
  <c r="AH385" i="15"/>
  <c r="W381" i="15"/>
  <c r="Z381" i="15"/>
  <c r="AA357" i="15"/>
  <c r="AD357" i="15"/>
  <c r="AA353" i="15"/>
  <c r="AD353" i="15"/>
  <c r="AE349" i="15"/>
  <c r="AH349" i="15"/>
  <c r="AE354" i="15"/>
  <c r="AH354" i="15"/>
  <c r="W348" i="15"/>
  <c r="Z348" i="15"/>
  <c r="W355" i="15"/>
  <c r="Z355" i="15"/>
  <c r="AI350" i="15"/>
  <c r="AL350" i="15"/>
  <c r="AM350" i="15" s="1"/>
  <c r="AA351" i="15"/>
  <c r="AD351" i="15"/>
  <c r="AA356" i="15"/>
  <c r="AD356" i="15"/>
  <c r="AE352" i="15"/>
  <c r="AH352" i="15"/>
  <c r="AI347" i="15"/>
  <c r="AL347" i="15"/>
  <c r="AM347" i="15" s="1"/>
  <c r="AA316" i="15"/>
  <c r="AD316" i="15"/>
  <c r="W314" i="15"/>
  <c r="Z314" i="15"/>
  <c r="AE317" i="15"/>
  <c r="AH317" i="15"/>
  <c r="AE315" i="15"/>
  <c r="AH315" i="15"/>
  <c r="AA263" i="15"/>
  <c r="AD263" i="15"/>
  <c r="S283" i="15"/>
  <c r="V283" i="15"/>
  <c r="AI219" i="15"/>
  <c r="AL219" i="15"/>
  <c r="AM219" i="15" s="1"/>
  <c r="W262" i="15"/>
  <c r="Z262" i="15"/>
  <c r="AA220" i="15"/>
  <c r="AD220" i="15"/>
  <c r="AA217" i="15"/>
  <c r="AD217" i="15"/>
  <c r="AG262" i="15"/>
  <c r="AI188" i="15"/>
  <c r="AL188" i="15"/>
  <c r="AM188" i="15" s="1"/>
  <c r="AE190" i="15"/>
  <c r="AH190" i="15"/>
  <c r="V216" i="15"/>
  <c r="W189" i="15"/>
  <c r="Z189" i="15"/>
  <c r="W187" i="15"/>
  <c r="Z187" i="15"/>
  <c r="AA191" i="15"/>
  <c r="AD191" i="15"/>
  <c r="AE186" i="15"/>
  <c r="AH186" i="15"/>
  <c r="AC216" i="15"/>
  <c r="Y157" i="15"/>
  <c r="L164" i="20" s="1"/>
  <c r="L183" i="20" s="1"/>
  <c r="L163" i="20"/>
  <c r="L182" i="20" s="1"/>
  <c r="Z157" i="15"/>
  <c r="AE137" i="15"/>
  <c r="AH137" i="15"/>
  <c r="AA94" i="15"/>
  <c r="AD94" i="15"/>
  <c r="AA92" i="15"/>
  <c r="AD92" i="15"/>
  <c r="AA93" i="15"/>
  <c r="AD93" i="15"/>
  <c r="Y136" i="15"/>
  <c r="L158" i="20" s="1"/>
  <c r="L180" i="20" s="1"/>
  <c r="L157" i="20"/>
  <c r="L179" i="20" s="1"/>
  <c r="O157" i="20"/>
  <c r="O179" i="20" s="1"/>
  <c r="AK136" i="15"/>
  <c r="O158" i="20" s="1"/>
  <c r="O180" i="20" s="1"/>
  <c r="AA91" i="15"/>
  <c r="AD91" i="15"/>
  <c r="W136" i="15"/>
  <c r="K160" i="20" s="1"/>
  <c r="Z136" i="15"/>
  <c r="K159" i="20"/>
  <c r="K252" i="20" s="1"/>
  <c r="AG136" i="15"/>
  <c r="N158" i="20" s="1"/>
  <c r="N180" i="20" s="1"/>
  <c r="N157" i="20"/>
  <c r="N179" i="20" s="1"/>
  <c r="AE62" i="15"/>
  <c r="AH62" i="15"/>
  <c r="W61" i="15"/>
  <c r="Z61" i="15"/>
  <c r="AA64" i="15"/>
  <c r="AD64" i="15"/>
  <c r="AI63" i="15"/>
  <c r="AL63" i="15"/>
  <c r="AM63" i="15" s="1"/>
  <c r="W65" i="15"/>
  <c r="Z65" i="15"/>
  <c r="W90" i="15"/>
  <c r="K154" i="20" s="1"/>
  <c r="K153" i="20"/>
  <c r="K251" i="20" s="1"/>
  <c r="J159" i="20"/>
  <c r="J252" i="20" s="1"/>
  <c r="S136" i="15"/>
  <c r="J160" i="20" s="1"/>
  <c r="E262" i="15"/>
  <c r="H156" i="20"/>
  <c r="D24" i="21"/>
  <c r="D57" i="21" s="1"/>
  <c r="D90" i="21" s="1"/>
  <c r="D121" i="21" s="1"/>
  <c r="F48" i="19"/>
  <c r="Z178" i="15"/>
  <c r="Y178" i="15"/>
  <c r="L170" i="20" s="1"/>
  <c r="L186" i="20" s="1"/>
  <c r="L169" i="20"/>
  <c r="L185" i="20" s="1"/>
  <c r="I176" i="20"/>
  <c r="I153" i="20"/>
  <c r="I251" i="20" s="1"/>
  <c r="L153" i="20"/>
  <c r="L251" i="20" s="1"/>
  <c r="AA90" i="15"/>
  <c r="L154" i="20" s="1"/>
  <c r="E115" i="21"/>
  <c r="O82" i="21"/>
  <c r="O115" i="21" s="1"/>
  <c r="H14" i="14"/>
  <c r="J70" i="13"/>
  <c r="M70" i="13"/>
  <c r="O70" i="13"/>
  <c r="K44" i="13"/>
  <c r="J57" i="20"/>
  <c r="AC90" i="15"/>
  <c r="M152" i="20" s="1"/>
  <c r="M177" i="20" s="1"/>
  <c r="AD90" i="15"/>
  <c r="AH90" i="15" s="1"/>
  <c r="AL90" i="15" s="1"/>
  <c r="M151" i="20"/>
  <c r="M176" i="20" s="1"/>
  <c r="I177" i="20"/>
  <c r="I154" i="20"/>
  <c r="N136" i="15"/>
  <c r="I156" i="20"/>
  <c r="AL94" i="19" l="1"/>
  <c r="AO94" i="19"/>
  <c r="AP97" i="19"/>
  <c r="AS97" i="19"/>
  <c r="AT97" i="19" s="1"/>
  <c r="AP95" i="19"/>
  <c r="AS95" i="19"/>
  <c r="AT95" i="19" s="1"/>
  <c r="AP90" i="19"/>
  <c r="AS90" i="19"/>
  <c r="AT90" i="19" s="1"/>
  <c r="AL103" i="19"/>
  <c r="AO103" i="19"/>
  <c r="AP80" i="19"/>
  <c r="AS80" i="19"/>
  <c r="AT80" i="19" s="1"/>
  <c r="AP79" i="19"/>
  <c r="AS79" i="19"/>
  <c r="AT79" i="19" s="1"/>
  <c r="AL74" i="19"/>
  <c r="AO74" i="19"/>
  <c r="AK81" i="19"/>
  <c r="AD81" i="19"/>
  <c r="AP71" i="19"/>
  <c r="AS71" i="19"/>
  <c r="AT71" i="19" s="1"/>
  <c r="AP73" i="19"/>
  <c r="AS73" i="19"/>
  <c r="AT73" i="19" s="1"/>
  <c r="AP82" i="19"/>
  <c r="AS82" i="19"/>
  <c r="AT82" i="19" s="1"/>
  <c r="AP72" i="19"/>
  <c r="AS72" i="19"/>
  <c r="AT72" i="19" s="1"/>
  <c r="AK53" i="19"/>
  <c r="AD53" i="19"/>
  <c r="AK56" i="19"/>
  <c r="AD56" i="19"/>
  <c r="AL50" i="19"/>
  <c r="AO50" i="19"/>
  <c r="AP60" i="19"/>
  <c r="AS60" i="19"/>
  <c r="AT60" i="19" s="1"/>
  <c r="AP49" i="19"/>
  <c r="AS49" i="19"/>
  <c r="AT49" i="19" s="1"/>
  <c r="AK52" i="19"/>
  <c r="AD52" i="19"/>
  <c r="AL54" i="19"/>
  <c r="AO54" i="19"/>
  <c r="AP39" i="19"/>
  <c r="AS39" i="19"/>
  <c r="AT39" i="19" s="1"/>
  <c r="AP32" i="19"/>
  <c r="AS32" i="19"/>
  <c r="AT32" i="19" s="1"/>
  <c r="AP33" i="19"/>
  <c r="AS33" i="19"/>
  <c r="AT33" i="19" s="1"/>
  <c r="AK41" i="19"/>
  <c r="AD41" i="19"/>
  <c r="AD38" i="19"/>
  <c r="AK38" i="19"/>
  <c r="AL113" i="19"/>
  <c r="AO113" i="19"/>
  <c r="AP115" i="19"/>
  <c r="AS115" i="19"/>
  <c r="AT115" i="19" s="1"/>
  <c r="AL122" i="19"/>
  <c r="AO122" i="19"/>
  <c r="AP121" i="19"/>
  <c r="AS121" i="19"/>
  <c r="AT121" i="19" s="1"/>
  <c r="AP119" i="19"/>
  <c r="AS119" i="19"/>
  <c r="AT119" i="19" s="1"/>
  <c r="AL111" i="19"/>
  <c r="AO111" i="19"/>
  <c r="AP124" i="19"/>
  <c r="AS124" i="19"/>
  <c r="AT124" i="19" s="1"/>
  <c r="AL118" i="19"/>
  <c r="AO118" i="19"/>
  <c r="AL135" i="19"/>
  <c r="AO135" i="19"/>
  <c r="AL133" i="19"/>
  <c r="AO133" i="19"/>
  <c r="AL141" i="19"/>
  <c r="AO141" i="19"/>
  <c r="AP139" i="19"/>
  <c r="AS139" i="19"/>
  <c r="AT139" i="19" s="1"/>
  <c r="AL136" i="19"/>
  <c r="AO136" i="19"/>
  <c r="AL140" i="19"/>
  <c r="AO140" i="19"/>
  <c r="AL137" i="19"/>
  <c r="AO137" i="19"/>
  <c r="AL144" i="19"/>
  <c r="AO144" i="19"/>
  <c r="AL131" i="19"/>
  <c r="AO131" i="19"/>
  <c r="AI383" i="15"/>
  <c r="AL383" i="15"/>
  <c r="AM383" i="15" s="1"/>
  <c r="AE392" i="15"/>
  <c r="AH392" i="15"/>
  <c r="AE378" i="15"/>
  <c r="AH378" i="15"/>
  <c r="AD377" i="15"/>
  <c r="AA377" i="15"/>
  <c r="AI376" i="15"/>
  <c r="AL376" i="15"/>
  <c r="AM376" i="15" s="1"/>
  <c r="AA380" i="15"/>
  <c r="AD380" i="15"/>
  <c r="AI385" i="15"/>
  <c r="AL385" i="15"/>
  <c r="AM385" i="15" s="1"/>
  <c r="AE390" i="15"/>
  <c r="AH390" i="15"/>
  <c r="AE386" i="15"/>
  <c r="AH386" i="15"/>
  <c r="AI389" i="15"/>
  <c r="AL389" i="15"/>
  <c r="AM389" i="15" s="1"/>
  <c r="AA384" i="15"/>
  <c r="AD384" i="15"/>
  <c r="AE391" i="15"/>
  <c r="AH391" i="15"/>
  <c r="AI375" i="15"/>
  <c r="AL375" i="15"/>
  <c r="AM375" i="15" s="1"/>
  <c r="AI382" i="15"/>
  <c r="AL382" i="15"/>
  <c r="AM382" i="15" s="1"/>
  <c r="AA381" i="15"/>
  <c r="AD381" i="15"/>
  <c r="AI387" i="15"/>
  <c r="AL387" i="15"/>
  <c r="AM387" i="15" s="1"/>
  <c r="AE374" i="15"/>
  <c r="AH374" i="15"/>
  <c r="AE357" i="15"/>
  <c r="AH357" i="15"/>
  <c r="AI349" i="15"/>
  <c r="AL349" i="15"/>
  <c r="AM349" i="15" s="1"/>
  <c r="AI352" i="15"/>
  <c r="AL352" i="15"/>
  <c r="AM352" i="15" s="1"/>
  <c r="AE351" i="15"/>
  <c r="AH351" i="15"/>
  <c r="AA355" i="15"/>
  <c r="AD355" i="15"/>
  <c r="AI354" i="15"/>
  <c r="AL354" i="15"/>
  <c r="AM354" i="15" s="1"/>
  <c r="AE353" i="15"/>
  <c r="AH353" i="15"/>
  <c r="AE356" i="15"/>
  <c r="AH356" i="15"/>
  <c r="AA348" i="15"/>
  <c r="AD348" i="15"/>
  <c r="AE316" i="15"/>
  <c r="AH316" i="15"/>
  <c r="AA314" i="15"/>
  <c r="AD314" i="15"/>
  <c r="AL317" i="15"/>
  <c r="AM317" i="15" s="1"/>
  <c r="AI317" i="15"/>
  <c r="AI315" i="15"/>
  <c r="AL315" i="15"/>
  <c r="AM315" i="15" s="1"/>
  <c r="AE263" i="15"/>
  <c r="AH263" i="15"/>
  <c r="W283" i="15"/>
  <c r="Z283" i="15"/>
  <c r="AA262" i="15"/>
  <c r="AD262" i="15"/>
  <c r="AE220" i="15"/>
  <c r="AH220" i="15"/>
  <c r="AH217" i="15"/>
  <c r="AE217" i="15"/>
  <c r="AE191" i="15"/>
  <c r="AH191" i="15"/>
  <c r="AA189" i="15"/>
  <c r="AD189" i="15"/>
  <c r="AI190" i="15"/>
  <c r="AL190" i="15"/>
  <c r="AM190" i="15" s="1"/>
  <c r="AA187" i="15"/>
  <c r="AD187" i="15"/>
  <c r="W216" i="15"/>
  <c r="Z216" i="15"/>
  <c r="AI186" i="15"/>
  <c r="AL186" i="15"/>
  <c r="AM186" i="15" s="1"/>
  <c r="AI137" i="15"/>
  <c r="AL137" i="15"/>
  <c r="AM137" i="15" s="1"/>
  <c r="AA157" i="15"/>
  <c r="L166" i="20" s="1"/>
  <c r="L165" i="20"/>
  <c r="L253" i="20" s="1"/>
  <c r="AD157" i="15"/>
  <c r="AE92" i="15"/>
  <c r="AH92" i="15"/>
  <c r="AH93" i="15"/>
  <c r="AE93" i="15"/>
  <c r="AE94" i="15"/>
  <c r="AH94" i="15"/>
  <c r="AA136" i="15"/>
  <c r="L160" i="20" s="1"/>
  <c r="L159" i="20"/>
  <c r="L252" i="20" s="1"/>
  <c r="AD136" i="15"/>
  <c r="AE91" i="15"/>
  <c r="AH91" i="15"/>
  <c r="AA61" i="15"/>
  <c r="AD61" i="15"/>
  <c r="AA65" i="15"/>
  <c r="AD65" i="15"/>
  <c r="AE64" i="15"/>
  <c r="AH64" i="15"/>
  <c r="AI62" i="15"/>
  <c r="AL62" i="15"/>
  <c r="AM62" i="15" s="1"/>
  <c r="AI90" i="15"/>
  <c r="N154" i="20" s="1"/>
  <c r="N153" i="20"/>
  <c r="N251" i="20" s="1"/>
  <c r="AM90" i="15"/>
  <c r="O154" i="20" s="1"/>
  <c r="O153" i="20"/>
  <c r="O251" i="20" s="1"/>
  <c r="F21" i="14"/>
  <c r="F23" i="14" s="1"/>
  <c r="H17" i="14"/>
  <c r="H19" i="14"/>
  <c r="M33" i="13"/>
  <c r="D45" i="13" s="1"/>
  <c r="H23" i="14"/>
  <c r="H36" i="14" s="1"/>
  <c r="O136" i="15"/>
  <c r="I158" i="20" s="1"/>
  <c r="I157" i="20"/>
  <c r="AE90" i="15"/>
  <c r="M154" i="20" s="1"/>
  <c r="M153" i="20"/>
  <c r="M251" i="20" s="1"/>
  <c r="AA178" i="15"/>
  <c r="L172" i="20" s="1"/>
  <c r="L171" i="20"/>
  <c r="L254" i="20" s="1"/>
  <c r="D56" i="13"/>
  <c r="AP103" i="19" l="1"/>
  <c r="AS103" i="19"/>
  <c r="AT103" i="19" s="1"/>
  <c r="AP94" i="19"/>
  <c r="AS94" i="19"/>
  <c r="AT94" i="19" s="1"/>
  <c r="AL81" i="19"/>
  <c r="AO81" i="19"/>
  <c r="AP74" i="19"/>
  <c r="AS74" i="19"/>
  <c r="AT74" i="19" s="1"/>
  <c r="AP54" i="19"/>
  <c r="AS54" i="19"/>
  <c r="AT54" i="19" s="1"/>
  <c r="AP50" i="19"/>
  <c r="AS50" i="19"/>
  <c r="AT50" i="19" s="1"/>
  <c r="AL52" i="19"/>
  <c r="AO52" i="19"/>
  <c r="AL56" i="19"/>
  <c r="AO56" i="19"/>
  <c r="AL53" i="19"/>
  <c r="AO53" i="19"/>
  <c r="AL41" i="19"/>
  <c r="AO41" i="19"/>
  <c r="AL38" i="19"/>
  <c r="AO38" i="19"/>
  <c r="AP118" i="19"/>
  <c r="AS118" i="19"/>
  <c r="AT118" i="19" s="1"/>
  <c r="AP111" i="19"/>
  <c r="AS111" i="19"/>
  <c r="AT111" i="19" s="1"/>
  <c r="AP122" i="19"/>
  <c r="AS122" i="19"/>
  <c r="AT122" i="19" s="1"/>
  <c r="AP113" i="19"/>
  <c r="AS113" i="19"/>
  <c r="AT113" i="19" s="1"/>
  <c r="AP144" i="19"/>
  <c r="AS144" i="19"/>
  <c r="AT144" i="19" s="1"/>
  <c r="AP133" i="19"/>
  <c r="AS133" i="19"/>
  <c r="AT133" i="19" s="1"/>
  <c r="AP137" i="19"/>
  <c r="AS137" i="19"/>
  <c r="AT137" i="19" s="1"/>
  <c r="AP136" i="19"/>
  <c r="AS136" i="19"/>
  <c r="AT136" i="19" s="1"/>
  <c r="AP141" i="19"/>
  <c r="AS141" i="19"/>
  <c r="AT141" i="19" s="1"/>
  <c r="AP135" i="19"/>
  <c r="AS135" i="19"/>
  <c r="AT135" i="19" s="1"/>
  <c r="AP140" i="19"/>
  <c r="AS140" i="19"/>
  <c r="AT140" i="19" s="1"/>
  <c r="AP131" i="19"/>
  <c r="AS131" i="19"/>
  <c r="AT131" i="19" s="1"/>
  <c r="AI390" i="15"/>
  <c r="AL390" i="15"/>
  <c r="AM390" i="15" s="1"/>
  <c r="AE380" i="15"/>
  <c r="AH380" i="15"/>
  <c r="AI392" i="15"/>
  <c r="AL392" i="15"/>
  <c r="AM392" i="15" s="1"/>
  <c r="AE377" i="15"/>
  <c r="AH377" i="15"/>
  <c r="AI386" i="15"/>
  <c r="AL386" i="15"/>
  <c r="AM386" i="15" s="1"/>
  <c r="AI378" i="15"/>
  <c r="AL378" i="15"/>
  <c r="AM378" i="15" s="1"/>
  <c r="AI391" i="15"/>
  <c r="AL391" i="15"/>
  <c r="AM391" i="15" s="1"/>
  <c r="AI374" i="15"/>
  <c r="AL374" i="15"/>
  <c r="AM374" i="15" s="1"/>
  <c r="AH381" i="15"/>
  <c r="AE381" i="15"/>
  <c r="AE384" i="15"/>
  <c r="AH384" i="15"/>
  <c r="AI357" i="15"/>
  <c r="AL357" i="15"/>
  <c r="AM357" i="15" s="1"/>
  <c r="AI353" i="15"/>
  <c r="AL353" i="15"/>
  <c r="AM353" i="15" s="1"/>
  <c r="AE348" i="15"/>
  <c r="AH348" i="15"/>
  <c r="AI356" i="15"/>
  <c r="AL356" i="15"/>
  <c r="AM356" i="15" s="1"/>
  <c r="AI351" i="15"/>
  <c r="AL351" i="15"/>
  <c r="AM351" i="15" s="1"/>
  <c r="AE355" i="15"/>
  <c r="AH355" i="15"/>
  <c r="AL316" i="15"/>
  <c r="AM316" i="15" s="1"/>
  <c r="AI316" i="15"/>
  <c r="AE314" i="15"/>
  <c r="AH314" i="15"/>
  <c r="AI263" i="15"/>
  <c r="AL263" i="15"/>
  <c r="AM263" i="15" s="1"/>
  <c r="AA283" i="15"/>
  <c r="AD283" i="15"/>
  <c r="AE262" i="15"/>
  <c r="AH262" i="15"/>
  <c r="AI220" i="15"/>
  <c r="AL220" i="15"/>
  <c r="AM220" i="15" s="1"/>
  <c r="AI217" i="15"/>
  <c r="AL217" i="15"/>
  <c r="AM217" i="15" s="1"/>
  <c r="AE189" i="15"/>
  <c r="AH189" i="15"/>
  <c r="AA216" i="15"/>
  <c r="AD216" i="15"/>
  <c r="AI191" i="15"/>
  <c r="AL191" i="15"/>
  <c r="AM191" i="15" s="1"/>
  <c r="AE187" i="15"/>
  <c r="AH187" i="15"/>
  <c r="AH157" i="15"/>
  <c r="AE157" i="15"/>
  <c r="M166" i="20" s="1"/>
  <c r="M165" i="20"/>
  <c r="M253" i="20" s="1"/>
  <c r="AI93" i="15"/>
  <c r="AL93" i="15"/>
  <c r="AM93" i="15" s="1"/>
  <c r="AI94" i="15"/>
  <c r="AL94" i="15"/>
  <c r="AM94" i="15" s="1"/>
  <c r="AI92" i="15"/>
  <c r="AL92" i="15"/>
  <c r="AM92" i="15" s="1"/>
  <c r="M159" i="20"/>
  <c r="M252" i="20" s="1"/>
  <c r="AE136" i="15"/>
  <c r="M160" i="20" s="1"/>
  <c r="AH136" i="15"/>
  <c r="AI91" i="15"/>
  <c r="AL91" i="15"/>
  <c r="AM91" i="15" s="1"/>
  <c r="AE65" i="15"/>
  <c r="AH65" i="15"/>
  <c r="AI64" i="15"/>
  <c r="AL64" i="15"/>
  <c r="AM64" i="15" s="1"/>
  <c r="AE61" i="15"/>
  <c r="AH61" i="15"/>
  <c r="H45" i="14"/>
  <c r="J74" i="20"/>
  <c r="I179" i="20"/>
  <c r="I159" i="20"/>
  <c r="I252" i="20" s="1"/>
  <c r="I160" i="20"/>
  <c r="I180" i="20"/>
  <c r="F45" i="13"/>
  <c r="H45" i="13"/>
  <c r="I39" i="20" s="1"/>
  <c r="G71" i="13"/>
  <c r="I263" i="20"/>
  <c r="I19" i="20"/>
  <c r="AP81" i="19" l="1"/>
  <c r="AS81" i="19"/>
  <c r="AT81" i="19" s="1"/>
  <c r="AP53" i="19"/>
  <c r="AS53" i="19"/>
  <c r="AT53" i="19" s="1"/>
  <c r="AP52" i="19"/>
  <c r="AS52" i="19"/>
  <c r="AT52" i="19" s="1"/>
  <c r="AP56" i="19"/>
  <c r="AS56" i="19"/>
  <c r="AT56" i="19" s="1"/>
  <c r="AS38" i="19"/>
  <c r="AT38" i="19" s="1"/>
  <c r="AP38" i="19"/>
  <c r="AP41" i="19"/>
  <c r="AS41" i="19"/>
  <c r="AT41" i="19" s="1"/>
  <c r="AI377" i="15"/>
  <c r="AL377" i="15"/>
  <c r="AM377" i="15" s="1"/>
  <c r="AI380" i="15"/>
  <c r="AL380" i="15"/>
  <c r="AM380" i="15" s="1"/>
  <c r="AI384" i="15"/>
  <c r="AL384" i="15"/>
  <c r="AM384" i="15" s="1"/>
  <c r="AL381" i="15"/>
  <c r="AM381" i="15" s="1"/>
  <c r="AI381" i="15"/>
  <c r="AI348" i="15"/>
  <c r="AL348" i="15"/>
  <c r="AM348" i="15" s="1"/>
  <c r="AL355" i="15"/>
  <c r="AM355" i="15" s="1"/>
  <c r="AI355" i="15"/>
  <c r="AI314" i="15"/>
  <c r="AL314" i="15"/>
  <c r="AM314" i="15" s="1"/>
  <c r="AE283" i="15"/>
  <c r="AH283" i="15"/>
  <c r="AI262" i="15"/>
  <c r="AL262" i="15"/>
  <c r="AM262" i="15" s="1"/>
  <c r="AE216" i="15"/>
  <c r="AH216" i="15"/>
  <c r="AI189" i="15"/>
  <c r="AL189" i="15"/>
  <c r="AM189" i="15" s="1"/>
  <c r="AI187" i="15"/>
  <c r="AL187" i="15"/>
  <c r="AM187" i="15" s="1"/>
  <c r="N165" i="20"/>
  <c r="N253" i="20" s="1"/>
  <c r="AL157" i="15"/>
  <c r="AI157" i="15"/>
  <c r="N166" i="20" s="1"/>
  <c r="AI136" i="15"/>
  <c r="N160" i="20" s="1"/>
  <c r="N159" i="20"/>
  <c r="N252" i="20" s="1"/>
  <c r="AL136" i="15"/>
  <c r="AI61" i="15"/>
  <c r="AL61" i="15"/>
  <c r="AM61" i="15" s="1"/>
  <c r="AI65" i="15"/>
  <c r="AL65" i="15"/>
  <c r="AM65" i="15" s="1"/>
  <c r="I37" i="20"/>
  <c r="I21" i="20"/>
  <c r="I268" i="20"/>
  <c r="M76" i="20"/>
  <c r="K76" i="20"/>
  <c r="I274" i="20"/>
  <c r="D74" i="20"/>
  <c r="D71" i="13"/>
  <c r="AI283" i="15" l="1"/>
  <c r="AL283" i="15"/>
  <c r="AM283" i="15" s="1"/>
  <c r="AI216" i="15"/>
  <c r="AL216" i="15"/>
  <c r="AM216" i="15" s="1"/>
  <c r="AM157" i="15"/>
  <c r="O166" i="20" s="1"/>
  <c r="O165" i="20"/>
  <c r="O253" i="20" s="1"/>
  <c r="O159" i="20"/>
  <c r="O252" i="20" s="1"/>
  <c r="AM136" i="15"/>
  <c r="O160" i="20" s="1"/>
  <c r="G84" i="13"/>
  <c r="F71" i="13"/>
  <c r="O71" i="13"/>
  <c r="O78" i="13" s="1"/>
  <c r="F74" i="20"/>
  <c r="I101" i="20"/>
  <c r="J72" i="20" l="1"/>
  <c r="M71" i="13"/>
  <c r="H71" i="13"/>
  <c r="J71" i="13" s="1"/>
  <c r="D57" i="13" l="1"/>
  <c r="I104" i="20" s="1"/>
  <c r="D84" i="13"/>
  <c r="J78" i="13"/>
  <c r="K71" i="13"/>
  <c r="L71" i="13"/>
  <c r="G57" i="13" s="1"/>
  <c r="M78" i="13"/>
  <c r="E84" i="13"/>
  <c r="D64" i="13" l="1"/>
  <c r="J79" i="13"/>
  <c r="D65" i="13" s="1"/>
  <c r="F57" i="13"/>
  <c r="K78" i="13"/>
  <c r="H88" i="20" s="1"/>
  <c r="I88" i="20" s="1"/>
  <c r="H74" i="20"/>
  <c r="N71" i="13"/>
  <c r="H84" i="13"/>
  <c r="H91" i="13" s="1"/>
  <c r="F84" i="13"/>
  <c r="I108" i="20" l="1"/>
  <c r="I142" i="20" s="1"/>
  <c r="D29" i="18"/>
  <c r="I248" i="20"/>
  <c r="I245" i="20"/>
  <c r="N78" i="13"/>
  <c r="H57" i="13"/>
  <c r="M74" i="20"/>
  <c r="K74" i="20"/>
  <c r="E29" i="18" l="1"/>
  <c r="I204" i="20"/>
  <c r="D66" i="18" l="1"/>
  <c r="E66" i="18"/>
  <c r="J204" i="20"/>
  <c r="F29" i="18"/>
  <c r="E85" i="18"/>
  <c r="D85" i="18"/>
  <c r="J210" i="20" l="1"/>
  <c r="J121" i="20"/>
  <c r="J206" i="20"/>
  <c r="J117" i="20"/>
  <c r="E102" i="18"/>
  <c r="E103" i="18" s="1"/>
  <c r="J212" i="20" s="1"/>
  <c r="F66" i="18"/>
  <c r="F32" i="18" s="1"/>
  <c r="K208" i="20" s="1"/>
  <c r="G29" i="18"/>
  <c r="K204" i="20"/>
  <c r="F85" i="18"/>
  <c r="D86" i="18"/>
  <c r="I121" i="20"/>
  <c r="I210" i="20"/>
  <c r="E86" i="18"/>
  <c r="E32" i="18"/>
  <c r="J208" i="20" s="1"/>
  <c r="D67" i="18"/>
  <c r="F67" i="18"/>
  <c r="I117" i="20"/>
  <c r="I206" i="20"/>
  <c r="D102" i="18"/>
  <c r="D103" i="18" s="1"/>
  <c r="E67" i="18"/>
  <c r="D32" i="18"/>
  <c r="J207" i="20" l="1"/>
  <c r="J119" i="20"/>
  <c r="I207" i="20"/>
  <c r="I119" i="20"/>
  <c r="F86" i="18"/>
  <c r="L204" i="20"/>
  <c r="G85" i="18"/>
  <c r="H29" i="18"/>
  <c r="I212" i="20"/>
  <c r="K207" i="20"/>
  <c r="K119" i="20"/>
  <c r="J211" i="20"/>
  <c r="J123" i="20"/>
  <c r="K210" i="20"/>
  <c r="K121" i="20"/>
  <c r="K117" i="20"/>
  <c r="F102" i="18"/>
  <c r="F103" i="18" s="1"/>
  <c r="K212" i="20" s="1"/>
  <c r="K206" i="20"/>
  <c r="I208" i="20"/>
  <c r="I211" i="20"/>
  <c r="I123" i="20"/>
  <c r="H66" i="18" l="1"/>
  <c r="I29" i="18"/>
  <c r="M204" i="20"/>
  <c r="H32" i="18"/>
  <c r="M208" i="20" s="1"/>
  <c r="G66" i="18"/>
  <c r="L210" i="20"/>
  <c r="L121" i="20"/>
  <c r="G86" i="18"/>
  <c r="K123" i="20"/>
  <c r="K211" i="20"/>
  <c r="I209" i="20"/>
  <c r="J209" i="20"/>
  <c r="K209" i="20"/>
  <c r="L206" i="20" l="1"/>
  <c r="L117" i="20"/>
  <c r="G102" i="18"/>
  <c r="G103" i="18" s="1"/>
  <c r="H67" i="18"/>
  <c r="G67" i="18"/>
  <c r="G32" i="18"/>
  <c r="H85" i="18"/>
  <c r="H102" i="18" s="1"/>
  <c r="H103" i="18" s="1"/>
  <c r="M212" i="20" s="1"/>
  <c r="L211" i="20"/>
  <c r="L123" i="20"/>
  <c r="I85" i="18"/>
  <c r="J29" i="18"/>
  <c r="N204" i="20"/>
  <c r="M117" i="20"/>
  <c r="M206" i="20"/>
  <c r="L208" i="20" l="1"/>
  <c r="L119" i="20"/>
  <c r="L207" i="20"/>
  <c r="L212" i="20"/>
  <c r="I66" i="18"/>
  <c r="K29" i="18"/>
  <c r="O204" i="20"/>
  <c r="J85" i="18"/>
  <c r="J86" i="18" s="1"/>
  <c r="J66" i="18"/>
  <c r="J32" i="18" s="1"/>
  <c r="O208" i="20" s="1"/>
  <c r="N210" i="20"/>
  <c r="N121" i="20"/>
  <c r="M121" i="20"/>
  <c r="M210" i="20"/>
  <c r="I86" i="18"/>
  <c r="H86" i="18"/>
  <c r="M207" i="20"/>
  <c r="M119" i="20"/>
  <c r="O210" i="20" l="1"/>
  <c r="O121" i="20"/>
  <c r="I102" i="18"/>
  <c r="I103" i="18" s="1"/>
  <c r="N117" i="20"/>
  <c r="N206" i="20"/>
  <c r="J67" i="18"/>
  <c r="I32" i="18"/>
  <c r="I67" i="18"/>
  <c r="M123" i="20"/>
  <c r="M211" i="20"/>
  <c r="N211" i="20"/>
  <c r="N123" i="20"/>
  <c r="O211" i="20"/>
  <c r="O123" i="20"/>
  <c r="J102" i="18"/>
  <c r="J103" i="18" s="1"/>
  <c r="O212" i="20" s="1"/>
  <c r="O117" i="20"/>
  <c r="O206" i="20"/>
  <c r="K85" i="18"/>
  <c r="L29" i="18"/>
  <c r="P204" i="20"/>
  <c r="M209" i="20"/>
  <c r="L209" i="20"/>
  <c r="P121" i="20" l="1"/>
  <c r="P210" i="20"/>
  <c r="K86" i="18"/>
  <c r="N119" i="20"/>
  <c r="N207" i="20"/>
  <c r="N208" i="20"/>
  <c r="N212" i="20"/>
  <c r="L66" i="18"/>
  <c r="L32" i="18" s="1"/>
  <c r="Q208" i="20" s="1"/>
  <c r="Q204" i="20"/>
  <c r="M29" i="18"/>
  <c r="L85" i="18"/>
  <c r="K66" i="18"/>
  <c r="O119" i="20"/>
  <c r="O207" i="20"/>
  <c r="Q210" i="20" l="1"/>
  <c r="Q121" i="20"/>
  <c r="P123" i="20"/>
  <c r="P211" i="20"/>
  <c r="R204" i="20"/>
  <c r="N29" i="18"/>
  <c r="Q206" i="20"/>
  <c r="L102" i="18"/>
  <c r="L103" i="18" s="1"/>
  <c r="Q212" i="20" s="1"/>
  <c r="Q117" i="20"/>
  <c r="N209" i="20"/>
  <c r="O209" i="20"/>
  <c r="L86" i="18"/>
  <c r="P117" i="20"/>
  <c r="K102" i="18"/>
  <c r="K103" i="18" s="1"/>
  <c r="P206" i="20"/>
  <c r="K32" i="18"/>
  <c r="L67" i="18"/>
  <c r="K67" i="18"/>
  <c r="P208" i="20" l="1"/>
  <c r="Q123" i="20"/>
  <c r="Q211" i="20"/>
  <c r="M85" i="18"/>
  <c r="N70" i="18"/>
  <c r="N85" i="18" s="1"/>
  <c r="I112" i="20"/>
  <c r="O191" i="20" s="1"/>
  <c r="S204" i="20"/>
  <c r="P119" i="20"/>
  <c r="P207" i="20"/>
  <c r="Q119" i="20"/>
  <c r="Q207" i="20"/>
  <c r="P212" i="20"/>
  <c r="M66" i="18"/>
  <c r="N35" i="18"/>
  <c r="O195" i="20" s="1"/>
  <c r="M102" i="18" l="1"/>
  <c r="M103" i="18" s="1"/>
  <c r="R206" i="20"/>
  <c r="R117" i="20"/>
  <c r="M32" i="18"/>
  <c r="M67" i="18"/>
  <c r="N66" i="18"/>
  <c r="S121" i="20"/>
  <c r="S210" i="20"/>
  <c r="R210" i="20"/>
  <c r="R121" i="20"/>
  <c r="M86" i="18"/>
  <c r="Q209" i="20"/>
  <c r="P209" i="20"/>
  <c r="R208" i="20" l="1"/>
  <c r="R209" i="20" s="1"/>
  <c r="N32" i="18"/>
  <c r="R123" i="20"/>
  <c r="O197" i="20"/>
  <c r="R211" i="20"/>
  <c r="S117" i="20"/>
  <c r="N102" i="18"/>
  <c r="O193" i="20" s="1"/>
  <c r="S206" i="20"/>
  <c r="R207" i="20"/>
  <c r="R119" i="20"/>
  <c r="R212" i="20"/>
  <c r="N103" i="18"/>
  <c r="S212" i="20" s="1"/>
  <c r="I115" i="20" l="1"/>
  <c r="S208" i="20"/>
</calcChain>
</file>

<file path=xl/sharedStrings.xml><?xml version="1.0" encoding="utf-8"?>
<sst xmlns="http://schemas.openxmlformats.org/spreadsheetml/2006/main" count="2517" uniqueCount="995">
  <si>
    <t>(Enter the current annual charge and the proposed annual charge for each year of the application.)</t>
  </si>
  <si>
    <t>Ordinary Residential Rates - without proposed special variation</t>
  </si>
  <si>
    <t>Ordinary Business Rates - without proposed special variation</t>
  </si>
  <si>
    <t>Ordinary Farmland Rates - without proposed special variation</t>
  </si>
  <si>
    <t xml:space="preserve">          - both with and without the variation.</t>
  </si>
  <si>
    <t>Worksheet 1 - Identification</t>
  </si>
  <si>
    <t>All shaded areas on this schedule will calculate automatically from the data entered.</t>
  </si>
  <si>
    <t>Enter any proposed annual charges for each year of the proposed variation.</t>
  </si>
  <si>
    <t xml:space="preserve">      All ordinary rates and special rates need to be included.</t>
  </si>
  <si>
    <t>Rate peg increase - first year</t>
  </si>
  <si>
    <t>Additional increase - first year</t>
  </si>
  <si>
    <t>Crown Land adjustment - first year</t>
  </si>
  <si>
    <t>Total special variation - first year</t>
  </si>
  <si>
    <t xml:space="preserve">  Email:</t>
  </si>
  <si>
    <t>$0 to $99,999</t>
  </si>
  <si>
    <t>$3,000,000 and greater</t>
  </si>
  <si>
    <t>Council Name Table</t>
  </si>
  <si>
    <t>508(2) Question</t>
  </si>
  <si>
    <t>Starting Dates</t>
  </si>
  <si>
    <t>V-Lookup Table providing worksheet 2 dates</t>
  </si>
  <si>
    <t>Hills Shire Council, The</t>
  </si>
  <si>
    <t>508A</t>
  </si>
  <si>
    <t>Applicable to the first year of the application</t>
  </si>
  <si>
    <r>
      <t xml:space="preserve">This worksheet must reflect the rating structure levied in the previous year
</t>
    </r>
    <r>
      <rPr>
        <b/>
        <sz val="10"/>
        <rFont val="Arial"/>
        <family val="2"/>
      </rPr>
      <t xml:space="preserve">
(NOTE: Valuations used here are to be taken from Council's valuation list on 1 July of the above year and are to include supplementaries having
 the same base date and furnished to Council during that year and estimates of increases in valuations provided to the Council under section 513)</t>
    </r>
  </si>
  <si>
    <t>Base Amount
$</t>
  </si>
  <si>
    <t>Minimum
Amount
$</t>
  </si>
  <si>
    <t>Calculation of Notional General Income - Special Rates</t>
  </si>
  <si>
    <t>Calculation of Notional General Income - Annual Charges</t>
  </si>
  <si>
    <t>Annual Charges (excluding water supply, sewerage and domestic and non-domestic waste management services)</t>
  </si>
  <si>
    <t>Amount of Charge
$</t>
  </si>
  <si>
    <t xml:space="preserve">       Total Notional General Income:</t>
  </si>
  <si>
    <t>Land Value
as at
start of year</t>
  </si>
  <si>
    <t>to be recouped in this year</t>
  </si>
  <si>
    <t>Prior year Notional General Income</t>
  </si>
  <si>
    <t>Adjusted first year Notional General Income</t>
  </si>
  <si>
    <t>Total Adjustments</t>
  </si>
  <si>
    <t>First year Permissible General Income</t>
  </si>
  <si>
    <t>Anticipated Catchup/(Excess) in the first year</t>
  </si>
  <si>
    <t>Average Increases
Year 1</t>
  </si>
  <si>
    <t>Average Increases
Year 2</t>
  </si>
  <si>
    <t>Average Increases
Year 3</t>
  </si>
  <si>
    <t>Average Increases
Year 4</t>
  </si>
  <si>
    <t>Average Increases
Year 5</t>
  </si>
  <si>
    <t>Average Increases
Year 6</t>
  </si>
  <si>
    <t>Average Increases
Year 7</t>
  </si>
  <si>
    <t>Annual</t>
  </si>
  <si>
    <t>Cumulative</t>
  </si>
  <si>
    <t>Domestic Waste Management Services - Annual Charge</t>
  </si>
  <si>
    <t>Domestic Waste Management Services</t>
  </si>
  <si>
    <t>Description</t>
  </si>
  <si>
    <t>Annual
Charge
Year 1</t>
  </si>
  <si>
    <t>Annual
Charge
Year 2</t>
  </si>
  <si>
    <t>Annual
Charge
Year 3</t>
  </si>
  <si>
    <t>Annual
Charge
Year 4</t>
  </si>
  <si>
    <t>Annual
Charge
Year 5</t>
  </si>
  <si>
    <t>Annual
Charge
Year 6</t>
  </si>
  <si>
    <t>Annual
Charge
Year 7</t>
  </si>
  <si>
    <t>Annual Increases
Year 1</t>
  </si>
  <si>
    <t>Annual Increases
Year 2</t>
  </si>
  <si>
    <t>Annual Increases
Year 3</t>
  </si>
  <si>
    <t>Annual Increases
Year 4</t>
  </si>
  <si>
    <t>Annual Increases
Year 5</t>
  </si>
  <si>
    <t>Annual Increases
Year 6</t>
  </si>
  <si>
    <t>Annual Increases
Year 7</t>
  </si>
  <si>
    <t>Water Supply Services - Annual Charge</t>
  </si>
  <si>
    <t>Sewerage Services - Annual Charges</t>
  </si>
  <si>
    <t>Sewerage Services - Annual Charge</t>
  </si>
  <si>
    <t>Other Annual Charges</t>
  </si>
  <si>
    <t>%</t>
  </si>
  <si>
    <t>Instructions</t>
  </si>
  <si>
    <t>Council Name:</t>
  </si>
  <si>
    <t>Select Council Name</t>
  </si>
  <si>
    <t>$</t>
  </si>
  <si>
    <t>Select</t>
  </si>
  <si>
    <t>Albury City Council</t>
  </si>
  <si>
    <t>Armidale Dumaresq Council</t>
  </si>
  <si>
    <t>Yes</t>
  </si>
  <si>
    <t>Ashfield, The Council of the Municipality of</t>
  </si>
  <si>
    <t>No</t>
  </si>
  <si>
    <t>Auburn Council</t>
  </si>
  <si>
    <t>Ballina Shire Council</t>
  </si>
  <si>
    <t>Balranald Shire Council</t>
  </si>
  <si>
    <t>Bankstown City Council</t>
  </si>
  <si>
    <t>Bathurst Regional Council</t>
  </si>
  <si>
    <t>Bega Valley Shire Council</t>
  </si>
  <si>
    <t>Bellingen Shire Council</t>
  </si>
  <si>
    <t>Berrigan Shire Council</t>
  </si>
  <si>
    <t>Blacktown City Council</t>
  </si>
  <si>
    <t>Bland Shire Council</t>
  </si>
  <si>
    <t>Blayney Shire Council</t>
  </si>
  <si>
    <t>Blue Mountains City Council</t>
  </si>
  <si>
    <t>Bogan Shire Council</t>
  </si>
  <si>
    <t>Bombala Council</t>
  </si>
  <si>
    <t>Boorowa Council</t>
  </si>
  <si>
    <t>Botany Bay, The Council of the City of</t>
  </si>
  <si>
    <t>Bourke Shire Council</t>
  </si>
  <si>
    <t>Brewarrina Shire Council</t>
  </si>
  <si>
    <t>Broken Hill City Council</t>
  </si>
  <si>
    <t>Burwood Council</t>
  </si>
  <si>
    <t>Byron Shire Council</t>
  </si>
  <si>
    <t>Cabonne Council</t>
  </si>
  <si>
    <t>Camden Council</t>
  </si>
  <si>
    <t>Campbelltown City Council</t>
  </si>
  <si>
    <t>Canada Bay City Council</t>
  </si>
  <si>
    <t>Canterbury City Council</t>
  </si>
  <si>
    <t>Carrathool Shire Council</t>
  </si>
  <si>
    <t>Central Darling Shire Council</t>
  </si>
  <si>
    <t>Cessnock City Council</t>
  </si>
  <si>
    <t>Clarence Valley Council</t>
  </si>
  <si>
    <t>Cobar Shire Council</t>
  </si>
  <si>
    <t>Coffs Harbour City Council</t>
  </si>
  <si>
    <t>Conargo Shire Council</t>
  </si>
  <si>
    <t>Coolamon Shire Council</t>
  </si>
  <si>
    <t>Cooma-Monaro Shire Council</t>
  </si>
  <si>
    <t>Coonamble Shire Council</t>
  </si>
  <si>
    <t>Cootamundra Shire Council</t>
  </si>
  <si>
    <t>Corowa Shire Council</t>
  </si>
  <si>
    <t>Cowra Shire Council</t>
  </si>
  <si>
    <t>Deniliquin Council</t>
  </si>
  <si>
    <t>Dubbo City Council</t>
  </si>
  <si>
    <t>Dungog Shire Council</t>
  </si>
  <si>
    <t>Eurobodalla Shire Council</t>
  </si>
  <si>
    <t>Fairfield City Council</t>
  </si>
  <si>
    <t>Forbes Shire Council</t>
  </si>
  <si>
    <t>Gilgandra Shire Council</t>
  </si>
  <si>
    <t>Glen Innes Severn Shire Council</t>
  </si>
  <si>
    <t>Gloucester Shire Council</t>
  </si>
  <si>
    <t>Gosford City Council</t>
  </si>
  <si>
    <t>Goulburn Mulwaree Council</t>
  </si>
  <si>
    <t>Great Lakes Council</t>
  </si>
  <si>
    <t>Greater Hume Shire Council</t>
  </si>
  <si>
    <t>Greater Taree City Council</t>
  </si>
  <si>
    <t>Griffith City Council</t>
  </si>
  <si>
    <t>Gundagai Shire Council</t>
  </si>
  <si>
    <t>Gunnedah Shire Council</t>
  </si>
  <si>
    <t>Guyra Shire Council</t>
  </si>
  <si>
    <t>Gwydir Shire Council</t>
  </si>
  <si>
    <t>Harden Shire Council</t>
  </si>
  <si>
    <t>Hawkesbury City Council</t>
  </si>
  <si>
    <t>Hay Shire Council</t>
  </si>
  <si>
    <t>Holroyd City Council</t>
  </si>
  <si>
    <t>Hornsby, The Council of the Shire of</t>
  </si>
  <si>
    <t>Hunters Hill, The Council of the Municipality of</t>
  </si>
  <si>
    <t>Hurstville City Council</t>
  </si>
  <si>
    <t>Inverell Shire Council</t>
  </si>
  <si>
    <t>Jerilderie Shire Council</t>
  </si>
  <si>
    <t>Junee Shire Council</t>
  </si>
  <si>
    <t>Kempsey Shire Council</t>
  </si>
  <si>
    <t>Kiama, The Council of the Municipality of</t>
  </si>
  <si>
    <t>Kogarah Municipal Council</t>
  </si>
  <si>
    <t>Ku-ring-gai Municipal Council</t>
  </si>
  <si>
    <t>Kyogle Council</t>
  </si>
  <si>
    <t>Lachlan Shire Council</t>
  </si>
  <si>
    <t>Lake Macquarie City Council</t>
  </si>
  <si>
    <t>Lane Cove Council</t>
  </si>
  <si>
    <t>Leeton Shire Council</t>
  </si>
  <si>
    <t>Leichhardt Municipal Council</t>
  </si>
  <si>
    <t>Lismore City Council</t>
  </si>
  <si>
    <t>Lithgow Council, City of</t>
  </si>
  <si>
    <t>Liverpool City Council</t>
  </si>
  <si>
    <t>Liverpool Plains Shire Council</t>
  </si>
  <si>
    <t>Lockhart Shire Council</t>
  </si>
  <si>
    <t>Maitland City Council</t>
  </si>
  <si>
    <t>Manly Council</t>
  </si>
  <si>
    <t>Marrickville Council</t>
  </si>
  <si>
    <t>Mid-Western Regional Council</t>
  </si>
  <si>
    <t>Moree Plains Shire Council</t>
  </si>
  <si>
    <t>Mosman Municipal Council</t>
  </si>
  <si>
    <t>Murray Shire Council</t>
  </si>
  <si>
    <t>Murrumbidgee Shire Council</t>
  </si>
  <si>
    <t>Muswellbrook Shire Council</t>
  </si>
  <si>
    <t>Nambucca Shire Council</t>
  </si>
  <si>
    <t>Narrabri Shire Council</t>
  </si>
  <si>
    <t>Narrandera Shire Council</t>
  </si>
  <si>
    <t>Narromine Shire Council</t>
  </si>
  <si>
    <t>Newcastle City Council</t>
  </si>
  <si>
    <t>North Sydney Council</t>
  </si>
  <si>
    <t>Oberon Council</t>
  </si>
  <si>
    <t>Orange City Council</t>
  </si>
  <si>
    <t>Palerang Council</t>
  </si>
  <si>
    <t>Parkes Shire Council</t>
  </si>
  <si>
    <t>Parramatta City Council</t>
  </si>
  <si>
    <t>Penrith City Council</t>
  </si>
  <si>
    <t>Pittwater Council</t>
  </si>
  <si>
    <t>Port Macquarie-Hastings Council</t>
  </si>
  <si>
    <t>Port Stephens Council</t>
  </si>
  <si>
    <t>Queanbeyan City Council</t>
  </si>
  <si>
    <t>Randwick City Council</t>
  </si>
  <si>
    <t>Richmond Valley Council</t>
  </si>
  <si>
    <t>Rockdale City Council</t>
  </si>
  <si>
    <t>Ryde City Council</t>
  </si>
  <si>
    <t>Shellharbour City Council</t>
  </si>
  <si>
    <t>Shoalhaven City Council</t>
  </si>
  <si>
    <t>Singleton Shire Council</t>
  </si>
  <si>
    <t>Snowy River Shire Council</t>
  </si>
  <si>
    <t>Strathfield Municipal Council</t>
  </si>
  <si>
    <t>Sutherland Shire Council</t>
  </si>
  <si>
    <t>Tamworth Regional Council</t>
  </si>
  <si>
    <t>Temora Shire Council</t>
  </si>
  <si>
    <t>Tenterfield Shire Council</t>
  </si>
  <si>
    <t>Tumbarumba Shire Council</t>
  </si>
  <si>
    <t>Tumut Shire Council</t>
  </si>
  <si>
    <t>Tweed Shire Council</t>
  </si>
  <si>
    <t>Upper Hunter Shire Council</t>
  </si>
  <si>
    <t>Upper Lachlan Shire Council</t>
  </si>
  <si>
    <t>Uralla Shire Council</t>
  </si>
  <si>
    <t>Urana Shire Council</t>
  </si>
  <si>
    <t>Wagga Wagga City Council</t>
  </si>
  <si>
    <t>Wakool, The Council of the Shire of</t>
  </si>
  <si>
    <t>Walcha Council</t>
  </si>
  <si>
    <t>Walgett Shire Council</t>
  </si>
  <si>
    <t>Warren Shire Council</t>
  </si>
  <si>
    <t>Warringah Council</t>
  </si>
  <si>
    <t>Warrumbungle Shire Council</t>
  </si>
  <si>
    <t>Waverley Council</t>
  </si>
  <si>
    <t>Weddin Shire Council</t>
  </si>
  <si>
    <t>Wellington Council</t>
  </si>
  <si>
    <t>Wentworth Shire Council</t>
  </si>
  <si>
    <t>Willoughby City Council</t>
  </si>
  <si>
    <t>Wingecarribee Shire Council</t>
  </si>
  <si>
    <t>Wollondilly Shire Council</t>
  </si>
  <si>
    <t>Wollongong City Council</t>
  </si>
  <si>
    <t>Woollahra Municipal Council</t>
  </si>
  <si>
    <t>Wyong Shire Council</t>
  </si>
  <si>
    <t>Yass Valley Council</t>
  </si>
  <si>
    <t>Young Shire Council</t>
  </si>
  <si>
    <t>WORKSHEET 2</t>
  </si>
  <si>
    <t>Rating Category   (s514-518)</t>
  </si>
  <si>
    <t xml:space="preserve">Name of 
sub-category </t>
  </si>
  <si>
    <t>Ad Valorem Rate</t>
  </si>
  <si>
    <t>Base Amount %</t>
  </si>
  <si>
    <t>Number on Minimum</t>
  </si>
  <si>
    <t>Land Value
(see note above)</t>
  </si>
  <si>
    <t>Land Value of Land on Minimum</t>
  </si>
  <si>
    <t>CAT</t>
  </si>
  <si>
    <t>SUBCAT</t>
  </si>
  <si>
    <t>NO_ASSESS</t>
  </si>
  <si>
    <t>ADVAL</t>
  </si>
  <si>
    <t>BASE$</t>
  </si>
  <si>
    <t>MIN</t>
  </si>
  <si>
    <t>NO_MIN</t>
  </si>
  <si>
    <t>LANDVAL</t>
  </si>
  <si>
    <t>LANDVAL_MIN</t>
  </si>
  <si>
    <t>NOT_REV</t>
  </si>
  <si>
    <t>Farmland</t>
  </si>
  <si>
    <t>&gt;0</t>
  </si>
  <si>
    <t>Residential</t>
  </si>
  <si>
    <t>Mining</t>
  </si>
  <si>
    <t>Business</t>
  </si>
  <si>
    <t>Total Assessments:</t>
  </si>
  <si>
    <t>Total Rateable Land Value:</t>
  </si>
  <si>
    <t>Sub-Total:</t>
  </si>
  <si>
    <r>
      <t>Note:</t>
    </r>
    <r>
      <rPr>
        <sz val="10"/>
        <rFont val="Arial"/>
        <family val="2"/>
      </rPr>
      <t xml:space="preserve"> Section </t>
    </r>
    <r>
      <rPr>
        <b/>
        <sz val="10"/>
        <rFont val="Arial"/>
        <family val="2"/>
      </rPr>
      <t>505(a)</t>
    </r>
    <r>
      <rPr>
        <sz val="10"/>
        <rFont val="Arial"/>
        <family val="2"/>
      </rPr>
      <t xml:space="preserve"> of the Act provides for those rates and charges that are to be included in general income, including certain section 501 annual charges.</t>
    </r>
  </si>
  <si>
    <t>WORKSHEET 3</t>
  </si>
  <si>
    <t>LESS: Valuation Objection Income - Proposed</t>
  </si>
  <si>
    <t>WORKSHEET 4</t>
  </si>
  <si>
    <t>Less:</t>
  </si>
  <si>
    <t>Plus:</t>
  </si>
  <si>
    <t>Minus:</t>
  </si>
  <si>
    <t>Category</t>
  </si>
  <si>
    <t xml:space="preserve">APPLICATION FOR A SPECIAL VARIATION </t>
  </si>
  <si>
    <t>TO GENERAL INCOME</t>
  </si>
  <si>
    <t>NOTE:</t>
  </si>
  <si>
    <t>►</t>
  </si>
  <si>
    <t>u</t>
  </si>
  <si>
    <t>w</t>
  </si>
  <si>
    <t>Worksheet 4 - Calculation</t>
  </si>
  <si>
    <t>This part of the application must be completed in conjunction with Part B</t>
  </si>
  <si>
    <t>Plus/Minus:</t>
  </si>
  <si>
    <t xml:space="preserve">  THE INDEPENDENT PRICING AND REGULATORY TRIBUNAL OF NSW</t>
  </si>
  <si>
    <t>Annual Charges</t>
  </si>
  <si>
    <t>Note:</t>
  </si>
  <si>
    <t>Contact Details:</t>
  </si>
  <si>
    <t>Y 1</t>
  </si>
  <si>
    <t>Y 2</t>
  </si>
  <si>
    <t>Y 3</t>
  </si>
  <si>
    <t>Y 4</t>
  </si>
  <si>
    <t>Y 5</t>
  </si>
  <si>
    <t>Y 6</t>
  </si>
  <si>
    <t>Y 7</t>
  </si>
  <si>
    <t xml:space="preserve">                 </t>
  </si>
  <si>
    <t>Number of Assessments</t>
  </si>
  <si>
    <t>Rate peg only</t>
  </si>
  <si>
    <t>2 years</t>
  </si>
  <si>
    <t>3 years</t>
  </si>
  <si>
    <t>4 years</t>
  </si>
  <si>
    <t>5 years</t>
  </si>
  <si>
    <t>6 years</t>
  </si>
  <si>
    <t>7 years</t>
  </si>
  <si>
    <t>Yes - fully the same</t>
  </si>
  <si>
    <t>Partly the same</t>
  </si>
  <si>
    <t>Not the same</t>
  </si>
  <si>
    <t>In part</t>
  </si>
  <si>
    <t>Y 0</t>
  </si>
  <si>
    <t>Expiring special variations questions</t>
  </si>
  <si>
    <t>No. of years</t>
  </si>
  <si>
    <t>Existing special variation due to expire</t>
  </si>
  <si>
    <t>If a second expiring variation</t>
  </si>
  <si>
    <t>Continue funding from expiring variation?</t>
  </si>
  <si>
    <t>Same purpose for continued funding?</t>
  </si>
  <si>
    <t xml:space="preserve">  Name:</t>
  </si>
  <si>
    <t xml:space="preserve">  Position:</t>
  </si>
  <si>
    <t xml:space="preserve"> Telephone:</t>
  </si>
  <si>
    <t>Select 1st yr</t>
  </si>
  <si>
    <t>Requested annual percentage increases</t>
  </si>
  <si>
    <t>WORKSHEET 6</t>
  </si>
  <si>
    <t>Year 1</t>
  </si>
  <si>
    <t>Year 2</t>
  </si>
  <si>
    <t>Year 3</t>
  </si>
  <si>
    <t>Year 4</t>
  </si>
  <si>
    <t>Year 5</t>
  </si>
  <si>
    <t>Year 6</t>
  </si>
  <si>
    <t>Year 7</t>
  </si>
  <si>
    <t>Year 8</t>
  </si>
  <si>
    <t>Year 9</t>
  </si>
  <si>
    <t>Year 10</t>
  </si>
  <si>
    <t>Sum of 10 years</t>
  </si>
  <si>
    <t>Ordinary Residential Rates - with proposed special variation</t>
  </si>
  <si>
    <t>Ordinary Business Rates - with proposed special variation</t>
  </si>
  <si>
    <t>$100,000 to $199,999</t>
  </si>
  <si>
    <t>$200,000 to $299,999</t>
  </si>
  <si>
    <t>$300,000 to $399,999</t>
  </si>
  <si>
    <t>$400,000 to $499,999</t>
  </si>
  <si>
    <t>$500,000 to $599,999</t>
  </si>
  <si>
    <t>$600,000 to $699,999</t>
  </si>
  <si>
    <t>$700,000 to $799,999</t>
  </si>
  <si>
    <t>$800,000 to $899,999</t>
  </si>
  <si>
    <t>$900,000 to $999,999</t>
  </si>
  <si>
    <t>Land Value</t>
  </si>
  <si>
    <t>$1,000,000 to $1,499,999</t>
  </si>
  <si>
    <t>$1,500,000 to $1,999,999</t>
  </si>
  <si>
    <t>$2,000,000 to $2,999,999</t>
  </si>
  <si>
    <t>Land value (for calculation of rates)</t>
  </si>
  <si>
    <t>Increases
Year 1</t>
  </si>
  <si>
    <t>Increases
Year 2</t>
  </si>
  <si>
    <t>Increases
Year 3</t>
  </si>
  <si>
    <t>Increases
Year 4</t>
  </si>
  <si>
    <t>Increases
Year 5</t>
  </si>
  <si>
    <t>Increases
Year 6</t>
  </si>
  <si>
    <t>Increases
Year 7</t>
  </si>
  <si>
    <t>Ordinary Residential Rates</t>
  </si>
  <si>
    <t>Ordinary Business Rates</t>
  </si>
  <si>
    <t>Ordinary Farmland Rates</t>
  </si>
  <si>
    <t>Ordinary Farmland Rates - with proposed special variation</t>
  </si>
  <si>
    <t>WORKSHEET 1</t>
  </si>
  <si>
    <t>Change timing</t>
  </si>
  <si>
    <t>date</t>
  </si>
  <si>
    <t>Sub-category or Special Rate name</t>
  </si>
  <si>
    <t>Other First Year Adjustments:</t>
  </si>
  <si>
    <t>Year 0 (Current Rate)</t>
  </si>
  <si>
    <t>Sydney Council, The City of</t>
  </si>
  <si>
    <t>Calculation of Notional General Income - Ordinary Rates</t>
  </si>
  <si>
    <t>Valuation Objections claimed in prior year</t>
  </si>
  <si>
    <t xml:space="preserve">      It also aims to compare average rates with and without the proposed special variation.</t>
  </si>
  <si>
    <t>Annual % increase</t>
  </si>
  <si>
    <t>Cumulative % increase</t>
  </si>
  <si>
    <t>Expiring special variations (SVs)</t>
  </si>
  <si>
    <t xml:space="preserve">     The aim of this sheet is to show the minimum rate increase (if applicable), the average rate increase per sub-category</t>
  </si>
  <si>
    <t xml:space="preserve">    Note: rate estimates should reflect expected minimum or average rates, inclusive of any expiring variations.</t>
  </si>
  <si>
    <t>Minimum Increases
Year 1</t>
  </si>
  <si>
    <t>Minimum Increases
Year 2</t>
  </si>
  <si>
    <t>Minimum Increases
Year 3</t>
  </si>
  <si>
    <t>Minimum Increases
Year 4</t>
  </si>
  <si>
    <t>Minimum Increases
Year 5</t>
  </si>
  <si>
    <t>Minimum Increases
Year 6</t>
  </si>
  <si>
    <t>Minimum Increases
Year 7</t>
  </si>
  <si>
    <t>Average Ordinary and Special Rates - with proposed special variation</t>
  </si>
  <si>
    <t>IMPACT ON MINIMUM RATES, AVERAGE RATES AND OTHER CHARGES</t>
  </si>
  <si>
    <t xml:space="preserve">    Minimum Rates - with proposed special variation</t>
  </si>
  <si>
    <t>Ordinary and Special Average Rates</t>
  </si>
  <si>
    <t xml:space="preserve">      (inclusive of all relevant rates) and the proposed annual charges in each year of the proposed special variation.</t>
  </si>
  <si>
    <t>Guidelines for the preparation of an application for a special variation to general income</t>
  </si>
  <si>
    <t>Worksheet 5a - Impact on Ratepayers (part 1)</t>
  </si>
  <si>
    <t>Worksheet 5b - Impact on Ratepayers (part 2)</t>
  </si>
  <si>
    <t>WORKSHEET 5a</t>
  </si>
  <si>
    <t>WORKSHEET 5b</t>
  </si>
  <si>
    <t>Notional General Income</t>
  </si>
  <si>
    <t>Adjusted Notional General income</t>
  </si>
  <si>
    <t>Above the rate peg</t>
  </si>
  <si>
    <t>Special Variation % increase requested</t>
  </si>
  <si>
    <t>Other 1st-year adjustments</t>
  </si>
  <si>
    <t>- in % terms</t>
  </si>
  <si>
    <t>Cumulative rise in PGI above the Rate Peg</t>
  </si>
  <si>
    <t>Cumulative PGI under the Rate Peg</t>
  </si>
  <si>
    <t>Cumulative rise in PGI above renewed ESV and Rate Peg</t>
  </si>
  <si>
    <t>Increase in Permissable General Income (PGI)</t>
  </si>
  <si>
    <t>Permissible General Income (PGI)</t>
  </si>
  <si>
    <t>Annual % increase in PGI</t>
  </si>
  <si>
    <t>PGI if only the Rate Peg applied</t>
  </si>
  <si>
    <t>PGI if expiring SV renewed and Rate Peg applied</t>
  </si>
  <si>
    <t>Total rise in PGI - in $ terms</t>
  </si>
  <si>
    <t>Has the council had a general land revaluation in Year 0?:</t>
  </si>
  <si>
    <t>Tony Camenzuli</t>
  </si>
  <si>
    <t>tony_camenzuli@ipart.nsw.gov.au</t>
  </si>
  <si>
    <t>02 9113 7706</t>
  </si>
  <si>
    <t>Land Valuation question WK5a</t>
  </si>
  <si>
    <t>Where a council has received a general land revaluation in Year 0, the increase in rates between between Year 0 and Year 1, and 
all subsequent cumulative increases, in the tables below, will not be indicative of ratepayer impact. Please complete the tables using the number of assessments from the first year of the special variation period (Year 1) as IPART will still consider the impact for increases after Year 1.</t>
  </si>
  <si>
    <t xml:space="preserve">Notional
Income
</t>
  </si>
  <si>
    <t xml:space="preserve">Notional Income
</t>
  </si>
  <si>
    <t>Total Notional General Income</t>
  </si>
  <si>
    <r>
      <t>NET</t>
    </r>
    <r>
      <rPr>
        <b/>
        <sz val="12"/>
        <rFont val="Arial"/>
        <family val="2"/>
      </rPr>
      <t xml:space="preserve">   Notional General Income</t>
    </r>
  </si>
  <si>
    <t>This worksheet is designed to show how the council proposes to use the additional funding</t>
  </si>
  <si>
    <t>Proposed Additional Special Variation Income and Expenditure</t>
  </si>
  <si>
    <t>PROPOSED ADDITIONAL SPECIAL VARIATION INCOME AND EXPENDITURE</t>
  </si>
  <si>
    <t>INCOME</t>
  </si>
  <si>
    <t>OPERATING EXPENSES</t>
  </si>
  <si>
    <t>CAPITAL EXPENDITURE</t>
  </si>
  <si>
    <t>Worksheet 6 - Proposed Additional SRV Income and Expenditure</t>
  </si>
  <si>
    <t>Enquiries regarding the completion of this application should be directed to:</t>
  </si>
  <si>
    <t>Part A consists of 7 worksheets:</t>
  </si>
  <si>
    <t>Note: IPART can approve a percentage increase to minimum rates above the statutory limit that differs from the</t>
  </si>
  <si>
    <t>Both Part A and Part B of the application should be submitted to IPART (us) via the Council Portal on our</t>
  </si>
  <si>
    <r>
      <t>Worksheet 1 (Identification):</t>
    </r>
    <r>
      <rPr>
        <sz val="12"/>
        <rFont val="Arial"/>
        <family val="2"/>
      </rPr>
      <t xml:space="preserve"> Identifies your council and a council contact officer, collects information</t>
    </r>
  </si>
  <si>
    <t>Step-by-step instructions on completing the worksheets are provided below.</t>
  </si>
  <si>
    <t>If the council does not have any SVs due to expire in the period of the</t>
  </si>
  <si>
    <t>rating structure used in the previous year to land values, adjusted by supplementary valuations</t>
  </si>
  <si>
    <t>of the application, with and without the proposed SV.</t>
  </si>
  <si>
    <t>If you have had a general revaluation of land during the prior year this spreadsheet will not accurately</t>
  </si>
  <si>
    <t>refect the impact on ratepayers in year 1.  We will take this into account when using this worksheet.</t>
  </si>
  <si>
    <t>* Part B of the application provides councils with the opportunity to explain their expenditure plans</t>
  </si>
  <si>
    <t>and the impacts on their financial position.</t>
  </si>
  <si>
    <t>Yes - 30 Jun 2016 expiry</t>
  </si>
  <si>
    <t>Yes - 30 Jun 2017 expiry</t>
  </si>
  <si>
    <t>Yes - 30 Jun 2018 expiry</t>
  </si>
  <si>
    <t>Yes - 30 Jun 2019 expiry</t>
  </si>
  <si>
    <t>Yes - 30 Jun 2020 expiry</t>
  </si>
  <si>
    <t>Yes - 30 Jun 2021 expiry</t>
  </si>
  <si>
    <t>&amp; another 30 June 2017 expiry</t>
  </si>
  <si>
    <t>&amp; another 30 June 2018 expiry</t>
  </si>
  <si>
    <t>&amp; another 30 June 2019 expiry</t>
  </si>
  <si>
    <t>&amp; another 30 June 2020 expiry</t>
  </si>
  <si>
    <t>&amp; another 30 June 2021 expiry</t>
  </si>
  <si>
    <t>Note: Approved SV% increases do not change if the actual rate peg turns out to be different from that assumed for a particular year.</t>
  </si>
  <si>
    <t>website at www.ipart.nsw.gov.au. A hardcopy should also be forwarded to us (see Guidelines for details).</t>
  </si>
  <si>
    <t>Notional General 
Income</t>
  </si>
  <si>
    <t>Notional General
Income</t>
  </si>
  <si>
    <r>
      <t xml:space="preserve">Total Notional General Income </t>
    </r>
    <r>
      <rPr>
        <sz val="10"/>
        <color indexed="10"/>
        <rFont val="Arial"/>
        <family val="2"/>
      </rPr>
      <t>(WK3)</t>
    </r>
  </si>
  <si>
    <r>
      <t xml:space="preserve">to be recouped in this year </t>
    </r>
    <r>
      <rPr>
        <sz val="10"/>
        <color indexed="10"/>
        <rFont val="Arial"/>
        <family val="2"/>
      </rPr>
      <t>(WK3)</t>
    </r>
  </si>
  <si>
    <r>
      <t>NET</t>
    </r>
    <r>
      <rPr>
        <b/>
        <sz val="12"/>
        <color indexed="10"/>
        <rFont val="Arial"/>
        <family val="2"/>
      </rPr>
      <t xml:space="preserve">   First year Notional General Income</t>
    </r>
  </si>
  <si>
    <t>This worksheet calculates Permissible General Income and the value of the proposed SV after taking into</t>
  </si>
  <si>
    <t>account various adjustments.   Income adjustments and expiring SV amounts are to be verified</t>
  </si>
  <si>
    <t xml:space="preserve">Councils must enter each category of expenditure, and if applicable, individual program/project names, </t>
  </si>
  <si>
    <t>in column C under one of the headings provided.</t>
  </si>
  <si>
    <t>and what it is spent on.  A positive difference means that the additional income is not all spent on opex or capex.</t>
  </si>
  <si>
    <t>before submitting the application.</t>
  </si>
  <si>
    <t>See Attachment 4 of the Guidelines for further details.</t>
  </si>
  <si>
    <t>The annual and cumulative increases in permissible general income will</t>
  </si>
  <si>
    <t xml:space="preserve">Cumulative Increase in PGI </t>
  </si>
  <si>
    <t>Difference between additional SRV income and its uses</t>
  </si>
  <si>
    <t>OPERATING BALANCE</t>
  </si>
  <si>
    <r>
      <t>1</t>
    </r>
    <r>
      <rPr>
        <b/>
        <sz val="7"/>
        <color indexed="56"/>
        <rFont val="Times New Roman"/>
        <family val="1"/>
      </rPr>
      <t xml:space="preserve">            </t>
    </r>
    <r>
      <rPr>
        <b/>
        <sz val="15"/>
        <color indexed="56"/>
        <rFont val="Arial"/>
        <family val="2"/>
      </rPr>
      <t>Determination</t>
    </r>
  </si>
  <si>
    <t>Annual increases</t>
  </si>
  <si>
    <t>Cumulative increases</t>
  </si>
  <si>
    <t>Cum increase above Rate peg</t>
  </si>
  <si>
    <t>Table 1.1</t>
  </si>
  <si>
    <t xml:space="preserve">($)  </t>
  </si>
  <si>
    <t>Box 1.2</t>
  </si>
  <si>
    <t xml:space="preserve">Conditions attached </t>
  </si>
  <si>
    <r>
      <t>2</t>
    </r>
    <r>
      <rPr>
        <b/>
        <sz val="7"/>
        <color indexed="56"/>
        <rFont val="Times New Roman"/>
        <family val="1"/>
      </rPr>
      <t xml:space="preserve">            </t>
    </r>
    <r>
      <rPr>
        <b/>
        <sz val="15"/>
        <color indexed="56"/>
        <rFont val="Arial"/>
        <family val="2"/>
      </rPr>
      <t>What did the council request and why?</t>
    </r>
  </si>
  <si>
    <t>Additional capex</t>
  </si>
  <si>
    <t>Additional opex</t>
  </si>
  <si>
    <t>cum</t>
  </si>
  <si>
    <t>annual spend</t>
  </si>
  <si>
    <r>
      <t>3</t>
    </r>
    <r>
      <rPr>
        <b/>
        <sz val="7"/>
        <color indexed="56"/>
        <rFont val="Times New Roman"/>
        <family val="1"/>
      </rPr>
      <t xml:space="preserve">            </t>
    </r>
    <r>
      <rPr>
        <b/>
        <sz val="15"/>
        <color indexed="56"/>
        <rFont val="Arial"/>
        <family val="2"/>
      </rPr>
      <t>How did we reach our decision?</t>
    </r>
  </si>
  <si>
    <t xml:space="preserve">Customised text </t>
  </si>
  <si>
    <r>
      <t>4</t>
    </r>
    <r>
      <rPr>
        <b/>
        <sz val="7"/>
        <color indexed="56"/>
        <rFont val="Times New Roman"/>
        <family val="1"/>
      </rPr>
      <t xml:space="preserve">            </t>
    </r>
    <r>
      <rPr>
        <b/>
        <sz val="15"/>
        <color indexed="56"/>
        <rFont val="Arial"/>
        <family val="2"/>
      </rPr>
      <t>What does our decision mean for the council?</t>
    </r>
  </si>
  <si>
    <r>
      <t>5</t>
    </r>
    <r>
      <rPr>
        <b/>
        <sz val="7"/>
        <color indexed="56"/>
        <rFont val="Times New Roman"/>
        <family val="1"/>
      </rPr>
      <t xml:space="preserve">            </t>
    </r>
    <r>
      <rPr>
        <b/>
        <sz val="15"/>
        <color indexed="56"/>
        <rFont val="Arial"/>
        <family val="2"/>
      </rPr>
      <t>What does our decision mean for ratepayers?</t>
    </r>
  </si>
  <si>
    <t>Table 5.1</t>
  </si>
  <si>
    <t xml:space="preserve">Indicative annual increases </t>
  </si>
  <si>
    <r>
      <t>A</t>
    </r>
    <r>
      <rPr>
        <b/>
        <sz val="7"/>
        <color indexed="56"/>
        <rFont val="Times New Roman"/>
        <family val="1"/>
      </rPr>
      <t xml:space="preserve">            </t>
    </r>
    <r>
      <rPr>
        <b/>
        <sz val="15"/>
        <color indexed="56"/>
        <rFont val="Arial"/>
        <family val="2"/>
      </rPr>
      <t>Expenditures to be funded from the special variation above the rate peg</t>
    </r>
  </si>
  <si>
    <t xml:space="preserve">Special variation income above rate peg  </t>
  </si>
  <si>
    <t>Funding for increased operating expenditures</t>
  </si>
  <si>
    <t>Funding for capital expenditure</t>
  </si>
  <si>
    <t>Balance of funding (impact on holding of cash and short term investments)</t>
  </si>
  <si>
    <t>Table A.1 ANNUAL SPEND</t>
  </si>
  <si>
    <t>Funding to reduce operating deficits or surpluses</t>
  </si>
  <si>
    <t>Table A.2</t>
  </si>
  <si>
    <t xml:space="preserve">Proposed capital program </t>
  </si>
  <si>
    <t>Table B.1</t>
  </si>
  <si>
    <t>Total revenue</t>
  </si>
  <si>
    <t>Total expenses</t>
  </si>
  <si>
    <t>Summary of projected operating statement - LTFP - SV SCENARIO</t>
  </si>
  <si>
    <r>
      <t>c</t>
    </r>
    <r>
      <rPr>
        <b/>
        <sz val="7"/>
        <color indexed="56"/>
        <rFont val="Times New Roman"/>
        <family val="1"/>
      </rPr>
      <t xml:space="preserve">            </t>
    </r>
    <r>
      <rPr>
        <b/>
        <sz val="15"/>
        <color indexed="56"/>
        <rFont val="Arial"/>
        <family val="2"/>
      </rPr>
      <t>Comparative indicators</t>
    </r>
  </si>
  <si>
    <t>NA</t>
  </si>
  <si>
    <t>One pager</t>
  </si>
  <si>
    <t>Residential rates growth over past 10 years</t>
  </si>
  <si>
    <t>Annual average residential rates growth over past 10 years</t>
  </si>
  <si>
    <t>Rate peg growth over past 10 years</t>
  </si>
  <si>
    <t>Cumulative revenue in each future year above the rate peg</t>
  </si>
  <si>
    <t>Cumulative increases in average rates for each category during period of SV</t>
  </si>
  <si>
    <t>Graph showing growth in permissable general income with dotted line at end of SV period</t>
  </si>
  <si>
    <t>Fact sheet</t>
  </si>
  <si>
    <t>Yearly increase approved</t>
  </si>
  <si>
    <t>Yearly increase applied for</t>
  </si>
  <si>
    <t>Cumulative increase approved</t>
  </si>
  <si>
    <t>Cumulative increase applied for</t>
  </si>
  <si>
    <t>Media release</t>
  </si>
  <si>
    <t>Average annual increase over SV period</t>
  </si>
  <si>
    <t>LG Database</t>
  </si>
  <si>
    <t>Tribunal briefing</t>
  </si>
  <si>
    <t>SV increase per week (average residential)</t>
  </si>
  <si>
    <t>Annual $ increase in PGI</t>
  </si>
  <si>
    <t>Annual $ increase in PGI above the rate peg</t>
  </si>
  <si>
    <t>CUMULATIVE TOTALS BY YEAR</t>
  </si>
  <si>
    <t>Income from Continuing Operations</t>
  </si>
  <si>
    <t>Revenue:</t>
  </si>
  <si>
    <t>Rates &amp; Annual Charges</t>
  </si>
  <si>
    <t>User Charges &amp; Fees</t>
  </si>
  <si>
    <t>Interest &amp; Investment Revenue</t>
  </si>
  <si>
    <t>Other Revenues</t>
  </si>
  <si>
    <t>Grants &amp; Contributions Op Purposes</t>
  </si>
  <si>
    <t>Grants &amp; Contributions Capital Purposes</t>
  </si>
  <si>
    <t>Other Income:</t>
  </si>
  <si>
    <t>Net gains from disposal of assets</t>
  </si>
  <si>
    <t>Total Income Continuing Operations</t>
  </si>
  <si>
    <t>Expenses from Continuing Operations</t>
  </si>
  <si>
    <t>Employee Benefits &amp; On-costs</t>
  </si>
  <si>
    <t>Materials &amp; Contracts</t>
  </si>
  <si>
    <t>Depreciation &amp; Amortisation</t>
  </si>
  <si>
    <t>Other Expenses</t>
  </si>
  <si>
    <t>Total expenses continuing operations</t>
  </si>
  <si>
    <t>Operating result from continuing operations</t>
  </si>
  <si>
    <t>Base case (no SV) Income and Expenditure</t>
  </si>
  <si>
    <t>Difference between SV scenario and Base Case</t>
  </si>
  <si>
    <t>Increase in rates and annual charges</t>
  </si>
  <si>
    <t>TOTAL AVERAGE</t>
  </si>
  <si>
    <t>WORKSHEET 7</t>
  </si>
  <si>
    <t>LONG TERM FINANCIAL PLAN - SV SCENARIO AND BASE CASE</t>
  </si>
  <si>
    <t>Growth in employee numbers</t>
  </si>
  <si>
    <t>KEY ASSUMPTIONS</t>
  </si>
  <si>
    <t>Year 0</t>
  </si>
  <si>
    <t>Yes - 30 Jun 2022 expiry</t>
  </si>
  <si>
    <t>&amp; another 30 June 2022 expiry</t>
  </si>
  <si>
    <t>Permanent</t>
  </si>
  <si>
    <t>1 year</t>
  </si>
  <si>
    <t>8 years</t>
  </si>
  <si>
    <t>9 years</t>
  </si>
  <si>
    <t>10 years</t>
  </si>
  <si>
    <t>11 years</t>
  </si>
  <si>
    <t>12 years</t>
  </si>
  <si>
    <t>13 years</t>
  </si>
  <si>
    <t>14 years</t>
  </si>
  <si>
    <t>15 years</t>
  </si>
  <si>
    <t>16 years</t>
  </si>
  <si>
    <t>17 years</t>
  </si>
  <si>
    <t>18 years</t>
  </si>
  <si>
    <t>19 years</t>
  </si>
  <si>
    <t>20 years</t>
  </si>
  <si>
    <t>Name of special rate</t>
  </si>
  <si>
    <t>Special rate</t>
  </si>
  <si>
    <t>OPERATING EXPENSES (includes loan interest costs)</t>
  </si>
  <si>
    <t>(please enter assumed % figure for each year)</t>
  </si>
  <si>
    <t>Pemissable General Income (PGI)</t>
  </si>
  <si>
    <t>Total increase</t>
  </si>
  <si>
    <t>Total % increase</t>
  </si>
  <si>
    <t>Increase in Permissable General Income (PGI) &amp; Notional General Income (NGI)</t>
  </si>
  <si>
    <t>Derive from council application</t>
  </si>
  <si>
    <t>Years</t>
  </si>
  <si>
    <t>Annual rate peg increase</t>
  </si>
  <si>
    <t>Annual total</t>
  </si>
  <si>
    <t>Annual TOTAL</t>
  </si>
  <si>
    <t>WITHOUT SPECIAL VARIATION</t>
  </si>
  <si>
    <t>TOTAL INCOME FROM RESIDENTIAL</t>
  </si>
  <si>
    <t>Total Business</t>
  </si>
  <si>
    <t>Total Residential</t>
  </si>
  <si>
    <t>Total Farmland</t>
  </si>
  <si>
    <t>Total Mining</t>
  </si>
  <si>
    <t>Increase in rates and annual charges as a percentage</t>
  </si>
  <si>
    <t>Average residential rate % increase</t>
  </si>
  <si>
    <t>Average residential rate % cumulative increase</t>
  </si>
  <si>
    <t>Average businessl rate % increase</t>
  </si>
  <si>
    <t>Average business rate % cumulative increase</t>
  </si>
  <si>
    <t>Average farmland rate % increase</t>
  </si>
  <si>
    <t>Average farmland rate % cumulative increase</t>
  </si>
  <si>
    <t>Average mining rate % increase</t>
  </si>
  <si>
    <t>Average mining rate % cumulative increase</t>
  </si>
  <si>
    <t>annual</t>
  </si>
  <si>
    <t>cumulative</t>
  </si>
  <si>
    <t>Step 1: Fill out council details</t>
  </si>
  <si>
    <t>Step 2: Fill out any expiring variation information</t>
  </si>
  <si>
    <t>Step 3: Fill out crown land adjustments, catch up &amp; excess, valuation objections</t>
  </si>
  <si>
    <t>Crown land adjustments, catch ups, valuation objections</t>
  </si>
  <si>
    <t>Average business rate % increase</t>
  </si>
  <si>
    <t xml:space="preserve">This worksheet is for IPART Analyst use only. </t>
  </si>
  <si>
    <t xml:space="preserve">The figures below have been drawn from other parts of this worksheet. </t>
  </si>
  <si>
    <t>SV Assessment template - s508A or s508(2)</t>
  </si>
  <si>
    <t>OR the increase will remain in the council's rate base for X years</t>
  </si>
  <si>
    <t>They are assembled below in the order you need them to fill out your assessment report.</t>
  </si>
  <si>
    <t>1. Is the council applying for a one-year increase (s508(2)) or a multi-year increase (s508A)?</t>
  </si>
  <si>
    <t>s508(2)</t>
  </si>
  <si>
    <t>s508A</t>
  </si>
  <si>
    <r>
      <t>2. For</t>
    </r>
    <r>
      <rPr>
        <b/>
        <sz val="12"/>
        <rFont val="Arial"/>
        <family val="2"/>
      </rPr>
      <t xml:space="preserve"> s508A</t>
    </r>
    <r>
      <rPr>
        <sz val="12"/>
        <rFont val="Arial"/>
        <family val="2"/>
      </rPr>
      <t xml:space="preserve"> applications: for how many years is the council requesting % increases as part of this application?</t>
    </r>
  </si>
  <si>
    <t>8. Enter the amount of any crown land adjustments required</t>
  </si>
  <si>
    <t>9. Enter the amount for any catch ups or excess adjustments required</t>
  </si>
  <si>
    <t>Fund existing service levels (i.e. libraries)</t>
  </si>
  <si>
    <t>Fund new/enhanced service levels (i.e. sustainability program)</t>
  </si>
  <si>
    <t>dependent on Tribunal decision - see row 72 if approved in full</t>
  </si>
  <si>
    <t>% value of expiring special variation</t>
  </si>
  <si>
    <t>Ad Valorem Rate (cents)</t>
  </si>
  <si>
    <t>TOTAL INCOME FROM BUSINESS</t>
  </si>
  <si>
    <t>TOTAL INCOME FROM FARMLAND</t>
  </si>
  <si>
    <t>TOTAL INCOME FROM MINING</t>
  </si>
  <si>
    <t>Growth in labour costs</t>
  </si>
  <si>
    <t>Planned operating cost savings</t>
  </si>
  <si>
    <t>Before completing this form, you MUST read the Office of Local Government's</t>
  </si>
  <si>
    <t>You must identify the percentage increase requested for each year inclusive of the rate peg</t>
  </si>
  <si>
    <t>each year, up to a maximum of 7 years.</t>
  </si>
  <si>
    <r>
      <t>Worksheet 7 (Long Term Financial Plan):</t>
    </r>
    <r>
      <rPr>
        <sz val="12"/>
        <rFont val="Arial"/>
        <family val="2"/>
      </rPr>
      <t xml:space="preserve"> Collects information on your Long Term Financial Plan</t>
    </r>
  </si>
  <si>
    <t>including scenarios with and without the proposed special variation</t>
  </si>
  <si>
    <t>Worksheet 7 - Long Term Financial Plan</t>
  </si>
  <si>
    <t>This worksheet is designed to show how the council's Long Term Financial Plan varies</t>
  </si>
  <si>
    <t>with and without the proposed special variation</t>
  </si>
  <si>
    <t>Councils must enter each category of income and expenditure under the headings provided</t>
  </si>
  <si>
    <t>and what it is spent on.</t>
  </si>
  <si>
    <t>This worksheet automatically calculates total amounts for each column</t>
  </si>
  <si>
    <t>Additional other expenses</t>
  </si>
  <si>
    <t>Net loss from disposal of assets</t>
  </si>
  <si>
    <t>Change over 10 years ($)</t>
  </si>
  <si>
    <t>Change over 10 years (%)</t>
  </si>
  <si>
    <t>The council requested annual increases of X%, Y% etc. over the next Z years, or a cumulative increase of A% by 20XX/XX</t>
  </si>
  <si>
    <t xml:space="preserve">After the last year of the special variation, the increase will remain </t>
  </si>
  <si>
    <t xml:space="preserve">permanently in the council’s rate base </t>
  </si>
  <si>
    <t>We note the council will be reducing its general income for 20XX/XX by $X - the value of the expiring special variation</t>
  </si>
  <si>
    <t>The council will use the additional special variation revenue, above the rate peg, of $X.Ym over 10 years)</t>
  </si>
  <si>
    <t>$Y.Zm of operating expenditure to maintain current service levels</t>
  </si>
  <si>
    <t xml:space="preserve">$A.Bm for additional capital renewals expenditure </t>
  </si>
  <si>
    <t>Expiring %</t>
  </si>
  <si>
    <r>
      <t>under Section 508A and 508(2) of the</t>
    </r>
    <r>
      <rPr>
        <i/>
        <sz val="14"/>
        <rFont val="Arial"/>
        <family val="2"/>
      </rPr>
      <t xml:space="preserve"> Local Government Act 1993</t>
    </r>
  </si>
  <si>
    <t>The Guidelines are available on the Office’s website at www.olg.nsw.gov.au.</t>
  </si>
  <si>
    <t>A Section 508A special variation allows a council to increase general income by a percentage that is greater than the rate peg</t>
  </si>
  <si>
    <t>You must also identify percentage increases in minimum rates for each year, if the increases result in a minimum rate</t>
  </si>
  <si>
    <t>which exceeds the statutory limit.</t>
  </si>
  <si>
    <t>SV. It also collects information on valuation objections, crown land adjustments and catch up/excess.</t>
  </si>
  <si>
    <r>
      <t>Worksheet 2 (current year Notional General Income):</t>
    </r>
    <r>
      <rPr>
        <sz val="12"/>
        <rFont val="Arial"/>
        <family val="2"/>
      </rPr>
      <t xml:space="preserve"> Calculates the council's Notional General Income</t>
    </r>
  </si>
  <si>
    <r>
      <t>Worksheet 3 (first year Notional General Income):</t>
    </r>
    <r>
      <rPr>
        <sz val="12"/>
        <rFont val="Arial"/>
        <family val="2"/>
      </rPr>
      <t xml:space="preserve"> Calculates the council's proposed Notional General </t>
    </r>
  </si>
  <si>
    <r>
      <t>Worksheet 5a (Impact on Rates 1):</t>
    </r>
    <r>
      <rPr>
        <sz val="12"/>
        <rFont val="Arial"/>
        <family val="2"/>
      </rPr>
      <t xml:space="preserve"> Calculates the average annual and cumulative increases in rates</t>
    </r>
  </si>
  <si>
    <t>Please check all income adjustments and expiring variation amounts with OLG</t>
  </si>
  <si>
    <t>Expiring SV</t>
  </si>
  <si>
    <t xml:space="preserve">Notional General Income must be reduced before </t>
  </si>
  <si>
    <t>Additional percentage increase</t>
  </si>
  <si>
    <t>This is the additional percentage increase being sought</t>
  </si>
  <si>
    <t>above the rate peg, excluding any other income</t>
  </si>
  <si>
    <t>adjustments.</t>
  </si>
  <si>
    <t>Crown Land Adjustment</t>
  </si>
  <si>
    <t xml:space="preserve">Crown land claims will increase Permissable General </t>
  </si>
  <si>
    <t>Income. The $ amount of any Crown land adjustment is</t>
  </si>
  <si>
    <t>converted into a % amount to be included in the final</t>
  </si>
  <si>
    <t>special variation for consideration by IPART. Note that</t>
  </si>
  <si>
    <t>applications for Crown land adjustments still need to be</t>
  </si>
  <si>
    <t>Other adjustments</t>
  </si>
  <si>
    <t>1. Prior year result. This is the catch up or excess amount</t>
  </si>
  <si>
    <t>from the previous year, as advised by OLG.</t>
  </si>
  <si>
    <t>2. Valuation objections: if you successfully claimed valuation</t>
  </si>
  <si>
    <t>objections in the previous year, PGI must be reduced to</t>
  </si>
  <si>
    <t>remove the extra income claimed from the revenue base.</t>
  </si>
  <si>
    <t>Select council name from the drop down list (E11) and enter contact details (E14-17).</t>
  </si>
  <si>
    <t>Enter the additional percentage being sought above the rate peg (excluding other adjustments) (L24).</t>
  </si>
  <si>
    <t>requested SV and the answer is "No" in L27, leave other fields in this section blank.</t>
  </si>
  <si>
    <t>Answer the questions about Crown land adjustments, catch ups and valuation objections (L33 to L35).</t>
  </si>
  <si>
    <t>If the council does not have any adjustments, leave the fields in this section blank</t>
  </si>
  <si>
    <t>Select the requested number of years of income increases in the application (L22).</t>
  </si>
  <si>
    <t>If the rate peg turns out to be different from that assumed, the total % increase in general</t>
  </si>
  <si>
    <t>income with an approved SV does not change.</t>
  </si>
  <si>
    <t xml:space="preserve">The percentage increase in general income needed in year 1 of the application (D45) will </t>
  </si>
  <si>
    <t>will only populate automatically in WK1 after WK2 is completed.</t>
  </si>
  <si>
    <t>populate once WK2 and WK3 have been completed.</t>
  </si>
  <si>
    <t>This worksheet is designed to show</t>
  </si>
  <si>
    <t>increases in average rates for each of the main rating categories</t>
  </si>
  <si>
    <t>The worksheet automatically calculates additional SRV income for Years 1 to 10.</t>
  </si>
  <si>
    <t xml:space="preserve">7.  If the council has an expiring variation, enter the % of the original approval in full (i.e. including rate peg) </t>
  </si>
  <si>
    <t>4. Enter the percentage above the rate peg the council is applying for in the first year</t>
  </si>
  <si>
    <t>Expiry of a prior special variation</t>
  </si>
  <si>
    <t>Select the relevant figures for each section and enter them in your report.</t>
  </si>
  <si>
    <t>Our decision means that XYZ Council may increase its general</t>
  </si>
  <si>
    <t xml:space="preserve">in 20XX/XX </t>
  </si>
  <si>
    <t>income over the X-year period from $Xm in 20XX/XX to $Ym</t>
  </si>
  <si>
    <t>The council estimates that over these X years, the additional</t>
  </si>
  <si>
    <t>rates revenue will accumulate to $Xm above the rate peg increase</t>
  </si>
  <si>
    <t>See Worksheet 6</t>
  </si>
  <si>
    <r>
      <t>3. For</t>
    </r>
    <r>
      <rPr>
        <b/>
        <sz val="12"/>
        <rFont val="Arial"/>
        <family val="2"/>
      </rPr>
      <t xml:space="preserve"> s508A</t>
    </r>
    <r>
      <rPr>
        <sz val="12"/>
        <rFont val="Arial"/>
        <family val="2"/>
      </rPr>
      <t xml:space="preserve"> &amp; </t>
    </r>
    <r>
      <rPr>
        <b/>
        <sz val="12"/>
        <rFont val="Arial"/>
        <family val="2"/>
      </rPr>
      <t>s508(2)</t>
    </r>
    <r>
      <rPr>
        <sz val="12"/>
        <rFont val="Arial"/>
        <family val="2"/>
      </rPr>
      <t xml:space="preserve"> applications: is the special variation permanent or temporary? If temporary, enter the number of years.</t>
    </r>
  </si>
  <si>
    <t>Temporary</t>
  </si>
  <si>
    <r>
      <t xml:space="preserve">catch ups/excesses and valuation objections. </t>
    </r>
    <r>
      <rPr>
        <i/>
        <sz val="12"/>
        <rFont val="Arial"/>
        <family val="2"/>
      </rPr>
      <t xml:space="preserve"> </t>
    </r>
  </si>
  <si>
    <t xml:space="preserve">Section 508(2) allows a council to increase general income by a percentage that is greater than the rate peg in a single year. </t>
  </si>
  <si>
    <t>Growth in assessment numbers</t>
  </si>
  <si>
    <t>Income excluding capital grants and contributions</t>
  </si>
  <si>
    <t>Net operating result before capital grants and contributions</t>
  </si>
  <si>
    <t>Borrowing Costs (i.e. interest costs)</t>
  </si>
  <si>
    <t>SV scenario</t>
  </si>
  <si>
    <t>Base case</t>
  </si>
  <si>
    <t xml:space="preserve">We determined that XYZ Council may increase its general income </t>
  </si>
  <si>
    <t>by the annual percentages shown in Table 1.1. The annual increases</t>
  </si>
  <si>
    <t xml:space="preserve"> incorporate the rate peg to which the council would otherwise be entitled </t>
  </si>
  <si>
    <t xml:space="preserve">The cumulative increase of X% is Y% above the expected </t>
  </si>
  <si>
    <t>rate peg over the period to 20##/##</t>
  </si>
  <si>
    <t>XYZ Council applied to increase its general income by a</t>
  </si>
  <si>
    <t>The council estimated that if its requested special variation</t>
  </si>
  <si>
    <t xml:space="preserve">$X.Ym in 20XX/XX to $A.Bm in 20XX/XX.  </t>
  </si>
  <si>
    <t xml:space="preserve">is approved, its permissible general income will increase from </t>
  </si>
  <si>
    <t>This will generate additional revenue over the X years of</t>
  </si>
  <si>
    <t>$Ym above the rate peg increase</t>
  </si>
  <si>
    <t xml:space="preserve">Over the next 10 years, the special variation will generate </t>
  </si>
  <si>
    <t xml:space="preserve">additional revenue of $Xm above the rate peg increase.  </t>
  </si>
  <si>
    <t xml:space="preserve">Average residential rates will increase by around </t>
  </si>
  <si>
    <t xml:space="preserve">$X in 20XX/XX to $Y, and by a cumulative A%, or by </t>
  </si>
  <si>
    <t>$B over the X years to 20XX/XX.</t>
  </si>
  <si>
    <r>
      <t xml:space="preserve">Improve the council’s operating balance </t>
    </r>
    <r>
      <rPr>
        <sz val="11"/>
        <rFont val="Book Antiqua"/>
        <family val="1"/>
      </rPr>
      <t>by a cumulative $Xm over 10 years</t>
    </r>
  </si>
  <si>
    <t>Increase in rates and annual charges above base case</t>
  </si>
  <si>
    <t>Inflation rate applied to Materials &amp; Contracts</t>
  </si>
  <si>
    <t>Average residential rate level $</t>
  </si>
  <si>
    <t>Average residential rate increase $</t>
  </si>
  <si>
    <t>Average residential rate cumulative increase $</t>
  </si>
  <si>
    <t>Average business rate level $</t>
  </si>
  <si>
    <t>Average businessl rate increase $</t>
  </si>
  <si>
    <t>Average business rate cumulative increase $</t>
  </si>
  <si>
    <t>Average farmland rate level $</t>
  </si>
  <si>
    <t>Average farmland rate increase $</t>
  </si>
  <si>
    <t>Average farmland rate cumulative increase $</t>
  </si>
  <si>
    <t>Average mining rate level $</t>
  </si>
  <si>
    <t>Average mining rate cumulative increase $</t>
  </si>
  <si>
    <t>Average business rate increase $</t>
  </si>
  <si>
    <t>Average mining rate increase $</t>
  </si>
  <si>
    <t>XYZ council will also contribute $Xm of its own funds towards the XXYY program over the next 10 years.</t>
  </si>
  <si>
    <t>Full SV %</t>
  </si>
  <si>
    <t>5. Does the council have an expiring variation? If yes, please specify when.</t>
  </si>
  <si>
    <t xml:space="preserve">     as well as the % which is due to expire (i.e. excluding the rate peg)</t>
  </si>
  <si>
    <t>1st Expiring SV</t>
  </si>
  <si>
    <t>2nd Expiring SV</t>
  </si>
  <si>
    <t xml:space="preserve">Operating result from continuing operations </t>
  </si>
  <si>
    <t>– excluding capital grants and contributions</t>
  </si>
  <si>
    <t xml:space="preserve"> – including capital grants and contributions</t>
  </si>
  <si>
    <t xml:space="preserve">            APPLICATION FOR SPECIAL VARIATION TO GENERAL INCOME</t>
  </si>
  <si>
    <t>PERMISSIBLE GENERAL INCOME SUMMARY</t>
  </si>
  <si>
    <r>
      <t>Worksheet 5b (Impact on Rates 2):</t>
    </r>
    <r>
      <rPr>
        <sz val="12"/>
        <rFont val="Arial"/>
        <family val="2"/>
      </rPr>
      <t xml:space="preserve"> Collects the assessment numbers in the residential, business and farmland</t>
    </r>
  </si>
  <si>
    <t>automatically populate when the cells above are completed.</t>
  </si>
  <si>
    <t>This worksheet calculates the Notional General Income for the current year (Year 0), by applying the</t>
  </si>
  <si>
    <t>Any inclusion in WK2 as a “supplementary valuation” must agree with section 4 of the Valuation of Land Act 1916.</t>
  </si>
  <si>
    <t>This worksheet calculates the proposed Notional General Income (Year 1). It should apply the proposed rating structure,</t>
  </si>
  <si>
    <t>including the proposed SV increase, to land values adjusted by any supplementary valuations.</t>
  </si>
  <si>
    <t>The rating structure entered here must be checked by OLG.</t>
  </si>
  <si>
    <t>by OLG before the application is submitted to us.</t>
  </si>
  <si>
    <t>separately made to OLG.</t>
  </si>
  <si>
    <t>There are two other possible adjustments that are not included</t>
  </si>
  <si>
    <t>minimum rate increases per category/sub-category with the proposed SV</t>
  </si>
  <si>
    <t>Minimum rates</t>
  </si>
  <si>
    <t>Enter in the minimum rates per category/sub-category as if the SV were approved for each year as requested</t>
  </si>
  <si>
    <t>Enter the number of assessments in the ordinary rating categories (residential, business and farmland)</t>
  </si>
  <si>
    <t>This worksheet shows the distribution of ordinary rates across different land values and how</t>
  </si>
  <si>
    <t>ratepayers will be affected by the proposed SV, depending on the value of their land.</t>
  </si>
  <si>
    <t xml:space="preserve">Councils must complete the information from the Long Term Financial Plan for both the Special Variation Scenario </t>
  </si>
  <si>
    <t>any amounts entered need to be verified by the OLG before the application is submitted to us.</t>
  </si>
  <si>
    <r>
      <t>This worksheet must contain the rating structure proposed
 for the first year of the special variation application.</t>
    </r>
    <r>
      <rPr>
        <b/>
        <sz val="14"/>
        <rFont val="Arial"/>
        <family val="2"/>
      </rPr>
      <t xml:space="preserve">
</t>
    </r>
    <r>
      <rPr>
        <b/>
        <sz val="8"/>
        <rFont val="Arial"/>
        <family val="2"/>
      </rPr>
      <t xml:space="preserve">
</t>
    </r>
    <r>
      <rPr>
        <b/>
        <sz val="12"/>
        <color indexed="18"/>
        <rFont val="Arial"/>
        <family val="2"/>
      </rPr>
      <t>Note: A rating structure that does not comply with the legislation may not be approved.  It is Council's responsibility to check its rating structure with OLG before submission to IPART.</t>
    </r>
  </si>
  <si>
    <t>IMPACT ON RATES BY LAND VALUE</t>
  </si>
  <si>
    <t xml:space="preserve">         and farmland categories - as applicable.</t>
  </si>
  <si>
    <t xml:space="preserve">         1. Enter the number of property assessments within each of the specified land value ranges.</t>
  </si>
  <si>
    <t xml:space="preserve">         2. Include the estimated rate levels for the specified land values (eg $50,000) over the period of the proposed special variation</t>
  </si>
  <si>
    <r>
      <t xml:space="preserve">         Rate estimates should reflect expected </t>
    </r>
    <r>
      <rPr>
        <b/>
        <i/>
        <sz val="12"/>
        <color indexed="18"/>
        <rFont val="Arial"/>
        <family val="2"/>
      </rPr>
      <t xml:space="preserve">actual </t>
    </r>
    <r>
      <rPr>
        <b/>
        <sz val="12"/>
        <color indexed="18"/>
        <rFont val="Arial"/>
        <family val="2"/>
      </rPr>
      <t xml:space="preserve">rates, inclusive of any expiring variations. </t>
    </r>
  </si>
  <si>
    <t xml:space="preserve">         Figures should not include special rates.</t>
  </si>
  <si>
    <t>Number of property assessments in this valuation range as per Worksheet 3</t>
  </si>
  <si>
    <t>10. Enter any valuation objections required (input as a positive whole number)</t>
  </si>
  <si>
    <t>These figures should include the impact of changes in minimum rates and are calculated as per below.</t>
  </si>
  <si>
    <t xml:space="preserve">    of assessments in that same category or sub-category (i.e. including assessments on the minimum rate). </t>
  </si>
  <si>
    <t>1. An average rate equals total income in a category or sub-category divided by the number</t>
  </si>
  <si>
    <t>2. These figures should reflect the reduction from any expiring SVs so that the net change in rates is measured.</t>
  </si>
  <si>
    <t>Current Minimum Rate</t>
  </si>
  <si>
    <t>Minimum
Rate
Year 1</t>
  </si>
  <si>
    <t>Minimum
Rate
Year 2</t>
  </si>
  <si>
    <t>Minimum
Rate
Year 3</t>
  </si>
  <si>
    <t>Minimum
Rate
Year 4</t>
  </si>
  <si>
    <t>Minimum
Rate
Year 5</t>
  </si>
  <si>
    <t>Minimum
Rate
Year 6</t>
  </si>
  <si>
    <t>Minimum
Rate
Year 7</t>
  </si>
  <si>
    <t>Annual and Cumulative Increases</t>
  </si>
  <si>
    <t xml:space="preserve">  A separate minimum rates application is not necessary if the council is applying for a special variation </t>
  </si>
  <si>
    <t xml:space="preserve">  If the council levies minimum rates for any category or sub-category, these rates should be detailed below. </t>
  </si>
  <si>
    <t xml:space="preserve">  that will have the effect of causing a minimum rate to exceed the statutory limit.</t>
  </si>
  <si>
    <t>Current Average Rate</t>
  </si>
  <si>
    <t>Average
Rate
Year 1</t>
  </si>
  <si>
    <t>Average
Rate
Year 2</t>
  </si>
  <si>
    <t>Average
Rate
Year 3</t>
  </si>
  <si>
    <t>Average
Rate
Year 4</t>
  </si>
  <si>
    <t>Average
Rate
Year 5</t>
  </si>
  <si>
    <t>Average
Rate
Year 6</t>
  </si>
  <si>
    <t>Average
Rate
Year 7</t>
  </si>
  <si>
    <t>Current Average Charge</t>
  </si>
  <si>
    <t>Rate     Year 1</t>
  </si>
  <si>
    <t>Rate     Year 2</t>
  </si>
  <si>
    <t>Rate     Year 3</t>
  </si>
  <si>
    <t>Rate     Year 4</t>
  </si>
  <si>
    <t>Rate     Year 5</t>
  </si>
  <si>
    <t>Rate     Year 6</t>
  </si>
  <si>
    <t>Rate     Year 7</t>
  </si>
  <si>
    <t>)</t>
  </si>
  <si>
    <t>(</t>
  </si>
  <si>
    <t>Prior year Catchup/(Excess)</t>
  </si>
  <si>
    <t>6. If the council has an expiring variation, enter the $ amount expiring in cells J44 to J51 below</t>
  </si>
  <si>
    <r>
      <t>1.1</t>
    </r>
    <r>
      <rPr>
        <b/>
        <sz val="7"/>
        <color indexed="56"/>
        <rFont val="Times New Roman"/>
        <family val="1"/>
      </rPr>
      <t xml:space="preserve">         </t>
    </r>
    <r>
      <rPr>
        <b/>
        <sz val="12"/>
        <color indexed="56"/>
        <rFont val="Arial"/>
        <family val="2"/>
      </rPr>
      <t>Our decision  (Some of the following data is also used in Section 4 of the assessment report)</t>
    </r>
  </si>
  <si>
    <t xml:space="preserve"> received during that year.  </t>
  </si>
  <si>
    <t>Answer the questions about expiring SVs (L27, L29 and L30, as well as M27, M29 and M30, if relevant).</t>
  </si>
  <si>
    <t>The worksheet automatically assumes a rate peg of 2.5% for each of the forward years.</t>
  </si>
  <si>
    <t>Enter the requested percentage increases in general income (including the rate peg) from year 2 (D46 to D51).</t>
  </si>
  <si>
    <t>Expiring special variation (ESV)</t>
  </si>
  <si>
    <t>Cumulative rise in PGI if expiring SV is renewed and Rate Peg applied</t>
  </si>
  <si>
    <t>Number of
Assessments</t>
  </si>
  <si>
    <t>2016-17</t>
  </si>
  <si>
    <t>2017-18</t>
  </si>
  <si>
    <t>2018-19</t>
  </si>
  <si>
    <t>2019-20</t>
  </si>
  <si>
    <t>2020-21</t>
  </si>
  <si>
    <t>2021-22</t>
  </si>
  <si>
    <t>2022-23</t>
  </si>
  <si>
    <t>2023-24</t>
  </si>
  <si>
    <t>2024-25</t>
  </si>
  <si>
    <t>2025-26</t>
  </si>
  <si>
    <t>Calculation of Notional General Income 2016-17</t>
  </si>
  <si>
    <t>2016-2017</t>
  </si>
  <si>
    <t>2013-2014</t>
  </si>
  <si>
    <t>2013-14</t>
  </si>
  <si>
    <t>2014-15</t>
  </si>
  <si>
    <t>2012-13</t>
  </si>
  <si>
    <t>2014-2015</t>
  </si>
  <si>
    <t>2015-16</t>
  </si>
  <si>
    <t>2015-2016</t>
  </si>
  <si>
    <t>2017-2018</t>
  </si>
  <si>
    <t>2018-2019</t>
  </si>
  <si>
    <t>2019-2020</t>
  </si>
  <si>
    <t>2020-2021</t>
  </si>
  <si>
    <t>2021-2022</t>
  </si>
  <si>
    <t>2022-2023</t>
  </si>
  <si>
    <t>2023-2024</t>
  </si>
  <si>
    <t>2024-2025</t>
  </si>
  <si>
    <t>2025-2026</t>
  </si>
  <si>
    <t>2026-27</t>
  </si>
  <si>
    <t>2026-2027</t>
  </si>
  <si>
    <t>2027-28</t>
  </si>
  <si>
    <t>2027-2028</t>
  </si>
  <si>
    <t>2028-29</t>
  </si>
  <si>
    <t>2028-2029</t>
  </si>
  <si>
    <t>2029-30</t>
  </si>
  <si>
    <t>2029-2030</t>
  </si>
  <si>
    <t>2030-31</t>
  </si>
  <si>
    <t>2030-2031</t>
  </si>
  <si>
    <t>2031-32</t>
  </si>
  <si>
    <t>2031-2032</t>
  </si>
  <si>
    <t>2032-33</t>
  </si>
  <si>
    <t>2032-2033</t>
  </si>
  <si>
    <t>2033-34</t>
  </si>
  <si>
    <t>2033-2034</t>
  </si>
  <si>
    <t>2034-35</t>
  </si>
  <si>
    <t>2034-2035</t>
  </si>
  <si>
    <t>2035-36</t>
  </si>
  <si>
    <t>2035-2036</t>
  </si>
  <si>
    <t>2036-37</t>
  </si>
  <si>
    <t>2036-2037</t>
  </si>
  <si>
    <t>2037-38</t>
  </si>
  <si>
    <t>2037-2038</t>
  </si>
  <si>
    <t>2038-39</t>
  </si>
  <si>
    <t>2038-2039</t>
  </si>
  <si>
    <t>2039-40</t>
  </si>
  <si>
    <t>2039-2040</t>
  </si>
  <si>
    <t>2040-41</t>
  </si>
  <si>
    <t>Yes - 30 Jun 2023 expiry</t>
  </si>
  <si>
    <t>&amp; another 30 June 2023 expiry</t>
  </si>
  <si>
    <t>A special variation is the total % increase permitted in a council's general income, Including the rate peg, before adjustments are made for</t>
  </si>
  <si>
    <t>Expiring Special Variation (ESV)</t>
  </si>
  <si>
    <t>about any special variations (SVs) due to expire and summarises the cumulative impact of the proposed</t>
  </si>
  <si>
    <t xml:space="preserve">additional funds (above the rate peg) from the proposed SV. </t>
  </si>
  <si>
    <t>Indicate whether the proposed SV is permanent or expiring (L23) and if expiring, enter the number of years (M23)</t>
  </si>
  <si>
    <t>Step 4: Fill out proposed special variation amounts</t>
  </si>
  <si>
    <t>This sheet shows how the council's Long Term Financial Plan reflects the impact of the proposed special variation versus its base case (no special variation).                                                                         
Enter the figures from the most recent Long Term Financial Plan over 10 years under each of the headings as relevant. 
Add or delete rows if necessary.
Below the tables, please enter the key assumptions relating to the Long Term Financial Plan. Please ensure that these figures match the latest version of the Long Term Financial Plan provided with the application and that these figures are for the GENERAL FUND ONLY.</t>
  </si>
  <si>
    <t>Proposed special variations (SVs)</t>
  </si>
  <si>
    <t>Ordinary and Special Rates - with proposed special variation</t>
  </si>
  <si>
    <t>Average Ordinary and Special Rates - without proposed special variation (assumed rate peg only)</t>
  </si>
  <si>
    <t>Ordinary and Special Rates - without proposed special variation</t>
  </si>
  <si>
    <t xml:space="preserve">         The aim of this sheet is to show the impact of the proposed special variation on Ordinary Rates by land value for the residential, business</t>
  </si>
  <si>
    <t>Total use of proposed special variation income</t>
  </si>
  <si>
    <t>Select the type of proposed special variation (L21).</t>
  </si>
  <si>
    <t>average rate increases per category/sub-category (for ordinary and special rates) with and                                                                                              without the proposed SV</t>
  </si>
  <si>
    <t xml:space="preserve">The spreadsheet will calculate the difference between the additional income from the proposed special variation </t>
  </si>
  <si>
    <t>and the Base Case Scenario (without proposed special variation).</t>
  </si>
  <si>
    <t>proposed special variation percentage increase as long as you have justified and properly consulted on that percentage.</t>
  </si>
  <si>
    <t>The cumulative increase in general income due to the proposed SV inclusive of the rate peg</t>
  </si>
  <si>
    <t>Proposed SV (inc. rate peg)</t>
  </si>
  <si>
    <t>Notional General Income after SV % applied</t>
  </si>
  <si>
    <t>Cumulative PGI under the proposed SV</t>
  </si>
  <si>
    <t>Total % rise in PGI under the proposed SV that exceeds the rise in the PGI under renewed ESV and rate peg</t>
  </si>
  <si>
    <t>Change in Operating Balance due to proposed SV</t>
  </si>
  <si>
    <t>OTHER USES OF PROPOSED SV INCOME eg loan principal repayments, transfers to reserves</t>
  </si>
  <si>
    <t>in the proposed SV % but will affect Permissable General Income:</t>
  </si>
  <si>
    <t>increases in annual charges over the period of the proposed SV</t>
  </si>
  <si>
    <t>Enter in the average rates per sub-category as if the proposed SV were approved for each year as requested</t>
  </si>
  <si>
    <t>AND the average rates as if the proposed SV were not approved (only the rate peg would then apply)</t>
  </si>
  <si>
    <t xml:space="preserve">above the rate peg generated from the proposed SV.  </t>
  </si>
  <si>
    <t>for the proposed SV and Crown land adjustments, plus other income adjustments.</t>
  </si>
  <si>
    <r>
      <t>Worksheet 4 (PGI):</t>
    </r>
    <r>
      <rPr>
        <sz val="12"/>
        <rFont val="Arial"/>
        <family val="2"/>
      </rPr>
      <t xml:space="preserve"> Summarises the council's Permissible General Income based on the 1st year's percentage for </t>
    </r>
  </si>
  <si>
    <t>for each category/sub-category for each year of the proposed SV, with and without the proposed SV.</t>
  </si>
  <si>
    <t>ordinary rate categories for different land values in year 1 and the rates across this</t>
  </si>
  <si>
    <t>distribution (ie, midpoints of each land value range) for each year of the proposed SV.</t>
  </si>
  <si>
    <r>
      <t>Worksheet 6 (Additional SV Income and Expenditure):</t>
    </r>
    <r>
      <rPr>
        <sz val="12"/>
        <rFont val="Arial"/>
        <family val="2"/>
      </rPr>
      <t xml:space="preserve"> Collects data on how the council intends to use the</t>
    </r>
  </si>
  <si>
    <t>This sheet shows how the council proposes to use the additional income from the special variation.                                                                         
Enter the proposed spending over 10 years under each of the headings as relevant. 
For additional SRV income in years beyond the period of the proposed special variation, we increase the income in the final year 
 of the variation by the assumed rate peg of 2.5% in each of the future years. i.e. multiply by 1.025 each year.</t>
  </si>
  <si>
    <t>Proposed SV income above rate peg</t>
  </si>
  <si>
    <t>cumulative X% over the Y-year period from 20XX-YY to 20XX-YY</t>
  </si>
  <si>
    <t>The PROPORTION (%) that the council will use of the additional special variation revenue, above the rate peg, of $X.Ym over 10 years</t>
  </si>
  <si>
    <t>Extra revenue above the rate peg</t>
  </si>
  <si>
    <t>Year</t>
  </si>
  <si>
    <t>Increase</t>
  </si>
  <si>
    <t>(%)</t>
  </si>
  <si>
    <t>general income</t>
  </si>
  <si>
    <t>Permissible  general</t>
  </si>
  <si>
    <t>($)</t>
  </si>
  <si>
    <t>Total increase approved</t>
  </si>
  <si>
    <t>Adjusted notional income on 1 July</t>
  </si>
  <si>
    <t>Check</t>
  </si>
  <si>
    <r>
      <t xml:space="preserve">approved </t>
    </r>
    <r>
      <rPr>
        <sz val="9.5"/>
        <rFont val="Arial"/>
        <family val="2"/>
      </rPr>
      <t>(adjust WK1 if less than full approval)</t>
    </r>
  </si>
  <si>
    <t>increase approved (adjust WK1 if less than full approval)</t>
  </si>
  <si>
    <r>
      <t>increase in</t>
    </r>
    <r>
      <rPr>
        <sz val="9.5"/>
        <rFont val="Arial"/>
        <family val="2"/>
      </rPr>
      <t xml:space="preserve"> (adjust WK1 if less than full approval)</t>
    </r>
  </si>
  <si>
    <r>
      <t xml:space="preserve">income </t>
    </r>
    <r>
      <rPr>
        <sz val="9.5"/>
        <rFont val="Arial"/>
        <family val="2"/>
      </rPr>
      <t>(net of Expiring Special Variation &amp; adjust WK1 if less than full approval)</t>
    </r>
  </si>
  <si>
    <t>expiring</t>
  </si>
  <si>
    <t>special</t>
  </si>
  <si>
    <t>variation</t>
  </si>
  <si>
    <t xml:space="preserve">Adjustment:
expiring
special
variation
</t>
  </si>
  <si>
    <t xml:space="preserve">Adjust-ments:
Catch-ups, valuations
expiring
special
variation
</t>
  </si>
  <si>
    <t/>
  </si>
  <si>
    <t>NOTE THE FIGURES BELOW ARE BASED ON A FULL APPROVAL, YOU WILL NEED TO AMEND WORKSHEET TO MATCH THE TRIBUNAL'S DECISION USING THIS SECTION</t>
  </si>
  <si>
    <t>SECTION 508A &amp; 508(2) APPLICATION FORM PART A 2017-18</t>
  </si>
  <si>
    <t>(Special Variation Application Form 2017-18- Part B)</t>
  </si>
  <si>
    <t>Income for next year (year 1 in the application, 2017-18).</t>
  </si>
  <si>
    <t>Enter the rate peg for 2017-18 as announced by IPART in late 2016 (E45).</t>
  </si>
  <si>
    <t>Worksheet 3 - Notional General Income 2017-18</t>
  </si>
  <si>
    <t>calculating Permissable General Income in 2017-18.</t>
  </si>
  <si>
    <t>Please complete the tables using the number of assessments from the first year of the proposed SV (2017-18).</t>
  </si>
  <si>
    <t xml:space="preserve">for the current year (year 0 in the application, 2016-17). </t>
  </si>
  <si>
    <t>Worksheet 2 - Notional General Income 2016-17</t>
  </si>
  <si>
    <t>across various land value ranges in 2016-17, and the rate levels across different land values in each year</t>
  </si>
  <si>
    <t xml:space="preserve">If the council has a SV due to expire on 30 June 2017, </t>
  </si>
  <si>
    <t>Calculation of Notional General Income 2017-18</t>
  </si>
  <si>
    <t xml:space="preserve">For Temporary SVs - Ipart analysts will delete columns not required eg for a 5 year SV there will no SV income from year 6 onwards </t>
  </si>
  <si>
    <t>Is proposed SV temporary?</t>
  </si>
  <si>
    <t>Years in which Temporary SV in place?</t>
  </si>
  <si>
    <t>Check RE: data in table below</t>
  </si>
  <si>
    <t xml:space="preserve">                                                                        All dollars in nominal terms </t>
  </si>
  <si>
    <t xml:space="preserve">                                                                                                    All dollars in nominal terms </t>
  </si>
  <si>
    <t xml:space="preserve">                                                                                                          All dollars in nominal terms </t>
  </si>
  <si>
    <t xml:space="preserve">                                                                         All dollars in nominal terms </t>
  </si>
  <si>
    <t xml:space="preserve">                                                           All dollars in nominal terms </t>
  </si>
  <si>
    <t xml:space="preserve">           All dollars in nominal terms</t>
  </si>
  <si>
    <t xml:space="preserve">  All dollars in nominal terms</t>
  </si>
  <si>
    <t xml:space="preserve">      All dollars in nominal terms</t>
  </si>
  <si>
    <t>Issue Date:  September 2016</t>
  </si>
  <si>
    <t>02 9113 7710</t>
  </si>
  <si>
    <r>
      <t xml:space="preserve">Himali Ardestani </t>
    </r>
    <r>
      <rPr>
        <sz val="12"/>
        <rFont val="Arial"/>
        <family val="2"/>
      </rPr>
      <t>(who in Tony's absence, will direct you to the appropriate IPART officer)</t>
    </r>
  </si>
  <si>
    <t>Himali_Ardestani@ipart.nsw.gov.au</t>
  </si>
  <si>
    <t xml:space="preserve">(X% in 2017-18 and an assumed 2.5% in each of the following years).  </t>
  </si>
  <si>
    <t xml:space="preserve">IPART’s determination on XYZ Council's special variation for 2017-18 to 20XX-YY </t>
  </si>
  <si>
    <t>These figures are intended to illustrate the impact of the proposed SV on any specific minimum rate.</t>
  </si>
  <si>
    <t>Dorrigo</t>
  </si>
  <si>
    <t>Bellingen</t>
  </si>
  <si>
    <t>Mylestom</t>
  </si>
  <si>
    <t>Rural</t>
  </si>
  <si>
    <t>Urunga</t>
  </si>
  <si>
    <t>Chris Hodge</t>
  </si>
  <si>
    <t>Chief Financial Officer</t>
  </si>
  <si>
    <t>Residential - Occupied</t>
  </si>
  <si>
    <t>Residential - Unoccupied</t>
  </si>
  <si>
    <t>Waste Facility Access Charge</t>
  </si>
  <si>
    <t>20mm Water Availability</t>
  </si>
  <si>
    <t>25mm Water Availability</t>
  </si>
  <si>
    <t>32mm Water Availability</t>
  </si>
  <si>
    <t>40mm Water Availability</t>
  </si>
  <si>
    <t>50mm Water Availability</t>
  </si>
  <si>
    <t>65mm Water Availability</t>
  </si>
  <si>
    <t>80mm Water Availability</t>
  </si>
  <si>
    <t>90mm Water Availability</t>
  </si>
  <si>
    <t>100mm Water Availability</t>
  </si>
  <si>
    <t>Fire Service</t>
  </si>
  <si>
    <t>Annual Access - Not Connected</t>
  </si>
  <si>
    <t>20mm Sewer Availability - Residential</t>
  </si>
  <si>
    <t>25mm Sewer Availability - Residential</t>
  </si>
  <si>
    <t>32mm Sewer Availability - Residential</t>
  </si>
  <si>
    <t>40mm Sewer Availability - Residential</t>
  </si>
  <si>
    <t>50mm Sewer Availability - Residential</t>
  </si>
  <si>
    <t>65mm Sewer Availability - Residential</t>
  </si>
  <si>
    <t>80mm Sewer Availability - Residential</t>
  </si>
  <si>
    <t>90mm Sewer Availability - Residential</t>
  </si>
  <si>
    <t>100mm Sewer Availability - Residential</t>
  </si>
  <si>
    <t>20mm Sewer Availability - Non-Residential</t>
  </si>
  <si>
    <t>25mm Sewer Availability - Non-Residential</t>
  </si>
  <si>
    <t>32mm Sewer Availability - Non-Residential</t>
  </si>
  <si>
    <t>40mm Sewer Availability - Non-Residential</t>
  </si>
  <si>
    <t>50mm Sewer Availability - Non-Residential</t>
  </si>
  <si>
    <t>65mm Sewer Availability - Non-Residential</t>
  </si>
  <si>
    <t>80mm Sewer Availability - Non-Residential</t>
  </si>
  <si>
    <t>90mm Sewer Availability - Non-Residential</t>
  </si>
  <si>
    <t>100mm Sewer Availability - Non-Residential</t>
  </si>
  <si>
    <t>Sewer Availability - Not Connected</t>
  </si>
  <si>
    <t>Roads Resurfacing Program</t>
  </si>
</sst>
</file>

<file path=xl/styles.xml><?xml version="1.0" encoding="utf-8"?>
<styleSheet xmlns="http://schemas.openxmlformats.org/spreadsheetml/2006/main" xmlns:mc="http://schemas.openxmlformats.org/markup-compatibility/2006" xmlns:x14ac="http://schemas.microsoft.com/office/spreadsheetml/2009/9/ac" mc:Ignorable="x14ac">
  <numFmts count="18">
    <numFmt numFmtId="5" formatCode="&quot;$&quot;#,##0;\-&quot;$&quot;#,##0"/>
    <numFmt numFmtId="44" formatCode="_-&quot;$&quot;* #,##0.00_-;\-&quot;$&quot;* #,##0.00_-;_-&quot;$&quot;* &quot;-&quot;??_-;_-@_-"/>
    <numFmt numFmtId="43" formatCode="_-* #,##0.00_-;\-* #,##0.00_-;_-* &quot;-&quot;??_-;_-@_-"/>
    <numFmt numFmtId="164" formatCode="_(* #,##0_);_(* \(#,##0\);_(* &quot;-&quot;_);_(@_)"/>
    <numFmt numFmtId="165" formatCode="_(&quot;$&quot;* #,##0.00_);_(&quot;$&quot;* \(#,##0.00\);_(&quot;$&quot;* &quot;-&quot;??_);_(@_)"/>
    <numFmt numFmtId="166" formatCode="_(* #,##0.00_);_(* \(#,##0.00\);_(* &quot;-&quot;??_);_(@_)"/>
    <numFmt numFmtId="167" formatCode="0.0%"/>
    <numFmt numFmtId="168" formatCode="0.0"/>
    <numFmt numFmtId="169" formatCode="_(* #,##0.00_);_(* \(#,##0.00\);_(* &quot;-&quot;_);_(@_)"/>
    <numFmt numFmtId="170" formatCode="_(* #,##0_);_(* \(#,##0\);_(* &quot;-&quot;??_);_(@_)"/>
    <numFmt numFmtId="171" formatCode="d\ mmmm\ yyyy"/>
    <numFmt numFmtId="172" formatCode="_(* #,##0_);_(* \(#,##0\);_(* &quot;&quot;??_);_(@_)"/>
    <numFmt numFmtId="173" formatCode="_-* #,##0_-;\-* #,##0_-;_-* &quot;-&quot;??_-;_-@_-"/>
    <numFmt numFmtId="174" formatCode="#,##0.0"/>
    <numFmt numFmtId="175" formatCode="_-* #,##0_-;\-* #,##0_-;_-* &quot;&quot;??_-;_-@_-"/>
    <numFmt numFmtId="176" formatCode="_-* #,##0.0_-;\-* #,##0.0_-;_-* &quot;&quot;??_-;_-@_-"/>
    <numFmt numFmtId="177" formatCode="#,##0;;&quot;&quot;"/>
    <numFmt numFmtId="178" formatCode="&quot;$&quot;#,##0"/>
  </numFmts>
  <fonts count="120" x14ac:knownFonts="1">
    <font>
      <sz val="9"/>
      <name val="Arial"/>
      <family val="2"/>
    </font>
    <font>
      <sz val="9"/>
      <name val="Arial"/>
      <family val="2"/>
    </font>
    <font>
      <sz val="9"/>
      <name val="Arial"/>
      <family val="2"/>
    </font>
    <font>
      <sz val="8"/>
      <name val="Arial Narrow"/>
      <family val="2"/>
    </font>
    <font>
      <sz val="10"/>
      <name val="Arial"/>
      <family val="2"/>
    </font>
    <font>
      <b/>
      <sz val="10"/>
      <name val="Arial"/>
      <family val="2"/>
    </font>
    <font>
      <b/>
      <sz val="14"/>
      <name val="Arial"/>
      <family val="2"/>
    </font>
    <font>
      <b/>
      <sz val="12"/>
      <color indexed="10"/>
      <name val="Arial"/>
      <family val="2"/>
    </font>
    <font>
      <b/>
      <sz val="12"/>
      <name val="Arial"/>
      <family val="2"/>
    </font>
    <font>
      <sz val="10"/>
      <name val="Arial"/>
      <family val="2"/>
    </font>
    <font>
      <b/>
      <sz val="10"/>
      <color indexed="57"/>
      <name val="Arial"/>
      <family val="2"/>
    </font>
    <font>
      <sz val="10"/>
      <color indexed="12"/>
      <name val="Arial"/>
      <family val="2"/>
    </font>
    <font>
      <sz val="9"/>
      <color indexed="14"/>
      <name val="Arial"/>
      <family val="2"/>
    </font>
    <font>
      <sz val="9"/>
      <color indexed="10"/>
      <name val="Arial"/>
      <family val="2"/>
    </font>
    <font>
      <b/>
      <sz val="9"/>
      <color indexed="9"/>
      <name val="Arial"/>
      <family val="2"/>
    </font>
    <font>
      <b/>
      <sz val="16"/>
      <name val="Arial"/>
      <family val="2"/>
    </font>
    <font>
      <u/>
      <sz val="9"/>
      <color indexed="12"/>
      <name val="Arial"/>
      <family val="2"/>
    </font>
    <font>
      <sz val="8"/>
      <name val="Arial"/>
      <family val="2"/>
    </font>
    <font>
      <b/>
      <sz val="20"/>
      <name val="Arial"/>
      <family val="2"/>
    </font>
    <font>
      <b/>
      <u/>
      <sz val="20"/>
      <name val="Arial"/>
      <family val="2"/>
    </font>
    <font>
      <i/>
      <sz val="10"/>
      <color indexed="50"/>
      <name val="Arial"/>
      <family val="2"/>
    </font>
    <font>
      <sz val="14"/>
      <name val="Arial"/>
      <family val="2"/>
    </font>
    <font>
      <sz val="12"/>
      <color indexed="12"/>
      <name val="Arial"/>
      <family val="2"/>
    </font>
    <font>
      <sz val="12"/>
      <name val="Arial"/>
      <family val="2"/>
    </font>
    <font>
      <b/>
      <u/>
      <sz val="12"/>
      <color indexed="10"/>
      <name val="Arial"/>
      <family val="2"/>
    </font>
    <font>
      <b/>
      <u/>
      <sz val="12"/>
      <name val="Arial"/>
      <family val="2"/>
    </font>
    <font>
      <b/>
      <sz val="26"/>
      <name val="Arial"/>
      <family val="2"/>
    </font>
    <font>
      <b/>
      <sz val="12"/>
      <color indexed="39"/>
      <name val="Arial"/>
      <family val="2"/>
    </font>
    <font>
      <b/>
      <sz val="10"/>
      <name val="Arial"/>
      <family val="2"/>
    </font>
    <font>
      <b/>
      <u/>
      <sz val="10"/>
      <name val="Arial"/>
      <family val="2"/>
    </font>
    <font>
      <b/>
      <sz val="11"/>
      <color indexed="39"/>
      <name val="Arial"/>
      <family val="2"/>
    </font>
    <font>
      <sz val="11"/>
      <color indexed="39"/>
      <name val="Arial"/>
      <family val="2"/>
    </font>
    <font>
      <b/>
      <sz val="11"/>
      <name val="Arial"/>
      <family val="2"/>
    </font>
    <font>
      <b/>
      <u/>
      <sz val="18"/>
      <name val="Arial"/>
      <family val="2"/>
    </font>
    <font>
      <b/>
      <sz val="8"/>
      <name val="Arial"/>
      <family val="2"/>
    </font>
    <font>
      <b/>
      <sz val="12"/>
      <name val="Arial"/>
      <family val="2"/>
    </font>
    <font>
      <b/>
      <sz val="12"/>
      <color indexed="12"/>
      <name val="Arial"/>
      <family val="2"/>
    </font>
    <font>
      <b/>
      <sz val="12"/>
      <color indexed="39"/>
      <name val="Arial"/>
      <family val="2"/>
    </font>
    <font>
      <b/>
      <u/>
      <sz val="20"/>
      <name val="Arial"/>
      <family val="2"/>
    </font>
    <font>
      <b/>
      <sz val="18"/>
      <name val="Arial"/>
      <family val="2"/>
    </font>
    <font>
      <b/>
      <sz val="24"/>
      <name val="Arial"/>
      <family val="2"/>
    </font>
    <font>
      <b/>
      <sz val="12"/>
      <color indexed="18"/>
      <name val="Arial"/>
      <family val="2"/>
    </font>
    <font>
      <b/>
      <sz val="18"/>
      <name val="Arial"/>
      <family val="2"/>
    </font>
    <font>
      <sz val="72"/>
      <name val="Wingdings"/>
      <charset val="2"/>
    </font>
    <font>
      <sz val="12"/>
      <name val="Arial"/>
      <family val="2"/>
    </font>
    <font>
      <i/>
      <sz val="12"/>
      <name val="Arial"/>
      <family val="2"/>
    </font>
    <font>
      <sz val="12"/>
      <name val="Wingdings 3"/>
      <family val="1"/>
      <charset val="2"/>
    </font>
    <font>
      <u/>
      <sz val="12"/>
      <name val="Arial"/>
      <family val="2"/>
    </font>
    <font>
      <sz val="16"/>
      <name val="Arial"/>
      <family val="2"/>
    </font>
    <font>
      <sz val="12"/>
      <color indexed="18"/>
      <name val="Arial"/>
      <family val="2"/>
    </font>
    <font>
      <i/>
      <sz val="12"/>
      <color indexed="18"/>
      <name val="Arial"/>
      <family val="2"/>
    </font>
    <font>
      <u/>
      <sz val="12"/>
      <name val="Arial"/>
      <family val="2"/>
    </font>
    <font>
      <b/>
      <sz val="28"/>
      <name val="Arial"/>
      <family val="2"/>
    </font>
    <font>
      <sz val="14"/>
      <name val="Arial"/>
      <family val="2"/>
    </font>
    <font>
      <b/>
      <u/>
      <sz val="12"/>
      <name val="Arial"/>
      <family val="2"/>
    </font>
    <font>
      <b/>
      <sz val="16"/>
      <color indexed="18"/>
      <name val="Arial"/>
      <family val="2"/>
    </font>
    <font>
      <b/>
      <sz val="10"/>
      <color indexed="18"/>
      <name val="Arial"/>
      <family val="2"/>
    </font>
    <font>
      <sz val="9"/>
      <color indexed="18"/>
      <name val="Arial"/>
      <family val="2"/>
    </font>
    <font>
      <i/>
      <sz val="14"/>
      <name val="Arial"/>
      <family val="2"/>
    </font>
    <font>
      <b/>
      <i/>
      <sz val="12"/>
      <name val="Arial"/>
      <family val="2"/>
    </font>
    <font>
      <b/>
      <u/>
      <sz val="14"/>
      <name val="Arial"/>
      <family val="2"/>
    </font>
    <font>
      <sz val="11"/>
      <name val="Arial"/>
      <family val="2"/>
    </font>
    <font>
      <sz val="9"/>
      <name val="Arial"/>
      <family val="2"/>
    </font>
    <font>
      <b/>
      <sz val="9"/>
      <name val="Arial"/>
      <family val="2"/>
    </font>
    <font>
      <b/>
      <u/>
      <sz val="9"/>
      <name val="Arial"/>
      <family val="2"/>
    </font>
    <font>
      <b/>
      <sz val="11"/>
      <color indexed="18"/>
      <name val="Arial"/>
      <family val="2"/>
    </font>
    <font>
      <u/>
      <sz val="9"/>
      <name val="Arial"/>
      <family val="2"/>
    </font>
    <font>
      <sz val="12"/>
      <color indexed="12"/>
      <name val="Arial"/>
      <family val="2"/>
    </font>
    <font>
      <b/>
      <sz val="11"/>
      <color indexed="12"/>
      <name val="Arial"/>
      <family val="2"/>
    </font>
    <font>
      <b/>
      <i/>
      <sz val="12"/>
      <color indexed="18"/>
      <name val="Arial"/>
      <family val="2"/>
    </font>
    <font>
      <i/>
      <sz val="10"/>
      <name val="Arial"/>
      <family val="2"/>
    </font>
    <font>
      <i/>
      <sz val="11"/>
      <name val="Arial"/>
      <family val="2"/>
    </font>
    <font>
      <b/>
      <u/>
      <sz val="24"/>
      <name val="Arial"/>
      <family val="2"/>
    </font>
    <font>
      <b/>
      <sz val="15"/>
      <name val="Arial"/>
      <family val="2"/>
    </font>
    <font>
      <sz val="10"/>
      <color indexed="10"/>
      <name val="Arial"/>
      <family val="2"/>
    </font>
    <font>
      <sz val="11"/>
      <name val="Book Antiqua"/>
      <family val="1"/>
    </font>
    <font>
      <b/>
      <sz val="11"/>
      <name val="Book Antiqua"/>
      <family val="1"/>
    </font>
    <font>
      <sz val="9.5"/>
      <name val="Arial"/>
      <family val="2"/>
    </font>
    <font>
      <b/>
      <sz val="15"/>
      <color indexed="56"/>
      <name val="Arial"/>
      <family val="2"/>
    </font>
    <font>
      <b/>
      <sz val="7"/>
      <color indexed="56"/>
      <name val="Times New Roman"/>
      <family val="1"/>
    </font>
    <font>
      <b/>
      <sz val="12"/>
      <color indexed="56"/>
      <name val="Arial"/>
      <family val="2"/>
    </font>
    <font>
      <b/>
      <sz val="10"/>
      <color indexed="12"/>
      <name val="Arial"/>
      <family val="2"/>
    </font>
    <font>
      <sz val="10"/>
      <name val="Arial"/>
      <family val="2"/>
    </font>
    <font>
      <sz val="10"/>
      <name val="Arial"/>
      <family val="2"/>
    </font>
    <font>
      <sz val="10"/>
      <name val="Times New Roman"/>
      <family val="1"/>
    </font>
    <font>
      <b/>
      <sz val="9.5"/>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u/>
      <sz val="11"/>
      <color theme="10"/>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b/>
      <sz val="12"/>
      <color theme="1"/>
      <name val="Arial"/>
      <family val="2"/>
    </font>
    <font>
      <sz val="9"/>
      <color rgb="FFCCFFFF"/>
      <name val="Arial"/>
      <family val="2"/>
    </font>
    <font>
      <sz val="9"/>
      <color rgb="FFFF0000"/>
      <name val="Arial"/>
      <family val="2"/>
    </font>
    <font>
      <b/>
      <sz val="20"/>
      <color rgb="FFFF0000"/>
      <name val="Arial"/>
      <family val="2"/>
    </font>
    <font>
      <sz val="12"/>
      <color rgb="FFFF0000"/>
      <name val="Arial"/>
      <family val="2"/>
    </font>
    <font>
      <b/>
      <sz val="12"/>
      <color rgb="FFFF0000"/>
      <name val="Arial"/>
      <family val="2"/>
    </font>
    <font>
      <b/>
      <sz val="10"/>
      <color rgb="FFFF0000"/>
      <name val="Arial"/>
      <family val="2"/>
    </font>
    <font>
      <b/>
      <sz val="14"/>
      <color rgb="FFFF0000"/>
      <name val="Arial"/>
      <family val="2"/>
    </font>
    <font>
      <sz val="14"/>
      <color rgb="FFFF0000"/>
      <name val="Arial"/>
      <family val="2"/>
    </font>
    <font>
      <sz val="9"/>
      <color theme="4" tint="-0.499984740745262"/>
      <name val="Arial"/>
      <family val="2"/>
    </font>
    <font>
      <b/>
      <sz val="12"/>
      <color theme="4" tint="-0.499984740745262"/>
      <name val="Arial"/>
      <family val="2"/>
    </font>
    <font>
      <b/>
      <sz val="12"/>
      <color rgb="FF00408A"/>
      <name val="Arial"/>
      <family val="2"/>
    </font>
    <font>
      <b/>
      <sz val="15"/>
      <color rgb="FF00408A"/>
      <name val="Arial"/>
      <family val="2"/>
    </font>
    <font>
      <sz val="11"/>
      <color rgb="FF140CBC"/>
      <name val="Arial"/>
      <family val="2"/>
    </font>
    <font>
      <b/>
      <sz val="11"/>
      <color theme="4" tint="-0.249977111117893"/>
      <name val="Arial"/>
      <family val="2"/>
    </font>
    <font>
      <b/>
      <sz val="11"/>
      <color theme="4" tint="-0.499984740745262"/>
      <name val="Arial"/>
      <family val="2"/>
    </font>
  </fonts>
  <fills count="59">
    <fill>
      <patternFill patternType="none"/>
    </fill>
    <fill>
      <patternFill patternType="gray125"/>
    </fill>
    <fill>
      <patternFill patternType="lightGray">
        <fgColor indexed="13"/>
      </patternFill>
    </fill>
    <fill>
      <patternFill patternType="solid">
        <fgColor indexed="41"/>
        <bgColor indexed="64"/>
      </patternFill>
    </fill>
    <fill>
      <patternFill patternType="solid">
        <fgColor indexed="44"/>
        <bgColor indexed="64"/>
      </patternFill>
    </fill>
    <fill>
      <patternFill patternType="solid">
        <fgColor indexed="18"/>
        <bgColor indexed="64"/>
      </patternFill>
    </fill>
    <fill>
      <patternFill patternType="solid">
        <fgColor indexed="20"/>
        <bgColor indexed="64"/>
      </patternFill>
    </fill>
    <fill>
      <patternFill patternType="solid">
        <fgColor indexed="9"/>
        <bgColor indexed="64"/>
      </patternFill>
    </fill>
    <fill>
      <patternFill patternType="solid">
        <fgColor indexed="27"/>
        <bgColor indexed="64"/>
      </patternFill>
    </fill>
    <fill>
      <patternFill patternType="solid">
        <fgColor indexed="26"/>
        <bgColor indexed="64"/>
      </patternFill>
    </fill>
    <fill>
      <patternFill patternType="solid">
        <fgColor indexed="41"/>
        <bgColor indexed="42"/>
      </patternFill>
    </fill>
    <fill>
      <patternFill patternType="solid">
        <fgColor indexed="47"/>
        <bgColor indexed="64"/>
      </patternFill>
    </fill>
    <fill>
      <patternFill patternType="solid">
        <fgColor indexed="22"/>
        <bgColor indexed="64"/>
      </patternFill>
    </fill>
    <fill>
      <patternFill patternType="solid">
        <fgColor indexed="41"/>
        <bgColor indexed="8"/>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rgb="FFCCFFFF"/>
        <bgColor indexed="64"/>
      </patternFill>
    </fill>
    <fill>
      <patternFill patternType="solid">
        <fgColor rgb="FFFFFF00"/>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0.34998626667073579"/>
        <bgColor indexed="64"/>
      </patternFill>
    </fill>
    <fill>
      <patternFill patternType="solid">
        <fgColor theme="8" tint="0.59999389629810485"/>
        <bgColor indexed="64"/>
      </patternFill>
    </fill>
    <fill>
      <patternFill patternType="solid">
        <fgColor theme="8" tint="0.39997558519241921"/>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theme="9" tint="-0.249977111117893"/>
        <bgColor indexed="64"/>
      </patternFill>
    </fill>
    <fill>
      <patternFill patternType="solid">
        <fgColor theme="7" tint="0.59999389629810485"/>
        <bgColor indexed="64"/>
      </patternFill>
    </fill>
    <fill>
      <patternFill patternType="solid">
        <fgColor rgb="FFFFC000"/>
        <bgColor indexed="64"/>
      </patternFill>
    </fill>
    <fill>
      <patternFill patternType="solid">
        <fgColor theme="1"/>
        <bgColor indexed="64"/>
      </patternFill>
    </fill>
  </fills>
  <borders count="128">
    <border>
      <left/>
      <right/>
      <top/>
      <bottom/>
      <diagonal/>
    </border>
    <border>
      <left style="thin">
        <color indexed="64"/>
      </left>
      <right/>
      <top style="thin">
        <color indexed="64"/>
      </top>
      <bottom/>
      <diagonal/>
    </border>
    <border>
      <left/>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style="thin">
        <color indexed="64"/>
      </right>
      <top/>
      <bottom style="thin">
        <color indexed="64"/>
      </bottom>
      <diagonal/>
    </border>
    <border>
      <left style="thick">
        <color indexed="64"/>
      </left>
      <right style="thin">
        <color indexed="64"/>
      </right>
      <top style="thin">
        <color indexed="64"/>
      </top>
      <bottom style="thin">
        <color indexed="64"/>
      </bottom>
      <diagonal/>
    </border>
    <border>
      <left/>
      <right style="thick">
        <color indexed="64"/>
      </right>
      <top/>
      <bottom/>
      <diagonal/>
    </border>
    <border>
      <left style="thick">
        <color indexed="64"/>
      </left>
      <right/>
      <top style="thick">
        <color indexed="64"/>
      </top>
      <bottom/>
      <diagonal/>
    </border>
    <border>
      <left/>
      <right/>
      <top style="thick">
        <color indexed="64"/>
      </top>
      <bottom style="medium">
        <color indexed="64"/>
      </bottom>
      <diagonal/>
    </border>
    <border>
      <left style="thick">
        <color indexed="64"/>
      </left>
      <right style="medium">
        <color indexed="64"/>
      </right>
      <top style="thick">
        <color indexed="64"/>
      </top>
      <bottom/>
      <diagonal/>
    </border>
    <border>
      <left style="thick">
        <color indexed="64"/>
      </left>
      <right/>
      <top/>
      <bottom/>
      <diagonal/>
    </border>
    <border>
      <left style="thick">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ck">
        <color indexed="64"/>
      </left>
      <right/>
      <top style="thin">
        <color indexed="64"/>
      </top>
      <bottom style="thin">
        <color indexed="64"/>
      </bottom>
      <diagonal/>
    </border>
    <border>
      <left style="thick">
        <color indexed="64"/>
      </left>
      <right style="medium">
        <color indexed="64"/>
      </right>
      <top style="thin">
        <color indexed="64"/>
      </top>
      <bottom style="thick">
        <color indexed="64"/>
      </bottom>
      <diagonal/>
    </border>
    <border>
      <left style="medium">
        <color indexed="64"/>
      </left>
      <right style="thin">
        <color indexed="64"/>
      </right>
      <top style="thin">
        <color indexed="64"/>
      </top>
      <bottom style="thick">
        <color indexed="64"/>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style="medium">
        <color indexed="64"/>
      </right>
      <top style="thin">
        <color indexed="64"/>
      </top>
      <bottom style="thick">
        <color indexed="64"/>
      </bottom>
      <diagonal/>
    </border>
    <border>
      <left style="thin">
        <color indexed="64"/>
      </left>
      <right/>
      <top style="thin">
        <color indexed="64"/>
      </top>
      <bottom style="medium">
        <color indexed="64"/>
      </bottom>
      <diagonal/>
    </border>
    <border>
      <left style="thick">
        <color indexed="64"/>
      </left>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top style="thick">
        <color indexed="64"/>
      </top>
      <bottom/>
      <diagonal/>
    </border>
    <border>
      <left/>
      <right/>
      <top/>
      <bottom style="thick">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ck">
        <color indexed="64"/>
      </bottom>
      <diagonal/>
    </border>
    <border>
      <left style="thick">
        <color indexed="64"/>
      </left>
      <right style="thin">
        <color indexed="64"/>
      </right>
      <top style="thick">
        <color indexed="64"/>
      </top>
      <bottom/>
      <diagonal/>
    </border>
    <border>
      <left style="thin">
        <color indexed="64"/>
      </left>
      <right style="thin">
        <color indexed="64"/>
      </right>
      <top style="thick">
        <color indexed="64"/>
      </top>
      <bottom/>
      <diagonal/>
    </border>
    <border>
      <left style="thin">
        <color indexed="64"/>
      </left>
      <right style="thin">
        <color indexed="64"/>
      </right>
      <top style="thick">
        <color indexed="64"/>
      </top>
      <bottom style="thin">
        <color indexed="64"/>
      </bottom>
      <diagonal/>
    </border>
    <border>
      <left style="thick">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ck">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ck">
        <color indexed="64"/>
      </bottom>
      <diagonal/>
    </border>
    <border>
      <left/>
      <right/>
      <top style="thin">
        <color indexed="64"/>
      </top>
      <bottom style="double">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diagonal/>
    </border>
    <border>
      <left/>
      <right style="thick">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ck">
        <color indexed="64"/>
      </left>
      <right/>
      <top/>
      <bottom style="thin">
        <color indexed="64"/>
      </bottom>
      <diagonal/>
    </border>
    <border>
      <left/>
      <right style="thick">
        <color indexed="64"/>
      </right>
      <top/>
      <bottom style="thin">
        <color indexed="64"/>
      </bottom>
      <diagonal/>
    </border>
    <border>
      <left style="thick">
        <color indexed="64"/>
      </left>
      <right style="thin">
        <color indexed="64"/>
      </right>
      <top style="thin">
        <color indexed="64"/>
      </top>
      <bottom style="medium">
        <color indexed="64"/>
      </bottom>
      <diagonal/>
    </border>
    <border>
      <left style="thick">
        <color indexed="64"/>
      </left>
      <right style="thick">
        <color indexed="64"/>
      </right>
      <top/>
      <bottom style="thin">
        <color indexed="64"/>
      </bottom>
      <diagonal/>
    </border>
    <border>
      <left style="thin">
        <color indexed="64"/>
      </left>
      <right style="thick">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ck">
        <color indexed="64"/>
      </left>
      <right style="thin">
        <color indexed="64"/>
      </right>
      <top style="thick">
        <color indexed="64"/>
      </top>
      <bottom style="thin">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n">
        <color indexed="64"/>
      </left>
      <right style="thick">
        <color indexed="64"/>
      </right>
      <top style="thick">
        <color indexed="64"/>
      </top>
      <bottom/>
      <diagonal/>
    </border>
    <border>
      <left/>
      <right style="medium">
        <color indexed="64"/>
      </right>
      <top/>
      <bottom style="thin">
        <color indexed="64"/>
      </bottom>
      <diagonal/>
    </border>
    <border>
      <left/>
      <right style="thin">
        <color indexed="64"/>
      </right>
      <top style="medium">
        <color indexed="64"/>
      </top>
      <bottom/>
      <diagonal/>
    </border>
    <border>
      <left/>
      <right style="thin">
        <color indexed="64"/>
      </right>
      <top style="thin">
        <color indexed="64"/>
      </top>
      <bottom style="medium">
        <color indexed="64"/>
      </bottom>
      <diagonal/>
    </border>
    <border>
      <left/>
      <right style="thin">
        <color indexed="64"/>
      </right>
      <top style="thick">
        <color indexed="64"/>
      </top>
      <bottom style="medium">
        <color indexed="64"/>
      </bottom>
      <diagonal/>
    </border>
    <border>
      <left style="thin">
        <color indexed="64"/>
      </left>
      <right style="thin">
        <color indexed="64"/>
      </right>
      <top style="thick">
        <color indexed="64"/>
      </top>
      <bottom style="medium">
        <color indexed="64"/>
      </bottom>
      <diagonal/>
    </border>
    <border>
      <left style="thin">
        <color indexed="64"/>
      </left>
      <right style="thick">
        <color indexed="64"/>
      </right>
      <top style="thick">
        <color indexed="64"/>
      </top>
      <bottom style="medium">
        <color indexed="64"/>
      </bottom>
      <diagonal/>
    </border>
    <border>
      <left/>
      <right style="thin">
        <color indexed="64"/>
      </right>
      <top style="thick">
        <color indexed="64"/>
      </top>
      <bottom/>
      <diagonal/>
    </border>
    <border>
      <left style="thick">
        <color indexed="64"/>
      </left>
      <right/>
      <top style="thick">
        <color indexed="64"/>
      </top>
      <bottom style="medium">
        <color indexed="64"/>
      </bottom>
      <diagonal/>
    </border>
    <border>
      <left/>
      <right style="thick">
        <color indexed="64"/>
      </right>
      <top style="thick">
        <color indexed="64"/>
      </top>
      <bottom style="medium">
        <color indexed="64"/>
      </bottom>
      <diagonal/>
    </border>
    <border>
      <left/>
      <right style="thick">
        <color indexed="64"/>
      </right>
      <top style="medium">
        <color indexed="64"/>
      </top>
      <bottom style="thin">
        <color indexed="64"/>
      </bottom>
      <diagonal/>
    </border>
    <border>
      <left/>
      <right style="thick">
        <color indexed="64"/>
      </right>
      <top style="thin">
        <color indexed="64"/>
      </top>
      <bottom style="thin">
        <color indexed="64"/>
      </bottom>
      <diagonal/>
    </border>
    <border>
      <left style="thick">
        <color indexed="64"/>
      </left>
      <right/>
      <top style="medium">
        <color indexed="64"/>
      </top>
      <bottom/>
      <diagonal/>
    </border>
    <border>
      <left/>
      <right style="thick">
        <color indexed="64"/>
      </right>
      <top style="medium">
        <color indexed="64"/>
      </top>
      <bottom/>
      <diagonal/>
    </border>
    <border>
      <left style="thin">
        <color indexed="64"/>
      </left>
      <right style="thick">
        <color indexed="64"/>
      </right>
      <top/>
      <bottom/>
      <diagonal/>
    </border>
    <border>
      <left style="thin">
        <color indexed="64"/>
      </left>
      <right style="thick">
        <color indexed="64"/>
      </right>
      <top/>
      <bottom style="thin">
        <color indexed="64"/>
      </bottom>
      <diagonal/>
    </border>
    <border>
      <left style="thick">
        <color indexed="64"/>
      </left>
      <right/>
      <top style="medium">
        <color indexed="64"/>
      </top>
      <bottom style="thin">
        <color indexed="64"/>
      </bottom>
      <diagonal/>
    </border>
    <border>
      <left style="thick">
        <color indexed="64"/>
      </left>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style="medium">
        <color rgb="FF7C7C7C"/>
      </top>
      <bottom/>
      <diagonal/>
    </border>
    <border>
      <left/>
      <right/>
      <top/>
      <bottom style="medium">
        <color rgb="FF7C7C7C"/>
      </bottom>
      <diagonal/>
    </border>
  </borders>
  <cellStyleXfs count="109">
    <xf numFmtId="0" fontId="0" fillId="0" borderId="0"/>
    <xf numFmtId="0" fontId="86" fillId="14" borderId="0" applyNumberFormat="0" applyBorder="0" applyAlignment="0" applyProtection="0"/>
    <xf numFmtId="0" fontId="86" fillId="15" borderId="0" applyNumberFormat="0" applyBorder="0" applyAlignment="0" applyProtection="0"/>
    <xf numFmtId="0" fontId="86" fillId="16" borderId="0" applyNumberFormat="0" applyBorder="0" applyAlignment="0" applyProtection="0"/>
    <xf numFmtId="0" fontId="86" fillId="17" borderId="0" applyNumberFormat="0" applyBorder="0" applyAlignment="0" applyProtection="0"/>
    <xf numFmtId="0" fontId="86" fillId="18" borderId="0" applyNumberFormat="0" applyBorder="0" applyAlignment="0" applyProtection="0"/>
    <xf numFmtId="0" fontId="86" fillId="19" borderId="0" applyNumberFormat="0" applyBorder="0" applyAlignment="0" applyProtection="0"/>
    <xf numFmtId="0" fontId="86" fillId="20" borderId="0" applyNumberFormat="0" applyBorder="0" applyAlignment="0" applyProtection="0"/>
    <xf numFmtId="0" fontId="86" fillId="21" borderId="0" applyNumberFormat="0" applyBorder="0" applyAlignment="0" applyProtection="0"/>
    <xf numFmtId="0" fontId="86" fillId="22" borderId="0" applyNumberFormat="0" applyBorder="0" applyAlignment="0" applyProtection="0"/>
    <xf numFmtId="0" fontId="86" fillId="23" borderId="0" applyNumberFormat="0" applyBorder="0" applyAlignment="0" applyProtection="0"/>
    <xf numFmtId="0" fontId="86" fillId="24" borderId="0" applyNumberFormat="0" applyBorder="0" applyAlignment="0" applyProtection="0"/>
    <xf numFmtId="0" fontId="86" fillId="25" borderId="0" applyNumberFormat="0" applyBorder="0" applyAlignment="0" applyProtection="0"/>
    <xf numFmtId="0" fontId="87" fillId="26" borderId="0" applyNumberFormat="0" applyBorder="0" applyAlignment="0" applyProtection="0"/>
    <xf numFmtId="0" fontId="87" fillId="27" borderId="0" applyNumberFormat="0" applyBorder="0" applyAlignment="0" applyProtection="0"/>
    <xf numFmtId="0" fontId="87" fillId="28" borderId="0" applyNumberFormat="0" applyBorder="0" applyAlignment="0" applyProtection="0"/>
    <xf numFmtId="0" fontId="87" fillId="29" borderId="0" applyNumberFormat="0" applyBorder="0" applyAlignment="0" applyProtection="0"/>
    <xf numFmtId="0" fontId="87" fillId="30" borderId="0" applyNumberFormat="0" applyBorder="0" applyAlignment="0" applyProtection="0"/>
    <xf numFmtId="0" fontId="87" fillId="31" borderId="0" applyNumberFormat="0" applyBorder="0" applyAlignment="0" applyProtection="0"/>
    <xf numFmtId="0" fontId="87" fillId="32" borderId="0" applyNumberFormat="0" applyBorder="0" applyAlignment="0" applyProtection="0"/>
    <xf numFmtId="0" fontId="87" fillId="33" borderId="0" applyNumberFormat="0" applyBorder="0" applyAlignment="0" applyProtection="0"/>
    <xf numFmtId="0" fontId="87" fillId="34" borderId="0" applyNumberFormat="0" applyBorder="0" applyAlignment="0" applyProtection="0"/>
    <xf numFmtId="0" fontId="87" fillId="35" borderId="0" applyNumberFormat="0" applyBorder="0" applyAlignment="0" applyProtection="0"/>
    <xf numFmtId="0" fontId="87" fillId="36" borderId="0" applyNumberFormat="0" applyBorder="0" applyAlignment="0" applyProtection="0"/>
    <xf numFmtId="0" fontId="87" fillId="37" borderId="0" applyNumberFormat="0" applyBorder="0" applyAlignment="0" applyProtection="0"/>
    <xf numFmtId="0" fontId="88" fillId="38" borderId="0" applyNumberFormat="0" applyBorder="0" applyAlignment="0" applyProtection="0"/>
    <xf numFmtId="0" fontId="89" fillId="39" borderId="117" applyNumberFormat="0" applyAlignment="0" applyProtection="0"/>
    <xf numFmtId="0" fontId="90" fillId="40" borderId="118" applyNumberFormat="0" applyAlignment="0" applyProtection="0"/>
    <xf numFmtId="43" fontId="1" fillId="0" borderId="0" applyFont="0" applyFill="0" applyBorder="0" applyAlignment="0" applyProtection="0"/>
    <xf numFmtId="43" fontId="2" fillId="0" borderId="0" applyFont="0" applyFill="0" applyBorder="0" applyAlignment="0" applyProtection="0"/>
    <xf numFmtId="43" fontId="4"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166" fontId="86" fillId="0" borderId="0" applyFont="0" applyFill="0" applyBorder="0" applyAlignment="0" applyProtection="0"/>
    <xf numFmtId="43" fontId="86" fillId="0" borderId="0" applyFont="0" applyFill="0" applyBorder="0" applyAlignment="0" applyProtection="0"/>
    <xf numFmtId="44" fontId="1" fillId="0" borderId="0" applyFont="0" applyFill="0" applyBorder="0" applyAlignment="0" applyProtection="0"/>
    <xf numFmtId="44" fontId="2" fillId="0" borderId="0" applyFont="0" applyFill="0" applyBorder="0" applyAlignment="0" applyProtection="0"/>
    <xf numFmtId="165" fontId="84" fillId="0" borderId="0" applyFont="0" applyFill="0" applyBorder="0" applyAlignment="0" applyProtection="0"/>
    <xf numFmtId="165" fontId="4" fillId="0" borderId="0" applyFont="0" applyFill="0" applyBorder="0" applyAlignment="0" applyProtection="0"/>
    <xf numFmtId="44" fontId="82" fillId="0" borderId="0" applyFont="0" applyFill="0" applyBorder="0" applyAlignment="0" applyProtection="0"/>
    <xf numFmtId="44" fontId="2" fillId="0" borderId="0" applyFont="0" applyFill="0" applyBorder="0" applyAlignment="0" applyProtection="0"/>
    <xf numFmtId="165" fontId="86" fillId="0" borderId="0" applyFont="0" applyFill="0" applyBorder="0" applyAlignment="0" applyProtection="0"/>
    <xf numFmtId="44" fontId="1" fillId="0" borderId="0" applyFont="0" applyFill="0" applyBorder="0" applyAlignment="0" applyProtection="0"/>
    <xf numFmtId="165" fontId="86" fillId="0" borderId="0" applyFont="0" applyFill="0" applyBorder="0" applyAlignment="0" applyProtection="0"/>
    <xf numFmtId="44" fontId="4" fillId="0" borderId="0" applyFont="0" applyFill="0" applyBorder="0" applyAlignment="0" applyProtection="0"/>
    <xf numFmtId="44" fontId="83" fillId="0" borderId="0" applyFont="0" applyFill="0" applyBorder="0" applyAlignment="0" applyProtection="0"/>
    <xf numFmtId="165" fontId="86" fillId="0" borderId="0" applyFont="0" applyFill="0" applyBorder="0" applyAlignment="0" applyProtection="0"/>
    <xf numFmtId="44" fontId="4" fillId="0" borderId="0" applyFont="0" applyFill="0" applyBorder="0" applyAlignment="0" applyProtection="0"/>
    <xf numFmtId="44" fontId="86" fillId="0" borderId="0" applyFont="0" applyFill="0" applyBorder="0" applyAlignment="0" applyProtection="0"/>
    <xf numFmtId="169" fontId="12" fillId="0" borderId="0">
      <alignment horizontal="left"/>
    </xf>
    <xf numFmtId="0" fontId="91" fillId="0" borderId="0" applyNumberFormat="0" applyFill="0" applyBorder="0" applyAlignment="0" applyProtection="0"/>
    <xf numFmtId="164" fontId="2" fillId="2" borderId="0">
      <alignment horizontal="left"/>
      <protection locked="0"/>
    </xf>
    <xf numFmtId="167" fontId="2" fillId="2" borderId="0">
      <alignment horizontal="right"/>
      <protection locked="0"/>
    </xf>
    <xf numFmtId="0" fontId="92" fillId="41" borderId="0" applyNumberFormat="0" applyBorder="0" applyAlignment="0" applyProtection="0"/>
    <xf numFmtId="0" fontId="93" fillId="0" borderId="119" applyNumberFormat="0" applyFill="0" applyAlignment="0" applyProtection="0"/>
    <xf numFmtId="0" fontId="94" fillId="0" borderId="120" applyNumberFormat="0" applyFill="0" applyAlignment="0" applyProtection="0"/>
    <xf numFmtId="0" fontId="95" fillId="0" borderId="121" applyNumberFormat="0" applyFill="0" applyAlignment="0" applyProtection="0"/>
    <xf numFmtId="0" fontId="95" fillId="0" borderId="0" applyNumberFormat="0" applyFill="0" applyBorder="0" applyAlignment="0" applyProtection="0"/>
    <xf numFmtId="0" fontId="15" fillId="0" borderId="0" applyNumberFormat="0" applyFill="0" applyBorder="0" applyAlignment="0"/>
    <xf numFmtId="0" fontId="6" fillId="0" borderId="0" applyNumberFormat="0" applyFill="0" applyBorder="0" applyAlignment="0"/>
    <xf numFmtId="0" fontId="8" fillId="0" borderId="1" applyNumberFormat="0" applyFill="0" applyBorder="0" applyAlignment="0"/>
    <xf numFmtId="0" fontId="16" fillId="0" borderId="0" applyNumberFormat="0" applyFill="0" applyBorder="0" applyAlignment="0" applyProtection="0"/>
    <xf numFmtId="0" fontId="96" fillId="0" borderId="0" applyNumberFormat="0" applyFill="0" applyBorder="0" applyAlignment="0" applyProtection="0"/>
    <xf numFmtId="167" fontId="4" fillId="3" borderId="0" applyFont="0" applyBorder="0" applyAlignment="0">
      <protection locked="0"/>
    </xf>
    <xf numFmtId="164" fontId="4" fillId="3" borderId="2" applyNumberFormat="0" applyFont="0" applyBorder="0" applyAlignment="0">
      <alignment horizontal="right"/>
      <protection locked="0"/>
    </xf>
    <xf numFmtId="0" fontId="97" fillId="42" borderId="117" applyNumberFormat="0" applyAlignment="0" applyProtection="0"/>
    <xf numFmtId="164" fontId="9" fillId="4" borderId="0" applyFont="0" applyBorder="0" applyAlignment="0">
      <alignment horizontal="right"/>
      <protection locked="0"/>
    </xf>
    <xf numFmtId="164" fontId="4" fillId="4" borderId="0" applyFont="0" applyBorder="0" applyAlignment="0">
      <alignment horizontal="right"/>
      <protection locked="0"/>
    </xf>
    <xf numFmtId="164" fontId="4" fillId="4" borderId="0" applyFont="0" applyBorder="0" applyAlignment="0">
      <alignment horizontal="right"/>
      <protection locked="0"/>
    </xf>
    <xf numFmtId="10" fontId="9" fillId="4" borderId="0" applyFont="0" applyBorder="0">
      <alignment horizontal="right"/>
      <protection locked="0"/>
    </xf>
    <xf numFmtId="10" fontId="4" fillId="4" borderId="0" applyFont="0" applyBorder="0">
      <alignment horizontal="right"/>
      <protection locked="0"/>
    </xf>
    <xf numFmtId="10" fontId="4" fillId="4" borderId="0" applyFont="0" applyBorder="0">
      <alignment horizontal="right"/>
      <protection locked="0"/>
    </xf>
    <xf numFmtId="164" fontId="14" fillId="5" borderId="0"/>
    <xf numFmtId="0" fontId="98" fillId="0" borderId="122" applyNumberFormat="0" applyFill="0" applyAlignment="0" applyProtection="0"/>
    <xf numFmtId="0" fontId="10" fillId="0" borderId="0"/>
    <xf numFmtId="0" fontId="99" fillId="43" borderId="0" applyNumberFormat="0" applyBorder="0" applyAlignment="0" applyProtection="0"/>
    <xf numFmtId="0" fontId="82" fillId="0" borderId="0"/>
    <xf numFmtId="0" fontId="4" fillId="0" borderId="0"/>
    <xf numFmtId="0" fontId="84" fillId="0" borderId="0"/>
    <xf numFmtId="0" fontId="4" fillId="0" borderId="0"/>
    <xf numFmtId="0" fontId="86" fillId="0" borderId="0"/>
    <xf numFmtId="0" fontId="83" fillId="0" borderId="0"/>
    <xf numFmtId="0" fontId="2" fillId="0" borderId="0"/>
    <xf numFmtId="0" fontId="86" fillId="0" borderId="0"/>
    <xf numFmtId="0" fontId="86" fillId="0" borderId="0"/>
    <xf numFmtId="0" fontId="86" fillId="0" borderId="0"/>
    <xf numFmtId="0" fontId="4" fillId="0" borderId="0"/>
    <xf numFmtId="0" fontId="4" fillId="0" borderId="0"/>
    <xf numFmtId="0" fontId="86" fillId="0" borderId="0"/>
    <xf numFmtId="0" fontId="86" fillId="0" borderId="0"/>
    <xf numFmtId="0" fontId="4" fillId="0" borderId="0"/>
    <xf numFmtId="0" fontId="86" fillId="0" borderId="0"/>
    <xf numFmtId="0" fontId="86" fillId="0" borderId="0"/>
    <xf numFmtId="0" fontId="86" fillId="0" borderId="0"/>
    <xf numFmtId="0" fontId="86" fillId="44" borderId="123" applyNumberFormat="0" applyFont="0" applyAlignment="0" applyProtection="0"/>
    <xf numFmtId="0" fontId="100" fillId="39" borderId="124" applyNumberFormat="0" applyAlignment="0" applyProtection="0"/>
    <xf numFmtId="9" fontId="2" fillId="0" borderId="0" applyFont="0" applyFill="0" applyBorder="0" applyAlignment="0" applyProtection="0"/>
    <xf numFmtId="9" fontId="82" fillId="0" borderId="0" applyFont="0" applyFill="0" applyBorder="0" applyAlignment="0" applyProtection="0"/>
    <xf numFmtId="9" fontId="2" fillId="0" borderId="0" applyFont="0" applyFill="0" applyBorder="0" applyAlignment="0" applyProtection="0"/>
    <xf numFmtId="9" fontId="86" fillId="0" borderId="0" applyFont="0" applyFill="0" applyBorder="0" applyAlignment="0" applyProtection="0"/>
    <xf numFmtId="9" fontId="4" fillId="0" borderId="0" applyFont="0" applyFill="0" applyBorder="0" applyAlignment="0" applyProtection="0"/>
    <xf numFmtId="9" fontId="86" fillId="0" borderId="0" applyFont="0" applyFill="0" applyBorder="0" applyAlignment="0" applyProtection="0"/>
    <xf numFmtId="9" fontId="83" fillId="0" borderId="0" applyFont="0" applyFill="0" applyBorder="0" applyAlignment="0" applyProtection="0"/>
    <xf numFmtId="9" fontId="4" fillId="0" borderId="0" applyFont="0" applyFill="0" applyBorder="0" applyAlignment="0" applyProtection="0"/>
    <xf numFmtId="0" fontId="14" fillId="6" borderId="0" applyNumberFormat="0" applyAlignment="0"/>
    <xf numFmtId="0" fontId="101" fillId="0" borderId="0" applyNumberFormat="0" applyFill="0" applyBorder="0" applyAlignment="0" applyProtection="0"/>
    <xf numFmtId="0" fontId="102" fillId="0" borderId="125" applyNumberFormat="0" applyFill="0" applyAlignment="0" applyProtection="0"/>
    <xf numFmtId="0" fontId="103" fillId="0" borderId="0" applyNumberFormat="0" applyFill="0" applyBorder="0" applyAlignment="0" applyProtection="0"/>
    <xf numFmtId="0" fontId="13" fillId="0" borderId="0"/>
  </cellStyleXfs>
  <cellXfs count="957">
    <xf numFmtId="0" fontId="0" fillId="0" borderId="0" xfId="0"/>
    <xf numFmtId="0" fontId="5" fillId="0" borderId="0" xfId="0" applyFont="1"/>
    <xf numFmtId="0" fontId="0" fillId="0" borderId="0" xfId="0" applyBorder="1"/>
    <xf numFmtId="0" fontId="0" fillId="0" borderId="0" xfId="0" applyProtection="1"/>
    <xf numFmtId="0" fontId="4" fillId="7" borderId="0" xfId="0" applyFont="1" applyFill="1" applyBorder="1" applyProtection="1"/>
    <xf numFmtId="0" fontId="4" fillId="0" borderId="0" xfId="0" applyFont="1" applyBorder="1" applyProtection="1"/>
    <xf numFmtId="0" fontId="4" fillId="0" borderId="0" xfId="0" applyFont="1" applyFill="1" applyBorder="1" applyProtection="1"/>
    <xf numFmtId="0" fontId="0" fillId="0" borderId="0" xfId="0" applyAlignment="1" applyProtection="1">
      <alignment vertical="top" wrapText="1"/>
    </xf>
    <xf numFmtId="0" fontId="0" fillId="8" borderId="3" xfId="0" applyFill="1" applyBorder="1" applyAlignment="1" applyProtection="1">
      <alignment vertical="top" wrapText="1"/>
    </xf>
    <xf numFmtId="0" fontId="28" fillId="9" borderId="1" xfId="0" applyFont="1" applyFill="1" applyBorder="1" applyAlignment="1" applyProtection="1">
      <alignment horizontal="center" vertical="top" wrapText="1"/>
    </xf>
    <xf numFmtId="0" fontId="0" fillId="9" borderId="1" xfId="0" applyFill="1" applyBorder="1" applyAlignment="1" applyProtection="1">
      <alignment vertical="top" wrapText="1"/>
    </xf>
    <xf numFmtId="0" fontId="28" fillId="9" borderId="1" xfId="35" applyNumberFormat="1" applyFont="1" applyFill="1" applyBorder="1" applyAlignment="1" applyProtection="1">
      <alignment horizontal="center" vertical="top" wrapText="1"/>
    </xf>
    <xf numFmtId="0" fontId="28" fillId="9" borderId="1" xfId="28" applyNumberFormat="1" applyFont="1" applyFill="1" applyBorder="1" applyAlignment="1" applyProtection="1">
      <alignment horizontal="center" vertical="top" wrapText="1"/>
    </xf>
    <xf numFmtId="0" fontId="28" fillId="9" borderId="4" xfId="0" applyFont="1" applyFill="1" applyBorder="1" applyAlignment="1" applyProtection="1">
      <alignment horizontal="center" vertical="top" wrapText="1"/>
    </xf>
    <xf numFmtId="0" fontId="0" fillId="8" borderId="5" xfId="0" applyFill="1" applyBorder="1" applyAlignment="1" applyProtection="1">
      <alignment vertical="top" wrapText="1"/>
    </xf>
    <xf numFmtId="0" fontId="11" fillId="7" borderId="6" xfId="0" applyFont="1" applyFill="1" applyBorder="1" applyAlignment="1" applyProtection="1">
      <alignment vertical="center"/>
      <protection locked="0"/>
    </xf>
    <xf numFmtId="0" fontId="11" fillId="7" borderId="6" xfId="0" applyFont="1" applyFill="1" applyBorder="1" applyAlignment="1" applyProtection="1">
      <alignment vertical="center" wrapText="1"/>
      <protection locked="0"/>
    </xf>
    <xf numFmtId="4" fontId="11" fillId="7" borderId="6" xfId="0" applyNumberFormat="1" applyFont="1" applyFill="1" applyBorder="1" applyAlignment="1" applyProtection="1">
      <alignment vertical="center"/>
      <protection locked="0"/>
    </xf>
    <xf numFmtId="0" fontId="11" fillId="7" borderId="6" xfId="0" applyNumberFormat="1" applyFont="1" applyFill="1" applyBorder="1" applyAlignment="1" applyProtection="1">
      <alignment vertical="center"/>
      <protection locked="0"/>
    </xf>
    <xf numFmtId="172" fontId="11" fillId="7" borderId="6" xfId="28" applyNumberFormat="1" applyFont="1" applyFill="1" applyBorder="1" applyAlignment="1" applyProtection="1">
      <alignment vertical="center"/>
      <protection locked="0"/>
    </xf>
    <xf numFmtId="4" fontId="11" fillId="7" borderId="6" xfId="0" applyNumberFormat="1" applyFont="1" applyFill="1" applyBorder="1" applyAlignment="1" applyProtection="1">
      <alignment horizontal="center" vertical="top" wrapText="1"/>
      <protection locked="0"/>
    </xf>
    <xf numFmtId="0" fontId="4" fillId="0" borderId="0" xfId="0" applyFont="1" applyProtection="1"/>
    <xf numFmtId="170" fontId="9" fillId="0" borderId="0" xfId="28" applyNumberFormat="1" applyFont="1" applyProtection="1"/>
    <xf numFmtId="4" fontId="0" fillId="0" borderId="6" xfId="0" applyNumberFormat="1" applyFill="1" applyBorder="1" applyProtection="1">
      <protection locked="0"/>
    </xf>
    <xf numFmtId="0" fontId="0" fillId="0" borderId="0" xfId="0" applyFill="1" applyBorder="1"/>
    <xf numFmtId="0" fontId="0" fillId="3" borderId="1" xfId="0" applyFill="1" applyBorder="1"/>
    <xf numFmtId="0" fontId="0" fillId="3" borderId="3" xfId="0" applyFill="1" applyBorder="1"/>
    <xf numFmtId="0" fontId="23" fillId="3" borderId="3" xfId="0" applyFont="1" applyFill="1" applyBorder="1"/>
    <xf numFmtId="0" fontId="0" fillId="3" borderId="7" xfId="0" applyFill="1" applyBorder="1"/>
    <xf numFmtId="0" fontId="37" fillId="3" borderId="0" xfId="0" applyFont="1" applyFill="1" applyBorder="1" applyAlignment="1" applyProtection="1">
      <alignment vertical="top"/>
    </xf>
    <xf numFmtId="0" fontId="0" fillId="3" borderId="1" xfId="0" applyFill="1" applyBorder="1" applyProtection="1"/>
    <xf numFmtId="0" fontId="4" fillId="3" borderId="8" xfId="0" applyFont="1" applyFill="1" applyBorder="1" applyProtection="1"/>
    <xf numFmtId="0" fontId="0" fillId="3" borderId="8" xfId="0" applyFill="1" applyBorder="1" applyProtection="1"/>
    <xf numFmtId="170" fontId="9" fillId="3" borderId="8" xfId="28" applyNumberFormat="1" applyFont="1" applyFill="1" applyBorder="1" applyProtection="1"/>
    <xf numFmtId="170" fontId="5" fillId="3" borderId="8" xfId="28" applyNumberFormat="1" applyFont="1" applyFill="1" applyBorder="1" applyAlignment="1" applyProtection="1">
      <alignment horizontal="center"/>
    </xf>
    <xf numFmtId="3" fontId="0" fillId="3" borderId="9" xfId="0" applyNumberFormat="1" applyFill="1" applyBorder="1" applyProtection="1"/>
    <xf numFmtId="0" fontId="0" fillId="3" borderId="3" xfId="0" applyFill="1" applyBorder="1" applyProtection="1"/>
    <xf numFmtId="0" fontId="6" fillId="3" borderId="0" xfId="0" applyFont="1" applyFill="1" applyBorder="1" applyProtection="1"/>
    <xf numFmtId="0" fontId="0" fillId="3" borderId="0" xfId="0" applyFill="1" applyBorder="1" applyProtection="1"/>
    <xf numFmtId="170" fontId="9" fillId="3" borderId="0" xfId="28" applyNumberFormat="1" applyFont="1" applyFill="1" applyBorder="1" applyProtection="1"/>
    <xf numFmtId="0" fontId="28" fillId="3" borderId="0" xfId="0" applyFont="1" applyFill="1" applyBorder="1" applyProtection="1"/>
    <xf numFmtId="3" fontId="0" fillId="3" borderId="5" xfId="0" applyNumberFormat="1" applyFill="1" applyBorder="1" applyProtection="1"/>
    <xf numFmtId="0" fontId="4" fillId="3" borderId="0" xfId="0" applyFont="1" applyFill="1" applyBorder="1" applyProtection="1"/>
    <xf numFmtId="0" fontId="21" fillId="3" borderId="0" xfId="0" applyFont="1" applyFill="1" applyBorder="1" applyProtection="1"/>
    <xf numFmtId="170" fontId="5" fillId="3" borderId="0" xfId="28" applyNumberFormat="1" applyFont="1" applyFill="1" applyBorder="1" applyProtection="1"/>
    <xf numFmtId="0" fontId="0" fillId="3" borderId="5" xfId="0" applyFill="1" applyBorder="1" applyProtection="1"/>
    <xf numFmtId="0" fontId="28" fillId="3" borderId="5" xfId="0" applyFont="1" applyFill="1" applyBorder="1" applyAlignment="1" applyProtection="1">
      <alignment horizontal="centerContinuous"/>
    </xf>
    <xf numFmtId="0" fontId="29" fillId="3" borderId="0" xfId="0" applyFont="1" applyFill="1" applyBorder="1" applyProtection="1"/>
    <xf numFmtId="0" fontId="28" fillId="3" borderId="5" xfId="0" applyFont="1" applyFill="1" applyBorder="1" applyProtection="1"/>
    <xf numFmtId="0" fontId="30" fillId="3" borderId="0" xfId="0" applyFont="1" applyFill="1" applyBorder="1" applyAlignment="1" applyProtection="1">
      <alignment horizontal="left"/>
    </xf>
    <xf numFmtId="0" fontId="31" fillId="3" borderId="0" xfId="0" applyFont="1" applyFill="1" applyBorder="1" applyProtection="1"/>
    <xf numFmtId="0" fontId="0" fillId="3" borderId="3" xfId="0" applyFill="1" applyBorder="1" applyAlignment="1" applyProtection="1">
      <alignment vertical="top" wrapText="1"/>
    </xf>
    <xf numFmtId="0" fontId="28" fillId="3" borderId="6" xfId="0" applyFont="1" applyFill="1" applyBorder="1" applyAlignment="1" applyProtection="1">
      <alignment horizontal="center" vertical="center" wrapText="1"/>
    </xf>
    <xf numFmtId="0" fontId="28" fillId="3" borderId="6" xfId="35" applyNumberFormat="1" applyFont="1" applyFill="1" applyBorder="1" applyAlignment="1" applyProtection="1">
      <alignment horizontal="center" vertical="center" wrapText="1"/>
    </xf>
    <xf numFmtId="0" fontId="5" fillId="3" borderId="6" xfId="0" applyFont="1" applyFill="1" applyBorder="1" applyAlignment="1" applyProtection="1">
      <alignment horizontal="center" vertical="center" wrapText="1"/>
    </xf>
    <xf numFmtId="0" fontId="28" fillId="3" borderId="6" xfId="28" applyNumberFormat="1" applyFont="1" applyFill="1" applyBorder="1" applyAlignment="1" applyProtection="1">
      <alignment horizontal="center" vertical="center" wrapText="1"/>
    </xf>
    <xf numFmtId="0" fontId="0" fillId="3" borderId="5" xfId="0" applyFill="1" applyBorder="1" applyAlignment="1" applyProtection="1">
      <alignment vertical="top" wrapText="1"/>
    </xf>
    <xf numFmtId="10" fontId="11" fillId="3" borderId="6" xfId="96" applyNumberFormat="1" applyFont="1" applyFill="1" applyBorder="1" applyAlignment="1" applyProtection="1">
      <alignment vertical="center"/>
    </xf>
    <xf numFmtId="3" fontId="11" fillId="3" borderId="6" xfId="28" applyNumberFormat="1" applyFont="1" applyFill="1" applyBorder="1" applyAlignment="1" applyProtection="1">
      <alignment vertical="center"/>
    </xf>
    <xf numFmtId="0" fontId="28" fillId="3" borderId="0" xfId="0" applyFont="1" applyFill="1" applyBorder="1" applyAlignment="1" applyProtection="1">
      <alignment horizontal="left"/>
    </xf>
    <xf numFmtId="0" fontId="28" fillId="3" borderId="0" xfId="0" applyFont="1" applyFill="1" applyBorder="1" applyAlignment="1" applyProtection="1">
      <alignment horizontal="right"/>
    </xf>
    <xf numFmtId="3" fontId="11" fillId="3" borderId="6" xfId="28" applyNumberFormat="1" applyFont="1" applyFill="1" applyBorder="1" applyProtection="1"/>
    <xf numFmtId="170" fontId="28" fillId="3" borderId="0" xfId="28" applyNumberFormat="1" applyFont="1" applyFill="1" applyBorder="1" applyAlignment="1" applyProtection="1">
      <alignment horizontal="right"/>
    </xf>
    <xf numFmtId="0" fontId="0" fillId="3" borderId="7" xfId="0" applyFill="1" applyBorder="1" applyProtection="1"/>
    <xf numFmtId="0" fontId="28" fillId="3" borderId="2" xfId="0" applyFont="1" applyFill="1" applyBorder="1" applyAlignment="1" applyProtection="1">
      <alignment horizontal="right"/>
    </xf>
    <xf numFmtId="0" fontId="0" fillId="3" borderId="2" xfId="0" applyFill="1" applyBorder="1" applyProtection="1"/>
    <xf numFmtId="0" fontId="28" fillId="3" borderId="2" xfId="0" applyFont="1" applyFill="1" applyBorder="1" applyProtection="1"/>
    <xf numFmtId="172" fontId="9" fillId="3" borderId="2" xfId="28" applyNumberFormat="1" applyFont="1" applyFill="1" applyBorder="1" applyProtection="1"/>
    <xf numFmtId="170" fontId="28" fillId="3" borderId="2" xfId="28" applyNumberFormat="1" applyFont="1" applyFill="1" applyBorder="1" applyAlignment="1" applyProtection="1">
      <alignment horizontal="right"/>
    </xf>
    <xf numFmtId="172" fontId="9" fillId="3" borderId="10" xfId="28" applyNumberFormat="1" applyFont="1" applyFill="1" applyBorder="1" applyProtection="1"/>
    <xf numFmtId="0" fontId="6" fillId="3" borderId="8" xfId="0" applyFont="1" applyFill="1" applyBorder="1" applyProtection="1"/>
    <xf numFmtId="0" fontId="0" fillId="3" borderId="9" xfId="0" applyFill="1" applyBorder="1" applyProtection="1"/>
    <xf numFmtId="0" fontId="33" fillId="3" borderId="0" xfId="0" applyFont="1" applyFill="1" applyBorder="1" applyAlignment="1" applyProtection="1">
      <alignment horizontal="centerContinuous"/>
    </xf>
    <xf numFmtId="0" fontId="25" fillId="3" borderId="0" xfId="0" applyFont="1" applyFill="1" applyBorder="1" applyAlignment="1" applyProtection="1">
      <alignment horizontal="centerContinuous"/>
    </xf>
    <xf numFmtId="0" fontId="4" fillId="3" borderId="0" xfId="0" applyFont="1" applyFill="1" applyBorder="1" applyAlignment="1" applyProtection="1">
      <alignment horizontal="centerContinuous"/>
    </xf>
    <xf numFmtId="0" fontId="0" fillId="3" borderId="0" xfId="0" applyFill="1" applyBorder="1" applyAlignment="1" applyProtection="1">
      <alignment horizontal="centerContinuous"/>
    </xf>
    <xf numFmtId="170" fontId="9" fillId="3" borderId="0" xfId="28" applyNumberFormat="1" applyFont="1" applyFill="1" applyBorder="1" applyAlignment="1" applyProtection="1">
      <alignment horizontal="centerContinuous"/>
    </xf>
    <xf numFmtId="0" fontId="28" fillId="3" borderId="1" xfId="0" applyFont="1" applyFill="1" applyBorder="1" applyAlignment="1" applyProtection="1">
      <alignment horizontal="center" vertical="center" wrapText="1"/>
    </xf>
    <xf numFmtId="172" fontId="9" fillId="3" borderId="0" xfId="28" applyNumberFormat="1" applyFont="1" applyFill="1" applyBorder="1" applyProtection="1"/>
    <xf numFmtId="172" fontId="11" fillId="3" borderId="11" xfId="28" applyNumberFormat="1" applyFont="1" applyFill="1" applyBorder="1" applyProtection="1"/>
    <xf numFmtId="0" fontId="35" fillId="3" borderId="0" xfId="0" applyFont="1" applyFill="1" applyBorder="1" applyProtection="1"/>
    <xf numFmtId="0" fontId="23" fillId="3" borderId="0" xfId="0" applyFont="1" applyFill="1" applyBorder="1" applyProtection="1"/>
    <xf numFmtId="172" fontId="23" fillId="3" borderId="0" xfId="28" applyNumberFormat="1" applyFont="1" applyFill="1" applyBorder="1" applyProtection="1"/>
    <xf numFmtId="0" fontId="8" fillId="3" borderId="0" xfId="0" applyFont="1" applyFill="1" applyBorder="1" applyProtection="1"/>
    <xf numFmtId="172" fontId="9" fillId="3" borderId="5" xfId="28" applyNumberFormat="1" applyFont="1" applyFill="1" applyBorder="1" applyProtection="1"/>
    <xf numFmtId="170" fontId="34" fillId="3" borderId="0" xfId="28" applyNumberFormat="1" applyFont="1" applyFill="1" applyBorder="1" applyAlignment="1" applyProtection="1">
      <alignment horizontal="centerContinuous"/>
    </xf>
    <xf numFmtId="172" fontId="34" fillId="3" borderId="0" xfId="28" applyNumberFormat="1" applyFont="1" applyFill="1" applyBorder="1" applyAlignment="1" applyProtection="1">
      <alignment horizontal="centerContinuous"/>
    </xf>
    <xf numFmtId="0" fontId="0" fillId="3" borderId="10" xfId="0" applyFill="1" applyBorder="1" applyProtection="1"/>
    <xf numFmtId="172" fontId="17" fillId="3" borderId="0" xfId="28" applyNumberFormat="1" applyFont="1" applyFill="1" applyBorder="1" applyAlignment="1" applyProtection="1">
      <alignment horizontal="centerContinuous"/>
    </xf>
    <xf numFmtId="170" fontId="9" fillId="3" borderId="2" xfId="28" applyNumberFormat="1" applyFont="1" applyFill="1" applyBorder="1" applyProtection="1"/>
    <xf numFmtId="0" fontId="18" fillId="3" borderId="0" xfId="0" applyFont="1" applyFill="1" applyBorder="1" applyAlignment="1" applyProtection="1">
      <alignment horizontal="center"/>
    </xf>
    <xf numFmtId="0" fontId="20" fillId="10" borderId="0" xfId="0" applyFont="1" applyFill="1" applyBorder="1" applyAlignment="1" applyProtection="1">
      <alignment horizontal="centerContinuous"/>
    </xf>
    <xf numFmtId="0" fontId="8" fillId="3" borderId="0" xfId="0" applyFont="1" applyFill="1" applyBorder="1" applyAlignment="1" applyProtection="1">
      <alignment horizontal="right"/>
    </xf>
    <xf numFmtId="0" fontId="8" fillId="3" borderId="2" xfId="0" applyFont="1" applyFill="1" applyBorder="1" applyProtection="1"/>
    <xf numFmtId="0" fontId="44" fillId="3" borderId="0" xfId="0" applyFont="1" applyFill="1" applyBorder="1" applyAlignment="1" applyProtection="1"/>
    <xf numFmtId="0" fontId="44" fillId="3" borderId="0" xfId="0" applyFont="1" applyFill="1" applyBorder="1" applyProtection="1"/>
    <xf numFmtId="0" fontId="44" fillId="3" borderId="2" xfId="0" applyFont="1" applyFill="1" applyBorder="1" applyProtection="1"/>
    <xf numFmtId="0" fontId="44" fillId="3" borderId="8" xfId="0" applyFont="1" applyFill="1" applyBorder="1" applyAlignment="1" applyProtection="1"/>
    <xf numFmtId="0" fontId="44" fillId="3" borderId="8" xfId="0" applyFont="1" applyFill="1" applyBorder="1" applyProtection="1"/>
    <xf numFmtId="0" fontId="6" fillId="3" borderId="0" xfId="0" applyFont="1" applyFill="1" applyBorder="1" applyAlignment="1" applyProtection="1"/>
    <xf numFmtId="0" fontId="7" fillId="3" borderId="0" xfId="0" applyFont="1" applyFill="1" applyBorder="1" applyAlignment="1" applyProtection="1"/>
    <xf numFmtId="0" fontId="40" fillId="3" borderId="8" xfId="0" applyFont="1" applyFill="1" applyBorder="1" applyAlignment="1" applyProtection="1">
      <alignment horizontal="center"/>
    </xf>
    <xf numFmtId="0" fontId="15" fillId="3" borderId="0" xfId="0" applyFont="1" applyFill="1" applyBorder="1" applyAlignment="1" applyProtection="1">
      <alignment horizontal="center"/>
    </xf>
    <xf numFmtId="0" fontId="42" fillId="3" borderId="0" xfId="0" applyFont="1" applyFill="1" applyBorder="1" applyAlignment="1" applyProtection="1">
      <alignment horizontal="center"/>
    </xf>
    <xf numFmtId="0" fontId="23" fillId="3" borderId="3" xfId="0" applyFont="1" applyFill="1" applyBorder="1" applyProtection="1"/>
    <xf numFmtId="0" fontId="35" fillId="3" borderId="0" xfId="0" applyFont="1" applyFill="1" applyBorder="1" applyAlignment="1" applyProtection="1">
      <alignment horizontal="center"/>
    </xf>
    <xf numFmtId="0" fontId="44" fillId="3" borderId="0" xfId="0" applyFont="1" applyFill="1" applyBorder="1" applyAlignment="1" applyProtection="1">
      <alignment vertical="center"/>
    </xf>
    <xf numFmtId="0" fontId="8" fillId="3" borderId="0" xfId="0" applyFont="1" applyFill="1" applyBorder="1" applyAlignment="1" applyProtection="1"/>
    <xf numFmtId="0" fontId="6" fillId="3" borderId="0" xfId="0" applyFont="1" applyFill="1" applyBorder="1" applyAlignment="1" applyProtection="1">
      <alignment horizontal="left"/>
    </xf>
    <xf numFmtId="0" fontId="5" fillId="3" borderId="0" xfId="0" applyFont="1" applyFill="1" applyBorder="1" applyAlignment="1" applyProtection="1">
      <alignment horizontal="right"/>
    </xf>
    <xf numFmtId="0" fontId="46" fillId="3" borderId="0" xfId="0" applyFont="1" applyFill="1" applyBorder="1" applyAlignment="1" applyProtection="1">
      <alignment horizontal="right"/>
    </xf>
    <xf numFmtId="0" fontId="47" fillId="3" borderId="0" xfId="0" applyFont="1" applyFill="1" applyBorder="1" applyProtection="1"/>
    <xf numFmtId="0" fontId="42" fillId="3" borderId="9" xfId="0" applyFont="1" applyFill="1" applyBorder="1" applyAlignment="1" applyProtection="1">
      <alignment horizontal="center"/>
    </xf>
    <xf numFmtId="0" fontId="42" fillId="3" borderId="5" xfId="0" applyFont="1" applyFill="1" applyBorder="1" applyAlignment="1" applyProtection="1">
      <alignment horizontal="center"/>
    </xf>
    <xf numFmtId="0" fontId="15" fillId="3" borderId="5" xfId="0" applyFont="1" applyFill="1" applyBorder="1" applyAlignment="1" applyProtection="1">
      <alignment horizontal="center"/>
    </xf>
    <xf numFmtId="0" fontId="23" fillId="3" borderId="5" xfId="0" applyFont="1" applyFill="1" applyBorder="1" applyProtection="1"/>
    <xf numFmtId="0" fontId="41" fillId="3" borderId="0" xfId="0" applyFont="1" applyFill="1" applyBorder="1" applyAlignment="1" applyProtection="1"/>
    <xf numFmtId="0" fontId="49" fillId="3" borderId="0" xfId="0" applyFont="1" applyFill="1" applyBorder="1" applyProtection="1"/>
    <xf numFmtId="0" fontId="15" fillId="3" borderId="0" xfId="0" applyFont="1" applyFill="1" applyBorder="1" applyAlignment="1" applyProtection="1">
      <alignment horizontal="left"/>
    </xf>
    <xf numFmtId="0" fontId="42" fillId="3" borderId="5" xfId="0" applyFont="1" applyFill="1" applyBorder="1" applyAlignment="1" applyProtection="1">
      <alignment horizontal="left"/>
    </xf>
    <xf numFmtId="0" fontId="0" fillId="0" borderId="0" xfId="0" applyAlignment="1">
      <alignment horizontal="left"/>
    </xf>
    <xf numFmtId="0" fontId="5" fillId="3" borderId="2" xfId="0" applyFont="1" applyFill="1" applyBorder="1" applyAlignment="1" applyProtection="1">
      <alignment horizontal="right"/>
    </xf>
    <xf numFmtId="0" fontId="50" fillId="3" borderId="0" xfId="0" applyFont="1" applyFill="1" applyBorder="1" applyProtection="1"/>
    <xf numFmtId="0" fontId="0" fillId="11" borderId="3" xfId="0" applyFill="1" applyBorder="1"/>
    <xf numFmtId="0" fontId="8" fillId="10" borderId="0" xfId="0" applyFont="1" applyFill="1" applyBorder="1" applyAlignment="1" applyProtection="1"/>
    <xf numFmtId="0" fontId="28" fillId="3" borderId="0" xfId="0" applyFont="1" applyFill="1" applyBorder="1" applyAlignment="1" applyProtection="1">
      <alignment horizontal="center"/>
    </xf>
    <xf numFmtId="0" fontId="28" fillId="3" borderId="4" xfId="0" applyFont="1" applyFill="1" applyBorder="1" applyAlignment="1" applyProtection="1">
      <alignment horizontal="center" vertical="top" wrapText="1"/>
    </xf>
    <xf numFmtId="0" fontId="6" fillId="3" borderId="2" xfId="0" applyFont="1" applyFill="1" applyBorder="1" applyAlignment="1" applyProtection="1">
      <alignment vertical="center" wrapText="1"/>
    </xf>
    <xf numFmtId="0" fontId="6" fillId="3" borderId="2" xfId="0" applyFont="1" applyFill="1" applyBorder="1" applyAlignment="1" applyProtection="1">
      <alignment vertical="center"/>
    </xf>
    <xf numFmtId="10" fontId="26" fillId="3" borderId="2" xfId="0" applyNumberFormat="1" applyFont="1" applyFill="1" applyBorder="1" applyAlignment="1" applyProtection="1">
      <alignment horizontal="right" vertical="center"/>
    </xf>
    <xf numFmtId="0" fontId="46" fillId="3" borderId="8" xfId="0" applyFont="1" applyFill="1" applyBorder="1" applyAlignment="1" applyProtection="1">
      <alignment horizontal="right"/>
    </xf>
    <xf numFmtId="0" fontId="23" fillId="3" borderId="3" xfId="0" applyFont="1" applyFill="1" applyBorder="1" applyAlignment="1" applyProtection="1">
      <alignment horizontal="right" vertical="center"/>
    </xf>
    <xf numFmtId="0" fontId="43" fillId="3" borderId="0" xfId="0" applyFont="1" applyFill="1" applyBorder="1" applyAlignment="1" applyProtection="1">
      <alignment horizontal="right" vertical="center"/>
    </xf>
    <xf numFmtId="0" fontId="21" fillId="3" borderId="0" xfId="0" applyFont="1" applyFill="1" applyBorder="1" applyAlignment="1" applyProtection="1">
      <alignment horizontal="right" vertical="center"/>
    </xf>
    <xf numFmtId="0" fontId="23" fillId="3" borderId="5" xfId="0" applyFont="1" applyFill="1" applyBorder="1" applyAlignment="1" applyProtection="1">
      <alignment horizontal="right" vertical="center"/>
    </xf>
    <xf numFmtId="0" fontId="0" fillId="0" borderId="0" xfId="0" applyBorder="1" applyAlignment="1">
      <alignment horizontal="right" vertical="center"/>
    </xf>
    <xf numFmtId="0" fontId="23" fillId="3" borderId="3" xfId="0" applyFont="1" applyFill="1" applyBorder="1" applyAlignment="1" applyProtection="1">
      <alignment horizontal="center" vertical="center"/>
    </xf>
    <xf numFmtId="0" fontId="43" fillId="3" borderId="0" xfId="0" applyFont="1" applyFill="1" applyBorder="1" applyAlignment="1" applyProtection="1">
      <alignment horizontal="center" vertical="center"/>
    </xf>
    <xf numFmtId="0" fontId="21" fillId="3" borderId="0" xfId="0" applyFont="1" applyFill="1" applyBorder="1" applyAlignment="1" applyProtection="1">
      <alignment horizontal="center" vertical="center"/>
    </xf>
    <xf numFmtId="0" fontId="23" fillId="3" borderId="5" xfId="0" applyFont="1" applyFill="1" applyBorder="1" applyAlignment="1" applyProtection="1">
      <alignment horizontal="center" vertical="center"/>
    </xf>
    <xf numFmtId="0" fontId="0" fillId="0" borderId="0" xfId="0" applyBorder="1" applyAlignment="1">
      <alignment horizontal="center" vertical="center"/>
    </xf>
    <xf numFmtId="0" fontId="8" fillId="0" borderId="0" xfId="60" applyFont="1" applyFill="1" applyBorder="1" applyAlignment="1">
      <alignment horizontal="center" vertical="center" wrapText="1"/>
    </xf>
    <xf numFmtId="0" fontId="0" fillId="0" borderId="0" xfId="0" applyFill="1" applyBorder="1" applyAlignment="1">
      <alignment horizontal="right" vertical="center"/>
    </xf>
    <xf numFmtId="0" fontId="0" fillId="0" borderId="0" xfId="0" applyFill="1" applyBorder="1" applyAlignment="1">
      <alignment horizontal="center" vertical="center"/>
    </xf>
    <xf numFmtId="0" fontId="5" fillId="3" borderId="8" xfId="0" applyFont="1" applyFill="1" applyBorder="1" applyAlignment="1" applyProtection="1">
      <alignment horizontal="right"/>
    </xf>
    <xf numFmtId="0" fontId="44" fillId="3" borderId="3" xfId="0" applyFont="1" applyFill="1" applyBorder="1" applyAlignment="1" applyProtection="1"/>
    <xf numFmtId="0" fontId="44" fillId="3" borderId="5" xfId="0" applyFont="1" applyFill="1" applyBorder="1" applyAlignment="1" applyProtection="1">
      <alignment horizontal="center"/>
    </xf>
    <xf numFmtId="0" fontId="44" fillId="3" borderId="2" xfId="0" applyFont="1" applyFill="1" applyBorder="1" applyAlignment="1" applyProtection="1"/>
    <xf numFmtId="0" fontId="44" fillId="7" borderId="12" xfId="0" applyFont="1" applyFill="1" applyBorder="1" applyAlignment="1" applyProtection="1"/>
    <xf numFmtId="0" fontId="44" fillId="7" borderId="13" xfId="0" applyFont="1" applyFill="1" applyBorder="1" applyAlignment="1" applyProtection="1"/>
    <xf numFmtId="0" fontId="44" fillId="7" borderId="14" xfId="0" applyFont="1" applyFill="1" applyBorder="1" applyAlignment="1" applyProtection="1"/>
    <xf numFmtId="0" fontId="44" fillId="7" borderId="15" xfId="0" applyFont="1" applyFill="1" applyBorder="1" applyAlignment="1" applyProtection="1"/>
    <xf numFmtId="0" fontId="44" fillId="7" borderId="0" xfId="0" applyFont="1" applyFill="1" applyBorder="1" applyAlignment="1" applyProtection="1"/>
    <xf numFmtId="0" fontId="44" fillId="7" borderId="16" xfId="0" applyFont="1" applyFill="1" applyBorder="1" applyAlignment="1" applyProtection="1"/>
    <xf numFmtId="0" fontId="8" fillId="7" borderId="0" xfId="0" applyFont="1" applyFill="1" applyBorder="1" applyAlignment="1" applyProtection="1"/>
    <xf numFmtId="0" fontId="44" fillId="7" borderId="17" xfId="0" applyFont="1" applyFill="1" applyBorder="1" applyAlignment="1" applyProtection="1"/>
    <xf numFmtId="0" fontId="44" fillId="7" borderId="18" xfId="0" applyFont="1" applyFill="1" applyBorder="1" applyAlignment="1" applyProtection="1"/>
    <xf numFmtId="0" fontId="44" fillId="7" borderId="19" xfId="0" applyFont="1" applyFill="1" applyBorder="1" applyAlignment="1" applyProtection="1"/>
    <xf numFmtId="2" fontId="56" fillId="3" borderId="6" xfId="28" applyNumberFormat="1" applyFont="1" applyFill="1" applyBorder="1" applyAlignment="1" applyProtection="1">
      <alignment horizontal="center"/>
    </xf>
    <xf numFmtId="0" fontId="52" fillId="3" borderId="0" xfId="0" applyFont="1" applyFill="1" applyBorder="1" applyAlignment="1" applyProtection="1">
      <alignment horizontal="center"/>
    </xf>
    <xf numFmtId="0" fontId="44" fillId="3" borderId="0" xfId="0" applyFont="1" applyFill="1" applyBorder="1" applyAlignment="1" applyProtection="1">
      <alignment horizontal="right"/>
    </xf>
    <xf numFmtId="0" fontId="2" fillId="0" borderId="0" xfId="0" applyFont="1"/>
    <xf numFmtId="0" fontId="62" fillId="0" borderId="0" xfId="0" applyFont="1"/>
    <xf numFmtId="0" fontId="63" fillId="0" borderId="0" xfId="0" applyFont="1"/>
    <xf numFmtId="0" fontId="64" fillId="0" borderId="0" xfId="0" applyFont="1"/>
    <xf numFmtId="0" fontId="23" fillId="0" borderId="0" xfId="0" applyFont="1" applyFill="1" applyBorder="1"/>
    <xf numFmtId="0" fontId="52" fillId="3" borderId="5" xfId="0" applyFont="1" applyFill="1" applyBorder="1" applyAlignment="1" applyProtection="1">
      <alignment horizontal="center"/>
    </xf>
    <xf numFmtId="0" fontId="0" fillId="3" borderId="3" xfId="0" applyFill="1" applyBorder="1" applyAlignment="1" applyProtection="1">
      <alignment wrapText="1"/>
    </xf>
    <xf numFmtId="0" fontId="11" fillId="7" borderId="6" xfId="0" applyNumberFormat="1" applyFont="1" applyFill="1" applyBorder="1" applyAlignment="1" applyProtection="1">
      <alignment vertical="center" wrapText="1"/>
      <protection locked="0"/>
    </xf>
    <xf numFmtId="4" fontId="11" fillId="7" borderId="6" xfId="0" applyNumberFormat="1" applyFont="1" applyFill="1" applyBorder="1" applyAlignment="1" applyProtection="1">
      <alignment vertical="center" wrapText="1"/>
      <protection locked="0"/>
    </xf>
    <xf numFmtId="10" fontId="11" fillId="3" borderId="6" xfId="96" applyNumberFormat="1" applyFont="1" applyFill="1" applyBorder="1" applyAlignment="1" applyProtection="1">
      <alignment vertical="center" wrapText="1"/>
    </xf>
    <xf numFmtId="172" fontId="11" fillId="7" borderId="6" xfId="28" applyNumberFormat="1" applyFont="1" applyFill="1" applyBorder="1" applyAlignment="1" applyProtection="1">
      <alignment vertical="center" wrapText="1"/>
      <protection locked="0"/>
    </xf>
    <xf numFmtId="3" fontId="11" fillId="3" borderId="6" xfId="28" applyNumberFormat="1" applyFont="1" applyFill="1" applyBorder="1" applyAlignment="1" applyProtection="1">
      <alignment vertical="center" wrapText="1"/>
    </xf>
    <xf numFmtId="0" fontId="0" fillId="3" borderId="5" xfId="0" applyFill="1" applyBorder="1" applyAlignment="1" applyProtection="1">
      <alignment wrapText="1"/>
    </xf>
    <xf numFmtId="0" fontId="0" fillId="0" borderId="0" xfId="0" applyAlignment="1" applyProtection="1">
      <alignment wrapText="1"/>
    </xf>
    <xf numFmtId="3" fontId="0" fillId="0" borderId="6" xfId="0" applyNumberFormat="1" applyFill="1" applyBorder="1" applyProtection="1">
      <protection locked="0"/>
    </xf>
    <xf numFmtId="4" fontId="0" fillId="3" borderId="6" xfId="0" applyNumberFormat="1" applyFill="1" applyBorder="1" applyProtection="1">
      <protection locked="0"/>
    </xf>
    <xf numFmtId="4" fontId="0" fillId="3" borderId="20" xfId="0" applyNumberFormat="1" applyFill="1" applyBorder="1" applyProtection="1">
      <protection locked="0"/>
    </xf>
    <xf numFmtId="3" fontId="0" fillId="3" borderId="6" xfId="0" applyNumberFormat="1" applyFill="1" applyBorder="1" applyProtection="1">
      <protection locked="0"/>
    </xf>
    <xf numFmtId="4" fontId="0" fillId="3" borderId="21" xfId="0" applyNumberFormat="1" applyFill="1" applyBorder="1" applyProtection="1">
      <protection locked="0"/>
    </xf>
    <xf numFmtId="2" fontId="56" fillId="3" borderId="21" xfId="28" applyNumberFormat="1" applyFont="1" applyFill="1" applyBorder="1" applyAlignment="1" applyProtection="1">
      <alignment horizontal="center"/>
    </xf>
    <xf numFmtId="0" fontId="0" fillId="0" borderId="0" xfId="0" applyFill="1"/>
    <xf numFmtId="0" fontId="4" fillId="0" borderId="0" xfId="0" applyFont="1" applyFill="1" applyProtection="1"/>
    <xf numFmtId="10" fontId="23" fillId="3" borderId="0" xfId="0" applyNumberFormat="1" applyFont="1" applyFill="1" applyBorder="1" applyAlignment="1" applyProtection="1">
      <alignment horizontal="right"/>
    </xf>
    <xf numFmtId="0" fontId="15" fillId="3" borderId="0" xfId="58" applyFont="1" applyFill="1" applyBorder="1" applyAlignment="1" applyProtection="1"/>
    <xf numFmtId="0" fontId="59" fillId="3" borderId="0" xfId="0" applyFont="1" applyFill="1" applyBorder="1" applyProtection="1"/>
    <xf numFmtId="0" fontId="44" fillId="3" borderId="0" xfId="0" applyFont="1" applyFill="1" applyProtection="1"/>
    <xf numFmtId="0" fontId="6" fillId="3" borderId="0" xfId="0" applyFont="1" applyFill="1" applyBorder="1" applyAlignment="1" applyProtection="1">
      <alignment horizontal="center" wrapText="1"/>
    </xf>
    <xf numFmtId="0" fontId="32" fillId="3" borderId="0" xfId="0" applyFont="1" applyFill="1" applyBorder="1" applyAlignment="1" applyProtection="1">
      <alignment horizontal="center" wrapText="1"/>
    </xf>
    <xf numFmtId="0" fontId="42" fillId="3" borderId="0" xfId="0" applyFont="1" applyFill="1" applyBorder="1" applyAlignment="1" applyProtection="1">
      <alignment horizontal="center" vertical="center" wrapText="1"/>
    </xf>
    <xf numFmtId="0" fontId="32" fillId="3" borderId="0" xfId="0" applyFont="1" applyFill="1" applyBorder="1" applyAlignment="1" applyProtection="1">
      <alignment horizontal="center" vertical="center" wrapText="1"/>
    </xf>
    <xf numFmtId="0" fontId="0" fillId="0" borderId="0" xfId="0" applyBorder="1" applyAlignment="1"/>
    <xf numFmtId="0" fontId="8" fillId="3" borderId="0" xfId="0" applyFont="1" applyFill="1" applyBorder="1" applyAlignment="1" applyProtection="1">
      <alignment horizontal="left"/>
    </xf>
    <xf numFmtId="0" fontId="44" fillId="3" borderId="0" xfId="0" applyFont="1" applyFill="1" applyBorder="1" applyAlignment="1" applyProtection="1">
      <alignment horizontal="left"/>
    </xf>
    <xf numFmtId="0" fontId="7" fillId="3" borderId="8" xfId="0" applyFont="1" applyFill="1" applyBorder="1" applyAlignment="1" applyProtection="1"/>
    <xf numFmtId="0" fontId="44" fillId="0" borderId="0" xfId="0" applyFont="1" applyFill="1" applyBorder="1" applyAlignment="1" applyProtection="1">
      <alignment horizontal="left"/>
    </xf>
    <xf numFmtId="0" fontId="0" fillId="0" borderId="0" xfId="0" applyFill="1" applyAlignment="1" applyProtection="1">
      <alignment horizontal="left"/>
    </xf>
    <xf numFmtId="0" fontId="44" fillId="0" borderId="0" xfId="0" applyFont="1" applyFill="1" applyBorder="1" applyAlignment="1" applyProtection="1"/>
    <xf numFmtId="0" fontId="0" fillId="0" borderId="0" xfId="0" applyFill="1" applyBorder="1" applyAlignment="1"/>
    <xf numFmtId="0" fontId="0" fillId="3" borderId="5" xfId="0" applyFill="1" applyBorder="1" applyAlignment="1" applyProtection="1"/>
    <xf numFmtId="0" fontId="8" fillId="3" borderId="5" xfId="0" applyFont="1" applyFill="1" applyBorder="1" applyAlignment="1" applyProtection="1">
      <alignment horizontal="left"/>
    </xf>
    <xf numFmtId="0" fontId="5" fillId="3" borderId="5" xfId="0" applyFont="1" applyFill="1" applyBorder="1" applyAlignment="1" applyProtection="1">
      <alignment horizontal="right"/>
    </xf>
    <xf numFmtId="0" fontId="44" fillId="3" borderId="5" xfId="0" applyFont="1" applyFill="1" applyBorder="1" applyAlignment="1" applyProtection="1"/>
    <xf numFmtId="0" fontId="7" fillId="3" borderId="2" xfId="0" applyFont="1" applyFill="1" applyBorder="1" applyAlignment="1" applyProtection="1"/>
    <xf numFmtId="0" fontId="19" fillId="3" borderId="0" xfId="0" applyFont="1" applyFill="1" applyBorder="1" applyAlignment="1" applyProtection="1">
      <alignment horizontal="center"/>
    </xf>
    <xf numFmtId="0" fontId="23" fillId="3" borderId="0" xfId="0" applyFont="1" applyFill="1" applyBorder="1" applyAlignment="1" applyProtection="1"/>
    <xf numFmtId="0" fontId="0" fillId="3" borderId="0" xfId="0" applyFill="1" applyAlignment="1" applyProtection="1"/>
    <xf numFmtId="0" fontId="44" fillId="3" borderId="10" xfId="0" applyFont="1" applyFill="1" applyBorder="1" applyAlignment="1" applyProtection="1">
      <alignment horizontal="center"/>
    </xf>
    <xf numFmtId="0" fontId="32" fillId="3" borderId="20" xfId="0" applyFont="1" applyFill="1" applyBorder="1" applyAlignment="1" applyProtection="1">
      <alignment horizontal="center" wrapText="1"/>
    </xf>
    <xf numFmtId="0" fontId="27" fillId="3" borderId="0" xfId="0" applyFont="1" applyFill="1" applyBorder="1" applyAlignment="1" applyProtection="1">
      <alignment horizontal="center"/>
    </xf>
    <xf numFmtId="0" fontId="39" fillId="3" borderId="0" xfId="0" applyFont="1" applyFill="1" applyBorder="1" applyAlignment="1" applyProtection="1">
      <alignment horizontal="center"/>
    </xf>
    <xf numFmtId="0" fontId="5" fillId="3" borderId="22" xfId="0" applyFont="1" applyFill="1" applyBorder="1" applyAlignment="1" applyProtection="1">
      <alignment horizontal="center" vertical="center" wrapText="1"/>
    </xf>
    <xf numFmtId="0" fontId="27" fillId="3" borderId="0" xfId="0" applyFont="1" applyFill="1" applyBorder="1" applyAlignment="1" applyProtection="1">
      <alignment horizontal="center"/>
      <protection locked="0"/>
    </xf>
    <xf numFmtId="0" fontId="0" fillId="3" borderId="0" xfId="0" applyFill="1" applyBorder="1" applyProtection="1">
      <protection locked="0"/>
    </xf>
    <xf numFmtId="0" fontId="61" fillId="0" borderId="23" xfId="0" applyFont="1" applyBorder="1" applyProtection="1">
      <protection locked="0"/>
    </xf>
    <xf numFmtId="0" fontId="5" fillId="3" borderId="0" xfId="0" applyFont="1" applyFill="1" applyBorder="1" applyAlignment="1" applyProtection="1">
      <alignment horizontal="center"/>
    </xf>
    <xf numFmtId="0" fontId="0" fillId="3" borderId="0" xfId="0" applyFill="1" applyBorder="1" applyAlignment="1" applyProtection="1">
      <alignment horizontal="left"/>
    </xf>
    <xf numFmtId="0" fontId="40" fillId="3" borderId="0" xfId="0" applyFont="1" applyFill="1" applyBorder="1" applyAlignment="1" applyProtection="1"/>
    <xf numFmtId="0" fontId="39" fillId="3" borderId="0" xfId="0" applyFont="1" applyFill="1" applyBorder="1" applyAlignment="1" applyProtection="1"/>
    <xf numFmtId="0" fontId="50" fillId="3" borderId="0" xfId="0" applyFont="1" applyFill="1" applyBorder="1" applyAlignment="1" applyProtection="1">
      <alignment horizontal="left"/>
    </xf>
    <xf numFmtId="0" fontId="0" fillId="3" borderId="24" xfId="0" applyFill="1" applyBorder="1" applyProtection="1"/>
    <xf numFmtId="0" fontId="0" fillId="12" borderId="25" xfId="0" applyFill="1" applyBorder="1" applyProtection="1"/>
    <xf numFmtId="0" fontId="0" fillId="0" borderId="26" xfId="0" applyBorder="1" applyAlignment="1" applyProtection="1"/>
    <xf numFmtId="0" fontId="0" fillId="12" borderId="26" xfId="0" applyFill="1" applyBorder="1" applyAlignment="1" applyProtection="1"/>
    <xf numFmtId="0" fontId="5" fillId="3" borderId="27" xfId="0" applyFont="1" applyFill="1" applyBorder="1" applyAlignment="1" applyProtection="1">
      <alignment horizontal="left" vertical="center" wrapText="1"/>
    </xf>
    <xf numFmtId="0" fontId="5" fillId="3" borderId="0" xfId="0" applyFont="1" applyFill="1" applyBorder="1" applyAlignment="1" applyProtection="1">
      <alignment horizontal="center" vertical="center" wrapText="1"/>
    </xf>
    <xf numFmtId="0" fontId="5" fillId="3" borderId="3" xfId="0" applyFont="1" applyFill="1" applyBorder="1" applyAlignment="1" applyProtection="1">
      <alignment horizontal="left" vertical="center" wrapText="1"/>
    </xf>
    <xf numFmtId="0" fontId="5" fillId="3" borderId="28" xfId="0" applyFont="1" applyFill="1" applyBorder="1" applyAlignment="1" applyProtection="1">
      <alignment horizontal="left" vertical="center" wrapText="1"/>
    </xf>
    <xf numFmtId="44" fontId="4" fillId="3" borderId="29" xfId="35" applyFont="1" applyFill="1" applyBorder="1" applyAlignment="1" applyProtection="1">
      <alignment horizontal="left" vertical="center" wrapText="1"/>
    </xf>
    <xf numFmtId="43" fontId="4" fillId="3" borderId="30" xfId="28" applyFont="1" applyFill="1" applyBorder="1" applyAlignment="1" applyProtection="1">
      <alignment horizontal="center"/>
    </xf>
    <xf numFmtId="43" fontId="5" fillId="3" borderId="20" xfId="28" applyFont="1" applyFill="1" applyBorder="1" applyAlignment="1" applyProtection="1">
      <alignment horizontal="center"/>
    </xf>
    <xf numFmtId="43" fontId="4" fillId="3" borderId="6" xfId="28" applyFont="1" applyFill="1" applyBorder="1" applyAlignment="1" applyProtection="1">
      <alignment horizontal="center"/>
    </xf>
    <xf numFmtId="43" fontId="4" fillId="3" borderId="11" xfId="28" applyFont="1" applyFill="1" applyBorder="1" applyAlignment="1" applyProtection="1">
      <alignment horizontal="center"/>
    </xf>
    <xf numFmtId="43" fontId="5" fillId="3" borderId="31" xfId="28" applyFont="1" applyFill="1" applyBorder="1" applyAlignment="1" applyProtection="1">
      <alignment horizontal="center"/>
    </xf>
    <xf numFmtId="43" fontId="4" fillId="3" borderId="20" xfId="28" applyFont="1" applyFill="1" applyBorder="1" applyAlignment="1" applyProtection="1">
      <alignment horizontal="center"/>
    </xf>
    <xf numFmtId="43" fontId="5" fillId="3" borderId="21" xfId="28" applyFont="1" applyFill="1" applyBorder="1" applyAlignment="1" applyProtection="1">
      <alignment horizontal="center"/>
    </xf>
    <xf numFmtId="0" fontId="5" fillId="3" borderId="20" xfId="0" applyFont="1" applyFill="1" applyBorder="1" applyAlignment="1" applyProtection="1">
      <alignment horizontal="left" vertical="center" wrapText="1"/>
    </xf>
    <xf numFmtId="44" fontId="4" fillId="3" borderId="32" xfId="35" applyFont="1" applyFill="1" applyBorder="1" applyAlignment="1" applyProtection="1">
      <alignment horizontal="left" vertical="center" wrapText="1"/>
    </xf>
    <xf numFmtId="43" fontId="4" fillId="3" borderId="23" xfId="28" applyFont="1" applyFill="1" applyBorder="1" applyAlignment="1" applyProtection="1">
      <alignment horizontal="center"/>
    </xf>
    <xf numFmtId="5" fontId="0" fillId="3" borderId="29" xfId="0" applyNumberFormat="1" applyFill="1" applyBorder="1" applyAlignment="1" applyProtection="1">
      <alignment horizontal="left"/>
    </xf>
    <xf numFmtId="43" fontId="9" fillId="3" borderId="30" xfId="28" applyFont="1" applyFill="1" applyBorder="1" applyProtection="1"/>
    <xf numFmtId="10" fontId="9" fillId="3" borderId="20" xfId="96" applyNumberFormat="1" applyFont="1" applyFill="1" applyBorder="1" applyProtection="1"/>
    <xf numFmtId="10" fontId="9" fillId="3" borderId="6" xfId="96" applyNumberFormat="1" applyFont="1" applyFill="1" applyBorder="1" applyProtection="1"/>
    <xf numFmtId="43" fontId="9" fillId="3" borderId="11" xfId="28" applyFont="1" applyFill="1" applyBorder="1" applyProtection="1"/>
    <xf numFmtId="10" fontId="9" fillId="3" borderId="31" xfId="96" applyNumberFormat="1" applyFont="1" applyFill="1" applyBorder="1" applyProtection="1"/>
    <xf numFmtId="43" fontId="9" fillId="3" borderId="6" xfId="28" applyFont="1" applyFill="1" applyBorder="1" applyProtection="1"/>
    <xf numFmtId="10" fontId="9" fillId="3" borderId="21" xfId="96" applyNumberFormat="1" applyFont="1" applyFill="1" applyBorder="1" applyProtection="1"/>
    <xf numFmtId="5" fontId="0" fillId="3" borderId="20" xfId="0" applyNumberFormat="1" applyFill="1" applyBorder="1" applyAlignment="1" applyProtection="1">
      <alignment horizontal="left"/>
    </xf>
    <xf numFmtId="5" fontId="0" fillId="3" borderId="32" xfId="0" applyNumberFormat="1" applyFill="1" applyBorder="1" applyAlignment="1" applyProtection="1">
      <alignment horizontal="left"/>
    </xf>
    <xf numFmtId="5" fontId="0" fillId="3" borderId="33" xfId="0" applyNumberFormat="1" applyFill="1" applyBorder="1" applyAlignment="1" applyProtection="1">
      <alignment horizontal="left"/>
    </xf>
    <xf numFmtId="43" fontId="9" fillId="3" borderId="34" xfId="28" applyFont="1" applyFill="1" applyBorder="1" applyProtection="1"/>
    <xf numFmtId="10" fontId="9" fillId="3" borderId="35" xfId="96" applyNumberFormat="1" applyFont="1" applyFill="1" applyBorder="1" applyProtection="1"/>
    <xf numFmtId="10" fontId="9" fillId="3" borderId="36" xfId="96" applyNumberFormat="1" applyFont="1" applyFill="1" applyBorder="1" applyProtection="1"/>
    <xf numFmtId="43" fontId="9" fillId="3" borderId="37" xfId="28" applyFont="1" applyFill="1" applyBorder="1" applyProtection="1"/>
    <xf numFmtId="10" fontId="9" fillId="3" borderId="38" xfId="96" applyNumberFormat="1" applyFont="1" applyFill="1" applyBorder="1" applyProtection="1"/>
    <xf numFmtId="43" fontId="9" fillId="3" borderId="36" xfId="28" applyFont="1" applyFill="1" applyBorder="1" applyProtection="1"/>
    <xf numFmtId="5" fontId="0" fillId="3" borderId="39" xfId="0" applyNumberFormat="1" applyFill="1" applyBorder="1" applyAlignment="1" applyProtection="1">
      <alignment horizontal="left"/>
    </xf>
    <xf numFmtId="5" fontId="0" fillId="3" borderId="40" xfId="0" applyNumberFormat="1" applyFill="1" applyBorder="1" applyAlignment="1" applyProtection="1">
      <alignment horizontal="left"/>
    </xf>
    <xf numFmtId="10" fontId="9" fillId="3" borderId="41" xfId="96" applyNumberFormat="1" applyFont="1" applyFill="1" applyBorder="1" applyProtection="1"/>
    <xf numFmtId="0" fontId="0" fillId="3" borderId="42" xfId="0" applyFill="1" applyBorder="1" applyProtection="1"/>
    <xf numFmtId="5" fontId="0" fillId="3" borderId="0" xfId="0" applyNumberFormat="1" applyFill="1" applyBorder="1" applyAlignment="1" applyProtection="1">
      <alignment horizontal="left"/>
    </xf>
    <xf numFmtId="0" fontId="0" fillId="3" borderId="43" xfId="0" applyFill="1" applyBorder="1" applyProtection="1"/>
    <xf numFmtId="0" fontId="5" fillId="3" borderId="15" xfId="0" applyFont="1" applyFill="1" applyBorder="1" applyAlignment="1" applyProtection="1">
      <alignment horizontal="left" vertical="center" wrapText="1"/>
    </xf>
    <xf numFmtId="0" fontId="5" fillId="3" borderId="44" xfId="0" applyFont="1" applyFill="1" applyBorder="1" applyAlignment="1" applyProtection="1">
      <alignment horizontal="left" vertical="center" wrapText="1"/>
    </xf>
    <xf numFmtId="5" fontId="0" fillId="3" borderId="45" xfId="0" applyNumberFormat="1" applyFill="1" applyBorder="1" applyAlignment="1" applyProtection="1">
      <alignment horizontal="left"/>
    </xf>
    <xf numFmtId="5" fontId="0" fillId="3" borderId="46" xfId="0" applyNumberFormat="1" applyFill="1" applyBorder="1" applyAlignment="1" applyProtection="1">
      <alignment horizontal="left"/>
    </xf>
    <xf numFmtId="0" fontId="5" fillId="3" borderId="47" xfId="0" applyFont="1" applyFill="1" applyBorder="1" applyAlignment="1" applyProtection="1">
      <alignment horizontal="left" vertical="center" wrapText="1"/>
    </xf>
    <xf numFmtId="0" fontId="5" fillId="3" borderId="48" xfId="0" applyFont="1" applyFill="1" applyBorder="1" applyAlignment="1" applyProtection="1">
      <alignment horizontal="left" vertical="center" wrapText="1"/>
    </xf>
    <xf numFmtId="44" fontId="4" fillId="3" borderId="45" xfId="35" applyFont="1" applyFill="1" applyBorder="1" applyAlignment="1" applyProtection="1">
      <alignment horizontal="left" vertical="center" wrapText="1"/>
    </xf>
    <xf numFmtId="5" fontId="0" fillId="3" borderId="49" xfId="0" applyNumberFormat="1" applyFill="1" applyBorder="1" applyAlignment="1" applyProtection="1">
      <alignment horizontal="left"/>
    </xf>
    <xf numFmtId="5" fontId="0" fillId="3" borderId="50" xfId="0" applyNumberFormat="1" applyFill="1" applyBorder="1" applyAlignment="1" applyProtection="1">
      <alignment horizontal="left"/>
    </xf>
    <xf numFmtId="5" fontId="0" fillId="3" borderId="51" xfId="0" applyNumberFormat="1" applyFill="1" applyBorder="1" applyAlignment="1" applyProtection="1">
      <alignment horizontal="left"/>
    </xf>
    <xf numFmtId="0" fontId="5" fillId="3" borderId="52" xfId="0" applyFont="1" applyFill="1" applyBorder="1" applyProtection="1"/>
    <xf numFmtId="0" fontId="5" fillId="3" borderId="53" xfId="0" applyFont="1" applyFill="1" applyBorder="1" applyAlignment="1" applyProtection="1">
      <alignment wrapText="1"/>
    </xf>
    <xf numFmtId="0" fontId="5" fillId="3" borderId="54" xfId="0" applyFont="1" applyFill="1" applyBorder="1" applyAlignment="1" applyProtection="1">
      <alignment horizontal="center" wrapText="1"/>
    </xf>
    <xf numFmtId="0" fontId="5" fillId="3" borderId="6" xfId="0" applyFont="1" applyFill="1" applyBorder="1" applyAlignment="1" applyProtection="1">
      <alignment horizontal="center" wrapText="1"/>
    </xf>
    <xf numFmtId="0" fontId="5" fillId="3" borderId="21" xfId="0" applyFont="1" applyFill="1" applyBorder="1" applyAlignment="1" applyProtection="1">
      <alignment horizontal="center" wrapText="1"/>
    </xf>
    <xf numFmtId="0" fontId="0" fillId="3" borderId="55" xfId="0" applyFill="1" applyBorder="1" applyProtection="1"/>
    <xf numFmtId="0" fontId="0" fillId="3" borderId="22" xfId="0" applyFill="1" applyBorder="1" applyProtection="1"/>
    <xf numFmtId="0" fontId="57" fillId="3" borderId="5" xfId="0" applyFont="1" applyFill="1" applyBorder="1" applyProtection="1"/>
    <xf numFmtId="0" fontId="23" fillId="3" borderId="1" xfId="0" applyFont="1" applyFill="1" applyBorder="1" applyProtection="1"/>
    <xf numFmtId="0" fontId="23" fillId="3" borderId="8" xfId="0" applyFont="1" applyFill="1" applyBorder="1" applyProtection="1"/>
    <xf numFmtId="0" fontId="23" fillId="3" borderId="9" xfId="0" applyFont="1" applyFill="1" applyBorder="1" applyProtection="1"/>
    <xf numFmtId="170" fontId="23" fillId="3" borderId="0" xfId="28" applyNumberFormat="1" applyFont="1" applyFill="1" applyBorder="1" applyProtection="1"/>
    <xf numFmtId="0" fontId="23" fillId="3" borderId="0" xfId="0" applyFont="1" applyFill="1" applyBorder="1" applyAlignment="1" applyProtection="1">
      <alignment horizontal="right"/>
    </xf>
    <xf numFmtId="0" fontId="6" fillId="3" borderId="0" xfId="0" applyFont="1" applyFill="1" applyBorder="1" applyAlignment="1" applyProtection="1">
      <alignment horizontal="right"/>
    </xf>
    <xf numFmtId="170" fontId="6" fillId="3" borderId="56" xfId="0" applyNumberFormat="1" applyFont="1" applyFill="1" applyBorder="1" applyProtection="1"/>
    <xf numFmtId="10" fontId="23" fillId="3" borderId="0" xfId="0" applyNumberFormat="1" applyFont="1" applyFill="1" applyBorder="1" applyProtection="1"/>
    <xf numFmtId="3" fontId="23" fillId="3" borderId="0" xfId="0" applyNumberFormat="1" applyFont="1" applyFill="1" applyBorder="1" applyProtection="1"/>
    <xf numFmtId="5" fontId="23" fillId="3" borderId="0" xfId="0" applyNumberFormat="1" applyFont="1" applyFill="1" applyBorder="1" applyProtection="1"/>
    <xf numFmtId="0" fontId="45" fillId="3" borderId="0" xfId="0" applyFont="1" applyFill="1" applyBorder="1" applyProtection="1"/>
    <xf numFmtId="5" fontId="23" fillId="3" borderId="2" xfId="0" applyNumberFormat="1" applyFont="1" applyFill="1" applyBorder="1" applyProtection="1"/>
    <xf numFmtId="10" fontId="53" fillId="3" borderId="2" xfId="0" applyNumberFormat="1" applyFont="1" applyFill="1" applyBorder="1" applyAlignment="1" applyProtection="1">
      <alignment horizontal="right"/>
    </xf>
    <xf numFmtId="5" fontId="53" fillId="3" borderId="0" xfId="0" applyNumberFormat="1" applyFont="1" applyFill="1" applyBorder="1" applyProtection="1"/>
    <xf numFmtId="10" fontId="15" fillId="3" borderId="56" xfId="0" applyNumberFormat="1" applyFont="1" applyFill="1" applyBorder="1" applyAlignment="1" applyProtection="1">
      <alignment horizontal="right"/>
    </xf>
    <xf numFmtId="170" fontId="15" fillId="3" borderId="56" xfId="0" applyNumberFormat="1" applyFont="1" applyFill="1" applyBorder="1" applyProtection="1"/>
    <xf numFmtId="10" fontId="53" fillId="3" borderId="0" xfId="0" applyNumberFormat="1" applyFont="1" applyFill="1" applyBorder="1" applyProtection="1"/>
    <xf numFmtId="0" fontId="54" fillId="3" borderId="0" xfId="0" applyFont="1" applyFill="1" applyBorder="1" applyProtection="1"/>
    <xf numFmtId="0" fontId="67" fillId="3" borderId="0" xfId="0" applyFont="1" applyFill="1" applyBorder="1" applyProtection="1"/>
    <xf numFmtId="170" fontId="23" fillId="3" borderId="56" xfId="0" applyNumberFormat="1" applyFont="1" applyFill="1" applyBorder="1" applyProtection="1"/>
    <xf numFmtId="0" fontId="23" fillId="3" borderId="7" xfId="0" applyFont="1" applyFill="1" applyBorder="1" applyProtection="1"/>
    <xf numFmtId="0" fontId="23" fillId="3" borderId="2" xfId="0" applyFont="1" applyFill="1" applyBorder="1" applyProtection="1"/>
    <xf numFmtId="0" fontId="23" fillId="3" borderId="10" xfId="0" applyFont="1" applyFill="1" applyBorder="1" applyProtection="1"/>
    <xf numFmtId="0" fontId="0" fillId="3" borderId="0" xfId="0" applyFill="1" applyBorder="1" applyAlignment="1" applyProtection="1">
      <alignment horizontal="center"/>
    </xf>
    <xf numFmtId="171" fontId="0" fillId="3" borderId="0" xfId="0" applyNumberFormat="1" applyFill="1" applyBorder="1" applyAlignment="1" applyProtection="1">
      <alignment horizontal="center"/>
    </xf>
    <xf numFmtId="0" fontId="0" fillId="3" borderId="0" xfId="0" applyFill="1" applyBorder="1" applyAlignment="1" applyProtection="1"/>
    <xf numFmtId="0" fontId="17" fillId="3" borderId="0" xfId="0" applyFont="1" applyFill="1" applyBorder="1" applyAlignment="1" applyProtection="1">
      <alignment horizontal="center"/>
    </xf>
    <xf numFmtId="0" fontId="60" fillId="3" borderId="0" xfId="0" applyFont="1" applyFill="1" applyBorder="1" applyAlignment="1" applyProtection="1">
      <alignment horizontal="left"/>
    </xf>
    <xf numFmtId="0" fontId="60" fillId="3" borderId="0" xfId="0" applyFont="1" applyFill="1" applyBorder="1" applyProtection="1"/>
    <xf numFmtId="0" fontId="32" fillId="3" borderId="0" xfId="0" applyFont="1" applyFill="1" applyBorder="1" applyProtection="1"/>
    <xf numFmtId="0" fontId="41" fillId="3" borderId="0" xfId="0" applyFont="1" applyFill="1" applyBorder="1" applyProtection="1"/>
    <xf numFmtId="0" fontId="32" fillId="3" borderId="6" xfId="0" applyFont="1" applyFill="1" applyBorder="1" applyAlignment="1" applyProtection="1">
      <alignment horizontal="center" wrapText="1"/>
    </xf>
    <xf numFmtId="0" fontId="23" fillId="0" borderId="0" xfId="0" applyFont="1" applyFill="1" applyBorder="1" applyProtection="1"/>
    <xf numFmtId="0" fontId="23" fillId="0" borderId="3" xfId="0" applyFont="1" applyFill="1" applyBorder="1" applyAlignment="1" applyProtection="1">
      <alignment horizontal="center" wrapText="1"/>
    </xf>
    <xf numFmtId="0" fontId="23" fillId="0" borderId="0" xfId="0" applyFont="1" applyFill="1" applyBorder="1" applyAlignment="1" applyProtection="1">
      <alignment horizontal="center" wrapText="1"/>
    </xf>
    <xf numFmtId="0" fontId="32" fillId="3" borderId="6" xfId="0" applyFont="1" applyFill="1" applyBorder="1" applyProtection="1"/>
    <xf numFmtId="0" fontId="65" fillId="3" borderId="20" xfId="0" applyFont="1" applyFill="1" applyBorder="1" applyAlignment="1" applyProtection="1">
      <alignment horizontal="center"/>
    </xf>
    <xf numFmtId="10" fontId="32" fillId="3" borderId="6" xfId="96" applyNumberFormat="1" applyFont="1" applyFill="1" applyBorder="1" applyAlignment="1" applyProtection="1">
      <alignment horizontal="center"/>
    </xf>
    <xf numFmtId="14" fontId="0" fillId="0" borderId="0" xfId="0" applyNumberFormat="1"/>
    <xf numFmtId="4" fontId="0" fillId="3" borderId="0" xfId="0" applyNumberFormat="1" applyFill="1" applyBorder="1" applyProtection="1"/>
    <xf numFmtId="43" fontId="9" fillId="3" borderId="0" xfId="28" applyFont="1" applyFill="1" applyBorder="1" applyProtection="1"/>
    <xf numFmtId="10" fontId="9" fillId="3" borderId="0" xfId="96" applyNumberFormat="1" applyFont="1" applyFill="1" applyBorder="1" applyProtection="1"/>
    <xf numFmtId="43" fontId="9" fillId="3" borderId="9" xfId="28" applyFont="1" applyFill="1" applyBorder="1" applyProtection="1"/>
    <xf numFmtId="10" fontId="9" fillId="3" borderId="1" xfId="96" applyNumberFormat="1" applyFont="1" applyFill="1" applyBorder="1" applyProtection="1"/>
    <xf numFmtId="43" fontId="9" fillId="3" borderId="4" xfId="28" applyFont="1" applyFill="1" applyBorder="1" applyProtection="1"/>
    <xf numFmtId="10" fontId="9" fillId="3" borderId="57" xfId="96" applyNumberFormat="1" applyFont="1" applyFill="1" applyBorder="1" applyProtection="1"/>
    <xf numFmtId="43" fontId="9" fillId="3" borderId="42" xfId="28" applyFont="1" applyFill="1" applyBorder="1" applyProtection="1"/>
    <xf numFmtId="10" fontId="9" fillId="3" borderId="42" xfId="96" applyNumberFormat="1" applyFont="1" applyFill="1" applyBorder="1" applyProtection="1"/>
    <xf numFmtId="43" fontId="9" fillId="3" borderId="58" xfId="28" applyFont="1" applyFill="1" applyBorder="1" applyProtection="1"/>
    <xf numFmtId="10" fontId="9" fillId="3" borderId="59" xfId="96" applyNumberFormat="1" applyFont="1" applyFill="1" applyBorder="1" applyProtection="1"/>
    <xf numFmtId="10" fontId="9" fillId="3" borderId="4" xfId="96" applyNumberFormat="1" applyFont="1" applyFill="1" applyBorder="1" applyProtection="1"/>
    <xf numFmtId="0" fontId="0" fillId="3" borderId="15" xfId="0" applyFill="1" applyBorder="1" applyProtection="1"/>
    <xf numFmtId="43" fontId="5" fillId="3" borderId="0" xfId="28" applyFont="1" applyFill="1" applyBorder="1" applyAlignment="1" applyProtection="1">
      <alignment horizontal="center"/>
    </xf>
    <xf numFmtId="0" fontId="8" fillId="3" borderId="0" xfId="0" applyFont="1" applyFill="1" applyBorder="1" applyAlignment="1" applyProtection="1">
      <alignment horizontal="center"/>
    </xf>
    <xf numFmtId="3" fontId="0" fillId="3" borderId="0" xfId="0" applyNumberFormat="1" applyFill="1" applyBorder="1" applyProtection="1"/>
    <xf numFmtId="3" fontId="0" fillId="3" borderId="6" xfId="0" applyNumberFormat="1" applyFill="1" applyBorder="1" applyProtection="1"/>
    <xf numFmtId="4" fontId="0" fillId="3" borderId="6" xfId="0" applyNumberFormat="1" applyFill="1" applyBorder="1" applyProtection="1"/>
    <xf numFmtId="4" fontId="0" fillId="3" borderId="0" xfId="0" applyNumberFormat="1" applyFill="1" applyBorder="1" applyAlignment="1" applyProtection="1"/>
    <xf numFmtId="0" fontId="23" fillId="3" borderId="0" xfId="0" applyFont="1" applyFill="1" applyBorder="1" applyProtection="1">
      <protection locked="0"/>
    </xf>
    <xf numFmtId="0" fontId="0" fillId="3" borderId="3" xfId="0" applyFill="1" applyBorder="1" applyAlignment="1" applyProtection="1">
      <alignment horizontal="left"/>
    </xf>
    <xf numFmtId="0" fontId="15" fillId="3" borderId="0" xfId="58" applyFont="1" applyFill="1" applyBorder="1" applyAlignment="1" applyProtection="1">
      <alignment horizontal="left"/>
    </xf>
    <xf numFmtId="0" fontId="48" fillId="3" borderId="0" xfId="58" applyFont="1" applyFill="1" applyBorder="1" applyAlignment="1" applyProtection="1">
      <alignment horizontal="center"/>
    </xf>
    <xf numFmtId="0" fontId="21" fillId="3" borderId="0" xfId="59" applyFont="1" applyFill="1" applyBorder="1" applyAlignment="1" applyProtection="1">
      <alignment horizontal="center"/>
    </xf>
    <xf numFmtId="0" fontId="18" fillId="3" borderId="0" xfId="58" applyFont="1" applyFill="1" applyBorder="1" applyAlignment="1" applyProtection="1">
      <alignment horizontal="center"/>
    </xf>
    <xf numFmtId="0" fontId="8" fillId="3" borderId="0" xfId="60" applyFill="1" applyBorder="1" applyAlignment="1" applyProtection="1">
      <alignment horizontal="right" vertical="center" wrapText="1"/>
    </xf>
    <xf numFmtId="0" fontId="8" fillId="3" borderId="0" xfId="60" applyFill="1" applyBorder="1" applyAlignment="1" applyProtection="1">
      <alignment horizontal="center" vertical="center" wrapText="1"/>
    </xf>
    <xf numFmtId="0" fontId="15" fillId="3" borderId="0" xfId="58" applyFill="1" applyBorder="1" applyAlignment="1" applyProtection="1">
      <alignment horizontal="center"/>
    </xf>
    <xf numFmtId="0" fontId="0" fillId="13" borderId="2" xfId="0" applyFill="1" applyBorder="1" applyProtection="1"/>
    <xf numFmtId="0" fontId="0" fillId="13" borderId="8" xfId="0" applyFill="1" applyBorder="1" applyProtection="1"/>
    <xf numFmtId="0" fontId="15" fillId="3" borderId="0" xfId="58" applyFill="1" applyBorder="1" applyAlignment="1" applyProtection="1"/>
    <xf numFmtId="0" fontId="51" fillId="3" borderId="0" xfId="0" applyFont="1" applyFill="1" applyBorder="1" applyProtection="1"/>
    <xf numFmtId="0" fontId="70" fillId="3" borderId="2" xfId="0" applyFont="1" applyFill="1" applyBorder="1" applyAlignment="1" applyProtection="1"/>
    <xf numFmtId="15" fontId="71" fillId="3" borderId="2" xfId="0" applyNumberFormat="1" applyFont="1" applyFill="1" applyBorder="1" applyAlignment="1" applyProtection="1"/>
    <xf numFmtId="18" fontId="71" fillId="3" borderId="2" xfId="0" applyNumberFormat="1" applyFont="1" applyFill="1" applyBorder="1" applyAlignment="1" applyProtection="1"/>
    <xf numFmtId="0" fontId="71" fillId="3" borderId="2" xfId="0" applyFont="1" applyFill="1" applyBorder="1" applyAlignment="1" applyProtection="1"/>
    <xf numFmtId="4" fontId="11" fillId="3" borderId="6" xfId="0" applyNumberFormat="1" applyFont="1" applyFill="1" applyBorder="1" applyProtection="1"/>
    <xf numFmtId="0" fontId="0" fillId="3" borderId="0" xfId="0" applyFill="1" applyBorder="1"/>
    <xf numFmtId="0" fontId="23" fillId="7" borderId="0" xfId="0" applyFont="1" applyFill="1" applyBorder="1" applyAlignment="1" applyProtection="1"/>
    <xf numFmtId="0" fontId="22" fillId="3" borderId="0" xfId="0" applyFont="1" applyFill="1" applyBorder="1" applyAlignment="1" applyProtection="1">
      <alignment horizontal="left"/>
    </xf>
    <xf numFmtId="0" fontId="23" fillId="3" borderId="0" xfId="0" applyFont="1" applyFill="1" applyBorder="1" applyAlignment="1" applyProtection="1">
      <alignment horizontal="left"/>
    </xf>
    <xf numFmtId="0" fontId="73" fillId="3" borderId="0" xfId="0" applyFont="1" applyFill="1" applyBorder="1" applyAlignment="1" applyProtection="1">
      <alignment horizontal="left"/>
    </xf>
    <xf numFmtId="0" fontId="73" fillId="3" borderId="0" xfId="0" applyFont="1" applyFill="1" applyBorder="1" applyAlignment="1" applyProtection="1">
      <alignment horizontal="center"/>
    </xf>
    <xf numFmtId="0" fontId="0" fillId="0" borderId="0" xfId="0" applyFont="1"/>
    <xf numFmtId="0" fontId="23" fillId="3" borderId="0" xfId="0" applyFont="1" applyFill="1" applyBorder="1"/>
    <xf numFmtId="10" fontId="61" fillId="3" borderId="6" xfId="96" applyNumberFormat="1" applyFont="1" applyFill="1" applyBorder="1" applyAlignment="1" applyProtection="1">
      <alignment horizontal="center"/>
    </xf>
    <xf numFmtId="0" fontId="40" fillId="3" borderId="0" xfId="0" applyFont="1" applyFill="1" applyBorder="1" applyProtection="1"/>
    <xf numFmtId="10" fontId="61" fillId="3" borderId="6" xfId="96" applyNumberFormat="1" applyFont="1" applyFill="1" applyBorder="1" applyAlignment="1" applyProtection="1">
      <alignment horizontal="center" wrapText="1"/>
    </xf>
    <xf numFmtId="10" fontId="61" fillId="3" borderId="6" xfId="96" applyNumberFormat="1" applyFont="1" applyFill="1" applyBorder="1" applyProtection="1"/>
    <xf numFmtId="0" fontId="2" fillId="0" borderId="0" xfId="0" applyFont="1" applyBorder="1"/>
    <xf numFmtId="2" fontId="56" fillId="3" borderId="20" xfId="28" applyNumberFormat="1" applyFont="1" applyFill="1" applyBorder="1" applyAlignment="1" applyProtection="1">
      <alignment horizontal="center"/>
    </xf>
    <xf numFmtId="0" fontId="5" fillId="3" borderId="60" xfId="0" applyFont="1" applyFill="1" applyBorder="1" applyAlignment="1" applyProtection="1">
      <alignment horizontal="center" wrapText="1"/>
    </xf>
    <xf numFmtId="0" fontId="39" fillId="3" borderId="0" xfId="0" applyFont="1" applyFill="1" applyBorder="1" applyAlignment="1" applyProtection="1">
      <alignment horizontal="left"/>
    </xf>
    <xf numFmtId="0" fontId="23" fillId="3" borderId="3" xfId="0" applyFont="1" applyFill="1" applyBorder="1" applyAlignment="1" applyProtection="1">
      <alignment horizontal="left"/>
    </xf>
    <xf numFmtId="4" fontId="4" fillId="0" borderId="23" xfId="0" applyNumberFormat="1" applyFont="1" applyFill="1" applyBorder="1" applyProtection="1">
      <protection locked="0"/>
    </xf>
    <xf numFmtId="0" fontId="4" fillId="0" borderId="6" xfId="0" applyFont="1" applyBorder="1" applyAlignment="1" applyProtection="1">
      <protection locked="0"/>
    </xf>
    <xf numFmtId="4" fontId="11" fillId="0" borderId="6" xfId="0" applyNumberFormat="1" applyFont="1" applyFill="1" applyBorder="1" applyAlignment="1" applyProtection="1">
      <alignment horizontal="right"/>
      <protection locked="0"/>
    </xf>
    <xf numFmtId="4" fontId="11" fillId="0" borderId="20" xfId="0" applyNumberFormat="1" applyFont="1" applyFill="1" applyBorder="1" applyAlignment="1" applyProtection="1">
      <alignment horizontal="right"/>
      <protection locked="0"/>
    </xf>
    <xf numFmtId="4" fontId="11" fillId="0" borderId="21" xfId="0" applyNumberFormat="1" applyFont="1" applyFill="1" applyBorder="1" applyAlignment="1" applyProtection="1">
      <alignment horizontal="right"/>
      <protection locked="0"/>
    </xf>
    <xf numFmtId="0" fontId="4" fillId="0" borderId="36" xfId="0" applyFont="1" applyBorder="1" applyAlignment="1" applyProtection="1">
      <protection locked="0"/>
    </xf>
    <xf numFmtId="4" fontId="11" fillId="0" borderId="36" xfId="0" applyNumberFormat="1" applyFont="1" applyFill="1" applyBorder="1" applyAlignment="1" applyProtection="1">
      <alignment horizontal="right"/>
      <protection locked="0"/>
    </xf>
    <xf numFmtId="4" fontId="11" fillId="0" borderId="35" xfId="0" applyNumberFormat="1" applyFont="1" applyFill="1" applyBorder="1" applyAlignment="1" applyProtection="1">
      <alignment horizontal="right"/>
      <protection locked="0"/>
    </xf>
    <xf numFmtId="4" fontId="11" fillId="0" borderId="41" xfId="0" applyNumberFormat="1" applyFont="1" applyFill="1" applyBorder="1" applyAlignment="1" applyProtection="1">
      <alignment horizontal="right"/>
      <protection locked="0"/>
    </xf>
    <xf numFmtId="43" fontId="2" fillId="3" borderId="23" xfId="28" applyFont="1" applyFill="1" applyBorder="1" applyProtection="1"/>
    <xf numFmtId="10" fontId="2" fillId="3" borderId="21" xfId="96" applyNumberFormat="1" applyFont="1" applyFill="1" applyBorder="1" applyProtection="1"/>
    <xf numFmtId="10" fontId="2" fillId="3" borderId="20" xfId="96" applyNumberFormat="1" applyFont="1" applyFill="1" applyBorder="1" applyProtection="1"/>
    <xf numFmtId="43" fontId="2" fillId="3" borderId="6" xfId="28" applyFont="1" applyFill="1" applyBorder="1" applyProtection="1"/>
    <xf numFmtId="10" fontId="2" fillId="3" borderId="6" xfId="96" applyNumberFormat="1" applyFont="1" applyFill="1" applyBorder="1" applyProtection="1"/>
    <xf numFmtId="43" fontId="2" fillId="3" borderId="11" xfId="28" applyFont="1" applyFill="1" applyBorder="1" applyProtection="1"/>
    <xf numFmtId="43" fontId="2" fillId="3" borderId="61" xfId="28" applyFont="1" applyFill="1" applyBorder="1" applyProtection="1"/>
    <xf numFmtId="10" fontId="2" fillId="3" borderId="41" xfId="96" applyNumberFormat="1" applyFont="1" applyFill="1" applyBorder="1" applyProtection="1"/>
    <xf numFmtId="10" fontId="2" fillId="3" borderId="35" xfId="96" applyNumberFormat="1" applyFont="1" applyFill="1" applyBorder="1" applyProtection="1"/>
    <xf numFmtId="43" fontId="2" fillId="3" borderId="36" xfId="28" applyFont="1" applyFill="1" applyBorder="1" applyProtection="1"/>
    <xf numFmtId="10" fontId="2" fillId="3" borderId="36" xfId="96" applyNumberFormat="1" applyFont="1" applyFill="1" applyBorder="1" applyProtection="1"/>
    <xf numFmtId="43" fontId="2" fillId="3" borderId="37" xfId="28" applyFont="1" applyFill="1" applyBorder="1" applyProtection="1"/>
    <xf numFmtId="4" fontId="4" fillId="0" borderId="6" xfId="0" applyNumberFormat="1" applyFont="1" applyFill="1" applyBorder="1" applyProtection="1">
      <protection locked="0"/>
    </xf>
    <xf numFmtId="4" fontId="4" fillId="0" borderId="36" xfId="0" applyNumberFormat="1" applyFont="1" applyFill="1" applyBorder="1" applyProtection="1">
      <protection locked="0"/>
    </xf>
    <xf numFmtId="4" fontId="4" fillId="0" borderId="41" xfId="0" applyNumberFormat="1" applyFont="1" applyFill="1" applyBorder="1" applyProtection="1">
      <protection locked="0"/>
    </xf>
    <xf numFmtId="10" fontId="2" fillId="3" borderId="31" xfId="96" applyNumberFormat="1" applyFont="1" applyFill="1" applyBorder="1" applyProtection="1"/>
    <xf numFmtId="10" fontId="2" fillId="3" borderId="38" xfId="96" applyNumberFormat="1" applyFont="1" applyFill="1" applyBorder="1" applyProtection="1"/>
    <xf numFmtId="4" fontId="4" fillId="0" borderId="4" xfId="0" applyNumberFormat="1" applyFont="1" applyFill="1" applyBorder="1" applyProtection="1">
      <protection locked="0"/>
    </xf>
    <xf numFmtId="4" fontId="4" fillId="0" borderId="22" xfId="0" applyNumberFormat="1" applyFont="1" applyFill="1" applyBorder="1" applyProtection="1">
      <protection locked="0"/>
    </xf>
    <xf numFmtId="10" fontId="2" fillId="3" borderId="56" xfId="96" applyNumberFormat="1" applyFont="1" applyFill="1" applyBorder="1" applyProtection="1"/>
    <xf numFmtId="43" fontId="2" fillId="3" borderId="55" xfId="28" applyFont="1" applyFill="1" applyBorder="1" applyProtection="1"/>
    <xf numFmtId="0" fontId="0" fillId="3" borderId="25" xfId="0" applyFill="1" applyBorder="1" applyProtection="1"/>
    <xf numFmtId="0" fontId="0" fillId="3" borderId="28" xfId="0" applyFill="1" applyBorder="1" applyProtection="1"/>
    <xf numFmtId="0" fontId="5" fillId="3" borderId="4" xfId="0" applyFont="1" applyFill="1" applyBorder="1" applyAlignment="1" applyProtection="1">
      <alignment horizontal="center"/>
    </xf>
    <xf numFmtId="0" fontId="5" fillId="3" borderId="4" xfId="0" applyFont="1" applyFill="1" applyBorder="1" applyAlignment="1" applyProtection="1">
      <alignment horizontal="center" vertical="center" wrapText="1"/>
    </xf>
    <xf numFmtId="0" fontId="5" fillId="3" borderId="55" xfId="0" applyFont="1" applyFill="1" applyBorder="1" applyProtection="1"/>
    <xf numFmtId="0" fontId="5" fillId="3" borderId="7" xfId="0" applyFont="1" applyFill="1" applyBorder="1" applyAlignment="1" applyProtection="1">
      <alignment horizontal="center" vertical="center" wrapText="1"/>
    </xf>
    <xf numFmtId="4" fontId="61" fillId="3" borderId="23" xfId="0" applyNumberFormat="1" applyFont="1" applyFill="1" applyBorder="1" applyProtection="1"/>
    <xf numFmtId="0" fontId="61" fillId="3" borderId="23" xfId="0" applyFont="1" applyFill="1" applyBorder="1" applyProtection="1"/>
    <xf numFmtId="0" fontId="65" fillId="3" borderId="0" xfId="0" applyFont="1" applyFill="1" applyBorder="1" applyAlignment="1" applyProtection="1">
      <alignment horizontal="center"/>
    </xf>
    <xf numFmtId="10" fontId="61" fillId="3" borderId="0" xfId="96" applyNumberFormat="1" applyFont="1" applyFill="1" applyBorder="1" applyAlignment="1" applyProtection="1">
      <alignment horizontal="center"/>
    </xf>
    <xf numFmtId="10" fontId="32" fillId="3" borderId="0" xfId="96" applyNumberFormat="1" applyFont="1" applyFill="1" applyBorder="1" applyAlignment="1" applyProtection="1">
      <alignment horizontal="center"/>
    </xf>
    <xf numFmtId="10" fontId="68" fillId="45" borderId="0" xfId="96" applyNumberFormat="1" applyFont="1" applyFill="1" applyBorder="1" applyAlignment="1" applyProtection="1">
      <alignment horizontal="center"/>
      <protection locked="0"/>
    </xf>
    <xf numFmtId="0" fontId="61" fillId="7" borderId="6" xfId="0" applyFont="1" applyFill="1" applyBorder="1" applyAlignment="1" applyProtection="1">
      <protection locked="0"/>
    </xf>
    <xf numFmtId="0" fontId="104" fillId="3" borderId="0" xfId="0" applyFont="1" applyFill="1" applyBorder="1" applyAlignment="1" applyProtection="1">
      <alignment horizontal="right"/>
    </xf>
    <xf numFmtId="0" fontId="0" fillId="0" borderId="0" xfId="0" applyAlignment="1">
      <alignment wrapText="1"/>
    </xf>
    <xf numFmtId="0" fontId="105" fillId="45" borderId="0" xfId="0" applyFont="1" applyFill="1" applyBorder="1" applyProtection="1"/>
    <xf numFmtId="0" fontId="0" fillId="3" borderId="3" xfId="0" applyFill="1" applyBorder="1" applyProtection="1">
      <protection locked="0"/>
    </xf>
    <xf numFmtId="0" fontId="106" fillId="3" borderId="3" xfId="0" applyFont="1" applyFill="1" applyBorder="1" applyProtection="1"/>
    <xf numFmtId="0" fontId="107" fillId="3" borderId="0" xfId="0" applyFont="1" applyFill="1" applyBorder="1" applyAlignment="1" applyProtection="1">
      <alignment horizontal="center"/>
    </xf>
    <xf numFmtId="0" fontId="106" fillId="3" borderId="5" xfId="0" applyFont="1" applyFill="1" applyBorder="1" applyProtection="1"/>
    <xf numFmtId="0" fontId="106" fillId="0" borderId="0" xfId="0" applyFont="1"/>
    <xf numFmtId="0" fontId="0" fillId="3" borderId="3" xfId="0" applyFont="1" applyFill="1" applyBorder="1" applyProtection="1"/>
    <xf numFmtId="0" fontId="0" fillId="3" borderId="5" xfId="0" applyFont="1" applyFill="1" applyBorder="1" applyProtection="1"/>
    <xf numFmtId="0" fontId="0" fillId="0" borderId="0" xfId="0" applyFont="1" applyAlignment="1">
      <alignment horizontal="right"/>
    </xf>
    <xf numFmtId="0" fontId="106" fillId="3" borderId="0" xfId="0" applyFont="1" applyFill="1" applyBorder="1" applyProtection="1"/>
    <xf numFmtId="0" fontId="108" fillId="3" borderId="0" xfId="0" applyFont="1" applyFill="1" applyBorder="1" applyProtection="1"/>
    <xf numFmtId="0" fontId="109" fillId="3" borderId="0" xfId="0" applyFont="1" applyFill="1" applyBorder="1" applyProtection="1"/>
    <xf numFmtId="0" fontId="108" fillId="3" borderId="3" xfId="0" applyFont="1" applyFill="1" applyBorder="1" applyProtection="1"/>
    <xf numFmtId="0" fontId="109" fillId="3" borderId="0" xfId="0" applyFont="1" applyFill="1" applyBorder="1" applyAlignment="1" applyProtection="1">
      <alignment horizontal="left"/>
    </xf>
    <xf numFmtId="3" fontId="108" fillId="3" borderId="0" xfId="0" applyNumberFormat="1" applyFont="1" applyFill="1" applyBorder="1" applyProtection="1"/>
    <xf numFmtId="0" fontId="108" fillId="3" borderId="5" xfId="0" applyFont="1" applyFill="1" applyBorder="1" applyProtection="1"/>
    <xf numFmtId="0" fontId="110" fillId="3" borderId="0" xfId="0" applyFont="1" applyFill="1" applyBorder="1" applyProtection="1"/>
    <xf numFmtId="3" fontId="108" fillId="3" borderId="2" xfId="0" applyNumberFormat="1" applyFont="1" applyFill="1" applyBorder="1" applyProtection="1"/>
    <xf numFmtId="0" fontId="111" fillId="3" borderId="0" xfId="0" applyFont="1" applyFill="1" applyBorder="1" applyProtection="1"/>
    <xf numFmtId="0" fontId="111" fillId="3" borderId="0" xfId="0" applyFont="1" applyFill="1" applyBorder="1" applyAlignment="1" applyProtection="1">
      <alignment horizontal="right"/>
    </xf>
    <xf numFmtId="3" fontId="111" fillId="3" borderId="62" xfId="0" applyNumberFormat="1" applyFont="1" applyFill="1" applyBorder="1" applyProtection="1"/>
    <xf numFmtId="3" fontId="112" fillId="3" borderId="62" xfId="0" applyNumberFormat="1" applyFont="1" applyFill="1" applyBorder="1" applyProtection="1"/>
    <xf numFmtId="0" fontId="113" fillId="3" borderId="0" xfId="0" applyFont="1" applyFill="1" applyBorder="1" applyProtection="1"/>
    <xf numFmtId="0" fontId="114" fillId="3" borderId="0" xfId="0" applyFont="1" applyFill="1" applyBorder="1" applyProtection="1"/>
    <xf numFmtId="3" fontId="0" fillId="0" borderId="20" xfId="0" applyNumberFormat="1" applyFill="1" applyBorder="1" applyProtection="1">
      <protection locked="0"/>
    </xf>
    <xf numFmtId="3" fontId="0" fillId="3" borderId="21" xfId="0" applyNumberFormat="1" applyFill="1" applyBorder="1" applyProtection="1">
      <protection locked="0"/>
    </xf>
    <xf numFmtId="0" fontId="32" fillId="0" borderId="23" xfId="0" applyFont="1" applyBorder="1" applyAlignment="1" applyProtection="1">
      <alignment wrapText="1"/>
      <protection locked="0"/>
    </xf>
    <xf numFmtId="4" fontId="61" fillId="3" borderId="55" xfId="0" applyNumberFormat="1" applyFont="1" applyFill="1" applyBorder="1" applyAlignment="1" applyProtection="1">
      <alignment wrapText="1"/>
      <protection locked="0"/>
    </xf>
    <xf numFmtId="3" fontId="0" fillId="0" borderId="0" xfId="0" applyNumberFormat="1"/>
    <xf numFmtId="0" fontId="0" fillId="0" borderId="0" xfId="0" quotePrefix="1" applyAlignment="1">
      <alignment horizontal="center"/>
    </xf>
    <xf numFmtId="0" fontId="115" fillId="0" borderId="0" xfId="0" applyFont="1" applyAlignment="1">
      <alignment horizontal="left" vertical="center" indent="5"/>
    </xf>
    <xf numFmtId="0" fontId="0" fillId="46" borderId="0" xfId="0" applyFill="1"/>
    <xf numFmtId="10" fontId="0" fillId="46" borderId="0" xfId="0" applyNumberFormat="1" applyFill="1"/>
    <xf numFmtId="0" fontId="116" fillId="0" borderId="0" xfId="0" applyFont="1" applyAlignment="1">
      <alignment horizontal="left" vertical="center" indent="5"/>
    </xf>
    <xf numFmtId="0" fontId="0" fillId="47" borderId="0" xfId="0" applyFill="1"/>
    <xf numFmtId="0" fontId="77" fillId="0" borderId="0" xfId="0" applyFont="1" applyAlignment="1">
      <alignment horizontal="left" vertical="center" wrapText="1"/>
    </xf>
    <xf numFmtId="0" fontId="75" fillId="0" borderId="0" xfId="0" applyFont="1"/>
    <xf numFmtId="0" fontId="76" fillId="0" borderId="0" xfId="0" applyFont="1"/>
    <xf numFmtId="0" fontId="116" fillId="0" borderId="0" xfId="0" applyFont="1" applyAlignment="1">
      <alignment horizontal="left" vertical="center" indent="5"/>
    </xf>
    <xf numFmtId="0" fontId="0" fillId="48" borderId="0" xfId="0" applyFill="1"/>
    <xf numFmtId="3" fontId="0" fillId="46" borderId="0" xfId="0" applyNumberFormat="1" applyFill="1"/>
    <xf numFmtId="0" fontId="76" fillId="0" borderId="0" xfId="0" applyFont="1" applyFill="1"/>
    <xf numFmtId="0" fontId="61" fillId="0" borderId="47" xfId="0" applyFont="1" applyBorder="1"/>
    <xf numFmtId="10" fontId="0" fillId="0" borderId="0" xfId="0" applyNumberFormat="1"/>
    <xf numFmtId="0" fontId="0" fillId="48" borderId="3" xfId="0" applyFill="1" applyBorder="1" applyProtection="1"/>
    <xf numFmtId="0" fontId="60" fillId="48" borderId="0" xfId="0" applyFont="1" applyFill="1" applyBorder="1" applyProtection="1"/>
    <xf numFmtId="0" fontId="0" fillId="48" borderId="0" xfId="0" applyFill="1" applyBorder="1" applyProtection="1"/>
    <xf numFmtId="0" fontId="0" fillId="48" borderId="5" xfId="0" applyFill="1" applyBorder="1" applyProtection="1"/>
    <xf numFmtId="0" fontId="2" fillId="48" borderId="0" xfId="0" applyFont="1" applyFill="1"/>
    <xf numFmtId="0" fontId="62" fillId="48" borderId="0" xfId="0" applyFont="1" applyFill="1"/>
    <xf numFmtId="0" fontId="0" fillId="48" borderId="20" xfId="0" applyFill="1" applyBorder="1" applyProtection="1"/>
    <xf numFmtId="0" fontId="0" fillId="48" borderId="56" xfId="0" applyFill="1" applyBorder="1" applyProtection="1"/>
    <xf numFmtId="0" fontId="32" fillId="48" borderId="6" xfId="0" applyFont="1" applyFill="1" applyBorder="1" applyAlignment="1" applyProtection="1">
      <alignment horizontal="center" wrapText="1"/>
    </xf>
    <xf numFmtId="0" fontId="32" fillId="48" borderId="20" xfId="0" applyFont="1" applyFill="1" applyBorder="1" applyAlignment="1" applyProtection="1">
      <alignment horizontal="center" wrapText="1"/>
    </xf>
    <xf numFmtId="0" fontId="32" fillId="48" borderId="6" xfId="0" applyFont="1" applyFill="1" applyBorder="1" applyProtection="1"/>
    <xf numFmtId="0" fontId="65" fillId="48" borderId="20" xfId="0" applyFont="1" applyFill="1" applyBorder="1" applyAlignment="1" applyProtection="1">
      <alignment horizontal="center"/>
    </xf>
    <xf numFmtId="5" fontId="61" fillId="48" borderId="6" xfId="0" applyNumberFormat="1" applyFont="1" applyFill="1" applyBorder="1" applyAlignment="1" applyProtection="1"/>
    <xf numFmtId="5" fontId="117" fillId="48" borderId="6" xfId="0" applyNumberFormat="1" applyFont="1" applyFill="1" applyBorder="1" applyAlignment="1" applyProtection="1"/>
    <xf numFmtId="175" fontId="61" fillId="48" borderId="6" xfId="0" applyNumberFormat="1" applyFont="1" applyFill="1" applyBorder="1" applyAlignment="1" applyProtection="1"/>
    <xf numFmtId="168" fontId="61" fillId="48" borderId="6" xfId="0" applyNumberFormat="1" applyFont="1" applyFill="1" applyBorder="1"/>
    <xf numFmtId="10" fontId="61" fillId="48" borderId="6" xfId="96" applyNumberFormat="1" applyFont="1" applyFill="1" applyBorder="1" applyAlignment="1" applyProtection="1"/>
    <xf numFmtId="173" fontId="61" fillId="48" borderId="6" xfId="28" applyNumberFormat="1" applyFont="1" applyFill="1" applyBorder="1" applyAlignment="1" applyProtection="1"/>
    <xf numFmtId="2" fontId="61" fillId="48" borderId="6" xfId="96" applyNumberFormat="1" applyFont="1" applyFill="1" applyBorder="1"/>
    <xf numFmtId="5" fontId="118" fillId="48" borderId="6" xfId="0" applyNumberFormat="1" applyFont="1" applyFill="1" applyBorder="1" applyAlignment="1" applyProtection="1"/>
    <xf numFmtId="175" fontId="32" fillId="48" borderId="6" xfId="0" applyNumberFormat="1" applyFont="1" applyFill="1" applyBorder="1" applyAlignment="1" applyProtection="1">
      <alignment horizontal="right"/>
    </xf>
    <xf numFmtId="175" fontId="32" fillId="48" borderId="6" xfId="0" quotePrefix="1" applyNumberFormat="1" applyFont="1" applyFill="1" applyBorder="1" applyAlignment="1" applyProtection="1"/>
    <xf numFmtId="175" fontId="32" fillId="48" borderId="8" xfId="0" quotePrefix="1" applyNumberFormat="1" applyFont="1" applyFill="1" applyBorder="1" applyAlignment="1" applyProtection="1"/>
    <xf numFmtId="175" fontId="32" fillId="48" borderId="6" xfId="0" quotePrefix="1" applyNumberFormat="1" applyFont="1" applyFill="1" applyBorder="1" applyAlignment="1" applyProtection="1">
      <alignment horizontal="right"/>
    </xf>
    <xf numFmtId="10" fontId="119" fillId="48" borderId="6" xfId="96" quotePrefix="1" applyNumberFormat="1" applyFont="1" applyFill="1" applyBorder="1" applyAlignment="1" applyProtection="1"/>
    <xf numFmtId="10" fontId="119" fillId="48" borderId="0" xfId="96" quotePrefix="1" applyNumberFormat="1" applyFont="1" applyFill="1" applyBorder="1" applyAlignment="1" applyProtection="1"/>
    <xf numFmtId="0" fontId="106" fillId="48" borderId="0" xfId="0" applyFont="1" applyFill="1" applyBorder="1" applyProtection="1"/>
    <xf numFmtId="0" fontId="23" fillId="48" borderId="0" xfId="0" applyFont="1" applyFill="1" applyBorder="1"/>
    <xf numFmtId="5" fontId="61" fillId="48" borderId="6" xfId="0" applyNumberFormat="1" applyFont="1" applyFill="1" applyBorder="1"/>
    <xf numFmtId="173" fontId="61" fillId="48" borderId="20" xfId="28" applyNumberFormat="1" applyFont="1" applyFill="1" applyBorder="1" applyAlignment="1" applyProtection="1"/>
    <xf numFmtId="0" fontId="0" fillId="48" borderId="7" xfId="0" applyFill="1" applyBorder="1" applyProtection="1"/>
    <xf numFmtId="0" fontId="0" fillId="48" borderId="2" xfId="0" applyFill="1" applyBorder="1" applyProtection="1"/>
    <xf numFmtId="175" fontId="118" fillId="48" borderId="6" xfId="0" applyNumberFormat="1" applyFont="1" applyFill="1" applyBorder="1" applyAlignment="1" applyProtection="1">
      <alignment horizontal="right"/>
    </xf>
    <xf numFmtId="10" fontId="118" fillId="48" borderId="6" xfId="96" quotePrefix="1" applyNumberFormat="1" applyFont="1" applyFill="1" applyBorder="1" applyAlignment="1" applyProtection="1"/>
    <xf numFmtId="0" fontId="32" fillId="48" borderId="2" xfId="0" applyFont="1" applyFill="1" applyBorder="1" applyAlignment="1" applyProtection="1">
      <alignment horizontal="right"/>
    </xf>
    <xf numFmtId="10" fontId="32" fillId="48" borderId="6" xfId="96" quotePrefix="1" applyNumberFormat="1" applyFont="1" applyFill="1" applyBorder="1" applyAlignment="1" applyProtection="1"/>
    <xf numFmtId="0" fontId="32" fillId="48" borderId="2" xfId="0" applyFont="1" applyFill="1" applyBorder="1" applyAlignment="1" applyProtection="1">
      <alignment horizontal="left"/>
    </xf>
    <xf numFmtId="0" fontId="0" fillId="48" borderId="10" xfId="0" applyFill="1" applyBorder="1" applyProtection="1"/>
    <xf numFmtId="0" fontId="0" fillId="49" borderId="0" xfId="0" applyFill="1"/>
    <xf numFmtId="0" fontId="0" fillId="46" borderId="63" xfId="0" applyFill="1" applyBorder="1" applyAlignment="1">
      <alignment horizontal="center"/>
    </xf>
    <xf numFmtId="3" fontId="0" fillId="49" borderId="0" xfId="0" applyNumberFormat="1" applyFill="1"/>
    <xf numFmtId="2" fontId="0" fillId="0" borderId="0" xfId="0" applyNumberFormat="1"/>
    <xf numFmtId="0" fontId="63" fillId="3" borderId="3" xfId="0" applyFont="1" applyFill="1" applyBorder="1" applyProtection="1"/>
    <xf numFmtId="3" fontId="81" fillId="3" borderId="6" xfId="28" applyNumberFormat="1" applyFont="1" applyFill="1" applyBorder="1" applyAlignment="1" applyProtection="1">
      <alignment vertical="center"/>
    </xf>
    <xf numFmtId="0" fontId="63" fillId="3" borderId="5" xfId="0" applyFont="1" applyFill="1" applyBorder="1" applyProtection="1"/>
    <xf numFmtId="4" fontId="63" fillId="0" borderId="0" xfId="0" applyNumberFormat="1" applyFont="1" applyProtection="1"/>
    <xf numFmtId="0" fontId="63" fillId="0" borderId="0" xfId="0" applyFont="1" applyProtection="1"/>
    <xf numFmtId="10" fontId="81" fillId="3" borderId="6" xfId="96" applyNumberFormat="1" applyFont="1" applyFill="1" applyBorder="1" applyAlignment="1" applyProtection="1">
      <alignment vertical="center"/>
    </xf>
    <xf numFmtId="2" fontId="81" fillId="3" borderId="6" xfId="96" applyNumberFormat="1" applyFont="1" applyFill="1" applyBorder="1" applyAlignment="1" applyProtection="1">
      <alignment vertical="center"/>
    </xf>
    <xf numFmtId="0" fontId="63" fillId="3" borderId="3" xfId="0" applyFont="1" applyFill="1" applyBorder="1"/>
    <xf numFmtId="0" fontId="63" fillId="3" borderId="0" xfId="0" applyFont="1" applyFill="1" applyBorder="1" applyProtection="1"/>
    <xf numFmtId="0" fontId="63" fillId="3" borderId="0" xfId="0" applyFont="1" applyFill="1" applyBorder="1" applyProtection="1">
      <protection locked="0"/>
    </xf>
    <xf numFmtId="0" fontId="32" fillId="3" borderId="23" xfId="0" applyFont="1" applyFill="1" applyBorder="1" applyProtection="1"/>
    <xf numFmtId="3" fontId="63" fillId="3" borderId="6" xfId="0" applyNumberFormat="1" applyFont="1" applyFill="1" applyBorder="1" applyProtection="1"/>
    <xf numFmtId="177" fontId="63" fillId="3" borderId="21" xfId="0" applyNumberFormat="1" applyFont="1" applyFill="1" applyBorder="1" applyProtection="1">
      <protection locked="0"/>
    </xf>
    <xf numFmtId="0" fontId="63" fillId="0" borderId="0" xfId="0" applyFont="1" applyFill="1"/>
    <xf numFmtId="43" fontId="0" fillId="0" borderId="0" xfId="0" applyNumberFormat="1" applyFill="1" applyBorder="1" applyAlignment="1">
      <alignment horizontal="center"/>
    </xf>
    <xf numFmtId="4" fontId="0" fillId="0" borderId="0" xfId="0" applyNumberFormat="1" applyFill="1" applyBorder="1" applyAlignment="1">
      <alignment horizontal="center"/>
    </xf>
    <xf numFmtId="4" fontId="0" fillId="0" borderId="0" xfId="0" applyNumberFormat="1"/>
    <xf numFmtId="0" fontId="0" fillId="0" borderId="0" xfId="0" applyFill="1" applyBorder="1" applyAlignment="1">
      <alignment horizontal="center"/>
    </xf>
    <xf numFmtId="43" fontId="0" fillId="46" borderId="0" xfId="0" applyNumberFormat="1" applyFill="1" applyBorder="1"/>
    <xf numFmtId="0" fontId="72" fillId="3" borderId="0" xfId="0" applyFont="1" applyFill="1" applyBorder="1" applyAlignment="1" applyProtection="1">
      <alignment horizontal="center"/>
    </xf>
    <xf numFmtId="0" fontId="0" fillId="0" borderId="6" xfId="0" applyFont="1" applyFill="1" applyBorder="1" applyProtection="1"/>
    <xf numFmtId="0" fontId="0" fillId="3" borderId="0" xfId="0" applyFont="1" applyFill="1" applyBorder="1" applyProtection="1"/>
    <xf numFmtId="176" fontId="61" fillId="48" borderId="6" xfId="0" applyNumberFormat="1" applyFont="1" applyFill="1" applyBorder="1" applyAlignment="1" applyProtection="1"/>
    <xf numFmtId="173" fontId="61" fillId="48" borderId="6" xfId="96" applyNumberFormat="1" applyFont="1" applyFill="1" applyBorder="1" applyAlignment="1" applyProtection="1"/>
    <xf numFmtId="0" fontId="65" fillId="48" borderId="0" xfId="0" applyFont="1" applyFill="1" applyBorder="1" applyAlignment="1" applyProtection="1">
      <alignment horizontal="center"/>
    </xf>
    <xf numFmtId="10" fontId="61" fillId="48" borderId="6" xfId="0" applyNumberFormat="1" applyFont="1" applyFill="1" applyBorder="1" applyAlignment="1" applyProtection="1"/>
    <xf numFmtId="0" fontId="32" fillId="48" borderId="0" xfId="0" applyFont="1" applyFill="1" applyBorder="1" applyProtection="1"/>
    <xf numFmtId="10" fontId="61" fillId="48" borderId="0" xfId="96" applyNumberFormat="1" applyFont="1" applyFill="1" applyBorder="1" applyAlignment="1" applyProtection="1">
      <alignment horizontal="center"/>
    </xf>
    <xf numFmtId="10" fontId="32" fillId="48" borderId="0" xfId="96" applyNumberFormat="1" applyFont="1" applyFill="1" applyBorder="1" applyAlignment="1" applyProtection="1">
      <alignment horizontal="center"/>
    </xf>
    <xf numFmtId="0" fontId="23" fillId="48" borderId="0" xfId="0" applyFont="1" applyFill="1" applyBorder="1" applyProtection="1"/>
    <xf numFmtId="0" fontId="8" fillId="3" borderId="8" xfId="0" applyFont="1" applyFill="1" applyBorder="1" applyAlignment="1" applyProtection="1">
      <alignment horizontal="center"/>
    </xf>
    <xf numFmtId="0" fontId="8" fillId="3" borderId="2" xfId="0" applyFont="1" applyFill="1" applyBorder="1" applyAlignment="1" applyProtection="1">
      <alignment horizontal="center"/>
    </xf>
    <xf numFmtId="0" fontId="63" fillId="49" borderId="0" xfId="0" applyFont="1" applyFill="1"/>
    <xf numFmtId="0" fontId="73" fillId="49" borderId="0" xfId="0" applyFont="1" applyFill="1" applyAlignment="1">
      <alignment horizontal="center" vertical="top"/>
    </xf>
    <xf numFmtId="0" fontId="73" fillId="0" borderId="0" xfId="0" applyFont="1" applyAlignment="1">
      <alignment horizontal="center" vertical="top"/>
    </xf>
    <xf numFmtId="0" fontId="8" fillId="0" borderId="0" xfId="0" applyFont="1"/>
    <xf numFmtId="0" fontId="63" fillId="49" borderId="0" xfId="0" applyFont="1" applyFill="1" applyAlignment="1">
      <alignment horizontal="center"/>
    </xf>
    <xf numFmtId="43" fontId="0" fillId="49" borderId="0" xfId="0" applyNumberFormat="1" applyFill="1" applyBorder="1" applyAlignment="1">
      <alignment horizontal="center"/>
    </xf>
    <xf numFmtId="0" fontId="0" fillId="49" borderId="0" xfId="0" applyFill="1" applyBorder="1"/>
    <xf numFmtId="0" fontId="0" fillId="49" borderId="0" xfId="0" applyFill="1" applyBorder="1" applyAlignment="1">
      <alignment horizontal="center"/>
    </xf>
    <xf numFmtId="3" fontId="81" fillId="3" borderId="6" xfId="96" applyNumberFormat="1" applyFont="1" applyFill="1" applyBorder="1" applyAlignment="1" applyProtection="1">
      <alignment vertical="center"/>
    </xf>
    <xf numFmtId="4" fontId="4" fillId="0" borderId="11" xfId="0" applyNumberFormat="1" applyFont="1" applyFill="1" applyBorder="1" applyProtection="1">
      <protection locked="0"/>
    </xf>
    <xf numFmtId="2" fontId="56" fillId="3" borderId="4" xfId="28" applyNumberFormat="1" applyFont="1" applyFill="1" applyBorder="1" applyAlignment="1" applyProtection="1">
      <alignment horizontal="center"/>
    </xf>
    <xf numFmtId="0" fontId="5" fillId="3" borderId="6" xfId="0" applyFont="1" applyFill="1" applyBorder="1" applyAlignment="1" applyProtection="1">
      <alignment wrapText="1"/>
    </xf>
    <xf numFmtId="4" fontId="4" fillId="0" borderId="64" xfId="0" applyNumberFormat="1" applyFont="1" applyFill="1" applyBorder="1" applyProtection="1">
      <protection locked="0"/>
    </xf>
    <xf numFmtId="3" fontId="0" fillId="0" borderId="22" xfId="0" applyNumberFormat="1" applyFill="1" applyBorder="1" applyProtection="1">
      <protection locked="0"/>
    </xf>
    <xf numFmtId="3" fontId="0" fillId="0" borderId="7" xfId="0" applyNumberFormat="1" applyFill="1" applyBorder="1" applyProtection="1">
      <protection locked="0"/>
    </xf>
    <xf numFmtId="3" fontId="0" fillId="47" borderId="20" xfId="0" applyNumberFormat="1" applyFill="1" applyBorder="1" applyProtection="1">
      <protection locked="0"/>
    </xf>
    <xf numFmtId="3" fontId="0" fillId="47" borderId="56" xfId="0" applyNumberFormat="1" applyFill="1" applyBorder="1" applyProtection="1">
      <protection locked="0"/>
    </xf>
    <xf numFmtId="3" fontId="0" fillId="47" borderId="11" xfId="0" applyNumberFormat="1" applyFill="1" applyBorder="1" applyProtection="1">
      <protection locked="0"/>
    </xf>
    <xf numFmtId="3" fontId="0" fillId="47" borderId="1" xfId="0" applyNumberFormat="1" applyFill="1" applyBorder="1" applyProtection="1">
      <protection locked="0"/>
    </xf>
    <xf numFmtId="3" fontId="0" fillId="47" borderId="8" xfId="0" applyNumberFormat="1" applyFill="1" applyBorder="1" applyProtection="1">
      <protection locked="0"/>
    </xf>
    <xf numFmtId="3" fontId="0" fillId="47" borderId="9" xfId="0" applyNumberFormat="1" applyFill="1" applyBorder="1" applyProtection="1">
      <protection locked="0"/>
    </xf>
    <xf numFmtId="3" fontId="0" fillId="47" borderId="7" xfId="0" applyNumberFormat="1" applyFill="1" applyBorder="1" applyProtection="1">
      <protection locked="0"/>
    </xf>
    <xf numFmtId="3" fontId="0" fillId="47" borderId="2" xfId="0" applyNumberFormat="1" applyFill="1" applyBorder="1" applyProtection="1">
      <protection locked="0"/>
    </xf>
    <xf numFmtId="3" fontId="0" fillId="47" borderId="10" xfId="0" applyNumberFormat="1" applyFill="1" applyBorder="1" applyProtection="1">
      <protection locked="0"/>
    </xf>
    <xf numFmtId="3" fontId="0" fillId="0" borderId="65" xfId="0" applyNumberFormat="1" applyFill="1" applyBorder="1" applyProtection="1">
      <protection locked="0"/>
    </xf>
    <xf numFmtId="0" fontId="0" fillId="3" borderId="66" xfId="0" applyFill="1" applyBorder="1" applyProtection="1"/>
    <xf numFmtId="4" fontId="32" fillId="47" borderId="67" xfId="0" applyNumberFormat="1" applyFont="1" applyFill="1" applyBorder="1" applyAlignment="1" applyProtection="1">
      <alignment wrapText="1"/>
      <protection locked="0"/>
    </xf>
    <xf numFmtId="0" fontId="23" fillId="3" borderId="0" xfId="0" applyFont="1" applyFill="1" applyBorder="1" applyAlignment="1" applyProtection="1">
      <alignment vertical="center"/>
    </xf>
    <xf numFmtId="0" fontId="23" fillId="3" borderId="0" xfId="0" applyFont="1" applyFill="1" applyBorder="1" applyAlignment="1" applyProtection="1">
      <alignment horizontal="left" vertical="center"/>
    </xf>
    <xf numFmtId="0" fontId="61" fillId="47" borderId="23" xfId="0" applyFont="1" applyFill="1" applyBorder="1" applyProtection="1">
      <protection locked="0"/>
    </xf>
    <xf numFmtId="10" fontId="32" fillId="3" borderId="6" xfId="96" quotePrefix="1" applyNumberFormat="1" applyFont="1" applyFill="1" applyBorder="1" applyAlignment="1" applyProtection="1">
      <alignment horizontal="center"/>
    </xf>
    <xf numFmtId="2" fontId="32" fillId="0" borderId="6" xfId="96" applyNumberFormat="1" applyFont="1" applyFill="1" applyBorder="1" applyAlignment="1" applyProtection="1">
      <alignment horizontal="center"/>
      <protection locked="0"/>
    </xf>
    <xf numFmtId="2" fontId="0" fillId="46" borderId="63" xfId="0" applyNumberFormat="1" applyFill="1" applyBorder="1"/>
    <xf numFmtId="0" fontId="63" fillId="46" borderId="0" xfId="0" applyFont="1" applyFill="1"/>
    <xf numFmtId="0" fontId="5" fillId="0" borderId="0" xfId="0" applyFont="1" applyAlignment="1">
      <alignment horizontal="right"/>
    </xf>
    <xf numFmtId="0" fontId="63" fillId="0" borderId="0" xfId="0" applyFont="1" applyAlignment="1">
      <alignment horizontal="right"/>
    </xf>
    <xf numFmtId="0" fontId="5" fillId="0" borderId="0" xfId="0" applyFont="1" applyAlignment="1">
      <alignment horizontal="right" wrapText="1"/>
    </xf>
    <xf numFmtId="3" fontId="0" fillId="46" borderId="0" xfId="0" applyNumberFormat="1" applyFill="1" applyBorder="1" applyAlignment="1">
      <alignment horizontal="center"/>
    </xf>
    <xf numFmtId="3" fontId="0" fillId="46" borderId="0" xfId="0" applyNumberFormat="1" applyFill="1" applyBorder="1"/>
    <xf numFmtId="0" fontId="75" fillId="0" borderId="0" xfId="0" applyFont="1" applyAlignment="1"/>
    <xf numFmtId="0" fontId="0" fillId="0" borderId="0" xfId="0" applyAlignment="1"/>
    <xf numFmtId="43" fontId="0" fillId="46" borderId="0" xfId="0" applyNumberFormat="1" applyFill="1"/>
    <xf numFmtId="10" fontId="0" fillId="46" borderId="0" xfId="0" applyNumberFormat="1" applyFill="1" applyBorder="1" applyAlignment="1">
      <alignment horizontal="center"/>
    </xf>
    <xf numFmtId="0" fontId="63" fillId="49" borderId="0" xfId="0" applyFont="1" applyFill="1" applyBorder="1" applyAlignment="1">
      <alignment horizontal="right"/>
    </xf>
    <xf numFmtId="0" fontId="4" fillId="3" borderId="6" xfId="0" applyFont="1" applyFill="1" applyBorder="1" applyAlignment="1" applyProtection="1">
      <alignment horizontal="center" vertical="center" wrapText="1"/>
    </xf>
    <xf numFmtId="0" fontId="61" fillId="0" borderId="68" xfId="0" applyFont="1" applyBorder="1" applyProtection="1">
      <protection locked="0"/>
    </xf>
    <xf numFmtId="3" fontId="0" fillId="0" borderId="69" xfId="0" applyNumberFormat="1" applyFill="1" applyBorder="1" applyProtection="1">
      <protection locked="0"/>
    </xf>
    <xf numFmtId="3" fontId="0" fillId="0" borderId="70" xfId="0" applyNumberFormat="1" applyFill="1" applyBorder="1" applyProtection="1">
      <protection locked="0"/>
    </xf>
    <xf numFmtId="3" fontId="0" fillId="0" borderId="71" xfId="0" applyNumberFormat="1" applyFill="1" applyBorder="1" applyProtection="1">
      <protection locked="0"/>
    </xf>
    <xf numFmtId="0" fontId="32" fillId="12" borderId="72" xfId="0" applyFont="1" applyFill="1" applyBorder="1" applyAlignment="1" applyProtection="1">
      <protection locked="0"/>
    </xf>
    <xf numFmtId="3" fontId="32" fillId="12" borderId="2" xfId="0" applyNumberFormat="1" applyFont="1" applyFill="1" applyBorder="1" applyAlignment="1" applyProtection="1">
      <protection locked="0"/>
    </xf>
    <xf numFmtId="3" fontId="32" fillId="12" borderId="73" xfId="0" applyNumberFormat="1" applyFont="1" applyFill="1" applyBorder="1" applyAlignment="1" applyProtection="1">
      <protection locked="0"/>
    </xf>
    <xf numFmtId="0" fontId="32" fillId="0" borderId="68" xfId="0" applyFont="1" applyBorder="1" applyProtection="1">
      <protection locked="0"/>
    </xf>
    <xf numFmtId="0" fontId="5" fillId="3" borderId="65" xfId="0" applyFont="1" applyFill="1" applyBorder="1" applyAlignment="1" applyProtection="1">
      <alignment horizontal="center"/>
    </xf>
    <xf numFmtId="0" fontId="0" fillId="3" borderId="63" xfId="0" applyFill="1" applyBorder="1" applyProtection="1"/>
    <xf numFmtId="3" fontId="0" fillId="47" borderId="6" xfId="0" applyNumberFormat="1" applyFill="1" applyBorder="1" applyProtection="1">
      <protection locked="0"/>
    </xf>
    <xf numFmtId="0" fontId="0" fillId="3" borderId="54" xfId="0" applyFill="1" applyBorder="1" applyProtection="1"/>
    <xf numFmtId="0" fontId="0" fillId="3" borderId="71" xfId="0" applyFill="1" applyBorder="1" applyProtection="1"/>
    <xf numFmtId="3" fontId="0" fillId="47" borderId="22" xfId="0" applyNumberFormat="1" applyFill="1" applyBorder="1" applyProtection="1">
      <protection locked="0"/>
    </xf>
    <xf numFmtId="3" fontId="0" fillId="47" borderId="5" xfId="0" applyNumberFormat="1" applyFill="1" applyBorder="1" applyProtection="1">
      <protection locked="0"/>
    </xf>
    <xf numFmtId="3" fontId="0" fillId="3" borderId="4" xfId="0" applyNumberFormat="1" applyFill="1" applyBorder="1" applyProtection="1">
      <protection locked="0"/>
    </xf>
    <xf numFmtId="0" fontId="0" fillId="0" borderId="4" xfId="0" applyBorder="1"/>
    <xf numFmtId="3" fontId="0" fillId="50" borderId="56" xfId="0" applyNumberFormat="1" applyFill="1" applyBorder="1" applyProtection="1">
      <protection locked="0"/>
    </xf>
    <xf numFmtId="0" fontId="75" fillId="0" borderId="0" xfId="0" applyFont="1" applyAlignment="1">
      <alignment vertical="top"/>
    </xf>
    <xf numFmtId="0" fontId="0" fillId="0" borderId="0" xfId="0" applyAlignment="1">
      <alignment vertical="top"/>
    </xf>
    <xf numFmtId="3" fontId="0" fillId="47" borderId="3" xfId="0" applyNumberFormat="1" applyFill="1" applyBorder="1" applyProtection="1">
      <protection locked="0"/>
    </xf>
    <xf numFmtId="4" fontId="0" fillId="46" borderId="0" xfId="0" applyNumberFormat="1" applyFont="1" applyFill="1"/>
    <xf numFmtId="4" fontId="0" fillId="46" borderId="0" xfId="0" applyNumberFormat="1" applyFill="1"/>
    <xf numFmtId="0" fontId="77" fillId="0" borderId="0" xfId="0" applyFont="1" applyAlignment="1">
      <alignment vertical="center"/>
    </xf>
    <xf numFmtId="3" fontId="0" fillId="50" borderId="4" xfId="0" applyNumberFormat="1" applyFill="1" applyBorder="1" applyProtection="1">
      <protection locked="0"/>
    </xf>
    <xf numFmtId="3" fontId="0" fillId="50" borderId="65" xfId="0" applyNumberFormat="1" applyFill="1" applyBorder="1" applyProtection="1">
      <protection locked="0"/>
    </xf>
    <xf numFmtId="174" fontId="0" fillId="50" borderId="22" xfId="0" applyNumberFormat="1" applyFill="1" applyBorder="1" applyProtection="1">
      <protection locked="0"/>
    </xf>
    <xf numFmtId="174" fontId="0" fillId="50" borderId="65" xfId="0" applyNumberFormat="1" applyFill="1" applyBorder="1" applyProtection="1">
      <protection locked="0"/>
    </xf>
    <xf numFmtId="0" fontId="32" fillId="3" borderId="23" xfId="0" applyFont="1" applyFill="1" applyBorder="1" applyAlignment="1" applyProtection="1">
      <alignment wrapText="1"/>
    </xf>
    <xf numFmtId="3" fontId="63" fillId="3" borderId="6" xfId="0" applyNumberFormat="1" applyFont="1" applyFill="1" applyBorder="1" applyProtection="1">
      <protection locked="0"/>
    </xf>
    <xf numFmtId="3" fontId="0" fillId="3" borderId="7" xfId="0" applyNumberFormat="1" applyFill="1" applyBorder="1" applyProtection="1"/>
    <xf numFmtId="10" fontId="0" fillId="3" borderId="6" xfId="0" applyNumberFormat="1" applyFill="1" applyBorder="1" applyProtection="1"/>
    <xf numFmtId="3" fontId="0" fillId="47" borderId="11" xfId="0" applyNumberFormat="1" applyFill="1" applyBorder="1" applyProtection="1"/>
    <xf numFmtId="3" fontId="0" fillId="0" borderId="7" xfId="0" applyNumberFormat="1" applyFill="1" applyBorder="1" applyProtection="1"/>
    <xf numFmtId="3" fontId="0" fillId="0" borderId="6" xfId="0" applyNumberFormat="1" applyFill="1" applyBorder="1" applyProtection="1"/>
    <xf numFmtId="3" fontId="0" fillId="3" borderId="22" xfId="0" applyNumberFormat="1" applyFill="1" applyBorder="1" applyProtection="1"/>
    <xf numFmtId="10" fontId="0" fillId="3" borderId="22" xfId="0" applyNumberFormat="1" applyFill="1" applyBorder="1" applyProtection="1"/>
    <xf numFmtId="3" fontId="0" fillId="47" borderId="6" xfId="0" applyNumberFormat="1" applyFill="1" applyBorder="1" applyProtection="1"/>
    <xf numFmtId="3" fontId="0" fillId="3" borderId="65" xfId="0" applyNumberFormat="1" applyFill="1" applyBorder="1" applyProtection="1"/>
    <xf numFmtId="3" fontId="0" fillId="3" borderId="3" xfId="0" applyNumberFormat="1" applyFill="1" applyBorder="1" applyProtection="1"/>
    <xf numFmtId="3" fontId="0" fillId="0" borderId="11" xfId="0" applyNumberFormat="1" applyFill="1" applyBorder="1" applyProtection="1"/>
    <xf numFmtId="3" fontId="0" fillId="0" borderId="20" xfId="0" applyNumberFormat="1" applyFill="1" applyBorder="1" applyProtection="1"/>
    <xf numFmtId="10" fontId="0" fillId="3" borderId="7" xfId="0" applyNumberFormat="1" applyFill="1" applyBorder="1" applyProtection="1"/>
    <xf numFmtId="4" fontId="32" fillId="3" borderId="20" xfId="0" applyNumberFormat="1" applyFont="1" applyFill="1" applyBorder="1" applyAlignment="1" applyProtection="1">
      <alignment wrapText="1"/>
    </xf>
    <xf numFmtId="4" fontId="32" fillId="3" borderId="20" xfId="0" applyNumberFormat="1" applyFont="1" applyFill="1" applyBorder="1" applyAlignment="1" applyProtection="1">
      <alignment horizontal="right" wrapText="1"/>
    </xf>
    <xf numFmtId="4" fontId="61" fillId="3" borderId="55" xfId="0" applyNumberFormat="1" applyFont="1" applyFill="1" applyBorder="1" applyAlignment="1" applyProtection="1">
      <alignment wrapText="1"/>
    </xf>
    <xf numFmtId="0" fontId="61" fillId="47" borderId="23" xfId="0" applyFont="1" applyFill="1" applyBorder="1" applyProtection="1"/>
    <xf numFmtId="0" fontId="61" fillId="0" borderId="23" xfId="0" applyFont="1" applyBorder="1" applyProtection="1"/>
    <xf numFmtId="0" fontId="61" fillId="0" borderId="23" xfId="0" applyFont="1" applyBorder="1" applyAlignment="1" applyProtection="1">
      <alignment wrapText="1"/>
    </xf>
    <xf numFmtId="0" fontId="32" fillId="3" borderId="23" xfId="0" applyFont="1" applyFill="1" applyBorder="1" applyProtection="1">
      <protection locked="0"/>
    </xf>
    <xf numFmtId="2" fontId="0" fillId="0" borderId="0" xfId="0" applyNumberFormat="1" applyAlignment="1">
      <alignment horizontal="right"/>
    </xf>
    <xf numFmtId="4" fontId="4" fillId="0" borderId="74" xfId="0" applyNumberFormat="1" applyFont="1" applyFill="1" applyBorder="1" applyProtection="1">
      <protection locked="0"/>
    </xf>
    <xf numFmtId="0" fontId="41" fillId="3" borderId="0" xfId="0" applyFont="1" applyFill="1" applyBorder="1" applyAlignment="1" applyProtection="1">
      <alignment horizontal="left"/>
    </xf>
    <xf numFmtId="173" fontId="106" fillId="48" borderId="0" xfId="28" applyNumberFormat="1" applyFont="1" applyFill="1" applyBorder="1" applyProtection="1"/>
    <xf numFmtId="0" fontId="106" fillId="48" borderId="0" xfId="0" applyFont="1" applyFill="1" applyBorder="1" applyAlignment="1" applyProtection="1">
      <alignment horizontal="right"/>
    </xf>
    <xf numFmtId="0" fontId="106" fillId="48" borderId="0" xfId="0" applyFont="1" applyFill="1" applyBorder="1" applyAlignment="1" applyProtection="1">
      <alignment horizontal="center"/>
    </xf>
    <xf numFmtId="175" fontId="106" fillId="48" borderId="0" xfId="0" applyNumberFormat="1" applyFont="1" applyFill="1" applyBorder="1" applyProtection="1"/>
    <xf numFmtId="173" fontId="106" fillId="0" borderId="0" xfId="28" applyNumberFormat="1" applyFont="1"/>
    <xf numFmtId="2" fontId="63" fillId="46" borderId="0" xfId="0" applyNumberFormat="1" applyFont="1" applyFill="1"/>
    <xf numFmtId="2" fontId="0" fillId="46" borderId="0" xfId="0" applyNumberFormat="1" applyFill="1"/>
    <xf numFmtId="2" fontId="0" fillId="0" borderId="0" xfId="0" applyNumberFormat="1" applyFill="1"/>
    <xf numFmtId="2" fontId="0" fillId="46" borderId="0" xfId="0" applyNumberFormat="1" applyFill="1" applyBorder="1"/>
    <xf numFmtId="2" fontId="0" fillId="0" borderId="0" xfId="0" applyNumberFormat="1" applyFill="1" applyBorder="1"/>
    <xf numFmtId="2" fontId="0" fillId="0" borderId="0" xfId="0" applyNumberFormat="1" applyFill="1" applyBorder="1" applyAlignment="1">
      <alignment horizontal="center"/>
    </xf>
    <xf numFmtId="10" fontId="2" fillId="46" borderId="0" xfId="96" applyNumberFormat="1" applyFont="1" applyFill="1"/>
    <xf numFmtId="10" fontId="2" fillId="46" borderId="0" xfId="96" applyNumberFormat="1" applyFont="1" applyFill="1" applyBorder="1"/>
    <xf numFmtId="170" fontId="6" fillId="3" borderId="62" xfId="0" applyNumberFormat="1" applyFont="1" applyFill="1" applyBorder="1" applyProtection="1"/>
    <xf numFmtId="0" fontId="23" fillId="3" borderId="75" xfId="0" applyFont="1" applyFill="1" applyBorder="1" applyProtection="1"/>
    <xf numFmtId="43" fontId="2" fillId="3" borderId="74" xfId="28" applyFont="1" applyFill="1" applyBorder="1" applyProtection="1"/>
    <xf numFmtId="10" fontId="2" fillId="3" borderId="76" xfId="96" applyNumberFormat="1" applyFont="1" applyFill="1" applyBorder="1" applyProtection="1"/>
    <xf numFmtId="43" fontId="2" fillId="3" borderId="64" xfId="28" applyFont="1" applyFill="1" applyBorder="1" applyProtection="1"/>
    <xf numFmtId="10" fontId="2" fillId="3" borderId="64" xfId="96" applyNumberFormat="1" applyFont="1" applyFill="1" applyBorder="1" applyProtection="1"/>
    <xf numFmtId="4" fontId="81" fillId="3" borderId="6" xfId="96" applyNumberFormat="1" applyFont="1" applyFill="1" applyBorder="1" applyAlignment="1" applyProtection="1">
      <alignment vertical="center"/>
    </xf>
    <xf numFmtId="4" fontId="11" fillId="3" borderId="6" xfId="28" applyNumberFormat="1" applyFont="1" applyFill="1" applyBorder="1" applyProtection="1"/>
    <xf numFmtId="4" fontId="81" fillId="3" borderId="6" xfId="28" applyNumberFormat="1" applyFont="1" applyFill="1" applyBorder="1" applyAlignment="1" applyProtection="1">
      <alignment vertical="center"/>
    </xf>
    <xf numFmtId="0" fontId="23" fillId="3" borderId="5" xfId="0" applyFont="1" applyFill="1" applyBorder="1" applyAlignment="1" applyProtection="1">
      <alignment horizontal="left"/>
    </xf>
    <xf numFmtId="10" fontId="0" fillId="48" borderId="6" xfId="0" applyNumberFormat="1" applyFill="1" applyBorder="1" applyProtection="1"/>
    <xf numFmtId="4" fontId="0" fillId="3" borderId="10" xfId="0" applyNumberFormat="1" applyFill="1" applyBorder="1" applyProtection="1"/>
    <xf numFmtId="4" fontId="0" fillId="50" borderId="56" xfId="0" applyNumberFormat="1" applyFill="1" applyBorder="1" applyProtection="1">
      <protection locked="0"/>
    </xf>
    <xf numFmtId="3" fontId="0" fillId="0" borderId="3" xfId="0" applyNumberFormat="1" applyFill="1" applyBorder="1" applyProtection="1">
      <protection locked="0"/>
    </xf>
    <xf numFmtId="4" fontId="0" fillId="0" borderId="20" xfId="0" applyNumberFormat="1" applyFill="1" applyBorder="1" applyProtection="1">
      <protection locked="0"/>
    </xf>
    <xf numFmtId="4" fontId="32" fillId="47" borderId="4" xfId="0" applyNumberFormat="1" applyFont="1" applyFill="1" applyBorder="1" applyAlignment="1" applyProtection="1">
      <alignment wrapText="1"/>
      <protection locked="0"/>
    </xf>
    <xf numFmtId="4" fontId="32" fillId="47" borderId="65" xfId="0" applyNumberFormat="1" applyFont="1" applyFill="1" applyBorder="1" applyAlignment="1" applyProtection="1">
      <alignment wrapText="1"/>
      <protection locked="0"/>
    </xf>
    <xf numFmtId="4" fontId="32" fillId="47" borderId="22" xfId="0" applyNumberFormat="1" applyFont="1" applyFill="1" applyBorder="1" applyAlignment="1" applyProtection="1">
      <alignment wrapText="1"/>
      <protection locked="0"/>
    </xf>
    <xf numFmtId="0" fontId="5" fillId="3" borderId="1" xfId="0" applyFont="1" applyFill="1" applyBorder="1" applyAlignment="1" applyProtection="1">
      <alignment horizontal="center" vertical="center" wrapText="1"/>
    </xf>
    <xf numFmtId="0" fontId="5" fillId="3" borderId="1" xfId="0" applyFont="1" applyFill="1" applyBorder="1" applyAlignment="1" applyProtection="1">
      <alignment horizontal="centerContinuous" vertical="center" wrapText="1"/>
    </xf>
    <xf numFmtId="0" fontId="5" fillId="3" borderId="3" xfId="0" applyFont="1" applyFill="1" applyBorder="1" applyAlignment="1" applyProtection="1">
      <alignment horizontal="center" vertical="center" wrapText="1"/>
    </xf>
    <xf numFmtId="0" fontId="65" fillId="48" borderId="11" xfId="0" applyFont="1" applyFill="1" applyBorder="1" applyAlignment="1" applyProtection="1">
      <alignment horizontal="center"/>
    </xf>
    <xf numFmtId="175" fontId="4" fillId="48" borderId="6" xfId="0" applyNumberFormat="1" applyFont="1" applyFill="1" applyBorder="1" applyAlignment="1" applyProtection="1"/>
    <xf numFmtId="2" fontId="5" fillId="3" borderId="22" xfId="0" applyNumberFormat="1" applyFont="1" applyFill="1" applyBorder="1" applyAlignment="1" applyProtection="1">
      <alignment horizontal="center" vertical="center" wrapText="1"/>
    </xf>
    <xf numFmtId="4" fontId="32" fillId="47" borderId="20" xfId="0" applyNumberFormat="1" applyFont="1" applyFill="1" applyBorder="1" applyAlignment="1" applyProtection="1">
      <alignment horizontal="right" wrapText="1"/>
      <protection locked="0"/>
    </xf>
    <xf numFmtId="0" fontId="32" fillId="12" borderId="77" xfId="0" applyFont="1" applyFill="1" applyBorder="1" applyAlignment="1" applyProtection="1">
      <protection locked="0"/>
    </xf>
    <xf numFmtId="3" fontId="32" fillId="12" borderId="78" xfId="0" applyNumberFormat="1" applyFont="1" applyFill="1" applyBorder="1" applyAlignment="1" applyProtection="1">
      <protection locked="0"/>
    </xf>
    <xf numFmtId="3" fontId="32" fillId="12" borderId="79" xfId="0" applyNumberFormat="1" applyFont="1" applyFill="1" applyBorder="1" applyAlignment="1" applyProtection="1">
      <protection locked="0"/>
    </xf>
    <xf numFmtId="0" fontId="32" fillId="0" borderId="30" xfId="0" applyFont="1" applyBorder="1" applyProtection="1">
      <protection locked="0"/>
    </xf>
    <xf numFmtId="3" fontId="0" fillId="3" borderId="31" xfId="0" applyNumberFormat="1" applyFill="1" applyBorder="1" applyProtection="1">
      <protection locked="0"/>
    </xf>
    <xf numFmtId="0" fontId="32" fillId="3" borderId="30" xfId="0" applyFont="1" applyFill="1" applyBorder="1" applyProtection="1">
      <protection locked="0"/>
    </xf>
    <xf numFmtId="4" fontId="32" fillId="3" borderId="80" xfId="0" applyNumberFormat="1" applyFont="1" applyFill="1" applyBorder="1" applyAlignment="1" applyProtection="1">
      <alignment wrapText="1"/>
    </xf>
    <xf numFmtId="3" fontId="0" fillId="3" borderId="81" xfId="0" applyNumberFormat="1" applyFill="1" applyBorder="1" applyProtection="1"/>
    <xf numFmtId="3" fontId="0" fillId="3" borderId="31" xfId="0" applyNumberFormat="1" applyFill="1" applyBorder="1" applyProtection="1"/>
    <xf numFmtId="4" fontId="0" fillId="3" borderId="82" xfId="0" applyNumberFormat="1" applyFill="1" applyBorder="1" applyProtection="1"/>
    <xf numFmtId="4" fontId="0" fillId="3" borderId="64" xfId="0" applyNumberFormat="1" applyFill="1" applyBorder="1" applyProtection="1"/>
    <xf numFmtId="4" fontId="0" fillId="3" borderId="39" xfId="0" applyNumberFormat="1" applyFill="1" applyBorder="1" applyProtection="1"/>
    <xf numFmtId="4" fontId="0" fillId="3" borderId="83" xfId="0" applyNumberFormat="1" applyFill="1" applyBorder="1" applyProtection="1"/>
    <xf numFmtId="9" fontId="0" fillId="0" borderId="0" xfId="96" applyFont="1"/>
    <xf numFmtId="0" fontId="5" fillId="51" borderId="0" xfId="0" applyFont="1" applyFill="1" applyAlignment="1">
      <alignment horizontal="right"/>
    </xf>
    <xf numFmtId="0" fontId="110" fillId="51" borderId="0" xfId="0" applyFont="1" applyFill="1" applyAlignment="1">
      <alignment horizontal="right"/>
    </xf>
    <xf numFmtId="0" fontId="75" fillId="52" borderId="0" xfId="0" applyFont="1" applyFill="1" applyAlignment="1"/>
    <xf numFmtId="0" fontId="0" fillId="52" borderId="0" xfId="0" applyFill="1" applyAlignment="1">
      <alignment wrapText="1"/>
    </xf>
    <xf numFmtId="0" fontId="0" fillId="51" borderId="0" xfId="0" applyFill="1"/>
    <xf numFmtId="0" fontId="76" fillId="51" borderId="0" xfId="0" applyFont="1" applyFill="1"/>
    <xf numFmtId="0" fontId="75" fillId="51" borderId="0" xfId="0" applyFont="1" applyFill="1"/>
    <xf numFmtId="0" fontId="63" fillId="53" borderId="0" xfId="0" applyFont="1" applyFill="1" applyAlignment="1">
      <alignment horizontal="right"/>
    </xf>
    <xf numFmtId="0" fontId="0" fillId="51" borderId="0" xfId="0" applyFill="1"/>
    <xf numFmtId="0" fontId="0" fillId="51" borderId="0" xfId="0" applyFill="1" applyAlignment="1"/>
    <xf numFmtId="0" fontId="75" fillId="51" borderId="0" xfId="0" applyFont="1" applyFill="1" applyAlignment="1"/>
    <xf numFmtId="0" fontId="75" fillId="54" borderId="0" xfId="0" applyFont="1" applyFill="1"/>
    <xf numFmtId="0" fontId="75" fillId="54" borderId="0" xfId="0" applyFont="1" applyFill="1"/>
    <xf numFmtId="0" fontId="5" fillId="55" borderId="0" xfId="0" applyFont="1" applyFill="1" applyAlignment="1">
      <alignment horizontal="right"/>
    </xf>
    <xf numFmtId="0" fontId="5" fillId="52" borderId="0" xfId="0" applyFont="1" applyFill="1" applyAlignment="1">
      <alignment horizontal="right"/>
    </xf>
    <xf numFmtId="0" fontId="0" fillId="51" borderId="0" xfId="0" applyFill="1"/>
    <xf numFmtId="0" fontId="5" fillId="52" borderId="0" xfId="0" applyFont="1" applyFill="1" applyAlignment="1">
      <alignment horizontal="right"/>
    </xf>
    <xf numFmtId="3" fontId="0" fillId="46" borderId="6" xfId="0" applyNumberFormat="1" applyFill="1" applyBorder="1"/>
    <xf numFmtId="0" fontId="0" fillId="0" borderId="0" xfId="0" applyAlignment="1">
      <alignment horizontal="right" vertical="center" wrapText="1"/>
    </xf>
    <xf numFmtId="0" fontId="85" fillId="0" borderId="0" xfId="0" applyFont="1" applyAlignment="1">
      <alignment horizontal="right" vertical="center" wrapText="1"/>
    </xf>
    <xf numFmtId="0" fontId="85" fillId="0" borderId="126" xfId="0" applyFont="1" applyBorder="1" applyAlignment="1">
      <alignment horizontal="right" vertical="center" wrapText="1"/>
    </xf>
    <xf numFmtId="0" fontId="85" fillId="0" borderId="127" xfId="0" applyFont="1" applyBorder="1" applyAlignment="1">
      <alignment horizontal="right" vertical="center" wrapText="1"/>
    </xf>
    <xf numFmtId="0" fontId="0" fillId="0" borderId="127" xfId="0" applyBorder="1" applyAlignment="1">
      <alignment vertical="top" wrapText="1"/>
    </xf>
    <xf numFmtId="0" fontId="85" fillId="0" borderId="0" xfId="0" applyFont="1" applyBorder="1" applyAlignment="1">
      <alignment vertical="center" wrapText="1"/>
    </xf>
    <xf numFmtId="15" fontId="77" fillId="0" borderId="0" xfId="0" applyNumberFormat="1" applyFont="1" applyAlignment="1">
      <alignment horizontal="left" vertical="center" wrapText="1"/>
    </xf>
    <xf numFmtId="0" fontId="85" fillId="0" borderId="127" xfId="0" applyFont="1" applyBorder="1" applyAlignment="1">
      <alignment horizontal="left" vertical="center" wrapText="1"/>
    </xf>
    <xf numFmtId="9" fontId="0" fillId="0" borderId="0" xfId="96" applyFont="1" applyFill="1"/>
    <xf numFmtId="10" fontId="0" fillId="0" borderId="0" xfId="0" applyNumberFormat="1" applyFill="1"/>
    <xf numFmtId="0" fontId="63" fillId="0" borderId="0" xfId="0" applyFont="1" applyFill="1" applyAlignment="1">
      <alignment horizontal="center"/>
    </xf>
    <xf numFmtId="3" fontId="63" fillId="0" borderId="0" xfId="0" applyNumberFormat="1" applyFont="1" applyFill="1" applyAlignment="1">
      <alignment horizontal="center"/>
    </xf>
    <xf numFmtId="0" fontId="85" fillId="56" borderId="0" xfId="0" applyFont="1" applyFill="1" applyAlignment="1">
      <alignment horizontal="right" vertical="center" wrapText="1"/>
    </xf>
    <xf numFmtId="0" fontId="85" fillId="0" borderId="0" xfId="0" applyFont="1" applyBorder="1" applyAlignment="1">
      <alignment horizontal="right" vertical="center" wrapText="1"/>
    </xf>
    <xf numFmtId="0" fontId="0" fillId="0" borderId="0" xfId="0" applyBorder="1" applyAlignment="1">
      <alignment vertical="top" wrapText="1"/>
    </xf>
    <xf numFmtId="0" fontId="5" fillId="3" borderId="84" xfId="0" applyFont="1" applyFill="1" applyBorder="1" applyAlignment="1" applyProtection="1">
      <alignment horizontal="left" vertical="center" wrapText="1"/>
    </xf>
    <xf numFmtId="0" fontId="5" fillId="3" borderId="85" xfId="0" applyFont="1" applyFill="1" applyBorder="1" applyAlignment="1" applyProtection="1">
      <alignment horizontal="center" vertical="center" wrapText="1"/>
    </xf>
    <xf numFmtId="0" fontId="5" fillId="3" borderId="80" xfId="0" applyFont="1" applyFill="1" applyBorder="1" applyAlignment="1" applyProtection="1">
      <alignment horizontal="center" vertical="center" wrapText="1"/>
    </xf>
    <xf numFmtId="2" fontId="56" fillId="3" borderId="31" xfId="28" applyNumberFormat="1" applyFont="1" applyFill="1" applyBorder="1" applyAlignment="1" applyProtection="1">
      <alignment horizontal="center"/>
    </xf>
    <xf numFmtId="4" fontId="0" fillId="3" borderId="30" xfId="0" applyNumberFormat="1" applyFill="1" applyBorder="1" applyProtection="1"/>
    <xf numFmtId="4" fontId="0" fillId="0" borderId="31" xfId="0" applyNumberFormat="1" applyFill="1" applyBorder="1" applyProtection="1">
      <protection locked="0"/>
    </xf>
    <xf numFmtId="10" fontId="23" fillId="0" borderId="6" xfId="29" applyNumberFormat="1" applyFont="1" applyFill="1" applyBorder="1" applyProtection="1">
      <protection locked="0"/>
    </xf>
    <xf numFmtId="5" fontId="0" fillId="3" borderId="64" xfId="0" applyNumberFormat="1" applyFill="1" applyBorder="1" applyAlignment="1" applyProtection="1">
      <alignment horizontal="left"/>
    </xf>
    <xf numFmtId="4" fontId="0" fillId="0" borderId="64" xfId="0" applyNumberFormat="1" applyFill="1" applyBorder="1" applyProtection="1">
      <protection locked="0"/>
    </xf>
    <xf numFmtId="4" fontId="0" fillId="0" borderId="86" xfId="0" applyNumberFormat="1" applyFill="1" applyBorder="1" applyProtection="1">
      <protection locked="0"/>
    </xf>
    <xf numFmtId="3" fontId="0" fillId="0" borderId="64" xfId="0" applyNumberFormat="1" applyFill="1" applyBorder="1" applyProtection="1">
      <protection locked="0"/>
    </xf>
    <xf numFmtId="0" fontId="5" fillId="3" borderId="87" xfId="0" applyFont="1" applyFill="1" applyBorder="1" applyAlignment="1" applyProtection="1">
      <alignment horizontal="left" vertical="center" wrapText="1"/>
    </xf>
    <xf numFmtId="10" fontId="0" fillId="0" borderId="0" xfId="96" applyNumberFormat="1" applyFont="1" applyFill="1"/>
    <xf numFmtId="10" fontId="32" fillId="0" borderId="6" xfId="96" applyNumberFormat="1" applyFont="1" applyFill="1" applyBorder="1" applyAlignment="1" applyProtection="1">
      <alignment horizontal="center"/>
      <protection locked="0"/>
    </xf>
    <xf numFmtId="170" fontId="23" fillId="0" borderId="6" xfId="29" applyNumberFormat="1" applyFont="1" applyFill="1" applyBorder="1" applyProtection="1">
      <protection locked="0"/>
    </xf>
    <xf numFmtId="170" fontId="108" fillId="0" borderId="6" xfId="29" applyNumberFormat="1" applyFont="1" applyFill="1" applyBorder="1" applyProtection="1">
      <protection locked="0"/>
    </xf>
    <xf numFmtId="175" fontId="61" fillId="49" borderId="6" xfId="0" applyNumberFormat="1" applyFont="1" applyFill="1" applyBorder="1" applyAlignment="1" applyProtection="1"/>
    <xf numFmtId="10" fontId="68" fillId="0" borderId="6" xfId="96" applyNumberFormat="1" applyFont="1" applyFill="1" applyBorder="1" applyAlignment="1" applyProtection="1">
      <alignment horizontal="center"/>
      <protection locked="0"/>
    </xf>
    <xf numFmtId="172" fontId="11" fillId="7" borderId="6" xfId="29" applyNumberFormat="1" applyFont="1" applyFill="1" applyBorder="1" applyAlignment="1" applyProtection="1">
      <alignment vertical="center"/>
      <protection locked="0"/>
    </xf>
    <xf numFmtId="178" fontId="86" fillId="0" borderId="11" xfId="80" applyNumberFormat="1" applyBorder="1" applyAlignment="1">
      <alignment horizontal="center" vertical="center"/>
    </xf>
    <xf numFmtId="0" fontId="32" fillId="0" borderId="23" xfId="0" applyFont="1" applyBorder="1" applyProtection="1">
      <protection locked="0"/>
    </xf>
    <xf numFmtId="0" fontId="32" fillId="0" borderId="32" xfId="0" applyFont="1" applyBorder="1" applyAlignment="1" applyProtection="1">
      <alignment wrapText="1"/>
      <protection locked="0"/>
    </xf>
    <xf numFmtId="0" fontId="32" fillId="0" borderId="32" xfId="0" applyFont="1" applyFill="1" applyBorder="1" applyAlignment="1" applyProtection="1">
      <alignment wrapText="1"/>
      <protection locked="0"/>
    </xf>
    <xf numFmtId="0" fontId="32" fillId="0" borderId="32" xfId="0" applyFont="1" applyFill="1" applyBorder="1" applyAlignment="1" applyProtection="1">
      <alignment vertical="top" wrapText="1"/>
      <protection locked="0"/>
    </xf>
    <xf numFmtId="3" fontId="0" fillId="46" borderId="0" xfId="0" applyNumberFormat="1" applyFill="1"/>
    <xf numFmtId="0" fontId="32" fillId="48" borderId="20" xfId="0" applyFont="1" applyFill="1" applyBorder="1" applyAlignment="1" applyProtection="1">
      <alignment horizontal="center" wrapText="1"/>
    </xf>
    <xf numFmtId="5" fontId="61" fillId="48" borderId="6" xfId="0" applyNumberFormat="1" applyFont="1" applyFill="1" applyBorder="1" applyAlignment="1" applyProtection="1"/>
    <xf numFmtId="175" fontId="61" fillId="48" borderId="6" xfId="0" applyNumberFormat="1" applyFont="1" applyFill="1" applyBorder="1" applyAlignment="1" applyProtection="1"/>
    <xf numFmtId="10" fontId="61" fillId="48" borderId="6" xfId="96" applyNumberFormat="1" applyFont="1" applyFill="1" applyBorder="1" applyAlignment="1" applyProtection="1"/>
    <xf numFmtId="0" fontId="5" fillId="3" borderId="88" xfId="0" applyFont="1" applyFill="1" applyBorder="1" applyAlignment="1" applyProtection="1">
      <alignment horizontal="center" vertical="center" wrapText="1"/>
    </xf>
    <xf numFmtId="0" fontId="5" fillId="3" borderId="22" xfId="0" applyFont="1" applyFill="1" applyBorder="1" applyAlignment="1" applyProtection="1">
      <alignment horizontal="left" vertical="center" wrapText="1"/>
    </xf>
    <xf numFmtId="5" fontId="0" fillId="3" borderId="6" xfId="0" applyNumberFormat="1" applyFill="1" applyBorder="1" applyAlignment="1" applyProtection="1">
      <alignment horizontal="left"/>
    </xf>
    <xf numFmtId="0" fontId="23" fillId="46" borderId="0" xfId="0" applyFont="1" applyFill="1" applyBorder="1" applyAlignment="1" applyProtection="1">
      <alignment horizontal="center" vertical="center" wrapText="1"/>
    </xf>
    <xf numFmtId="3" fontId="63" fillId="3" borderId="6" xfId="0" applyNumberFormat="1" applyFont="1" applyFill="1" applyBorder="1" applyAlignment="1" applyProtection="1">
      <alignment horizontal="center"/>
    </xf>
    <xf numFmtId="3" fontId="63" fillId="3" borderId="11" xfId="0" applyNumberFormat="1" applyFont="1" applyFill="1" applyBorder="1" applyAlignment="1" applyProtection="1">
      <alignment horizontal="center"/>
    </xf>
    <xf numFmtId="0" fontId="8" fillId="46" borderId="4" xfId="0" applyFont="1" applyFill="1" applyBorder="1" applyAlignment="1" applyProtection="1">
      <alignment horizontal="center" vertical="center" wrapText="1"/>
    </xf>
    <xf numFmtId="0" fontId="61" fillId="46" borderId="65" xfId="0" applyFont="1" applyFill="1" applyBorder="1" applyAlignment="1" applyProtection="1">
      <alignment horizontal="center" vertical="center" wrapText="1"/>
    </xf>
    <xf numFmtId="0" fontId="61" fillId="46" borderId="22" xfId="0" applyFont="1" applyFill="1" applyBorder="1" applyAlignment="1" applyProtection="1">
      <alignment horizontal="center" vertical="center" wrapText="1"/>
    </xf>
    <xf numFmtId="0" fontId="6" fillId="3" borderId="0" xfId="0" applyFont="1" applyFill="1" applyBorder="1" applyAlignment="1" applyProtection="1">
      <alignment horizontal="center"/>
    </xf>
    <xf numFmtId="3" fontId="0" fillId="0" borderId="4" xfId="0" applyNumberFormat="1" applyFill="1" applyBorder="1" applyProtection="1">
      <protection locked="0"/>
    </xf>
    <xf numFmtId="3" fontId="0" fillId="0" borderId="1" xfId="0" applyNumberFormat="1" applyFill="1" applyBorder="1" applyProtection="1">
      <protection locked="0"/>
    </xf>
    <xf numFmtId="3" fontId="0" fillId="49" borderId="6" xfId="0" applyNumberFormat="1" applyFill="1" applyBorder="1" applyProtection="1">
      <protection locked="0"/>
    </xf>
    <xf numFmtId="3" fontId="0" fillId="49" borderId="22" xfId="0" applyNumberFormat="1" applyFill="1" applyBorder="1" applyProtection="1">
      <protection locked="0"/>
    </xf>
    <xf numFmtId="3" fontId="0" fillId="49" borderId="6" xfId="0" applyNumberFormat="1" applyFill="1" applyBorder="1" applyProtection="1">
      <protection locked="0"/>
    </xf>
    <xf numFmtId="3" fontId="0" fillId="49" borderId="22" xfId="0" applyNumberFormat="1" applyFill="1" applyBorder="1" applyProtection="1">
      <protection locked="0"/>
    </xf>
    <xf numFmtId="5" fontId="0" fillId="3" borderId="6" xfId="0" applyNumberFormat="1" applyFill="1" applyBorder="1" applyAlignment="1" applyProtection="1">
      <alignment horizontal="right"/>
    </xf>
    <xf numFmtId="5" fontId="0" fillId="3" borderId="64" xfId="0" applyNumberFormat="1" applyFill="1" applyBorder="1" applyAlignment="1" applyProtection="1">
      <alignment horizontal="right"/>
    </xf>
    <xf numFmtId="2" fontId="56" fillId="3" borderId="59" xfId="28" applyNumberFormat="1" applyFont="1" applyFill="1" applyBorder="1" applyAlignment="1" applyProtection="1">
      <alignment horizontal="center"/>
    </xf>
    <xf numFmtId="4" fontId="0" fillId="0" borderId="89" xfId="0" applyNumberFormat="1" applyFill="1" applyBorder="1" applyProtection="1">
      <protection locked="0"/>
    </xf>
    <xf numFmtId="4" fontId="0" fillId="0" borderId="88" xfId="0" applyNumberFormat="1" applyFill="1" applyBorder="1" applyProtection="1">
      <protection locked="0"/>
    </xf>
    <xf numFmtId="4" fontId="0" fillId="0" borderId="30" xfId="0" applyNumberFormat="1" applyFill="1" applyBorder="1" applyProtection="1">
      <protection locked="0"/>
    </xf>
    <xf numFmtId="4" fontId="0" fillId="0" borderId="82" xfId="0" applyNumberFormat="1" applyFill="1" applyBorder="1" applyProtection="1">
      <protection locked="0"/>
    </xf>
    <xf numFmtId="2" fontId="63" fillId="52" borderId="0" xfId="0" applyNumberFormat="1" applyFont="1" applyFill="1" applyAlignment="1">
      <alignment horizontal="right"/>
    </xf>
    <xf numFmtId="2" fontId="5" fillId="0" borderId="0" xfId="0" applyNumberFormat="1" applyFont="1" applyAlignment="1">
      <alignment horizontal="right"/>
    </xf>
    <xf numFmtId="0" fontId="5" fillId="3" borderId="88" xfId="0" applyFont="1" applyFill="1" applyBorder="1" applyAlignment="1" applyProtection="1">
      <alignment horizontal="center" wrapText="1"/>
    </xf>
    <xf numFmtId="0" fontId="5" fillId="3" borderId="85" xfId="0" applyFont="1" applyFill="1" applyBorder="1" applyAlignment="1" applyProtection="1">
      <alignment horizontal="center" wrapText="1"/>
    </xf>
    <xf numFmtId="0" fontId="0" fillId="3" borderId="44" xfId="0" applyFill="1" applyBorder="1" applyProtection="1"/>
    <xf numFmtId="4" fontId="4" fillId="0" borderId="31" xfId="0" applyNumberFormat="1" applyFont="1" applyFill="1" applyBorder="1" applyProtection="1">
      <protection locked="0"/>
    </xf>
    <xf numFmtId="4" fontId="4" fillId="0" borderId="59" xfId="0" applyNumberFormat="1" applyFont="1" applyFill="1" applyBorder="1" applyProtection="1">
      <protection locked="0"/>
    </xf>
    <xf numFmtId="4" fontId="4" fillId="0" borderId="86" xfId="0" applyNumberFormat="1" applyFont="1" applyFill="1" applyBorder="1" applyProtection="1">
      <protection locked="0"/>
    </xf>
    <xf numFmtId="4" fontId="4" fillId="0" borderId="81" xfId="0" applyNumberFormat="1" applyFont="1" applyFill="1" applyBorder="1" applyProtection="1">
      <protection locked="0"/>
    </xf>
    <xf numFmtId="0" fontId="23" fillId="3" borderId="0" xfId="0" applyFont="1" applyFill="1" applyBorder="1" applyAlignment="1" applyProtection="1"/>
    <xf numFmtId="0" fontId="0" fillId="0" borderId="0" xfId="0" applyAlignment="1" applyProtection="1"/>
    <xf numFmtId="0" fontId="15" fillId="3" borderId="0" xfId="58" applyFill="1" applyBorder="1" applyAlignment="1" applyProtection="1">
      <alignment horizontal="center"/>
    </xf>
    <xf numFmtId="0" fontId="40" fillId="3" borderId="8" xfId="0" applyFont="1" applyFill="1" applyBorder="1" applyAlignment="1" applyProtection="1">
      <alignment horizontal="center"/>
    </xf>
    <xf numFmtId="0" fontId="15" fillId="3" borderId="0" xfId="0" applyFont="1" applyFill="1" applyBorder="1" applyAlignment="1" applyProtection="1">
      <alignment horizontal="center"/>
    </xf>
    <xf numFmtId="0" fontId="48" fillId="3" borderId="0" xfId="58" applyFont="1" applyFill="1" applyBorder="1" applyAlignment="1" applyProtection="1">
      <alignment horizontal="center"/>
    </xf>
    <xf numFmtId="0" fontId="21" fillId="3" borderId="0" xfId="59" applyFont="1" applyFill="1" applyBorder="1" applyAlignment="1" applyProtection="1">
      <alignment horizontal="center"/>
    </xf>
    <xf numFmtId="0" fontId="39" fillId="3" borderId="0" xfId="58" applyFont="1" applyFill="1" applyBorder="1" applyAlignment="1" applyProtection="1">
      <alignment horizontal="center" wrapText="1"/>
    </xf>
    <xf numFmtId="0" fontId="39" fillId="3" borderId="0" xfId="58" applyFont="1" applyFill="1" applyBorder="1" applyAlignment="1" applyProtection="1">
      <alignment horizontal="center"/>
    </xf>
    <xf numFmtId="0" fontId="50" fillId="7" borderId="7" xfId="0" applyFont="1" applyFill="1" applyBorder="1" applyAlignment="1" applyProtection="1">
      <alignment horizontal="center" vertical="center" wrapText="1"/>
    </xf>
    <xf numFmtId="0" fontId="50" fillId="7" borderId="2" xfId="0" applyFont="1" applyFill="1" applyBorder="1" applyAlignment="1" applyProtection="1">
      <alignment horizontal="center" vertical="center" wrapText="1"/>
    </xf>
    <xf numFmtId="0" fontId="50" fillId="7" borderId="10" xfId="0" applyFont="1" applyFill="1" applyBorder="1" applyAlignment="1" applyProtection="1">
      <alignment horizontal="center" vertical="center" wrapText="1"/>
    </xf>
    <xf numFmtId="0" fontId="23" fillId="7" borderId="1" xfId="0" applyFont="1" applyFill="1" applyBorder="1" applyAlignment="1" applyProtection="1">
      <alignment horizontal="center" vertical="center" wrapText="1" readingOrder="1"/>
    </xf>
    <xf numFmtId="0" fontId="44" fillId="7" borderId="8" xfId="0" applyFont="1" applyFill="1" applyBorder="1" applyAlignment="1" applyProtection="1">
      <alignment horizontal="center" vertical="center" wrapText="1" readingOrder="1"/>
    </xf>
    <xf numFmtId="0" fontId="44" fillId="7" borderId="9" xfId="0" applyFont="1" applyFill="1" applyBorder="1" applyAlignment="1" applyProtection="1">
      <alignment horizontal="center" vertical="center" wrapText="1" readingOrder="1"/>
    </xf>
    <xf numFmtId="0" fontId="8" fillId="3" borderId="0" xfId="0" applyFont="1" applyFill="1" applyBorder="1" applyAlignment="1" applyProtection="1">
      <alignment horizontal="left"/>
    </xf>
    <xf numFmtId="0" fontId="23" fillId="3" borderId="0" xfId="0" applyFont="1" applyFill="1" applyBorder="1" applyAlignment="1" applyProtection="1">
      <alignment vertical="center"/>
    </xf>
    <xf numFmtId="0" fontId="44" fillId="3" borderId="0" xfId="0" applyFont="1" applyFill="1" applyBorder="1" applyAlignment="1" applyProtection="1"/>
    <xf numFmtId="0" fontId="44" fillId="3" borderId="0" xfId="0" applyFont="1" applyFill="1" applyBorder="1" applyAlignment="1" applyProtection="1">
      <alignment horizontal="left"/>
    </xf>
    <xf numFmtId="0" fontId="50" fillId="3" borderId="0" xfId="0" applyFont="1" applyFill="1" applyBorder="1" applyAlignment="1" applyProtection="1">
      <alignment vertical="center"/>
    </xf>
    <xf numFmtId="0" fontId="50" fillId="3" borderId="0" xfId="0" applyFont="1" applyFill="1" applyBorder="1" applyAlignment="1" applyProtection="1"/>
    <xf numFmtId="0" fontId="23" fillId="3" borderId="0" xfId="0" applyFont="1" applyFill="1" applyBorder="1" applyAlignment="1" applyProtection="1">
      <alignment wrapText="1"/>
    </xf>
    <xf numFmtId="0" fontId="0" fillId="3" borderId="0" xfId="0" applyFill="1" applyAlignment="1" applyProtection="1"/>
    <xf numFmtId="0" fontId="0" fillId="0" borderId="0" xfId="0" applyFont="1" applyAlignment="1" applyProtection="1"/>
    <xf numFmtId="0" fontId="8" fillId="3" borderId="3" xfId="0" applyFont="1" applyFill="1" applyBorder="1" applyAlignment="1" applyProtection="1">
      <alignment horizontal="left"/>
    </xf>
    <xf numFmtId="0" fontId="0" fillId="0" borderId="0" xfId="0" applyAlignment="1">
      <alignment horizontal="left"/>
    </xf>
    <xf numFmtId="0" fontId="0" fillId="0" borderId="5" xfId="0" applyBorder="1" applyAlignment="1">
      <alignment horizontal="left"/>
    </xf>
    <xf numFmtId="0" fontId="44" fillId="3" borderId="0" xfId="0" applyFont="1" applyFill="1" applyBorder="1" applyAlignment="1" applyProtection="1">
      <alignment wrapText="1"/>
    </xf>
    <xf numFmtId="0" fontId="0" fillId="0" borderId="0" xfId="0" applyAlignment="1">
      <alignment wrapText="1"/>
    </xf>
    <xf numFmtId="0" fontId="23" fillId="3" borderId="0" xfId="0" applyFont="1" applyFill="1" applyAlignment="1" applyProtection="1"/>
    <xf numFmtId="0" fontId="77" fillId="0" borderId="0" xfId="0" applyFont="1" applyAlignment="1">
      <alignment horizontal="left" vertical="center" wrapText="1"/>
    </xf>
    <xf numFmtId="0" fontId="75" fillId="0" borderId="0" xfId="0" applyFont="1" applyAlignment="1">
      <alignment wrapText="1"/>
    </xf>
    <xf numFmtId="0" fontId="76" fillId="0" borderId="0" xfId="0" applyFont="1" applyAlignment="1">
      <alignment wrapText="1"/>
    </xf>
    <xf numFmtId="0" fontId="85" fillId="0" borderId="126" xfId="0" applyFont="1" applyBorder="1" applyAlignment="1">
      <alignment horizontal="left" vertical="center" wrapText="1"/>
    </xf>
    <xf numFmtId="0" fontId="0" fillId="0" borderId="0" xfId="0" applyAlignment="1">
      <alignment horizontal="left" vertical="center" wrapText="1"/>
    </xf>
    <xf numFmtId="0" fontId="0" fillId="0" borderId="0" xfId="0" applyAlignment="1">
      <alignment vertical="center" wrapText="1"/>
    </xf>
    <xf numFmtId="0" fontId="75" fillId="0" borderId="0" xfId="0" applyFont="1" applyAlignment="1">
      <alignment horizontal="justify" vertical="center" wrapText="1"/>
    </xf>
    <xf numFmtId="0" fontId="85" fillId="0" borderId="126" xfId="0" applyFont="1" applyBorder="1" applyAlignment="1">
      <alignment vertical="center" wrapText="1"/>
    </xf>
    <xf numFmtId="0" fontId="85" fillId="0" borderId="0" xfId="0" applyFont="1" applyBorder="1" applyAlignment="1">
      <alignment vertical="center" wrapText="1"/>
    </xf>
    <xf numFmtId="0" fontId="85" fillId="0" borderId="127" xfId="0" applyFont="1" applyBorder="1" applyAlignment="1">
      <alignment vertical="center" wrapText="1"/>
    </xf>
    <xf numFmtId="0" fontId="15" fillId="3" borderId="0" xfId="0" applyFont="1" applyFill="1" applyBorder="1" applyAlignment="1" applyProtection="1">
      <alignment horizontal="left"/>
    </xf>
    <xf numFmtId="0" fontId="48" fillId="0" borderId="0" xfId="0" applyFont="1" applyBorder="1" applyAlignment="1">
      <alignment horizontal="left"/>
    </xf>
    <xf numFmtId="0" fontId="32" fillId="45" borderId="20" xfId="0" applyFont="1" applyFill="1" applyBorder="1" applyAlignment="1" applyProtection="1">
      <alignment horizontal="center" wrapText="1"/>
    </xf>
    <xf numFmtId="0" fontId="32" fillId="45" borderId="11" xfId="0" applyFont="1" applyFill="1" applyBorder="1" applyAlignment="1" applyProtection="1">
      <alignment horizontal="center" wrapText="1"/>
    </xf>
    <xf numFmtId="0" fontId="55" fillId="0" borderId="20" xfId="0" applyFont="1" applyFill="1" applyBorder="1" applyAlignment="1" applyProtection="1">
      <alignment horizontal="center"/>
      <protection locked="0"/>
    </xf>
    <xf numFmtId="0" fontId="0" fillId="0" borderId="11" xfId="0" applyBorder="1" applyAlignment="1" applyProtection="1">
      <protection locked="0"/>
    </xf>
    <xf numFmtId="0" fontId="72" fillId="3" borderId="0" xfId="0" applyFont="1" applyFill="1" applyBorder="1" applyAlignment="1" applyProtection="1">
      <alignment horizontal="center"/>
    </xf>
    <xf numFmtId="0" fontId="0" fillId="0" borderId="0" xfId="0" applyAlignment="1">
      <alignment horizontal="center"/>
    </xf>
    <xf numFmtId="0" fontId="32" fillId="45" borderId="56" xfId="0" applyFont="1" applyFill="1" applyBorder="1" applyAlignment="1" applyProtection="1">
      <alignment horizontal="center" wrapText="1"/>
    </xf>
    <xf numFmtId="0" fontId="36" fillId="0" borderId="20" xfId="0" applyFont="1" applyFill="1" applyBorder="1" applyAlignment="1" applyProtection="1">
      <alignment horizontal="center"/>
      <protection locked="0"/>
    </xf>
    <xf numFmtId="0" fontId="0" fillId="0" borderId="56" xfId="0" applyBorder="1" applyAlignment="1" applyProtection="1">
      <protection locked="0"/>
    </xf>
    <xf numFmtId="0" fontId="22" fillId="0" borderId="20" xfId="0" applyFont="1" applyFill="1" applyBorder="1" applyAlignment="1" applyProtection="1">
      <protection locked="0"/>
    </xf>
    <xf numFmtId="0" fontId="19" fillId="3" borderId="0" xfId="0" applyFont="1" applyFill="1" applyBorder="1" applyAlignment="1" applyProtection="1">
      <alignment horizontal="center"/>
    </xf>
    <xf numFmtId="0" fontId="66" fillId="3" borderId="0" xfId="0" applyFont="1" applyFill="1" applyBorder="1" applyAlignment="1" applyProtection="1">
      <alignment horizontal="center"/>
    </xf>
    <xf numFmtId="0" fontId="22" fillId="58" borderId="20" xfId="0" applyFont="1" applyFill="1" applyBorder="1" applyAlignment="1" applyProtection="1">
      <alignment horizontal="left"/>
      <protection locked="0"/>
    </xf>
    <xf numFmtId="0" fontId="0" fillId="58" borderId="56" xfId="0" applyFill="1" applyBorder="1" applyAlignment="1" applyProtection="1">
      <alignment horizontal="left"/>
      <protection locked="0"/>
    </xf>
    <xf numFmtId="0" fontId="0" fillId="58" borderId="11" xfId="0" applyFill="1" applyBorder="1" applyAlignment="1" applyProtection="1">
      <alignment horizontal="left"/>
      <protection locked="0"/>
    </xf>
    <xf numFmtId="0" fontId="22" fillId="58" borderId="20" xfId="0" applyFont="1" applyFill="1" applyBorder="1" applyAlignment="1" applyProtection="1">
      <protection locked="0"/>
    </xf>
    <xf numFmtId="0" fontId="0" fillId="58" borderId="56" xfId="0" applyFill="1" applyBorder="1" applyAlignment="1" applyProtection="1">
      <protection locked="0"/>
    </xf>
    <xf numFmtId="0" fontId="0" fillId="58" borderId="11" xfId="0" applyFill="1" applyBorder="1" applyAlignment="1" applyProtection="1">
      <protection locked="0"/>
    </xf>
    <xf numFmtId="0" fontId="33" fillId="3" borderId="0" xfId="0" applyFont="1" applyFill="1" applyBorder="1" applyAlignment="1" applyProtection="1">
      <alignment horizontal="center"/>
    </xf>
    <xf numFmtId="0" fontId="11" fillId="7" borderId="20" xfId="0" applyFont="1" applyFill="1" applyBorder="1" applyAlignment="1" applyProtection="1">
      <alignment vertical="justify"/>
      <protection locked="0"/>
    </xf>
    <xf numFmtId="0" fontId="11" fillId="7" borderId="56" xfId="0" applyFont="1" applyFill="1" applyBorder="1" applyAlignment="1" applyProtection="1">
      <alignment vertical="justify"/>
      <protection locked="0"/>
    </xf>
    <xf numFmtId="0" fontId="11" fillId="7" borderId="11" xfId="0" applyFont="1" applyFill="1" applyBorder="1" applyAlignment="1" applyProtection="1">
      <alignment vertical="justify"/>
      <protection locked="0"/>
    </xf>
    <xf numFmtId="0" fontId="8" fillId="3" borderId="20" xfId="0" applyFont="1" applyFill="1" applyBorder="1" applyAlignment="1" applyProtection="1">
      <alignment horizontal="center"/>
    </xf>
    <xf numFmtId="0" fontId="8" fillId="3" borderId="56" xfId="0" applyFont="1" applyFill="1" applyBorder="1" applyAlignment="1" applyProtection="1">
      <alignment horizontal="center"/>
    </xf>
    <xf numFmtId="0" fontId="8" fillId="3" borderId="11" xfId="0" applyFont="1" applyFill="1" applyBorder="1" applyAlignment="1" applyProtection="1">
      <alignment horizontal="center"/>
    </xf>
    <xf numFmtId="0" fontId="28" fillId="3" borderId="20" xfId="0" applyFont="1" applyFill="1" applyBorder="1" applyAlignment="1" applyProtection="1">
      <alignment horizontal="center" vertical="center" wrapText="1"/>
    </xf>
    <xf numFmtId="0" fontId="28" fillId="3" borderId="56" xfId="0" applyFont="1" applyFill="1" applyBorder="1" applyAlignment="1" applyProtection="1">
      <alignment horizontal="center" vertical="center" wrapText="1"/>
    </xf>
    <xf numFmtId="0" fontId="28" fillId="3" borderId="11" xfId="0" applyFont="1" applyFill="1" applyBorder="1" applyAlignment="1" applyProtection="1">
      <alignment horizontal="center" vertical="center" wrapText="1"/>
    </xf>
    <xf numFmtId="0" fontId="42" fillId="3" borderId="0" xfId="0" applyFont="1" applyFill="1" applyBorder="1" applyAlignment="1" applyProtection="1">
      <alignment horizontal="center"/>
    </xf>
    <xf numFmtId="0" fontId="6" fillId="3" borderId="0" xfId="0" applyFont="1" applyFill="1" applyBorder="1" applyAlignment="1" applyProtection="1">
      <alignment horizontal="center" wrapText="1"/>
    </xf>
    <xf numFmtId="0" fontId="40" fillId="3" borderId="0" xfId="0" applyFont="1" applyFill="1" applyBorder="1" applyAlignment="1" applyProtection="1">
      <alignment horizontal="center"/>
    </xf>
    <xf numFmtId="0" fontId="24" fillId="3" borderId="0" xfId="0" applyFont="1" applyFill="1" applyBorder="1" applyAlignment="1" applyProtection="1">
      <alignment horizontal="center"/>
    </xf>
    <xf numFmtId="172" fontId="11" fillId="3" borderId="20" xfId="28" applyNumberFormat="1" applyFont="1" applyFill="1" applyBorder="1" applyAlignment="1" applyProtection="1"/>
    <xf numFmtId="172" fontId="11" fillId="3" borderId="11" xfId="28" applyNumberFormat="1" applyFont="1" applyFill="1" applyBorder="1" applyAlignment="1" applyProtection="1"/>
    <xf numFmtId="0" fontId="18" fillId="3" borderId="0" xfId="0" applyFont="1" applyFill="1" applyBorder="1" applyAlignment="1" applyProtection="1">
      <alignment horizontal="center"/>
    </xf>
    <xf numFmtId="0" fontId="39" fillId="3" borderId="0" xfId="0" applyFont="1" applyFill="1" applyBorder="1" applyAlignment="1" applyProtection="1">
      <alignment horizontal="center" vertical="center" wrapText="1"/>
    </xf>
    <xf numFmtId="0" fontId="32" fillId="3" borderId="0" xfId="0" applyFont="1" applyFill="1" applyBorder="1" applyAlignment="1" applyProtection="1">
      <alignment horizontal="center" vertical="center" wrapText="1"/>
    </xf>
    <xf numFmtId="0" fontId="39" fillId="3" borderId="0" xfId="0" applyFont="1" applyFill="1" applyBorder="1" applyAlignment="1" applyProtection="1"/>
    <xf numFmtId="172" fontId="36" fillId="3" borderId="20" xfId="28" applyNumberFormat="1" applyFont="1" applyFill="1" applyBorder="1" applyAlignment="1" applyProtection="1"/>
    <xf numFmtId="172" fontId="36" fillId="3" borderId="11" xfId="28" applyNumberFormat="1" applyFont="1" applyFill="1" applyBorder="1" applyAlignment="1" applyProtection="1"/>
    <xf numFmtId="170" fontId="22" fillId="0" borderId="20" xfId="28" applyNumberFormat="1" applyFont="1" applyFill="1" applyBorder="1" applyAlignment="1" applyProtection="1">
      <alignment horizontal="center"/>
      <protection locked="0"/>
    </xf>
    <xf numFmtId="170" fontId="22" fillId="0" borderId="11" xfId="28" applyNumberFormat="1" applyFont="1" applyFill="1" applyBorder="1" applyAlignment="1" applyProtection="1">
      <alignment horizontal="center"/>
      <protection locked="0"/>
    </xf>
    <xf numFmtId="170" fontId="36" fillId="3" borderId="20" xfId="28" applyNumberFormat="1" applyFont="1" applyFill="1" applyBorder="1" applyAlignment="1" applyProtection="1">
      <alignment horizontal="center"/>
    </xf>
    <xf numFmtId="170" fontId="36" fillId="3" borderId="11" xfId="28" applyNumberFormat="1" applyFont="1" applyFill="1" applyBorder="1" applyAlignment="1" applyProtection="1">
      <alignment horizontal="center"/>
    </xf>
    <xf numFmtId="0" fontId="38" fillId="3" borderId="0" xfId="0" applyFont="1" applyFill="1" applyBorder="1" applyAlignment="1" applyProtection="1">
      <alignment horizontal="center"/>
    </xf>
    <xf numFmtId="0" fontId="8" fillId="3" borderId="20" xfId="0" applyFont="1" applyFill="1" applyBorder="1" applyAlignment="1" applyProtection="1">
      <alignment horizontal="center" vertical="top"/>
    </xf>
    <xf numFmtId="0" fontId="35" fillId="3" borderId="56" xfId="0" applyFont="1" applyFill="1" applyBorder="1" applyAlignment="1" applyProtection="1">
      <alignment horizontal="center" vertical="top"/>
    </xf>
    <xf numFmtId="0" fontId="35" fillId="3" borderId="11" xfId="0" applyFont="1" applyFill="1" applyBorder="1" applyAlignment="1" applyProtection="1">
      <alignment horizontal="center" vertical="top"/>
    </xf>
    <xf numFmtId="0" fontId="39" fillId="3" borderId="0" xfId="0" applyFont="1" applyFill="1" applyBorder="1" applyAlignment="1" applyProtection="1">
      <alignment horizontal="center"/>
    </xf>
    <xf numFmtId="0" fontId="41" fillId="3" borderId="0" xfId="0" applyFont="1" applyFill="1" applyBorder="1" applyAlignment="1" applyProtection="1">
      <alignment horizontal="center"/>
    </xf>
    <xf numFmtId="0" fontId="8" fillId="12" borderId="52" xfId="0" applyFont="1" applyFill="1" applyBorder="1" applyAlignment="1" applyProtection="1">
      <alignment horizontal="center"/>
    </xf>
    <xf numFmtId="0" fontId="8" fillId="12" borderId="53" xfId="0" applyFont="1" applyFill="1" applyBorder="1" applyAlignment="1" applyProtection="1">
      <alignment horizontal="center"/>
    </xf>
    <xf numFmtId="0" fontId="8" fillId="12" borderId="97" xfId="0" applyFont="1" applyFill="1" applyBorder="1" applyAlignment="1" applyProtection="1">
      <alignment horizontal="center"/>
    </xf>
    <xf numFmtId="0" fontId="5" fillId="3" borderId="72" xfId="0" applyFont="1" applyFill="1" applyBorder="1" applyAlignment="1" applyProtection="1">
      <alignment horizontal="center" vertical="center" wrapText="1"/>
    </xf>
    <xf numFmtId="0" fontId="5" fillId="3" borderId="2" xfId="0" applyFont="1" applyFill="1" applyBorder="1" applyAlignment="1" applyProtection="1">
      <alignment horizontal="center" vertical="center" wrapText="1"/>
    </xf>
    <xf numFmtId="0" fontId="5" fillId="3" borderId="73" xfId="0" applyFont="1" applyFill="1" applyBorder="1" applyAlignment="1" applyProtection="1">
      <alignment horizontal="center" vertical="center" wrapText="1"/>
    </xf>
    <xf numFmtId="0" fontId="8" fillId="12" borderId="91" xfId="0" applyFont="1" applyFill="1" applyBorder="1" applyAlignment="1" applyProtection="1">
      <alignment horizontal="center"/>
    </xf>
    <xf numFmtId="0" fontId="0" fillId="0" borderId="92" xfId="0" applyBorder="1" applyAlignment="1" applyProtection="1">
      <alignment horizontal="center"/>
    </xf>
    <xf numFmtId="0" fontId="0" fillId="0" borderId="93" xfId="0" applyBorder="1" applyAlignment="1" applyProtection="1">
      <alignment horizontal="center"/>
    </xf>
    <xf numFmtId="0" fontId="8" fillId="12" borderId="90" xfId="0" applyFont="1" applyFill="1" applyBorder="1" applyAlignment="1" applyProtection="1">
      <alignment horizontal="center"/>
    </xf>
    <xf numFmtId="0" fontId="8" fillId="12" borderId="54" xfId="0" applyFont="1" applyFill="1" applyBorder="1" applyAlignment="1" applyProtection="1">
      <alignment horizontal="center"/>
    </xf>
    <xf numFmtId="0" fontId="8" fillId="12" borderId="60" xfId="0" applyFont="1" applyFill="1" applyBorder="1" applyAlignment="1" applyProtection="1">
      <alignment horizontal="center"/>
    </xf>
    <xf numFmtId="0" fontId="5" fillId="3" borderId="98" xfId="0" applyFont="1" applyFill="1" applyBorder="1" applyAlignment="1" applyProtection="1">
      <alignment horizontal="center" vertical="center" wrapText="1"/>
    </xf>
    <xf numFmtId="0" fontId="5" fillId="3" borderId="94" xfId="0" applyFont="1" applyFill="1" applyBorder="1" applyAlignment="1" applyProtection="1">
      <alignment horizontal="center" vertical="center" wrapText="1"/>
    </xf>
    <xf numFmtId="0" fontId="5" fillId="3" borderId="95" xfId="0" applyFont="1" applyFill="1" applyBorder="1" applyAlignment="1" applyProtection="1">
      <alignment horizontal="center" vertical="center" wrapText="1"/>
    </xf>
    <xf numFmtId="0" fontId="5" fillId="3" borderId="96" xfId="0" applyFont="1" applyFill="1" applyBorder="1" applyAlignment="1" applyProtection="1">
      <alignment horizontal="center" vertical="center" wrapText="1"/>
    </xf>
    <xf numFmtId="4" fontId="4" fillId="0" borderId="45" xfId="0" applyNumberFormat="1" applyFont="1" applyFill="1" applyBorder="1" applyAlignment="1" applyProtection="1">
      <alignment horizontal="left"/>
      <protection locked="0"/>
    </xf>
    <xf numFmtId="4" fontId="4" fillId="0" borderId="11" xfId="0" applyNumberFormat="1" applyFont="1" applyFill="1" applyBorder="1" applyAlignment="1" applyProtection="1">
      <alignment horizontal="left"/>
      <protection locked="0"/>
    </xf>
    <xf numFmtId="0" fontId="5" fillId="3" borderId="12" xfId="0" applyFont="1" applyFill="1" applyBorder="1" applyAlignment="1" applyProtection="1"/>
    <xf numFmtId="0" fontId="5" fillId="3" borderId="99" xfId="0" applyFont="1" applyFill="1" applyBorder="1" applyAlignment="1" applyProtection="1"/>
    <xf numFmtId="4" fontId="4" fillId="0" borderId="46" xfId="0" applyNumberFormat="1" applyFont="1" applyFill="1" applyBorder="1" applyAlignment="1" applyProtection="1">
      <alignment horizontal="left"/>
      <protection locked="0"/>
    </xf>
    <xf numFmtId="4" fontId="4" fillId="0" borderId="100" xfId="0" applyNumberFormat="1" applyFont="1" applyFill="1" applyBorder="1" applyAlignment="1" applyProtection="1">
      <alignment horizontal="left"/>
      <protection locked="0"/>
    </xf>
    <xf numFmtId="4" fontId="4" fillId="0" borderId="46" xfId="0" applyNumberFormat="1" applyFont="1" applyFill="1" applyBorder="1" applyAlignment="1" applyProtection="1">
      <protection locked="0"/>
    </xf>
    <xf numFmtId="4" fontId="4" fillId="0" borderId="100" xfId="0" applyNumberFormat="1" applyFont="1" applyFill="1" applyBorder="1" applyAlignment="1" applyProtection="1">
      <protection locked="0"/>
    </xf>
    <xf numFmtId="0" fontId="5" fillId="3" borderId="84" xfId="0" applyFont="1" applyFill="1" applyBorder="1" applyAlignment="1" applyProtection="1">
      <alignment horizontal="center" vertical="center" wrapText="1"/>
    </xf>
    <xf numFmtId="0" fontId="5" fillId="3" borderId="22" xfId="0" applyFont="1" applyFill="1" applyBorder="1" applyAlignment="1" applyProtection="1">
      <alignment horizontal="center" vertical="center" wrapText="1"/>
    </xf>
    <xf numFmtId="0" fontId="8" fillId="12" borderId="104" xfId="0" applyFont="1" applyFill="1" applyBorder="1" applyAlignment="1" applyProtection="1">
      <alignment horizontal="center"/>
    </xf>
    <xf numFmtId="0" fontId="8" fillId="12" borderId="101" xfId="0" applyFont="1" applyFill="1" applyBorder="1" applyAlignment="1" applyProtection="1">
      <alignment horizontal="center"/>
    </xf>
    <xf numFmtId="0" fontId="8" fillId="12" borderId="102" xfId="0" applyFont="1" applyFill="1" applyBorder="1" applyAlignment="1" applyProtection="1">
      <alignment horizontal="center"/>
    </xf>
    <xf numFmtId="0" fontId="8" fillId="12" borderId="103" xfId="0" applyFont="1" applyFill="1" applyBorder="1" applyAlignment="1" applyProtection="1">
      <alignment horizontal="center"/>
    </xf>
    <xf numFmtId="0" fontId="0" fillId="0" borderId="2" xfId="0" applyBorder="1" applyAlignment="1" applyProtection="1">
      <alignment horizontal="center" vertical="center" wrapText="1"/>
    </xf>
    <xf numFmtId="0" fontId="0" fillId="0" borderId="73" xfId="0" applyBorder="1" applyAlignment="1" applyProtection="1">
      <alignment horizontal="center" vertical="center" wrapText="1"/>
    </xf>
    <xf numFmtId="0" fontId="5" fillId="3" borderId="77" xfId="0" applyFont="1" applyFill="1" applyBorder="1" applyAlignment="1" applyProtection="1">
      <alignment horizontal="center" vertical="center" wrapText="1"/>
    </xf>
    <xf numFmtId="0" fontId="0" fillId="0" borderId="78" xfId="0" applyBorder="1" applyAlignment="1" applyProtection="1">
      <alignment horizontal="center" vertical="center" wrapText="1"/>
    </xf>
    <xf numFmtId="0" fontId="0" fillId="0" borderId="107" xfId="0" applyBorder="1" applyAlignment="1" applyProtection="1">
      <alignment horizontal="center" vertical="center" wrapText="1"/>
    </xf>
    <xf numFmtId="0" fontId="5" fillId="3" borderId="44" xfId="0" applyFont="1" applyFill="1" applyBorder="1" applyAlignment="1" applyProtection="1">
      <alignment horizontal="center" vertical="center" wrapText="1"/>
    </xf>
    <xf numFmtId="0" fontId="0" fillId="0" borderId="79" xfId="0" applyBorder="1" applyAlignment="1" applyProtection="1">
      <alignment horizontal="center" vertical="center" wrapText="1"/>
    </xf>
    <xf numFmtId="0" fontId="8" fillId="12" borderId="105" xfId="0" applyFont="1" applyFill="1" applyBorder="1" applyAlignment="1" applyProtection="1">
      <alignment horizontal="center"/>
    </xf>
    <xf numFmtId="0" fontId="0" fillId="0" borderId="26" xfId="0" applyBorder="1" applyAlignment="1" applyProtection="1"/>
    <xf numFmtId="0" fontId="0" fillId="0" borderId="106" xfId="0" applyBorder="1" applyAlignment="1" applyProtection="1"/>
    <xf numFmtId="0" fontId="5" fillId="3" borderId="12" xfId="0" applyFont="1" applyFill="1" applyBorder="1" applyAlignment="1" applyProtection="1">
      <alignment horizontal="center" vertical="center" wrapText="1"/>
    </xf>
    <xf numFmtId="0" fontId="0" fillId="0" borderId="13" xfId="0" applyBorder="1" applyAlignment="1" applyProtection="1">
      <alignment horizontal="center" vertical="center" wrapText="1"/>
    </xf>
    <xf numFmtId="0" fontId="0" fillId="0" borderId="14" xfId="0" applyBorder="1" applyAlignment="1" applyProtection="1">
      <alignment horizontal="center" vertical="center" wrapText="1"/>
    </xf>
    <xf numFmtId="0" fontId="5" fillId="3" borderId="0" xfId="0" applyFont="1" applyFill="1" applyBorder="1" applyAlignment="1" applyProtection="1">
      <alignment horizontal="center" vertical="center" wrapText="1"/>
    </xf>
    <xf numFmtId="0" fontId="0" fillId="0" borderId="0" xfId="0" applyBorder="1" applyAlignment="1" applyProtection="1">
      <alignment horizontal="center" vertical="center" wrapText="1"/>
    </xf>
    <xf numFmtId="0" fontId="0" fillId="0" borderId="24" xfId="0" applyBorder="1" applyAlignment="1" applyProtection="1">
      <alignment horizontal="center" vertical="center" wrapText="1"/>
    </xf>
    <xf numFmtId="0" fontId="0" fillId="0" borderId="0" xfId="0" applyBorder="1" applyAlignment="1" applyProtection="1"/>
    <xf numFmtId="0" fontId="41" fillId="3" borderId="0" xfId="0" applyFont="1" applyFill="1" applyBorder="1" applyAlignment="1" applyProtection="1"/>
    <xf numFmtId="0" fontId="41" fillId="3" borderId="0" xfId="0" applyFont="1" applyFill="1" applyBorder="1" applyAlignment="1" applyProtection="1">
      <alignment horizontal="left"/>
    </xf>
    <xf numFmtId="0" fontId="8" fillId="3" borderId="20" xfId="0" applyFont="1" applyFill="1" applyBorder="1" applyAlignment="1" applyProtection="1">
      <alignment horizontal="center"/>
      <protection locked="0"/>
    </xf>
    <xf numFmtId="0" fontId="0" fillId="0" borderId="56" xfId="0" applyBorder="1" applyAlignment="1" applyProtection="1">
      <alignment horizontal="center"/>
      <protection locked="0"/>
    </xf>
    <xf numFmtId="0" fontId="0" fillId="0" borderId="11" xfId="0" applyBorder="1" applyAlignment="1" applyProtection="1">
      <alignment horizontal="center"/>
      <protection locked="0"/>
    </xf>
    <xf numFmtId="0" fontId="32" fillId="12" borderId="32" xfId="0" applyFont="1" applyFill="1" applyBorder="1" applyAlignment="1" applyProtection="1">
      <protection locked="0"/>
    </xf>
    <xf numFmtId="0" fontId="0" fillId="0" borderId="108" xfId="0" applyBorder="1" applyAlignment="1" applyProtection="1">
      <protection locked="0"/>
    </xf>
    <xf numFmtId="0" fontId="8" fillId="12" borderId="109" xfId="0" applyFont="1" applyFill="1" applyBorder="1" applyAlignment="1" applyProtection="1">
      <alignment horizontal="center"/>
    </xf>
    <xf numFmtId="0" fontId="8" fillId="12" borderId="13" xfId="0" applyFont="1" applyFill="1" applyBorder="1" applyAlignment="1" applyProtection="1">
      <alignment horizontal="center"/>
    </xf>
    <xf numFmtId="0" fontId="0" fillId="0" borderId="13" xfId="0" applyBorder="1" applyAlignment="1" applyProtection="1"/>
    <xf numFmtId="0" fontId="0" fillId="0" borderId="110" xfId="0" applyBorder="1" applyAlignment="1" applyProtection="1"/>
    <xf numFmtId="0" fontId="19" fillId="3" borderId="0" xfId="0" applyFont="1" applyFill="1" applyBorder="1" applyAlignment="1" applyProtection="1">
      <alignment horizontal="center"/>
      <protection locked="0"/>
    </xf>
    <xf numFmtId="0" fontId="0" fillId="0" borderId="0" xfId="0" applyBorder="1" applyAlignment="1" applyProtection="1">
      <protection locked="0"/>
    </xf>
    <xf numFmtId="0" fontId="39" fillId="3" borderId="0" xfId="0" applyFont="1" applyFill="1" applyBorder="1" applyAlignment="1" applyProtection="1">
      <alignment horizontal="center"/>
      <protection locked="0"/>
    </xf>
    <xf numFmtId="0" fontId="8" fillId="57" borderId="20" xfId="0" applyFont="1" applyFill="1" applyBorder="1" applyAlignment="1" applyProtection="1">
      <alignment horizontal="center" wrapText="1"/>
    </xf>
    <xf numFmtId="0" fontId="0" fillId="0" borderId="56" xfId="0" applyBorder="1" applyAlignment="1">
      <alignment wrapText="1"/>
    </xf>
    <xf numFmtId="0" fontId="0" fillId="0" borderId="11" xfId="0" applyBorder="1" applyAlignment="1">
      <alignment wrapText="1"/>
    </xf>
    <xf numFmtId="0" fontId="23" fillId="46" borderId="0" xfId="0" applyFont="1" applyFill="1" applyBorder="1" applyAlignment="1" applyProtection="1">
      <alignment horizontal="center" vertical="center" wrapText="1"/>
    </xf>
    <xf numFmtId="0" fontId="5" fillId="3" borderId="111" xfId="0" applyFont="1" applyFill="1" applyBorder="1" applyAlignment="1" applyProtection="1">
      <alignment horizontal="center" vertical="center" wrapText="1"/>
    </xf>
    <xf numFmtId="0" fontId="0" fillId="0" borderId="112" xfId="0" applyBorder="1" applyAlignment="1" applyProtection="1"/>
    <xf numFmtId="0" fontId="32" fillId="12" borderId="8" xfId="0" applyFont="1" applyFill="1" applyBorder="1" applyAlignment="1" applyProtection="1">
      <protection locked="0"/>
    </xf>
    <xf numFmtId="0" fontId="0" fillId="0" borderId="8" xfId="0" applyBorder="1" applyAlignment="1" applyProtection="1">
      <protection locked="0"/>
    </xf>
    <xf numFmtId="0" fontId="8" fillId="12" borderId="2" xfId="0" applyFont="1" applyFill="1" applyBorder="1" applyAlignment="1" applyProtection="1">
      <alignment horizontal="center"/>
    </xf>
    <xf numFmtId="0" fontId="0" fillId="0" borderId="2" xfId="0" applyBorder="1" applyAlignment="1" applyProtection="1"/>
    <xf numFmtId="0" fontId="5" fillId="3" borderId="1" xfId="0" applyFont="1" applyFill="1" applyBorder="1" applyAlignment="1" applyProtection="1">
      <alignment horizontal="center" vertical="center" wrapText="1"/>
    </xf>
    <xf numFmtId="0" fontId="0" fillId="0" borderId="7" xfId="0" applyBorder="1" applyAlignment="1" applyProtection="1"/>
    <xf numFmtId="0" fontId="8" fillId="12" borderId="113" xfId="0" applyFont="1" applyFill="1" applyBorder="1" applyAlignment="1" applyProtection="1">
      <alignment horizontal="center"/>
    </xf>
    <xf numFmtId="0" fontId="8" fillId="12" borderId="78" xfId="0" applyFont="1" applyFill="1" applyBorder="1" applyAlignment="1" applyProtection="1">
      <alignment horizontal="center"/>
    </xf>
    <xf numFmtId="0" fontId="0" fillId="0" borderId="78" xfId="0" applyBorder="1" applyAlignment="1" applyProtection="1"/>
    <xf numFmtId="0" fontId="32" fillId="12" borderId="114" xfId="0" applyFont="1" applyFill="1" applyBorder="1" applyAlignment="1" applyProtection="1">
      <protection locked="0"/>
    </xf>
    <xf numFmtId="0" fontId="32" fillId="12" borderId="56" xfId="0" applyFont="1" applyFill="1" applyBorder="1" applyAlignment="1" applyProtection="1">
      <protection locked="0"/>
    </xf>
    <xf numFmtId="0" fontId="5" fillId="3" borderId="115" xfId="0" applyFont="1" applyFill="1" applyBorder="1" applyAlignment="1" applyProtection="1">
      <alignment horizontal="center" vertical="center" wrapText="1"/>
    </xf>
    <xf numFmtId="0" fontId="5" fillId="3" borderId="47" xfId="0" applyFont="1" applyFill="1" applyBorder="1" applyAlignment="1" applyProtection="1">
      <alignment horizontal="center" vertical="center" wrapText="1"/>
    </xf>
    <xf numFmtId="0" fontId="5" fillId="3" borderId="116" xfId="0" applyFont="1" applyFill="1" applyBorder="1" applyAlignment="1" applyProtection="1">
      <alignment horizontal="center" vertical="center" wrapText="1"/>
    </xf>
    <xf numFmtId="0" fontId="8" fillId="12" borderId="7" xfId="0" applyFont="1" applyFill="1" applyBorder="1" applyAlignment="1" applyProtection="1">
      <alignment horizontal="center"/>
    </xf>
    <xf numFmtId="0" fontId="8" fillId="3" borderId="56" xfId="0" applyFont="1" applyFill="1" applyBorder="1" applyAlignment="1" applyProtection="1">
      <alignment horizontal="center"/>
      <protection locked="0"/>
    </xf>
    <xf numFmtId="0" fontId="44" fillId="46" borderId="0" xfId="0" applyFont="1" applyFill="1" applyBorder="1" applyAlignment="1" applyProtection="1">
      <alignment horizontal="center" vertical="center"/>
    </xf>
    <xf numFmtId="0" fontId="62" fillId="46" borderId="0" xfId="0" applyFont="1" applyFill="1" applyAlignment="1" applyProtection="1">
      <alignment vertical="center"/>
    </xf>
  </cellXfs>
  <cellStyles count="109">
    <cellStyle name="20% - Accent1 2" xfId="1"/>
    <cellStyle name="20% - Accent2 2" xfId="2"/>
    <cellStyle name="20% - Accent3 2" xfId="3"/>
    <cellStyle name="20% - Accent4 2" xfId="4"/>
    <cellStyle name="20% - Accent5 2" xfId="5"/>
    <cellStyle name="20% - Accent6 2" xfId="6"/>
    <cellStyle name="40% - Accent1 2" xfId="7"/>
    <cellStyle name="40% - Accent2 2" xfId="8"/>
    <cellStyle name="40% - Accent3 2" xfId="9"/>
    <cellStyle name="40% - Accent4 2" xfId="10"/>
    <cellStyle name="40% - Accent5 2" xfId="11"/>
    <cellStyle name="40% - Accent6 2" xfId="12"/>
    <cellStyle name="60% - Accent1 2" xfId="13"/>
    <cellStyle name="60% - Accent2 2" xfId="14"/>
    <cellStyle name="60% - Accent3 2" xfId="15"/>
    <cellStyle name="60% - Accent4 2" xfId="16"/>
    <cellStyle name="60% - Accent5 2" xfId="17"/>
    <cellStyle name="60% - Accent6 2" xfId="18"/>
    <cellStyle name="Accent1 2" xfId="19"/>
    <cellStyle name="Accent2 2" xfId="20"/>
    <cellStyle name="Accent3 2" xfId="21"/>
    <cellStyle name="Accent4 2" xfId="22"/>
    <cellStyle name="Accent5 2" xfId="23"/>
    <cellStyle name="Accent6 2" xfId="24"/>
    <cellStyle name="Bad 2" xfId="25"/>
    <cellStyle name="Calculation 2" xfId="26"/>
    <cellStyle name="Check Cell 2" xfId="27"/>
    <cellStyle name="Comma" xfId="28" builtinId="3"/>
    <cellStyle name="Comma 2" xfId="29"/>
    <cellStyle name="Comma 2 2" xfId="30"/>
    <cellStyle name="Comma 3" xfId="31"/>
    <cellStyle name="Comma 3 2" xfId="32"/>
    <cellStyle name="Comma 3 3" xfId="33"/>
    <cellStyle name="Comma 4" xfId="34"/>
    <cellStyle name="Currency" xfId="35" builtinId="4"/>
    <cellStyle name="Currency 2" xfId="36"/>
    <cellStyle name="Currency 2 2" xfId="37"/>
    <cellStyle name="Currency 2 3" xfId="38"/>
    <cellStyle name="Currency 3" xfId="39"/>
    <cellStyle name="Currency 3 2" xfId="40"/>
    <cellStyle name="Currency 3 2 2" xfId="41"/>
    <cellStyle name="Currency 3 3" xfId="42"/>
    <cellStyle name="Currency 3 4" xfId="43"/>
    <cellStyle name="Currency 3 5" xfId="44"/>
    <cellStyle name="Currency 4" xfId="45"/>
    <cellStyle name="Currency 4 2" xfId="46"/>
    <cellStyle name="Currency 4 3" xfId="47"/>
    <cellStyle name="Currency 5" xfId="48"/>
    <cellStyle name="Error checks" xfId="49"/>
    <cellStyle name="Explanatory Text 2" xfId="50"/>
    <cellStyle name="Forecast Input" xfId="51"/>
    <cellStyle name="Forecast Input%" xfId="52"/>
    <cellStyle name="Good 2" xfId="53"/>
    <cellStyle name="Heading 1 2" xfId="54"/>
    <cellStyle name="Heading 2 2" xfId="55"/>
    <cellStyle name="Heading 3 2" xfId="56"/>
    <cellStyle name="Heading 4 2" xfId="57"/>
    <cellStyle name="Heading1" xfId="58"/>
    <cellStyle name="Heading2" xfId="59"/>
    <cellStyle name="Heading3" xfId="60"/>
    <cellStyle name="Hyperlink 2" xfId="61"/>
    <cellStyle name="Hyperlink 2 2" xfId="62"/>
    <cellStyle name="Info input %" xfId="63"/>
    <cellStyle name="Info Input1" xfId="64"/>
    <cellStyle name="Input 2" xfId="65"/>
    <cellStyle name="Input1" xfId="66"/>
    <cellStyle name="Input1 2" xfId="67"/>
    <cellStyle name="Input1 3" xfId="68"/>
    <cellStyle name="Input1%" xfId="69"/>
    <cellStyle name="Input1% 2" xfId="70"/>
    <cellStyle name="Input1% 3" xfId="71"/>
    <cellStyle name="key outputs" xfId="72"/>
    <cellStyle name="Linked Cell 2" xfId="73"/>
    <cellStyle name="links" xfId="74"/>
    <cellStyle name="Neutral 2" xfId="75"/>
    <cellStyle name="Normal" xfId="0" builtinId="0"/>
    <cellStyle name="Normal 2" xfId="76"/>
    <cellStyle name="Normal 2 2" xfId="77"/>
    <cellStyle name="Normal 2 2 2" xfId="78"/>
    <cellStyle name="Normal 2 3" xfId="79"/>
    <cellStyle name="Normal 2 4" xfId="80"/>
    <cellStyle name="Normal 3" xfId="81"/>
    <cellStyle name="Normal 3 2" xfId="82"/>
    <cellStyle name="Normal 3 2 2" xfId="83"/>
    <cellStyle name="Normal 3 3" xfId="84"/>
    <cellStyle name="Normal 3 4" xfId="85"/>
    <cellStyle name="Normal 3 5" xfId="86"/>
    <cellStyle name="Normal 4" xfId="87"/>
    <cellStyle name="Normal 5" xfId="88"/>
    <cellStyle name="Normal 5 2" xfId="89"/>
    <cellStyle name="Normal 6" xfId="90"/>
    <cellStyle name="Normal 7" xfId="91"/>
    <cellStyle name="Normal 7 2" xfId="92"/>
    <cellStyle name="Normal 8" xfId="93"/>
    <cellStyle name="Note 2" xfId="94"/>
    <cellStyle name="Output 2" xfId="95"/>
    <cellStyle name="Percent" xfId="96" builtinId="5"/>
    <cellStyle name="Percent 2" xfId="97"/>
    <cellStyle name="Percent 2 2" xfId="98"/>
    <cellStyle name="Percent 2 2 2" xfId="99"/>
    <cellStyle name="Percent 2 3" xfId="100"/>
    <cellStyle name="Percent 2 4" xfId="101"/>
    <cellStyle name="Percent 3" xfId="102"/>
    <cellStyle name="Percent 3 2" xfId="103"/>
    <cellStyle name="QA" xfId="104"/>
    <cellStyle name="Title" xfId="105" builtinId="15" customBuiltin="1"/>
    <cellStyle name="Total 2" xfId="106"/>
    <cellStyle name="Warning Text 2" xfId="107"/>
    <cellStyle name="Warnings" xfId="108"/>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001C52"/>
      <rgbColor rgb="00B6C400"/>
      <rgbColor rgb="00DC0000"/>
      <rgbColor rgb="002C90CE"/>
      <rgbColor rgb="00EED084"/>
      <rgbColor rgb="006CB07E"/>
      <rgbColor rgb="00800000"/>
      <rgbColor rgb="00CCCCFF"/>
      <rgbColor rgb="00001C52"/>
      <rgbColor rgb="00B6C400"/>
      <rgbColor rgb="00DC0000"/>
      <rgbColor rgb="00001C52"/>
      <rgbColor rgb="00B6C400"/>
      <rgbColor rgb="00DC0000"/>
      <rgbColor rgb="00001C52"/>
      <rgbColor rgb="00FFFF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99060</xdr:colOff>
      <xdr:row>125</xdr:row>
      <xdr:rowOff>106680</xdr:rowOff>
    </xdr:from>
    <xdr:to>
      <xdr:col>9</xdr:col>
      <xdr:colOff>45720</xdr:colOff>
      <xdr:row>158</xdr:row>
      <xdr:rowOff>91440</xdr:rowOff>
    </xdr:to>
    <xdr:sp macro="" textlink="">
      <xdr:nvSpPr>
        <xdr:cNvPr id="850072" name="AutoShape 2798"/>
        <xdr:cNvSpPr>
          <a:spLocks noChangeAspect="1" noChangeArrowheads="1"/>
        </xdr:cNvSpPr>
      </xdr:nvSpPr>
      <xdr:spPr bwMode="auto">
        <a:xfrm>
          <a:off x="99060" y="26845260"/>
          <a:ext cx="5029200" cy="67513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190500</xdr:colOff>
      <xdr:row>0</xdr:row>
      <xdr:rowOff>106680</xdr:rowOff>
    </xdr:from>
    <xdr:to>
      <xdr:col>5</xdr:col>
      <xdr:colOff>91440</xdr:colOff>
      <xdr:row>4</xdr:row>
      <xdr:rowOff>53340</xdr:rowOff>
    </xdr:to>
    <xdr:pic>
      <xdr:nvPicPr>
        <xdr:cNvPr id="850073" name="Picture 103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06680"/>
          <a:ext cx="2705100" cy="1104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127</xdr:row>
      <xdr:rowOff>0</xdr:rowOff>
    </xdr:from>
    <xdr:to>
      <xdr:col>8</xdr:col>
      <xdr:colOff>68580</xdr:colOff>
      <xdr:row>158</xdr:row>
      <xdr:rowOff>160020</xdr:rowOff>
    </xdr:to>
    <xdr:pic>
      <xdr:nvPicPr>
        <xdr:cNvPr id="850074" name="Picture 2"/>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27134820"/>
          <a:ext cx="4518660" cy="65303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127</xdr:row>
      <xdr:rowOff>68580</xdr:rowOff>
    </xdr:from>
    <xdr:to>
      <xdr:col>8</xdr:col>
      <xdr:colOff>609600</xdr:colOff>
      <xdr:row>160</xdr:row>
      <xdr:rowOff>30480</xdr:rowOff>
    </xdr:to>
    <xdr:pic>
      <xdr:nvPicPr>
        <xdr:cNvPr id="850075" name="Picture 108"/>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0" y="27203400"/>
          <a:ext cx="5059680" cy="6873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60960</xdr:colOff>
      <xdr:row>0</xdr:row>
      <xdr:rowOff>60960</xdr:rowOff>
    </xdr:from>
    <xdr:to>
      <xdr:col>4</xdr:col>
      <xdr:colOff>144780</xdr:colOff>
      <xdr:row>3</xdr:row>
      <xdr:rowOff>144780</xdr:rowOff>
    </xdr:to>
    <xdr:pic>
      <xdr:nvPicPr>
        <xdr:cNvPr id="850985" name="Picture 3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0020" y="60960"/>
          <a:ext cx="1965960" cy="792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tony_camenzuli@ipart.nsw.gov.au"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W253"/>
  <sheetViews>
    <sheetView showGridLines="0" view="pageBreakPreview" topLeftCell="A28" zoomScaleNormal="100" zoomScaleSheetLayoutView="100" workbookViewId="0">
      <selection activeCell="A18" sqref="A18:N18"/>
    </sheetView>
  </sheetViews>
  <sheetFormatPr defaultRowHeight="12" x14ac:dyDescent="0.2"/>
  <cols>
    <col min="1" max="1" width="8.140625" customWidth="1"/>
    <col min="2" max="2" width="10.85546875" customWidth="1"/>
    <col min="9" max="9" width="10.42578125" bestFit="1" customWidth="1"/>
    <col min="10" max="10" width="10.7109375" bestFit="1" customWidth="1"/>
    <col min="11" max="11" width="10" customWidth="1"/>
    <col min="12" max="12" width="35.7109375" customWidth="1"/>
    <col min="13" max="13" width="2.28515625" customWidth="1"/>
    <col min="14" max="14" width="3.140625" customWidth="1"/>
  </cols>
  <sheetData>
    <row r="1" spans="1:17" ht="42" customHeight="1" x14ac:dyDescent="0.4">
      <c r="A1" s="30"/>
      <c r="B1" s="783"/>
      <c r="C1" s="783"/>
      <c r="D1" s="783"/>
      <c r="E1" s="783"/>
      <c r="F1" s="783"/>
      <c r="G1" s="783"/>
      <c r="H1" s="783"/>
      <c r="I1" s="783"/>
      <c r="J1" s="783"/>
      <c r="K1" s="783"/>
      <c r="L1" s="101"/>
      <c r="M1" s="101"/>
      <c r="N1" s="112"/>
    </row>
    <row r="2" spans="1:17" ht="23.25" x14ac:dyDescent="0.35">
      <c r="A2" s="36"/>
      <c r="B2" s="784"/>
      <c r="C2" s="784"/>
      <c r="D2" s="784"/>
      <c r="E2" s="784"/>
      <c r="F2" s="784"/>
      <c r="G2" s="784"/>
      <c r="H2" s="784"/>
      <c r="I2" s="784"/>
      <c r="J2" s="784"/>
      <c r="K2" s="784"/>
      <c r="L2" s="102"/>
      <c r="M2" s="102"/>
      <c r="N2" s="113"/>
    </row>
    <row r="3" spans="1:17" ht="13.5" customHeight="1" x14ac:dyDescent="0.35">
      <c r="A3" s="36"/>
      <c r="B3" s="102"/>
      <c r="C3" s="102"/>
      <c r="D3" s="102"/>
      <c r="E3" s="102"/>
      <c r="F3" s="102"/>
      <c r="G3" s="102"/>
      <c r="H3" s="102"/>
      <c r="I3" s="102"/>
      <c r="J3" s="102"/>
      <c r="K3" s="102"/>
      <c r="L3" s="102"/>
      <c r="M3" s="102"/>
      <c r="N3" s="113"/>
    </row>
    <row r="4" spans="1:17" ht="13.5" customHeight="1" x14ac:dyDescent="0.35">
      <c r="A4" s="36"/>
      <c r="B4" s="102"/>
      <c r="C4" s="102"/>
      <c r="D4" s="102"/>
      <c r="E4" s="102"/>
      <c r="F4" s="102"/>
      <c r="G4" s="102"/>
      <c r="H4" s="102"/>
      <c r="I4" s="102"/>
      <c r="J4" s="102"/>
      <c r="K4" s="102"/>
      <c r="L4" s="102"/>
      <c r="M4" s="102"/>
      <c r="N4" s="113"/>
    </row>
    <row r="5" spans="1:17" ht="13.5" customHeight="1" x14ac:dyDescent="0.35">
      <c r="A5" s="36"/>
      <c r="B5" s="102"/>
      <c r="C5" s="102"/>
      <c r="D5" s="102"/>
      <c r="E5" s="102"/>
      <c r="F5" s="102"/>
      <c r="G5" s="102"/>
      <c r="H5" s="102"/>
      <c r="I5" s="102"/>
      <c r="J5" s="102"/>
      <c r="K5" s="102"/>
      <c r="L5" s="102"/>
      <c r="M5" s="102"/>
      <c r="N5" s="113"/>
    </row>
    <row r="6" spans="1:17" s="120" customFormat="1" ht="25.5" customHeight="1" x14ac:dyDescent="0.35">
      <c r="A6" s="339"/>
      <c r="B6" s="340" t="s">
        <v>269</v>
      </c>
      <c r="C6" s="216"/>
      <c r="D6" s="118"/>
      <c r="E6" s="216"/>
      <c r="F6" s="118"/>
      <c r="G6" s="118"/>
      <c r="H6" s="118"/>
      <c r="I6" s="118"/>
      <c r="J6" s="118"/>
      <c r="K6" s="118"/>
      <c r="L6" s="118"/>
      <c r="M6" s="118"/>
      <c r="N6" s="119"/>
    </row>
    <row r="7" spans="1:17" ht="23.25" x14ac:dyDescent="0.35">
      <c r="A7" s="36"/>
      <c r="B7" s="785" t="s">
        <v>260</v>
      </c>
      <c r="C7" s="785"/>
      <c r="D7" s="785"/>
      <c r="E7" s="785"/>
      <c r="F7" s="785"/>
      <c r="G7" s="785"/>
      <c r="H7" s="785"/>
      <c r="I7" s="785"/>
      <c r="J7" s="785"/>
      <c r="K7" s="785"/>
      <c r="L7" s="341"/>
      <c r="M7" s="341"/>
      <c r="N7" s="113"/>
    </row>
    <row r="8" spans="1:17" s="2" customFormat="1" ht="21" customHeight="1" x14ac:dyDescent="0.35">
      <c r="A8" s="36"/>
      <c r="B8" s="785" t="s">
        <v>261</v>
      </c>
      <c r="C8" s="785"/>
      <c r="D8" s="785"/>
      <c r="E8" s="785"/>
      <c r="F8" s="785"/>
      <c r="G8" s="785"/>
      <c r="H8" s="785"/>
      <c r="I8" s="785"/>
      <c r="J8" s="785"/>
      <c r="K8" s="785"/>
      <c r="L8" s="341"/>
      <c r="M8" s="341"/>
      <c r="N8" s="113"/>
    </row>
    <row r="9" spans="1:17" s="2" customFormat="1" ht="12.75" customHeight="1" x14ac:dyDescent="0.3">
      <c r="A9" s="36"/>
      <c r="B9" s="102"/>
      <c r="C9" s="102"/>
      <c r="D9" s="102"/>
      <c r="E9" s="102"/>
      <c r="F9" s="102"/>
      <c r="G9" s="102"/>
      <c r="H9" s="102"/>
      <c r="I9" s="102"/>
      <c r="J9" s="102"/>
      <c r="K9" s="102"/>
      <c r="L9" s="102"/>
      <c r="M9" s="102"/>
      <c r="N9" s="45"/>
    </row>
    <row r="10" spans="1:17" s="2" customFormat="1" ht="20.25" x14ac:dyDescent="0.3">
      <c r="A10" s="36"/>
      <c r="B10" s="786" t="s">
        <v>627</v>
      </c>
      <c r="C10" s="786"/>
      <c r="D10" s="786"/>
      <c r="E10" s="786"/>
      <c r="F10" s="786"/>
      <c r="G10" s="786"/>
      <c r="H10" s="786"/>
      <c r="I10" s="786"/>
      <c r="J10" s="786"/>
      <c r="K10" s="786"/>
      <c r="L10" s="342"/>
      <c r="M10" s="342"/>
      <c r="N10" s="114"/>
    </row>
    <row r="11" spans="1:17" s="2" customFormat="1" ht="18" x14ac:dyDescent="0.25">
      <c r="A11" s="36"/>
      <c r="B11" s="786"/>
      <c r="C11" s="786"/>
      <c r="D11" s="786"/>
      <c r="E11" s="786"/>
      <c r="F11" s="786"/>
      <c r="G11" s="786"/>
      <c r="H11" s="786"/>
      <c r="I11" s="786"/>
      <c r="J11" s="786"/>
      <c r="K11" s="786"/>
      <c r="L11" s="342"/>
      <c r="M11" s="342"/>
      <c r="N11" s="45"/>
    </row>
    <row r="12" spans="1:17" s="2" customFormat="1" ht="11.25" customHeight="1" x14ac:dyDescent="0.35">
      <c r="A12" s="36"/>
      <c r="B12" s="103"/>
      <c r="C12" s="103"/>
      <c r="D12" s="103"/>
      <c r="E12" s="103"/>
      <c r="F12" s="103"/>
      <c r="G12" s="103"/>
      <c r="H12" s="103"/>
      <c r="I12" s="103"/>
      <c r="J12" s="103"/>
      <c r="K12" s="103"/>
      <c r="L12" s="103"/>
      <c r="M12" s="103"/>
      <c r="N12" s="45"/>
    </row>
    <row r="13" spans="1:17" s="2" customFormat="1" ht="56.25" customHeight="1" x14ac:dyDescent="0.4">
      <c r="A13" s="36"/>
      <c r="B13" s="787" t="s">
        <v>923</v>
      </c>
      <c r="C13" s="788"/>
      <c r="D13" s="788"/>
      <c r="E13" s="788"/>
      <c r="F13" s="788"/>
      <c r="G13" s="788"/>
      <c r="H13" s="788"/>
      <c r="I13" s="788"/>
      <c r="J13" s="788"/>
      <c r="K13" s="788"/>
      <c r="L13" s="343"/>
      <c r="M13" s="343"/>
      <c r="N13" s="45"/>
      <c r="Q13" s="24"/>
    </row>
    <row r="14" spans="1:17" s="2" customFormat="1" ht="10.5" customHeight="1" x14ac:dyDescent="0.25">
      <c r="A14" s="104"/>
      <c r="B14" s="105"/>
      <c r="C14" s="105"/>
      <c r="D14" s="105"/>
      <c r="E14" s="105"/>
      <c r="F14" s="105"/>
      <c r="G14" s="105"/>
      <c r="H14" s="105"/>
      <c r="I14" s="105"/>
      <c r="J14" s="105"/>
      <c r="K14" s="105"/>
      <c r="L14" s="105"/>
      <c r="M14" s="105"/>
      <c r="N14" s="115"/>
      <c r="Q14" s="141"/>
    </row>
    <row r="15" spans="1:17" s="135" customFormat="1" ht="32.25" customHeight="1" x14ac:dyDescent="0.2">
      <c r="A15" s="131"/>
      <c r="B15" s="132"/>
      <c r="C15" s="133"/>
      <c r="D15" s="792" t="s">
        <v>604</v>
      </c>
      <c r="E15" s="793"/>
      <c r="F15" s="793"/>
      <c r="G15" s="793"/>
      <c r="H15" s="793"/>
      <c r="I15" s="794"/>
      <c r="J15" s="344"/>
      <c r="K15" s="344"/>
      <c r="L15" s="344"/>
      <c r="M15" s="344"/>
      <c r="N15" s="134"/>
      <c r="P15" s="135" t="s">
        <v>280</v>
      </c>
      <c r="Q15" s="142"/>
    </row>
    <row r="16" spans="1:17" s="140" customFormat="1" ht="42" customHeight="1" x14ac:dyDescent="0.2">
      <c r="A16" s="136"/>
      <c r="B16" s="137"/>
      <c r="C16" s="138"/>
      <c r="D16" s="789" t="s">
        <v>371</v>
      </c>
      <c r="E16" s="790"/>
      <c r="F16" s="790"/>
      <c r="G16" s="790"/>
      <c r="H16" s="790"/>
      <c r="I16" s="791"/>
      <c r="J16" s="345"/>
      <c r="K16" s="345"/>
      <c r="L16" s="345"/>
      <c r="M16" s="345"/>
      <c r="N16" s="139"/>
      <c r="Q16" s="143"/>
    </row>
    <row r="17" spans="1:14" s="2" customFormat="1" ht="11.25" customHeight="1" x14ac:dyDescent="0.2">
      <c r="A17" s="104"/>
      <c r="B17" s="94"/>
      <c r="C17" s="94"/>
      <c r="D17" s="94"/>
      <c r="E17" s="94"/>
      <c r="F17" s="94"/>
      <c r="G17" s="94"/>
      <c r="H17" s="94"/>
      <c r="I17" s="94"/>
      <c r="J17" s="94"/>
      <c r="K17" s="94"/>
      <c r="L17" s="94"/>
      <c r="M17" s="94"/>
      <c r="N17" s="115"/>
    </row>
    <row r="18" spans="1:14" s="2" customFormat="1" ht="24" customHeight="1" x14ac:dyDescent="0.25">
      <c r="A18" s="804" t="s">
        <v>939</v>
      </c>
      <c r="B18" s="805"/>
      <c r="C18" s="805"/>
      <c r="D18" s="805"/>
      <c r="E18" s="805"/>
      <c r="F18" s="805"/>
      <c r="G18" s="805"/>
      <c r="H18" s="805"/>
      <c r="I18" s="805"/>
      <c r="J18" s="805"/>
      <c r="K18" s="805"/>
      <c r="L18" s="805"/>
      <c r="M18" s="805"/>
      <c r="N18" s="806"/>
    </row>
    <row r="19" spans="1:14" s="2" customFormat="1" ht="24" customHeight="1" x14ac:dyDescent="0.25">
      <c r="A19" s="104"/>
      <c r="B19" s="94"/>
      <c r="C19" s="94"/>
      <c r="D19" s="94"/>
      <c r="E19" s="94"/>
      <c r="F19" s="107"/>
      <c r="G19" s="94"/>
      <c r="H19" s="94"/>
      <c r="I19" s="94"/>
      <c r="J19" s="94"/>
      <c r="K19" s="94"/>
      <c r="L19" s="94"/>
      <c r="M19" s="94"/>
      <c r="N19" s="115"/>
    </row>
    <row r="20" spans="1:14" s="2" customFormat="1" ht="15" customHeight="1" x14ac:dyDescent="0.25">
      <c r="A20" s="104"/>
      <c r="B20" s="94"/>
      <c r="C20" s="563" t="s">
        <v>628</v>
      </c>
      <c r="D20" s="105"/>
      <c r="E20" s="106"/>
      <c r="F20" s="94"/>
      <c r="G20" s="94"/>
      <c r="H20" s="94"/>
      <c r="I20" s="94"/>
      <c r="J20" s="94"/>
      <c r="K20" s="94"/>
      <c r="L20" s="94"/>
      <c r="M20" s="94"/>
      <c r="N20" s="115"/>
    </row>
    <row r="21" spans="1:14" s="2" customFormat="1" ht="5.25" customHeight="1" x14ac:dyDescent="0.2">
      <c r="A21" s="104"/>
      <c r="B21" s="94"/>
      <c r="C21" s="94"/>
      <c r="D21" s="94"/>
      <c r="E21" s="94"/>
      <c r="F21" s="94"/>
      <c r="G21" s="94"/>
      <c r="H21" s="94"/>
      <c r="I21" s="94"/>
      <c r="J21" s="94"/>
      <c r="K21" s="94"/>
      <c r="L21" s="94"/>
      <c r="M21" s="94"/>
      <c r="N21" s="115"/>
    </row>
    <row r="22" spans="1:14" s="2" customFormat="1" ht="15" customHeight="1" x14ac:dyDescent="0.25">
      <c r="A22" s="104"/>
      <c r="B22" s="94"/>
      <c r="C22" s="107" t="s">
        <v>262</v>
      </c>
      <c r="D22" s="94" t="s">
        <v>267</v>
      </c>
      <c r="E22" s="94"/>
      <c r="F22" s="94"/>
      <c r="G22" s="94"/>
      <c r="H22" s="94"/>
      <c r="I22" s="94"/>
      <c r="J22" s="94"/>
      <c r="K22" s="94"/>
      <c r="L22" s="94"/>
      <c r="M22" s="94"/>
      <c r="N22" s="115"/>
    </row>
    <row r="23" spans="1:14" s="2" customFormat="1" ht="15" customHeight="1" x14ac:dyDescent="0.2">
      <c r="A23" s="104"/>
      <c r="B23" s="94"/>
      <c r="C23" s="94"/>
      <c r="D23" s="205" t="s">
        <v>924</v>
      </c>
      <c r="E23" s="94"/>
      <c r="F23" s="94"/>
      <c r="G23" s="94"/>
      <c r="H23" s="94"/>
      <c r="I23" s="94"/>
      <c r="J23" s="94"/>
      <c r="K23" s="94"/>
      <c r="L23" s="94"/>
      <c r="M23" s="94"/>
      <c r="N23" s="115"/>
    </row>
    <row r="24" spans="1:14" s="2" customFormat="1" ht="9.75" customHeight="1" x14ac:dyDescent="0.2">
      <c r="A24" s="104"/>
      <c r="B24" s="94"/>
      <c r="C24" s="94"/>
      <c r="D24" s="94"/>
      <c r="E24" s="94"/>
      <c r="F24" s="94"/>
      <c r="G24" s="94"/>
      <c r="H24" s="94"/>
      <c r="I24" s="94"/>
      <c r="J24" s="94"/>
      <c r="K24" s="94"/>
      <c r="L24" s="94"/>
      <c r="M24" s="94"/>
      <c r="N24" s="115"/>
    </row>
    <row r="25" spans="1:14" s="2" customFormat="1" ht="18" customHeight="1" x14ac:dyDescent="0.3">
      <c r="A25" s="36"/>
      <c r="B25" s="782" t="s">
        <v>69</v>
      </c>
      <c r="C25" s="782"/>
      <c r="D25" s="782"/>
      <c r="E25" s="782"/>
      <c r="F25" s="782"/>
      <c r="G25" s="782"/>
      <c r="H25" s="782"/>
      <c r="I25" s="782"/>
      <c r="J25" s="782"/>
      <c r="K25" s="782"/>
      <c r="L25" s="346"/>
      <c r="M25" s="346"/>
      <c r="N25" s="45"/>
    </row>
    <row r="26" spans="1:14" s="2" customFormat="1" ht="8.25" customHeight="1" x14ac:dyDescent="0.4">
      <c r="A26" s="36"/>
      <c r="B26" s="106"/>
      <c r="C26" s="90"/>
      <c r="D26" s="90"/>
      <c r="E26" s="90"/>
      <c r="F26" s="90"/>
      <c r="G26" s="90"/>
      <c r="H26" s="90"/>
      <c r="I26" s="90"/>
      <c r="J26" s="90"/>
      <c r="K26" s="90"/>
      <c r="L26" s="90"/>
      <c r="M26" s="90"/>
      <c r="N26" s="45"/>
    </row>
    <row r="27" spans="1:14" s="2" customFormat="1" ht="8.25" customHeight="1" x14ac:dyDescent="0.4">
      <c r="A27" s="36"/>
      <c r="B27" s="106"/>
      <c r="C27" s="90"/>
      <c r="D27" s="90"/>
      <c r="E27" s="90"/>
      <c r="F27" s="90"/>
      <c r="G27" s="90"/>
      <c r="H27" s="90"/>
      <c r="I27" s="90"/>
      <c r="J27" s="90"/>
      <c r="K27" s="90"/>
      <c r="L27" s="90"/>
      <c r="M27" s="90"/>
      <c r="N27" s="45"/>
    </row>
    <row r="28" spans="1:14" s="2" customFormat="1" ht="18.75" customHeight="1" x14ac:dyDescent="0.4">
      <c r="A28" s="36"/>
      <c r="B28" s="564" t="s">
        <v>629</v>
      </c>
      <c r="C28" s="90"/>
      <c r="D28" s="90"/>
      <c r="E28" s="90"/>
      <c r="F28" s="90"/>
      <c r="G28" s="90"/>
      <c r="H28" s="90"/>
      <c r="I28" s="90"/>
      <c r="J28" s="90"/>
      <c r="K28" s="90"/>
      <c r="L28" s="90"/>
      <c r="M28" s="90"/>
      <c r="N28" s="45"/>
    </row>
    <row r="29" spans="1:14" s="2" customFormat="1" ht="21.75" customHeight="1" x14ac:dyDescent="0.4">
      <c r="A29" s="36"/>
      <c r="B29" s="563" t="s">
        <v>606</v>
      </c>
      <c r="C29" s="90"/>
      <c r="D29" s="90"/>
      <c r="E29" s="90"/>
      <c r="F29" s="90"/>
      <c r="G29" s="90"/>
      <c r="H29" s="90"/>
      <c r="I29" s="90"/>
      <c r="J29" s="90"/>
      <c r="K29" s="90"/>
      <c r="L29" s="90"/>
      <c r="M29" s="90"/>
      <c r="N29" s="45"/>
    </row>
    <row r="30" spans="1:14" ht="16.5" customHeight="1" x14ac:dyDescent="0.4">
      <c r="A30" s="36"/>
      <c r="B30" s="796"/>
      <c r="C30" s="781"/>
      <c r="D30" s="781"/>
      <c r="E30" s="781"/>
      <c r="F30" s="781"/>
      <c r="G30" s="781"/>
      <c r="H30" s="781"/>
      <c r="I30" s="781"/>
      <c r="J30" s="781"/>
      <c r="K30" s="781"/>
      <c r="L30" s="781"/>
      <c r="M30" s="90"/>
      <c r="N30" s="45"/>
    </row>
    <row r="31" spans="1:14" ht="16.5" customHeight="1" x14ac:dyDescent="0.4">
      <c r="A31" s="36"/>
      <c r="B31" s="796" t="s">
        <v>682</v>
      </c>
      <c r="C31" s="781"/>
      <c r="D31" s="781"/>
      <c r="E31" s="781"/>
      <c r="F31" s="781"/>
      <c r="G31" s="781"/>
      <c r="H31" s="781"/>
      <c r="I31" s="781"/>
      <c r="J31" s="781"/>
      <c r="K31" s="781"/>
      <c r="L31" s="781"/>
      <c r="M31" s="90"/>
      <c r="N31" s="45"/>
    </row>
    <row r="32" spans="1:14" ht="16.5" customHeight="1" x14ac:dyDescent="0.4">
      <c r="A32" s="36"/>
      <c r="B32" s="563"/>
      <c r="C32" s="563"/>
      <c r="D32" s="563"/>
      <c r="E32" s="563"/>
      <c r="F32" s="563"/>
      <c r="G32" s="563"/>
      <c r="H32" s="563"/>
      <c r="I32" s="563"/>
      <c r="J32" s="563"/>
      <c r="K32" s="563"/>
      <c r="L32" s="563"/>
      <c r="M32" s="90"/>
      <c r="N32" s="45"/>
    </row>
    <row r="33" spans="1:14" ht="16.5" customHeight="1" x14ac:dyDescent="0.4">
      <c r="A33" s="36"/>
      <c r="B33" s="563" t="s">
        <v>605</v>
      </c>
      <c r="C33" s="563"/>
      <c r="D33" s="563"/>
      <c r="E33" s="563"/>
      <c r="F33" s="563"/>
      <c r="G33" s="563"/>
      <c r="H33" s="563"/>
      <c r="I33" s="563"/>
      <c r="J33" s="563"/>
      <c r="K33" s="563"/>
      <c r="L33" s="563"/>
      <c r="M33" s="90"/>
      <c r="N33" s="45"/>
    </row>
    <row r="34" spans="1:14" ht="16.5" customHeight="1" x14ac:dyDescent="0.4">
      <c r="A34" s="36"/>
      <c r="B34" s="563"/>
      <c r="C34" s="563"/>
      <c r="D34" s="563"/>
      <c r="E34" s="563"/>
      <c r="F34" s="563"/>
      <c r="G34" s="563"/>
      <c r="H34" s="563"/>
      <c r="I34" s="563"/>
      <c r="J34" s="563"/>
      <c r="K34" s="563"/>
      <c r="L34" s="563"/>
      <c r="M34" s="90"/>
      <c r="N34" s="45"/>
    </row>
    <row r="35" spans="1:14" s="362" customFormat="1" ht="16.5" customHeight="1" x14ac:dyDescent="0.4">
      <c r="A35" s="36"/>
      <c r="B35" s="563" t="s">
        <v>630</v>
      </c>
      <c r="C35" s="563"/>
      <c r="D35" s="563"/>
      <c r="E35" s="563"/>
      <c r="F35" s="563"/>
      <c r="G35" s="563"/>
      <c r="H35" s="563"/>
      <c r="I35" s="563"/>
      <c r="J35" s="563"/>
      <c r="K35" s="563"/>
      <c r="L35" s="563"/>
      <c r="M35" s="90"/>
      <c r="N35" s="425"/>
    </row>
    <row r="36" spans="1:14" ht="16.5" customHeight="1" x14ac:dyDescent="0.4">
      <c r="A36" s="36"/>
      <c r="B36" s="563" t="s">
        <v>631</v>
      </c>
      <c r="C36" s="563"/>
      <c r="D36" s="563"/>
      <c r="E36" s="563"/>
      <c r="F36" s="563"/>
      <c r="G36" s="563"/>
      <c r="H36" s="563"/>
      <c r="I36" s="563"/>
      <c r="J36" s="563"/>
      <c r="K36" s="563"/>
      <c r="L36" s="563"/>
      <c r="M36" s="90"/>
      <c r="N36" s="45"/>
    </row>
    <row r="37" spans="1:14" ht="16.5" customHeight="1" x14ac:dyDescent="0.4">
      <c r="A37" s="424"/>
      <c r="B37" s="563"/>
      <c r="C37" s="106"/>
      <c r="D37" s="106"/>
      <c r="E37" s="106"/>
      <c r="F37" s="106"/>
      <c r="G37" s="106"/>
      <c r="H37" s="106"/>
      <c r="I37" s="106"/>
      <c r="J37" s="106"/>
      <c r="K37" s="106"/>
      <c r="L37" s="106"/>
      <c r="M37" s="90"/>
      <c r="N37" s="45"/>
    </row>
    <row r="38" spans="1:14" ht="16.5" customHeight="1" x14ac:dyDescent="0.4">
      <c r="A38" s="36"/>
      <c r="B38" s="799" t="s">
        <v>410</v>
      </c>
      <c r="C38" s="781"/>
      <c r="D38" s="781"/>
      <c r="E38" s="781"/>
      <c r="F38" s="781"/>
      <c r="G38" s="781"/>
      <c r="H38" s="781"/>
      <c r="I38" s="781"/>
      <c r="J38" s="781"/>
      <c r="K38" s="781"/>
      <c r="L38" s="781"/>
      <c r="M38" s="90"/>
      <c r="N38" s="45"/>
    </row>
    <row r="39" spans="1:14" ht="18" customHeight="1" x14ac:dyDescent="0.4">
      <c r="A39" s="36"/>
      <c r="B39" s="800" t="s">
        <v>879</v>
      </c>
      <c r="C39" s="781"/>
      <c r="D39" s="781"/>
      <c r="E39" s="781"/>
      <c r="F39" s="781"/>
      <c r="G39" s="781"/>
      <c r="H39" s="781"/>
      <c r="I39" s="781"/>
      <c r="J39" s="781"/>
      <c r="K39" s="781"/>
      <c r="L39" s="781"/>
      <c r="M39" s="90"/>
      <c r="N39" s="45"/>
    </row>
    <row r="40" spans="1:14" s="423" customFormat="1" ht="16.5" customHeight="1" x14ac:dyDescent="0.4">
      <c r="A40" s="36"/>
      <c r="B40" s="800" t="s">
        <v>445</v>
      </c>
      <c r="C40" s="781"/>
      <c r="D40" s="781"/>
      <c r="E40" s="781"/>
      <c r="F40" s="781"/>
      <c r="G40" s="781"/>
      <c r="H40" s="781"/>
      <c r="I40" s="781"/>
      <c r="J40" s="781"/>
      <c r="K40" s="781"/>
      <c r="L40" s="781"/>
      <c r="M40" s="421"/>
      <c r="N40" s="422"/>
    </row>
    <row r="41" spans="1:14" ht="8.25" customHeight="1" x14ac:dyDescent="0.4">
      <c r="A41" s="36"/>
      <c r="B41" s="122"/>
      <c r="C41" s="90"/>
      <c r="D41" s="90"/>
      <c r="E41" s="90"/>
      <c r="F41" s="90"/>
      <c r="G41" s="90"/>
      <c r="H41" s="90"/>
      <c r="I41" s="90"/>
      <c r="J41" s="90"/>
      <c r="K41" s="90"/>
      <c r="L41" s="90"/>
      <c r="M41" s="90"/>
      <c r="N41" s="45"/>
    </row>
    <row r="42" spans="1:14" s="2" customFormat="1" ht="15.6" customHeight="1" x14ac:dyDescent="0.25">
      <c r="A42" s="420"/>
      <c r="B42" s="780" t="s">
        <v>411</v>
      </c>
      <c r="C42" s="781"/>
      <c r="D42" s="781"/>
      <c r="E42" s="781"/>
      <c r="F42" s="781"/>
      <c r="G42" s="781"/>
      <c r="H42" s="781"/>
      <c r="I42" s="781"/>
      <c r="J42" s="781"/>
      <c r="K42" s="781"/>
      <c r="L42" s="781"/>
      <c r="M42" s="105"/>
      <c r="N42" s="115"/>
    </row>
    <row r="43" spans="1:14" s="2" customFormat="1" ht="16.5" customHeight="1" x14ac:dyDescent="0.4">
      <c r="A43" s="36"/>
      <c r="B43" s="796" t="s">
        <v>433</v>
      </c>
      <c r="C43" s="781"/>
      <c r="D43" s="781"/>
      <c r="E43" s="781"/>
      <c r="F43" s="781"/>
      <c r="G43" s="781"/>
      <c r="H43" s="781"/>
      <c r="I43" s="781"/>
      <c r="J43" s="781"/>
      <c r="K43" s="781"/>
      <c r="L43" s="781"/>
      <c r="M43" s="90"/>
      <c r="N43" s="45"/>
    </row>
    <row r="44" spans="1:14" s="2" customFormat="1" ht="26.25" customHeight="1" x14ac:dyDescent="0.25">
      <c r="A44" s="104"/>
      <c r="B44" s="780" t="s">
        <v>409</v>
      </c>
      <c r="C44" s="781"/>
      <c r="D44" s="781"/>
      <c r="E44" s="781"/>
      <c r="F44" s="781"/>
      <c r="G44" s="781"/>
      <c r="H44" s="781"/>
      <c r="I44" s="781"/>
      <c r="J44" s="781"/>
      <c r="K44" s="781"/>
      <c r="L44" s="781"/>
      <c r="M44" s="108"/>
      <c r="N44" s="45"/>
    </row>
    <row r="45" spans="1:14" s="2" customFormat="1" ht="23.25" customHeight="1" x14ac:dyDescent="0.25">
      <c r="A45" s="36"/>
      <c r="B45" s="92" t="s">
        <v>263</v>
      </c>
      <c r="C45" s="795" t="s">
        <v>412</v>
      </c>
      <c r="D45" s="795"/>
      <c r="E45" s="795"/>
      <c r="F45" s="795"/>
      <c r="G45" s="795"/>
      <c r="H45" s="795"/>
      <c r="I45" s="795"/>
      <c r="J45" s="795"/>
      <c r="K45" s="795"/>
      <c r="L45" s="795"/>
      <c r="M45" s="192"/>
      <c r="N45" s="45"/>
    </row>
    <row r="46" spans="1:14" s="2" customFormat="1" ht="16.5" customHeight="1" x14ac:dyDescent="0.25">
      <c r="A46" s="36"/>
      <c r="B46" s="83"/>
      <c r="C46" s="95"/>
      <c r="D46" s="780" t="s">
        <v>864</v>
      </c>
      <c r="E46" s="797"/>
      <c r="F46" s="797"/>
      <c r="G46" s="797"/>
      <c r="H46" s="797"/>
      <c r="I46" s="797"/>
      <c r="J46" s="797"/>
      <c r="K46" s="797"/>
      <c r="L46" s="797"/>
      <c r="M46" s="95"/>
      <c r="N46" s="45"/>
    </row>
    <row r="47" spans="1:14" s="2" customFormat="1" ht="16.5" customHeight="1" x14ac:dyDescent="0.25">
      <c r="A47" s="36"/>
      <c r="B47" s="83"/>
      <c r="C47" s="95"/>
      <c r="D47" s="780" t="s">
        <v>632</v>
      </c>
      <c r="E47" s="797"/>
      <c r="F47" s="797"/>
      <c r="G47" s="797"/>
      <c r="H47" s="797"/>
      <c r="I47" s="797"/>
      <c r="J47" s="797"/>
      <c r="K47" s="797"/>
      <c r="L47" s="797"/>
      <c r="M47" s="95"/>
      <c r="N47" s="45"/>
    </row>
    <row r="48" spans="1:14" s="2" customFormat="1" ht="26.25" customHeight="1" x14ac:dyDescent="0.25">
      <c r="A48" s="36"/>
      <c r="B48" s="92" t="s">
        <v>263</v>
      </c>
      <c r="C48" s="795" t="s">
        <v>633</v>
      </c>
      <c r="D48" s="798"/>
      <c r="E48" s="798"/>
      <c r="F48" s="798"/>
      <c r="G48" s="798"/>
      <c r="H48" s="798"/>
      <c r="I48" s="798"/>
      <c r="J48" s="798"/>
      <c r="K48" s="798"/>
      <c r="L48" s="798"/>
      <c r="M48" s="193"/>
      <c r="N48" s="45"/>
    </row>
    <row r="49" spans="1:23" s="2" customFormat="1" ht="15.75" customHeight="1" x14ac:dyDescent="0.2">
      <c r="A49" s="36"/>
      <c r="B49" s="94"/>
      <c r="C49" s="95"/>
      <c r="D49" s="801" t="s">
        <v>930</v>
      </c>
      <c r="E49" s="797"/>
      <c r="F49" s="797"/>
      <c r="G49" s="797"/>
      <c r="H49" s="797"/>
      <c r="I49" s="797"/>
      <c r="J49" s="797"/>
      <c r="K49" s="797"/>
      <c r="L49" s="797"/>
      <c r="M49" s="95"/>
      <c r="N49" s="45"/>
    </row>
    <row r="50" spans="1:23" s="2" customFormat="1" ht="26.25" customHeight="1" x14ac:dyDescent="0.25">
      <c r="A50" s="36"/>
      <c r="B50" s="110" t="s">
        <v>264</v>
      </c>
      <c r="C50" s="795" t="s">
        <v>634</v>
      </c>
      <c r="D50" s="798"/>
      <c r="E50" s="798"/>
      <c r="F50" s="798"/>
      <c r="G50" s="798"/>
      <c r="H50" s="798"/>
      <c r="I50" s="798"/>
      <c r="J50" s="798"/>
      <c r="K50" s="798"/>
      <c r="L50" s="798"/>
      <c r="M50" s="193"/>
      <c r="N50" s="45"/>
    </row>
    <row r="51" spans="1:23" s="2" customFormat="1" ht="16.5" customHeight="1" x14ac:dyDescent="0.2">
      <c r="A51" s="36"/>
      <c r="B51" s="94"/>
      <c r="C51" s="109"/>
      <c r="D51" s="780" t="s">
        <v>925</v>
      </c>
      <c r="E51" s="797"/>
      <c r="F51" s="797"/>
      <c r="G51" s="797"/>
      <c r="H51" s="797"/>
      <c r="I51" s="797"/>
      <c r="J51" s="797"/>
      <c r="K51" s="797"/>
      <c r="L51" s="797"/>
      <c r="M51" s="95"/>
      <c r="N51" s="45"/>
    </row>
    <row r="52" spans="1:23" s="2" customFormat="1" ht="26.25" customHeight="1" x14ac:dyDescent="0.25">
      <c r="A52" s="36"/>
      <c r="B52" s="110" t="s">
        <v>264</v>
      </c>
      <c r="C52" s="795" t="s">
        <v>893</v>
      </c>
      <c r="D52" s="798"/>
      <c r="E52" s="798"/>
      <c r="F52" s="798"/>
      <c r="G52" s="798"/>
      <c r="H52" s="798"/>
      <c r="I52" s="798"/>
      <c r="J52" s="798"/>
      <c r="K52" s="798"/>
      <c r="L52" s="798"/>
      <c r="M52" s="193"/>
      <c r="N52" s="200"/>
      <c r="O52" s="195"/>
      <c r="P52" s="195"/>
      <c r="Q52" s="195"/>
      <c r="R52" s="195"/>
      <c r="S52" s="195"/>
      <c r="T52" s="195"/>
      <c r="U52" s="195"/>
      <c r="V52" s="195"/>
      <c r="W52" s="196"/>
    </row>
    <row r="53" spans="1:23" s="2" customFormat="1" ht="16.5" customHeight="1" x14ac:dyDescent="0.2">
      <c r="A53" s="36"/>
      <c r="B53" s="94"/>
      <c r="C53" s="109"/>
      <c r="D53" s="780" t="s">
        <v>892</v>
      </c>
      <c r="E53" s="797"/>
      <c r="F53" s="797"/>
      <c r="G53" s="797"/>
      <c r="H53" s="797"/>
      <c r="I53" s="797"/>
      <c r="J53" s="797"/>
      <c r="K53" s="797"/>
      <c r="L53" s="797"/>
      <c r="M53" s="95"/>
      <c r="N53" s="201"/>
      <c r="O53" s="197"/>
      <c r="P53" s="197"/>
      <c r="Q53" s="197"/>
      <c r="R53" s="197"/>
      <c r="S53" s="197"/>
      <c r="T53" s="197"/>
      <c r="U53" s="197"/>
      <c r="V53" s="197"/>
      <c r="W53" s="197"/>
    </row>
    <row r="54" spans="1:23" s="2" customFormat="1" ht="26.25" customHeight="1" x14ac:dyDescent="0.25">
      <c r="A54" s="36"/>
      <c r="B54" s="110" t="s">
        <v>264</v>
      </c>
      <c r="C54" s="795" t="s">
        <v>635</v>
      </c>
      <c r="D54" s="798"/>
      <c r="E54" s="798"/>
      <c r="F54" s="798"/>
      <c r="G54" s="798"/>
      <c r="H54" s="798"/>
      <c r="I54" s="798"/>
      <c r="J54" s="798"/>
      <c r="K54" s="798"/>
      <c r="L54" s="798"/>
      <c r="M54" s="193"/>
      <c r="N54" s="200"/>
      <c r="O54" s="195"/>
      <c r="P54" s="195"/>
      <c r="Q54" s="195"/>
      <c r="R54" s="195"/>
      <c r="S54" s="195"/>
      <c r="T54" s="195"/>
      <c r="U54" s="195"/>
      <c r="V54" s="195"/>
      <c r="W54" s="198"/>
    </row>
    <row r="55" spans="1:23" s="2" customFormat="1" ht="16.5" customHeight="1" x14ac:dyDescent="0.2">
      <c r="A55" s="36"/>
      <c r="B55" s="94"/>
      <c r="C55" s="95"/>
      <c r="D55" s="780" t="s">
        <v>894</v>
      </c>
      <c r="E55" s="797"/>
      <c r="F55" s="797"/>
      <c r="G55" s="797"/>
      <c r="H55" s="797"/>
      <c r="I55" s="797"/>
      <c r="J55" s="797"/>
      <c r="K55" s="797"/>
      <c r="L55" s="797"/>
      <c r="M55" s="95"/>
      <c r="N55" s="202"/>
      <c r="O55" s="197"/>
      <c r="P55" s="197"/>
      <c r="Q55" s="197"/>
      <c r="R55" s="197"/>
      <c r="S55" s="197"/>
      <c r="T55" s="197"/>
      <c r="U55" s="197"/>
      <c r="V55" s="197"/>
      <c r="W55" s="198"/>
    </row>
    <row r="56" spans="1:23" s="2" customFormat="1" ht="25.5" customHeight="1" x14ac:dyDescent="0.25">
      <c r="A56" s="36"/>
      <c r="B56" s="110" t="s">
        <v>264</v>
      </c>
      <c r="C56" s="795" t="s">
        <v>732</v>
      </c>
      <c r="D56" s="798"/>
      <c r="E56" s="798"/>
      <c r="F56" s="798"/>
      <c r="G56" s="798"/>
      <c r="H56" s="798"/>
      <c r="I56" s="798"/>
      <c r="J56" s="798"/>
      <c r="K56" s="798"/>
      <c r="L56" s="798"/>
      <c r="M56" s="193"/>
      <c r="N56" s="199"/>
      <c r="O56" s="198"/>
      <c r="P56" s="198"/>
      <c r="Q56" s="198"/>
      <c r="R56" s="198"/>
      <c r="S56" s="198"/>
      <c r="T56" s="198"/>
      <c r="U56" s="198"/>
      <c r="V56" s="198"/>
      <c r="W56" s="198"/>
    </row>
    <row r="57" spans="1:23" s="2" customFormat="1" ht="16.5" customHeight="1" x14ac:dyDescent="0.2">
      <c r="A57" s="36"/>
      <c r="B57" s="94"/>
      <c r="C57" s="95"/>
      <c r="D57" s="780" t="s">
        <v>895</v>
      </c>
      <c r="E57" s="797"/>
      <c r="F57" s="797"/>
      <c r="G57" s="797"/>
      <c r="H57" s="797"/>
      <c r="I57" s="797"/>
      <c r="J57" s="797"/>
      <c r="K57" s="797"/>
      <c r="L57" s="797"/>
      <c r="M57" s="95"/>
      <c r="N57" s="199"/>
      <c r="O57" s="191"/>
      <c r="P57" s="191"/>
      <c r="Q57" s="191"/>
      <c r="R57" s="191"/>
      <c r="S57" s="191"/>
      <c r="T57" s="191"/>
      <c r="U57" s="191"/>
      <c r="V57" s="191"/>
      <c r="W57" s="191"/>
    </row>
    <row r="58" spans="1:23" s="2" customFormat="1" ht="16.5" customHeight="1" x14ac:dyDescent="0.2">
      <c r="A58" s="36"/>
      <c r="B58" s="94"/>
      <c r="C58" s="95"/>
      <c r="D58" s="780" t="s">
        <v>896</v>
      </c>
      <c r="E58" s="797"/>
      <c r="F58" s="797"/>
      <c r="G58" s="797"/>
      <c r="H58" s="797"/>
      <c r="I58" s="797"/>
      <c r="J58" s="797"/>
      <c r="K58" s="797"/>
      <c r="L58" s="797"/>
      <c r="M58" s="95"/>
      <c r="N58" s="45"/>
    </row>
    <row r="59" spans="1:23" s="2" customFormat="1" ht="21" customHeight="1" x14ac:dyDescent="0.25">
      <c r="A59" s="36"/>
      <c r="B59" s="110" t="s">
        <v>264</v>
      </c>
      <c r="C59" s="795" t="s">
        <v>897</v>
      </c>
      <c r="D59" s="781"/>
      <c r="E59" s="781"/>
      <c r="F59" s="781"/>
      <c r="G59" s="781"/>
      <c r="H59" s="781"/>
      <c r="I59" s="781"/>
      <c r="J59" s="781"/>
      <c r="K59" s="781"/>
      <c r="L59" s="781"/>
      <c r="M59" s="206"/>
      <c r="N59" s="199"/>
    </row>
    <row r="60" spans="1:23" s="2" customFormat="1" ht="16.5" customHeight="1" x14ac:dyDescent="0.2">
      <c r="A60" s="36"/>
      <c r="B60" s="94"/>
      <c r="C60" s="95"/>
      <c r="D60" s="780" t="s">
        <v>865</v>
      </c>
      <c r="E60" s="797"/>
      <c r="F60" s="797"/>
      <c r="G60" s="797"/>
      <c r="H60" s="797"/>
      <c r="I60" s="797"/>
      <c r="J60" s="797"/>
      <c r="K60" s="797"/>
      <c r="L60" s="797"/>
      <c r="M60" s="95"/>
      <c r="N60" s="45"/>
    </row>
    <row r="61" spans="1:23" s="2" customFormat="1" ht="18.75" customHeight="1" x14ac:dyDescent="0.25">
      <c r="A61" s="36"/>
      <c r="B61" s="110" t="s">
        <v>264</v>
      </c>
      <c r="C61" s="795" t="s">
        <v>607</v>
      </c>
      <c r="D61" s="781"/>
      <c r="E61" s="781"/>
      <c r="F61" s="781"/>
      <c r="G61" s="781"/>
      <c r="H61" s="781"/>
      <c r="I61" s="781"/>
      <c r="J61" s="781"/>
      <c r="K61" s="781"/>
      <c r="L61" s="781"/>
      <c r="M61" s="95"/>
      <c r="N61" s="45"/>
    </row>
    <row r="62" spans="1:23" s="2" customFormat="1" ht="16.5" customHeight="1" x14ac:dyDescent="0.25">
      <c r="A62" s="36"/>
      <c r="B62" s="110"/>
      <c r="C62" s="192"/>
      <c r="D62" s="359" t="s">
        <v>608</v>
      </c>
      <c r="E62" s="192"/>
      <c r="F62" s="192"/>
      <c r="G62" s="192"/>
      <c r="H62" s="192"/>
      <c r="I62" s="192"/>
      <c r="J62" s="192"/>
      <c r="K62" s="192"/>
      <c r="L62" s="192"/>
      <c r="M62" s="95"/>
      <c r="N62" s="45"/>
    </row>
    <row r="63" spans="1:23" s="2" customFormat="1" ht="21.75" customHeight="1" x14ac:dyDescent="0.2">
      <c r="A63" s="36"/>
      <c r="B63" s="780" t="s">
        <v>413</v>
      </c>
      <c r="C63" s="781"/>
      <c r="D63" s="781"/>
      <c r="E63" s="781"/>
      <c r="F63" s="781"/>
      <c r="G63" s="781"/>
      <c r="H63" s="781"/>
      <c r="I63" s="781"/>
      <c r="J63" s="781"/>
      <c r="K63" s="781"/>
      <c r="L63" s="781"/>
      <c r="M63" s="95"/>
      <c r="N63" s="45"/>
    </row>
    <row r="64" spans="1:23" s="2" customFormat="1" ht="14.25" customHeight="1" x14ac:dyDescent="0.2">
      <c r="A64" s="36"/>
      <c r="B64" s="347"/>
      <c r="C64" s="121"/>
      <c r="D64" s="96"/>
      <c r="E64" s="96"/>
      <c r="F64" s="96"/>
      <c r="G64" s="96"/>
      <c r="H64" s="96"/>
      <c r="I64" s="96"/>
      <c r="J64" s="96"/>
      <c r="K64" s="96"/>
      <c r="L64" s="96"/>
      <c r="M64" s="96"/>
      <c r="N64" s="87"/>
    </row>
    <row r="65" spans="1:17" s="2" customFormat="1" ht="10.5" customHeight="1" x14ac:dyDescent="0.2">
      <c r="A65" s="36"/>
      <c r="B65" s="348"/>
      <c r="C65" s="144"/>
      <c r="D65" s="98"/>
      <c r="E65" s="98"/>
      <c r="F65" s="98"/>
      <c r="G65" s="98"/>
      <c r="H65" s="98"/>
      <c r="I65" s="98"/>
      <c r="J65" s="98"/>
      <c r="K65" s="98"/>
      <c r="L65" s="98"/>
      <c r="M65" s="98"/>
      <c r="N65" s="71"/>
    </row>
    <row r="66" spans="1:17" s="2" customFormat="1" ht="20.25" x14ac:dyDescent="0.3">
      <c r="A66" s="38"/>
      <c r="B66" s="184" t="s">
        <v>5</v>
      </c>
      <c r="C66" s="109"/>
      <c r="D66" s="42"/>
      <c r="E66" s="95"/>
      <c r="F66" s="95"/>
      <c r="G66" s="95"/>
      <c r="H66" s="95"/>
      <c r="I66" s="95"/>
      <c r="J66" s="95"/>
      <c r="K66" s="95"/>
      <c r="L66" s="95"/>
      <c r="M66" s="95"/>
      <c r="N66" s="45"/>
      <c r="O66" s="24"/>
      <c r="P66" s="24"/>
      <c r="Q66" s="24"/>
    </row>
    <row r="67" spans="1:17" s="2" customFormat="1" ht="5.25" customHeight="1" x14ac:dyDescent="0.2">
      <c r="A67" s="36"/>
      <c r="B67" s="110"/>
      <c r="C67" s="94"/>
      <c r="D67" s="95"/>
      <c r="E67" s="95"/>
      <c r="F67" s="95"/>
      <c r="G67" s="95"/>
      <c r="H67" s="95"/>
      <c r="I67" s="95"/>
      <c r="J67" s="95"/>
      <c r="K67" s="95"/>
      <c r="L67" s="95"/>
      <c r="M67" s="95"/>
      <c r="N67" s="45"/>
    </row>
    <row r="68" spans="1:17" s="2" customFormat="1" ht="15.75" customHeight="1" x14ac:dyDescent="0.2">
      <c r="A68" s="36"/>
      <c r="B68" s="110" t="s">
        <v>264</v>
      </c>
      <c r="C68" s="780" t="s">
        <v>655</v>
      </c>
      <c r="D68" s="781"/>
      <c r="E68" s="781"/>
      <c r="F68" s="781"/>
      <c r="G68" s="781"/>
      <c r="H68" s="781"/>
      <c r="I68" s="781"/>
      <c r="J68" s="781"/>
      <c r="K68" s="781"/>
      <c r="L68" s="781"/>
      <c r="M68" s="95"/>
      <c r="N68" s="45"/>
    </row>
    <row r="69" spans="1:17" s="2" customFormat="1" ht="15.75" customHeight="1" x14ac:dyDescent="0.2">
      <c r="A69" s="36"/>
      <c r="B69" s="110"/>
      <c r="C69" s="205"/>
      <c r="D69" s="205"/>
      <c r="E69" s="205"/>
      <c r="F69" s="205"/>
      <c r="G69" s="205"/>
      <c r="H69" s="205"/>
      <c r="I69" s="205"/>
      <c r="J69" s="205"/>
      <c r="K69" s="205"/>
      <c r="L69" s="205"/>
      <c r="M69" s="95"/>
      <c r="N69" s="45"/>
    </row>
    <row r="70" spans="1:17" s="2" customFormat="1" ht="15.75" customHeight="1" x14ac:dyDescent="0.2">
      <c r="A70" s="36"/>
      <c r="B70" s="110" t="s">
        <v>264</v>
      </c>
      <c r="C70" s="780" t="s">
        <v>875</v>
      </c>
      <c r="D70" s="781"/>
      <c r="E70" s="781"/>
      <c r="F70" s="781"/>
      <c r="G70" s="781"/>
      <c r="H70" s="781"/>
      <c r="I70" s="781"/>
      <c r="J70" s="781"/>
      <c r="K70" s="781"/>
      <c r="L70" s="781"/>
      <c r="M70" s="95"/>
      <c r="N70" s="45"/>
    </row>
    <row r="71" spans="1:17" s="2" customFormat="1" ht="15.75" customHeight="1" x14ac:dyDescent="0.2">
      <c r="A71" s="36"/>
      <c r="B71" s="110"/>
      <c r="C71" s="205"/>
      <c r="D71" s="205"/>
      <c r="E71" s="205"/>
      <c r="F71" s="205"/>
      <c r="G71" s="205"/>
      <c r="H71" s="205"/>
      <c r="I71" s="205"/>
      <c r="J71" s="205"/>
      <c r="K71" s="205"/>
      <c r="L71" s="205"/>
      <c r="M71" s="95"/>
      <c r="N71" s="45"/>
    </row>
    <row r="72" spans="1:17" s="2" customFormat="1" ht="15.75" customHeight="1" x14ac:dyDescent="0.2">
      <c r="A72" s="36"/>
      <c r="B72" s="110" t="s">
        <v>264</v>
      </c>
      <c r="C72" s="780" t="s">
        <v>660</v>
      </c>
      <c r="D72" s="780"/>
      <c r="E72" s="780"/>
      <c r="F72" s="780"/>
      <c r="G72" s="780"/>
      <c r="H72" s="780"/>
      <c r="I72" s="780"/>
      <c r="J72" s="780"/>
      <c r="K72" s="780"/>
      <c r="L72" s="780"/>
      <c r="M72" s="95"/>
      <c r="N72" s="45"/>
    </row>
    <row r="73" spans="1:17" s="2" customFormat="1" ht="15.75" customHeight="1" x14ac:dyDescent="0.2">
      <c r="A73" s="36"/>
      <c r="B73" s="110"/>
      <c r="C73" s="205"/>
      <c r="D73" s="205"/>
      <c r="E73" s="205"/>
      <c r="F73" s="205"/>
      <c r="G73" s="205"/>
      <c r="H73" s="205"/>
      <c r="I73" s="205"/>
      <c r="J73" s="205"/>
      <c r="K73" s="205"/>
      <c r="L73" s="205"/>
      <c r="M73" s="95"/>
      <c r="N73" s="45"/>
    </row>
    <row r="74" spans="1:17" s="2" customFormat="1" ht="15.75" customHeight="1" x14ac:dyDescent="0.2">
      <c r="A74" s="36"/>
      <c r="B74" s="110" t="s">
        <v>264</v>
      </c>
      <c r="C74" s="780" t="s">
        <v>866</v>
      </c>
      <c r="D74" s="781"/>
      <c r="E74" s="781"/>
      <c r="F74" s="781"/>
      <c r="G74" s="781"/>
      <c r="H74" s="781"/>
      <c r="I74" s="781"/>
      <c r="J74" s="781"/>
      <c r="K74" s="781"/>
      <c r="L74" s="781"/>
      <c r="M74" s="95"/>
      <c r="N74" s="45"/>
    </row>
    <row r="75" spans="1:17" s="2" customFormat="1" ht="15.75" customHeight="1" x14ac:dyDescent="0.2">
      <c r="A75" s="36"/>
      <c r="B75" s="110"/>
      <c r="C75" s="205"/>
      <c r="D75" s="205"/>
      <c r="E75" s="205"/>
      <c r="F75" s="205"/>
      <c r="G75" s="205"/>
      <c r="H75" s="205"/>
      <c r="I75" s="205"/>
      <c r="J75" s="205"/>
      <c r="K75" s="205"/>
      <c r="L75" s="205"/>
      <c r="M75" s="95"/>
      <c r="N75" s="45"/>
    </row>
    <row r="76" spans="1:17" s="2" customFormat="1" ht="15.75" customHeight="1" x14ac:dyDescent="0.2">
      <c r="A76" s="36"/>
      <c r="B76" s="110" t="s">
        <v>264</v>
      </c>
      <c r="C76" s="780" t="s">
        <v>656</v>
      </c>
      <c r="D76" s="781"/>
      <c r="E76" s="781"/>
      <c r="F76" s="781"/>
      <c r="G76" s="781"/>
      <c r="H76" s="781"/>
      <c r="I76" s="781"/>
      <c r="J76" s="781"/>
      <c r="K76" s="781"/>
      <c r="L76" s="781"/>
      <c r="M76" s="95"/>
      <c r="N76" s="45"/>
    </row>
    <row r="77" spans="1:17" s="2" customFormat="1" ht="15.75" customHeight="1" x14ac:dyDescent="0.2">
      <c r="A77" s="205"/>
      <c r="B77" s="110"/>
      <c r="C77" s="205"/>
      <c r="D77" s="205"/>
      <c r="E77" s="205"/>
      <c r="F77" s="205"/>
      <c r="G77" s="205"/>
      <c r="H77" s="205"/>
      <c r="I77" s="205"/>
      <c r="J77" s="205"/>
      <c r="K77" s="205"/>
      <c r="L77" s="205"/>
      <c r="M77" s="95"/>
      <c r="N77" s="45"/>
    </row>
    <row r="78" spans="1:17" s="2" customFormat="1" ht="18" customHeight="1" x14ac:dyDescent="0.2">
      <c r="A78" s="36"/>
      <c r="B78" s="110" t="s">
        <v>264</v>
      </c>
      <c r="C78" s="780" t="s">
        <v>797</v>
      </c>
      <c r="D78" s="781"/>
      <c r="E78" s="781"/>
      <c r="F78" s="781"/>
      <c r="G78" s="781"/>
      <c r="H78" s="781"/>
      <c r="I78" s="781"/>
      <c r="J78" s="781"/>
      <c r="K78" s="781"/>
      <c r="L78" s="781"/>
      <c r="M78" s="95"/>
      <c r="N78" s="45"/>
    </row>
    <row r="79" spans="1:17" s="2" customFormat="1" ht="20.25" customHeight="1" x14ac:dyDescent="0.2">
      <c r="A79" s="36"/>
      <c r="B79" s="160"/>
      <c r="C79" s="110" t="s">
        <v>265</v>
      </c>
      <c r="D79" s="780" t="s">
        <v>414</v>
      </c>
      <c r="E79" s="797"/>
      <c r="F79" s="797"/>
      <c r="G79" s="797"/>
      <c r="H79" s="797"/>
      <c r="I79" s="797"/>
      <c r="J79" s="797"/>
      <c r="K79" s="797"/>
      <c r="L79" s="797"/>
      <c r="M79" s="95"/>
      <c r="N79" s="45"/>
    </row>
    <row r="80" spans="1:17" s="2" customFormat="1" ht="15" x14ac:dyDescent="0.2">
      <c r="A80" s="36"/>
      <c r="B80" s="160"/>
      <c r="C80" s="110"/>
      <c r="D80" s="780" t="s">
        <v>657</v>
      </c>
      <c r="E80" s="797"/>
      <c r="F80" s="797"/>
      <c r="G80" s="797"/>
      <c r="H80" s="797"/>
      <c r="I80" s="797"/>
      <c r="J80" s="797"/>
      <c r="K80" s="797"/>
      <c r="L80" s="797"/>
      <c r="M80" s="95"/>
      <c r="N80" s="45"/>
    </row>
    <row r="81" spans="1:14" s="2" customFormat="1" ht="15" x14ac:dyDescent="0.2">
      <c r="A81" s="36"/>
      <c r="B81" s="160"/>
      <c r="C81" s="110" t="s">
        <v>265</v>
      </c>
      <c r="D81" s="205" t="s">
        <v>749</v>
      </c>
      <c r="E81" s="94"/>
      <c r="F81" s="94"/>
      <c r="G81" s="94"/>
      <c r="H81" s="94"/>
      <c r="I81" s="94"/>
      <c r="J81" s="94"/>
      <c r="K81" s="94"/>
      <c r="L81" s="94"/>
      <c r="M81" s="95"/>
      <c r="N81" s="45"/>
    </row>
    <row r="82" spans="1:14" s="2" customFormat="1" ht="15" x14ac:dyDescent="0.2">
      <c r="A82" s="36"/>
      <c r="B82" s="160"/>
      <c r="C82" s="110"/>
      <c r="D82" s="205"/>
      <c r="E82" s="94"/>
      <c r="F82" s="94"/>
      <c r="G82" s="94"/>
      <c r="H82" s="94"/>
      <c r="I82" s="94"/>
      <c r="J82" s="94"/>
      <c r="K82" s="94"/>
      <c r="L82" s="94"/>
      <c r="M82" s="95"/>
      <c r="N82" s="45"/>
    </row>
    <row r="83" spans="1:14" s="2" customFormat="1" ht="15" x14ac:dyDescent="0.2">
      <c r="A83" s="36"/>
      <c r="B83" s="110" t="s">
        <v>264</v>
      </c>
      <c r="C83" s="780" t="s">
        <v>658</v>
      </c>
      <c r="D83" s="780"/>
      <c r="E83" s="780"/>
      <c r="F83" s="780"/>
      <c r="G83" s="780"/>
      <c r="H83" s="780"/>
      <c r="I83" s="780"/>
      <c r="J83" s="780"/>
      <c r="K83" s="780"/>
      <c r="L83" s="780"/>
      <c r="M83" s="95"/>
      <c r="N83" s="45"/>
    </row>
    <row r="84" spans="1:14" s="2" customFormat="1" ht="15" x14ac:dyDescent="0.2">
      <c r="A84" s="36"/>
      <c r="B84" s="160"/>
      <c r="C84" s="110" t="s">
        <v>265</v>
      </c>
      <c r="D84" s="780" t="s">
        <v>659</v>
      </c>
      <c r="E84" s="797"/>
      <c r="F84" s="797"/>
      <c r="G84" s="797"/>
      <c r="H84" s="797"/>
      <c r="I84" s="797"/>
      <c r="J84" s="797"/>
      <c r="K84" s="797"/>
      <c r="L84" s="797"/>
      <c r="M84" s="95"/>
      <c r="N84" s="45"/>
    </row>
    <row r="85" spans="1:14" s="2" customFormat="1" ht="15.75" customHeight="1" x14ac:dyDescent="0.2">
      <c r="A85" s="36"/>
      <c r="B85" s="160"/>
      <c r="C85" s="110"/>
      <c r="D85" s="95"/>
      <c r="E85" s="95"/>
      <c r="F85" s="95"/>
      <c r="G85" s="95"/>
      <c r="H85" s="95"/>
      <c r="I85" s="95"/>
      <c r="J85" s="95"/>
      <c r="K85" s="95"/>
      <c r="L85" s="95"/>
      <c r="M85" s="95"/>
      <c r="N85" s="45"/>
    </row>
    <row r="86" spans="1:14" s="2" customFormat="1" ht="15.75" customHeight="1" x14ac:dyDescent="0.2">
      <c r="A86" s="36"/>
      <c r="B86" s="110" t="s">
        <v>264</v>
      </c>
      <c r="C86" s="780" t="s">
        <v>926</v>
      </c>
      <c r="D86" s="781"/>
      <c r="E86" s="781"/>
      <c r="F86" s="781"/>
      <c r="G86" s="781"/>
      <c r="H86" s="781"/>
      <c r="I86" s="781"/>
      <c r="J86" s="781"/>
      <c r="K86" s="781"/>
      <c r="L86" s="781"/>
      <c r="M86" s="95"/>
      <c r="N86" s="45"/>
    </row>
    <row r="87" spans="1:14" s="2" customFormat="1" ht="18" customHeight="1" x14ac:dyDescent="0.2">
      <c r="A87" s="36"/>
      <c r="B87" s="110"/>
      <c r="C87" s="110" t="s">
        <v>265</v>
      </c>
      <c r="D87" s="780" t="s">
        <v>798</v>
      </c>
      <c r="E87" s="797"/>
      <c r="F87" s="797"/>
      <c r="G87" s="797"/>
      <c r="H87" s="797"/>
      <c r="I87" s="797"/>
      <c r="J87" s="797"/>
      <c r="K87" s="797"/>
      <c r="L87" s="797"/>
      <c r="M87" s="95"/>
      <c r="N87" s="45"/>
    </row>
    <row r="88" spans="1:14" s="2" customFormat="1" ht="15.75" customHeight="1" x14ac:dyDescent="0.2">
      <c r="A88" s="36"/>
      <c r="B88" s="110"/>
      <c r="C88" s="94"/>
      <c r="D88" s="780" t="s">
        <v>661</v>
      </c>
      <c r="E88" s="797"/>
      <c r="F88" s="797"/>
      <c r="G88" s="797"/>
      <c r="H88" s="797"/>
      <c r="I88" s="797"/>
      <c r="J88" s="797"/>
      <c r="K88" s="797"/>
      <c r="L88" s="797"/>
      <c r="M88" s="95"/>
      <c r="N88" s="45"/>
    </row>
    <row r="89" spans="1:14" s="2" customFormat="1" ht="15.75" customHeight="1" x14ac:dyDescent="0.2">
      <c r="A89" s="36"/>
      <c r="B89" s="160"/>
      <c r="C89" s="110"/>
      <c r="D89" s="780" t="s">
        <v>662</v>
      </c>
      <c r="E89" s="797"/>
      <c r="F89" s="797"/>
      <c r="G89" s="797"/>
      <c r="H89" s="797"/>
      <c r="I89" s="797"/>
      <c r="J89" s="797"/>
      <c r="K89" s="797"/>
      <c r="L89" s="797"/>
      <c r="M89" s="95"/>
      <c r="N89" s="45"/>
    </row>
    <row r="90" spans="1:14" s="2" customFormat="1" ht="6.75" customHeight="1" x14ac:dyDescent="0.2">
      <c r="A90" s="36"/>
      <c r="B90" s="160"/>
      <c r="C90" s="110"/>
      <c r="D90" s="95"/>
      <c r="E90" s="95"/>
      <c r="F90" s="95"/>
      <c r="G90" s="95"/>
      <c r="H90" s="95"/>
      <c r="I90" s="95"/>
      <c r="J90" s="95"/>
      <c r="K90" s="95"/>
      <c r="L90" s="95"/>
      <c r="M90" s="95"/>
      <c r="N90" s="45"/>
    </row>
    <row r="91" spans="1:14" s="2" customFormat="1" ht="17.25" customHeight="1" x14ac:dyDescent="0.2">
      <c r="A91" s="36"/>
      <c r="B91" s="110" t="s">
        <v>264</v>
      </c>
      <c r="C91" s="780" t="s">
        <v>663</v>
      </c>
      <c r="D91" s="781"/>
      <c r="E91" s="781"/>
      <c r="F91" s="781"/>
      <c r="G91" s="781"/>
      <c r="H91" s="781"/>
      <c r="I91" s="781"/>
      <c r="J91" s="781"/>
      <c r="K91" s="781"/>
      <c r="L91" s="781"/>
      <c r="M91" s="95"/>
      <c r="N91" s="45"/>
    </row>
    <row r="92" spans="1:14" s="2" customFormat="1" ht="17.25" customHeight="1" x14ac:dyDescent="0.2">
      <c r="A92" s="36"/>
      <c r="B92" s="110"/>
      <c r="C92" s="780" t="s">
        <v>733</v>
      </c>
      <c r="D92" s="781"/>
      <c r="E92" s="781"/>
      <c r="F92" s="781"/>
      <c r="G92" s="781"/>
      <c r="H92" s="781"/>
      <c r="I92" s="781"/>
      <c r="J92" s="781"/>
      <c r="K92" s="781"/>
      <c r="L92" s="781"/>
      <c r="M92" s="95"/>
      <c r="N92" s="45"/>
    </row>
    <row r="93" spans="1:14" s="2" customFormat="1" ht="19.5" customHeight="1" x14ac:dyDescent="0.2">
      <c r="A93" s="36"/>
      <c r="B93" s="110"/>
      <c r="C93" s="110" t="s">
        <v>265</v>
      </c>
      <c r="D93" s="780" t="s">
        <v>880</v>
      </c>
      <c r="E93" s="797"/>
      <c r="F93" s="797"/>
      <c r="G93" s="797"/>
      <c r="H93" s="797"/>
      <c r="I93" s="797"/>
      <c r="J93" s="797"/>
      <c r="K93" s="797"/>
      <c r="L93" s="797"/>
      <c r="M93" s="95"/>
      <c r="N93" s="45"/>
    </row>
    <row r="94" spans="1:14" ht="15" x14ac:dyDescent="0.2">
      <c r="A94" s="36"/>
      <c r="B94" s="110"/>
      <c r="C94" s="186"/>
      <c r="D94" s="809" t="s">
        <v>664</v>
      </c>
      <c r="E94" s="781"/>
      <c r="F94" s="781"/>
      <c r="G94" s="781"/>
      <c r="H94" s="781"/>
      <c r="I94" s="781"/>
      <c r="J94" s="781"/>
      <c r="K94" s="781"/>
      <c r="L94" s="781"/>
      <c r="M94" s="95"/>
      <c r="N94" s="45"/>
    </row>
    <row r="95" spans="1:14" ht="6" customHeight="1" x14ac:dyDescent="0.2">
      <c r="A95" s="36"/>
      <c r="B95" s="110"/>
      <c r="C95" s="110"/>
      <c r="D95" s="95"/>
      <c r="E95" s="95"/>
      <c r="F95" s="95"/>
      <c r="G95" s="95"/>
      <c r="H95" s="95"/>
      <c r="I95" s="95"/>
      <c r="J95" s="95"/>
      <c r="K95" s="95"/>
      <c r="L95" s="95"/>
      <c r="M95" s="95"/>
      <c r="N95" s="45"/>
    </row>
    <row r="96" spans="1:14" ht="6" customHeight="1" x14ac:dyDescent="0.2">
      <c r="A96" s="36"/>
      <c r="B96" s="110"/>
      <c r="C96" s="110"/>
      <c r="D96" s="95"/>
      <c r="E96" s="95"/>
      <c r="F96" s="95"/>
      <c r="G96" s="95"/>
      <c r="H96" s="95"/>
      <c r="I96" s="95"/>
      <c r="J96" s="95"/>
      <c r="K96" s="95"/>
      <c r="L96" s="95"/>
      <c r="M96" s="95"/>
      <c r="N96" s="45"/>
    </row>
    <row r="97" spans="1:14" ht="15" x14ac:dyDescent="0.2">
      <c r="A97" s="36"/>
      <c r="B97" s="110" t="s">
        <v>264</v>
      </c>
      <c r="C97" s="780" t="s">
        <v>799</v>
      </c>
      <c r="D97" s="802"/>
      <c r="E97" s="802"/>
      <c r="F97" s="802"/>
      <c r="G97" s="802"/>
      <c r="H97" s="802"/>
      <c r="I97" s="802"/>
      <c r="J97" s="802"/>
      <c r="K97" s="802"/>
      <c r="L97" s="802"/>
      <c r="M97" s="95"/>
      <c r="N97" s="45"/>
    </row>
    <row r="98" spans="1:14" ht="18" customHeight="1" x14ac:dyDescent="0.2">
      <c r="A98" s="36"/>
      <c r="B98" s="110"/>
      <c r="C98" s="110" t="s">
        <v>265</v>
      </c>
      <c r="D98" s="780" t="s">
        <v>446</v>
      </c>
      <c r="E98" s="780"/>
      <c r="F98" s="780"/>
      <c r="G98" s="780"/>
      <c r="H98" s="780"/>
      <c r="I98" s="780"/>
      <c r="J98" s="780"/>
      <c r="K98" s="780"/>
      <c r="L98" s="780"/>
      <c r="M98" s="95"/>
      <c r="N98" s="45"/>
    </row>
    <row r="99" spans="1:14" ht="16.5" customHeight="1" x14ac:dyDescent="0.2">
      <c r="A99" s="36"/>
      <c r="B99" s="110"/>
      <c r="C99" s="94"/>
      <c r="D99" s="780" t="s">
        <v>665</v>
      </c>
      <c r="E99" s="781"/>
      <c r="F99" s="781"/>
      <c r="G99" s="781"/>
      <c r="H99" s="781"/>
      <c r="I99" s="781"/>
      <c r="J99" s="781"/>
      <c r="K99" s="781"/>
      <c r="L99" s="781"/>
      <c r="M99" s="95"/>
      <c r="N99" s="45"/>
    </row>
    <row r="100" spans="1:14" ht="8.25" customHeight="1" x14ac:dyDescent="0.2">
      <c r="A100" s="36"/>
      <c r="B100" s="94"/>
      <c r="C100" s="94"/>
      <c r="D100" s="95"/>
      <c r="E100" s="95"/>
      <c r="F100" s="95"/>
      <c r="G100" s="95"/>
      <c r="H100" s="95"/>
      <c r="I100" s="95"/>
      <c r="J100" s="95"/>
      <c r="K100" s="95"/>
      <c r="L100" s="95"/>
      <c r="M100" s="95"/>
      <c r="N100" s="45"/>
    </row>
    <row r="101" spans="1:14" ht="9" customHeight="1" x14ac:dyDescent="0.2">
      <c r="A101" s="36"/>
      <c r="B101" s="130"/>
      <c r="C101" s="32"/>
      <c r="D101" s="32"/>
      <c r="E101" s="98"/>
      <c r="F101" s="98"/>
      <c r="G101" s="98"/>
      <c r="H101" s="98"/>
      <c r="I101" s="98"/>
      <c r="J101" s="98"/>
      <c r="K101" s="98"/>
      <c r="L101" s="98"/>
      <c r="M101" s="98"/>
      <c r="N101" s="71"/>
    </row>
    <row r="102" spans="1:14" ht="20.25" x14ac:dyDescent="0.3">
      <c r="A102" s="38"/>
      <c r="B102" s="349" t="s">
        <v>931</v>
      </c>
      <c r="C102" s="94"/>
      <c r="D102" s="42"/>
      <c r="E102" s="95"/>
      <c r="F102" s="95"/>
      <c r="G102" s="95"/>
      <c r="H102" s="95"/>
      <c r="I102" s="95"/>
      <c r="J102" s="95"/>
      <c r="K102" s="95"/>
      <c r="L102" s="95"/>
      <c r="M102" s="95"/>
      <c r="N102" s="45"/>
    </row>
    <row r="103" spans="1:14" ht="14.25" customHeight="1" x14ac:dyDescent="0.25">
      <c r="A103" s="36"/>
      <c r="B103" s="99"/>
      <c r="C103" s="94"/>
      <c r="D103" s="42"/>
      <c r="E103" s="95"/>
      <c r="F103" s="95"/>
      <c r="G103" s="95"/>
      <c r="H103" s="95"/>
      <c r="I103" s="95"/>
      <c r="J103" s="95"/>
      <c r="K103" s="95"/>
      <c r="L103" s="95"/>
      <c r="M103" s="95"/>
      <c r="N103" s="45"/>
    </row>
    <row r="104" spans="1:14" ht="15" x14ac:dyDescent="0.2">
      <c r="A104" s="36"/>
      <c r="B104" s="81" t="s">
        <v>734</v>
      </c>
      <c r="C104" s="205"/>
      <c r="D104" s="42"/>
      <c r="E104" s="81"/>
      <c r="F104" s="81"/>
      <c r="G104" s="81"/>
      <c r="H104" s="81"/>
      <c r="I104" s="81"/>
      <c r="J104" s="81"/>
      <c r="K104" s="81"/>
      <c r="L104" s="81"/>
      <c r="M104" s="95"/>
      <c r="N104" s="45"/>
    </row>
    <row r="105" spans="1:14" ht="15" x14ac:dyDescent="0.2">
      <c r="A105" s="36"/>
      <c r="B105" s="81" t="s">
        <v>415</v>
      </c>
      <c r="C105" s="205"/>
      <c r="D105" s="42"/>
      <c r="E105" s="81"/>
      <c r="F105" s="81"/>
      <c r="G105" s="81"/>
      <c r="H105" s="81"/>
      <c r="I105" s="81"/>
      <c r="J105" s="81"/>
      <c r="K105" s="81"/>
      <c r="L105" s="81"/>
      <c r="M105" s="95"/>
      <c r="N105" s="45"/>
    </row>
    <row r="106" spans="1:14" ht="15" x14ac:dyDescent="0.2">
      <c r="A106" s="36"/>
      <c r="B106" s="81" t="s">
        <v>796</v>
      </c>
      <c r="C106" s="205"/>
      <c r="D106" s="42"/>
      <c r="E106" s="81"/>
      <c r="F106" s="81"/>
      <c r="G106" s="81"/>
      <c r="H106" s="81"/>
      <c r="I106" s="81"/>
      <c r="J106" s="81"/>
      <c r="K106" s="81"/>
      <c r="L106" s="81"/>
      <c r="M106" s="95"/>
      <c r="N106" s="45"/>
    </row>
    <row r="107" spans="1:14" ht="15" x14ac:dyDescent="0.2">
      <c r="A107" s="36"/>
      <c r="B107" s="81"/>
      <c r="C107" s="81"/>
      <c r="D107" s="81"/>
      <c r="E107" s="81"/>
      <c r="F107" s="81"/>
      <c r="G107" s="81"/>
      <c r="H107" s="81"/>
      <c r="I107" s="81"/>
      <c r="J107" s="81"/>
      <c r="K107" s="81"/>
      <c r="L107" s="81"/>
      <c r="M107" s="95"/>
      <c r="N107" s="45"/>
    </row>
    <row r="108" spans="1:14" ht="15" x14ac:dyDescent="0.2">
      <c r="A108" s="36"/>
      <c r="B108" s="81"/>
      <c r="C108" s="81"/>
      <c r="D108" s="81"/>
      <c r="E108" s="81"/>
      <c r="F108" s="81"/>
      <c r="G108" s="81"/>
      <c r="H108" s="81"/>
      <c r="I108" s="81"/>
      <c r="J108" s="81"/>
      <c r="K108" s="81"/>
      <c r="L108" s="81"/>
      <c r="M108" s="95"/>
      <c r="N108" s="45"/>
    </row>
    <row r="109" spans="1:14" ht="15" x14ac:dyDescent="0.2">
      <c r="A109" s="36"/>
      <c r="B109" s="81" t="s">
        <v>735</v>
      </c>
      <c r="C109" s="81"/>
      <c r="D109" s="81"/>
      <c r="E109" s="81"/>
      <c r="F109" s="81"/>
      <c r="G109" s="81"/>
      <c r="H109" s="81"/>
      <c r="I109" s="81"/>
      <c r="J109" s="81"/>
      <c r="K109" s="81"/>
      <c r="L109" s="81"/>
      <c r="M109" s="95"/>
      <c r="N109" s="45"/>
    </row>
    <row r="110" spans="1:14" ht="15" x14ac:dyDescent="0.2">
      <c r="A110" s="36"/>
      <c r="B110" s="111"/>
      <c r="C110" s="95"/>
      <c r="D110" s="95"/>
      <c r="E110" s="95"/>
      <c r="F110" s="95"/>
      <c r="G110" s="95"/>
      <c r="H110" s="95"/>
      <c r="I110" s="95"/>
      <c r="J110" s="95"/>
      <c r="K110" s="95"/>
      <c r="L110" s="95"/>
      <c r="M110" s="95"/>
      <c r="N110" s="45"/>
    </row>
    <row r="111" spans="1:14" ht="15" x14ac:dyDescent="0.2">
      <c r="A111" s="36"/>
      <c r="B111" s="130"/>
      <c r="C111" s="98"/>
      <c r="D111" s="98"/>
      <c r="E111" s="98"/>
      <c r="F111" s="98"/>
      <c r="G111" s="98"/>
      <c r="H111" s="98"/>
      <c r="I111" s="98"/>
      <c r="J111" s="98"/>
      <c r="K111" s="98"/>
      <c r="L111" s="98"/>
      <c r="M111" s="98"/>
      <c r="N111" s="71"/>
    </row>
    <row r="112" spans="1:14" ht="20.25" x14ac:dyDescent="0.3">
      <c r="A112" s="38"/>
      <c r="B112" s="349" t="s">
        <v>927</v>
      </c>
      <c r="C112" s="94"/>
      <c r="D112" s="42"/>
      <c r="E112" s="95"/>
      <c r="F112" s="95"/>
      <c r="G112" s="95"/>
      <c r="H112" s="95"/>
      <c r="I112" s="95"/>
      <c r="J112" s="95"/>
      <c r="K112" s="95"/>
      <c r="L112" s="95"/>
      <c r="M112" s="95"/>
      <c r="N112" s="45"/>
    </row>
    <row r="113" spans="1:14" ht="10.5" customHeight="1" x14ac:dyDescent="0.25">
      <c r="A113" s="36"/>
      <c r="B113" s="99"/>
      <c r="C113" s="94"/>
      <c r="D113" s="42"/>
      <c r="E113" s="95"/>
      <c r="F113" s="95"/>
      <c r="G113" s="95"/>
      <c r="H113" s="95"/>
      <c r="I113" s="95"/>
      <c r="J113" s="95"/>
      <c r="K113" s="95"/>
      <c r="L113" s="95"/>
      <c r="M113" s="95"/>
      <c r="N113" s="45"/>
    </row>
    <row r="114" spans="1:14" ht="15" x14ac:dyDescent="0.2">
      <c r="A114" s="36"/>
      <c r="B114" s="205" t="s">
        <v>736</v>
      </c>
      <c r="C114" s="205"/>
      <c r="D114" s="42"/>
      <c r="E114" s="81"/>
      <c r="F114" s="81"/>
      <c r="G114" s="81"/>
      <c r="H114" s="81"/>
      <c r="I114" s="81"/>
      <c r="J114" s="81"/>
      <c r="K114" s="81"/>
      <c r="L114" s="81"/>
      <c r="M114" s="95"/>
      <c r="N114" s="45"/>
    </row>
    <row r="115" spans="1:14" ht="15" x14ac:dyDescent="0.2">
      <c r="A115" s="36"/>
      <c r="B115" s="205" t="s">
        <v>737</v>
      </c>
      <c r="C115" s="205"/>
      <c r="D115" s="42"/>
      <c r="E115" s="81"/>
      <c r="F115" s="81"/>
      <c r="G115" s="81"/>
      <c r="H115" s="81"/>
      <c r="I115" s="81"/>
      <c r="J115" s="81"/>
      <c r="K115" s="81"/>
      <c r="L115" s="81"/>
      <c r="M115" s="95"/>
      <c r="N115" s="45"/>
    </row>
    <row r="116" spans="1:14" ht="15" x14ac:dyDescent="0.2">
      <c r="A116" s="36"/>
      <c r="B116" s="205"/>
      <c r="C116" s="205"/>
      <c r="D116" s="42"/>
      <c r="E116" s="81"/>
      <c r="F116" s="81"/>
      <c r="G116" s="81"/>
      <c r="H116" s="81"/>
      <c r="I116" s="81"/>
      <c r="J116" s="81"/>
      <c r="K116" s="81"/>
      <c r="L116" s="81"/>
      <c r="M116" s="95"/>
      <c r="N116" s="45"/>
    </row>
    <row r="117" spans="1:14" ht="15" x14ac:dyDescent="0.2">
      <c r="A117" s="36"/>
      <c r="B117" s="205" t="s">
        <v>738</v>
      </c>
      <c r="C117" s="205"/>
      <c r="D117" s="42"/>
      <c r="E117" s="81"/>
      <c r="F117" s="81"/>
      <c r="G117" s="81"/>
      <c r="H117" s="81"/>
      <c r="I117" s="81"/>
      <c r="J117" s="81"/>
      <c r="K117" s="81"/>
      <c r="L117" s="81"/>
      <c r="M117" s="95"/>
      <c r="N117" s="45"/>
    </row>
    <row r="118" spans="1:14" ht="21" customHeight="1" x14ac:dyDescent="0.25">
      <c r="A118" s="36"/>
      <c r="B118" s="203"/>
      <c r="C118" s="203"/>
      <c r="D118" s="96"/>
      <c r="E118" s="96"/>
      <c r="F118" s="96"/>
      <c r="G118" s="96"/>
      <c r="H118" s="96"/>
      <c r="I118" s="96"/>
      <c r="J118" s="96"/>
      <c r="K118" s="96"/>
      <c r="L118" s="96"/>
      <c r="M118" s="96"/>
      <c r="N118" s="87"/>
    </row>
    <row r="119" spans="1:14" ht="10.5" customHeight="1" x14ac:dyDescent="0.25">
      <c r="A119" s="36"/>
      <c r="B119" s="194"/>
      <c r="C119" s="194"/>
      <c r="D119" s="98"/>
      <c r="E119" s="98"/>
      <c r="F119" s="98"/>
      <c r="G119" s="98"/>
      <c r="H119" s="98"/>
      <c r="I119" s="98"/>
      <c r="J119" s="98"/>
      <c r="K119" s="98"/>
      <c r="L119" s="98"/>
      <c r="M119" s="98"/>
      <c r="N119" s="71"/>
    </row>
    <row r="120" spans="1:14" ht="21" customHeight="1" x14ac:dyDescent="0.3">
      <c r="A120" s="38"/>
      <c r="B120" s="349" t="s">
        <v>266</v>
      </c>
      <c r="C120" s="100"/>
      <c r="D120" s="100"/>
      <c r="E120" s="95"/>
      <c r="F120" s="95"/>
      <c r="G120" s="95"/>
      <c r="H120" s="95"/>
      <c r="I120" s="95"/>
      <c r="J120" s="95"/>
      <c r="K120" s="95"/>
      <c r="L120" s="95"/>
      <c r="M120" s="95"/>
      <c r="N120" s="45"/>
    </row>
    <row r="121" spans="1:14" ht="5.25" customHeight="1" x14ac:dyDescent="0.3">
      <c r="A121" s="36"/>
      <c r="B121" s="349"/>
      <c r="C121" s="100"/>
      <c r="D121" s="100"/>
      <c r="E121" s="95"/>
      <c r="F121" s="95"/>
      <c r="G121" s="95"/>
      <c r="H121" s="95"/>
      <c r="I121" s="95"/>
      <c r="J121" s="95"/>
      <c r="K121" s="95"/>
      <c r="L121" s="95"/>
      <c r="M121" s="95"/>
      <c r="N121" s="45"/>
    </row>
    <row r="122" spans="1:14" ht="15" customHeight="1" x14ac:dyDescent="0.2">
      <c r="A122" s="36"/>
      <c r="B122" s="205" t="s">
        <v>439</v>
      </c>
      <c r="C122" s="94"/>
      <c r="D122" s="94"/>
      <c r="E122" s="94"/>
      <c r="F122" s="94"/>
      <c r="G122" s="94"/>
      <c r="H122" s="94"/>
      <c r="I122" s="95"/>
      <c r="J122" s="95"/>
      <c r="K122" s="95"/>
      <c r="L122" s="95"/>
      <c r="M122" s="95"/>
      <c r="N122" s="45"/>
    </row>
    <row r="123" spans="1:14" ht="15" x14ac:dyDescent="0.2">
      <c r="A123" s="36"/>
      <c r="B123" s="205" t="s">
        <v>440</v>
      </c>
      <c r="C123" s="94"/>
      <c r="D123" s="94"/>
      <c r="E123" s="94"/>
      <c r="F123" s="94"/>
      <c r="G123" s="94"/>
      <c r="H123" s="94"/>
      <c r="I123" s="95"/>
      <c r="J123" s="95"/>
      <c r="K123" s="95"/>
      <c r="L123" s="95"/>
      <c r="M123" s="95"/>
      <c r="N123" s="45"/>
    </row>
    <row r="124" spans="1:14" ht="15" customHeight="1" x14ac:dyDescent="0.2">
      <c r="A124" s="36"/>
      <c r="B124" s="205" t="s">
        <v>739</v>
      </c>
      <c r="C124" s="94"/>
      <c r="D124" s="94"/>
      <c r="E124" s="94"/>
      <c r="F124" s="94"/>
      <c r="G124" s="94"/>
      <c r="H124" s="94"/>
      <c r="I124" s="95"/>
      <c r="J124" s="95"/>
      <c r="K124" s="95"/>
      <c r="L124" s="95"/>
      <c r="M124" s="95"/>
      <c r="N124" s="45"/>
    </row>
    <row r="125" spans="1:14" ht="15" customHeight="1" x14ac:dyDescent="0.2">
      <c r="A125" s="36"/>
      <c r="B125" s="205"/>
      <c r="C125" s="94"/>
      <c r="D125" s="94"/>
      <c r="E125" s="94"/>
      <c r="F125" s="94"/>
      <c r="G125" s="94"/>
      <c r="H125" s="94"/>
      <c r="I125" s="95"/>
      <c r="J125" s="95"/>
      <c r="K125" s="95"/>
      <c r="L125" s="95"/>
      <c r="M125" s="95"/>
      <c r="N125" s="45"/>
    </row>
    <row r="126" spans="1:14" ht="15.75" x14ac:dyDescent="0.25">
      <c r="A126" s="36"/>
      <c r="B126" s="94"/>
      <c r="C126" s="100"/>
      <c r="D126" s="100"/>
      <c r="E126" s="95"/>
      <c r="F126" s="95"/>
      <c r="G126" s="95"/>
      <c r="H126" s="95"/>
      <c r="I126" s="95"/>
      <c r="J126" s="95"/>
      <c r="K126" s="95"/>
      <c r="L126" s="95"/>
      <c r="M126" s="95"/>
      <c r="N126" s="45"/>
    </row>
    <row r="127" spans="1:14" ht="15.75" x14ac:dyDescent="0.25">
      <c r="A127" s="36"/>
      <c r="B127" s="94"/>
      <c r="C127" s="100"/>
      <c r="D127" s="100"/>
      <c r="E127" s="95"/>
      <c r="F127" s="95"/>
      <c r="G127" s="95"/>
      <c r="H127" s="95"/>
      <c r="I127" s="95"/>
      <c r="J127" s="95"/>
      <c r="K127" s="95"/>
      <c r="L127" s="95"/>
      <c r="M127" s="95"/>
      <c r="N127" s="45"/>
    </row>
    <row r="128" spans="1:14" ht="15.75" customHeight="1" x14ac:dyDescent="0.25">
      <c r="A128" s="36"/>
      <c r="B128" s="94"/>
      <c r="C128" s="100"/>
      <c r="D128" s="100"/>
      <c r="E128" s="95"/>
      <c r="F128" s="95"/>
      <c r="G128" s="95"/>
      <c r="H128" s="95"/>
      <c r="I128" s="95"/>
      <c r="J128" s="95"/>
      <c r="K128" s="95"/>
      <c r="L128" s="95"/>
      <c r="M128" s="95"/>
      <c r="N128" s="45"/>
    </row>
    <row r="129" spans="1:14" ht="15.75" customHeight="1" x14ac:dyDescent="0.25">
      <c r="A129" s="36"/>
      <c r="B129" s="94"/>
      <c r="C129" s="100"/>
      <c r="D129" s="100"/>
      <c r="E129" s="95"/>
      <c r="F129" s="95"/>
      <c r="G129" s="95"/>
      <c r="H129" s="95"/>
      <c r="I129" s="95"/>
      <c r="J129" s="95"/>
      <c r="K129" s="95"/>
      <c r="L129" s="95"/>
      <c r="M129" s="95"/>
      <c r="N129" s="45"/>
    </row>
    <row r="130" spans="1:14" ht="15.75" customHeight="1" x14ac:dyDescent="0.25">
      <c r="A130" s="36"/>
      <c r="B130" s="94"/>
      <c r="C130" s="100"/>
      <c r="D130" s="100"/>
      <c r="E130" s="95"/>
      <c r="F130" s="95"/>
      <c r="G130" s="95"/>
      <c r="H130" s="95"/>
      <c r="I130" s="95"/>
      <c r="J130" s="95"/>
      <c r="K130" s="95"/>
      <c r="L130" s="95"/>
      <c r="M130" s="95"/>
      <c r="N130" s="45"/>
    </row>
    <row r="131" spans="1:14" ht="15.75" customHeight="1" x14ac:dyDescent="0.25">
      <c r="A131" s="36"/>
      <c r="B131" s="94"/>
      <c r="C131" s="100"/>
      <c r="D131" s="100"/>
      <c r="E131" s="95"/>
      <c r="F131" s="95"/>
      <c r="G131" s="95"/>
      <c r="H131" s="95"/>
      <c r="I131" s="95"/>
      <c r="J131" s="95"/>
      <c r="K131" s="95"/>
      <c r="L131" s="95"/>
      <c r="M131" s="95"/>
      <c r="N131" s="45"/>
    </row>
    <row r="132" spans="1:14" ht="20.25" customHeight="1" x14ac:dyDescent="0.25">
      <c r="A132" s="36"/>
      <c r="B132" s="94"/>
      <c r="C132" s="100"/>
      <c r="D132" s="100"/>
      <c r="E132" s="95"/>
      <c r="F132" s="95"/>
      <c r="G132" s="95"/>
      <c r="H132" s="95"/>
      <c r="I132" s="95"/>
      <c r="J132" s="95"/>
      <c r="K132" s="95"/>
      <c r="L132" s="95"/>
      <c r="M132" s="95"/>
      <c r="N132" s="45"/>
    </row>
    <row r="133" spans="1:14" ht="18" customHeight="1" x14ac:dyDescent="0.25">
      <c r="A133" s="36"/>
      <c r="B133" s="94"/>
      <c r="C133" s="100"/>
      <c r="D133" s="100"/>
      <c r="E133" s="95"/>
      <c r="F133" s="95"/>
      <c r="G133" s="95"/>
      <c r="H133" s="95"/>
      <c r="I133" s="95"/>
      <c r="J133" s="95"/>
      <c r="K133" s="95"/>
      <c r="L133" s="95"/>
      <c r="M133" s="95"/>
      <c r="N133" s="45"/>
    </row>
    <row r="134" spans="1:14" ht="21" customHeight="1" x14ac:dyDescent="0.25">
      <c r="A134" s="36"/>
      <c r="B134" s="94"/>
      <c r="C134" s="100"/>
      <c r="D134" s="100"/>
      <c r="E134" s="95"/>
      <c r="F134" s="95"/>
      <c r="G134" s="95"/>
      <c r="H134" s="95"/>
      <c r="I134" s="95"/>
      <c r="J134" s="95"/>
      <c r="K134" s="95"/>
      <c r="L134" s="95"/>
      <c r="M134" s="95"/>
      <c r="N134" s="45"/>
    </row>
    <row r="135" spans="1:14" ht="21" customHeight="1" x14ac:dyDescent="0.25">
      <c r="A135" s="36"/>
      <c r="B135" s="94"/>
      <c r="C135" s="100"/>
      <c r="D135" s="100"/>
      <c r="E135" s="95"/>
      <c r="F135" s="95"/>
      <c r="G135" s="95"/>
      <c r="H135" s="95"/>
      <c r="I135" s="95"/>
      <c r="J135" s="95"/>
      <c r="K135" s="95"/>
      <c r="L135" s="95"/>
      <c r="M135" s="95"/>
      <c r="N135" s="45"/>
    </row>
    <row r="136" spans="1:14" ht="10.5" customHeight="1" x14ac:dyDescent="0.25">
      <c r="A136" s="36"/>
      <c r="B136" s="94"/>
      <c r="C136" s="100"/>
      <c r="D136" s="100"/>
      <c r="E136" s="95"/>
      <c r="F136" s="95"/>
      <c r="G136" s="95"/>
      <c r="H136" s="95"/>
      <c r="I136" s="95"/>
      <c r="J136" s="95"/>
      <c r="K136" s="95"/>
      <c r="L136" s="95"/>
      <c r="M136" s="95"/>
      <c r="N136" s="45"/>
    </row>
    <row r="137" spans="1:14" ht="15.75" x14ac:dyDescent="0.25">
      <c r="A137" s="36"/>
      <c r="B137" s="94"/>
      <c r="C137" s="100"/>
      <c r="D137" s="100"/>
      <c r="E137" s="95"/>
      <c r="F137" s="95"/>
      <c r="G137" s="95"/>
      <c r="H137" s="95"/>
      <c r="I137" s="95"/>
      <c r="J137" s="47" t="s">
        <v>637</v>
      </c>
      <c r="K137" s="95"/>
      <c r="L137" s="95"/>
      <c r="M137" s="95"/>
      <c r="N137" s="45"/>
    </row>
    <row r="138" spans="1:14" ht="11.25" customHeight="1" x14ac:dyDescent="0.25">
      <c r="A138" s="36"/>
      <c r="B138" s="94"/>
      <c r="C138" s="100"/>
      <c r="D138" s="100"/>
      <c r="E138" s="95"/>
      <c r="F138" s="95"/>
      <c r="G138" s="95"/>
      <c r="H138" s="95"/>
      <c r="I138" s="95"/>
      <c r="J138" s="42" t="s">
        <v>933</v>
      </c>
      <c r="K138" s="95"/>
      <c r="L138" s="95"/>
      <c r="M138" s="95"/>
      <c r="N138" s="45"/>
    </row>
    <row r="139" spans="1:14" ht="15.75" x14ac:dyDescent="0.25">
      <c r="A139" s="36"/>
      <c r="B139" s="94"/>
      <c r="C139" s="100"/>
      <c r="D139" s="100"/>
      <c r="E139" s="95"/>
      <c r="F139" s="95"/>
      <c r="G139" s="95"/>
      <c r="H139" s="95"/>
      <c r="I139" s="95"/>
      <c r="J139" s="42" t="s">
        <v>638</v>
      </c>
      <c r="K139" s="95"/>
      <c r="L139" s="95"/>
      <c r="M139" s="95"/>
      <c r="N139" s="45"/>
    </row>
    <row r="140" spans="1:14" ht="15.75" x14ac:dyDescent="0.25">
      <c r="A140" s="36"/>
      <c r="B140" s="94"/>
      <c r="C140" s="100"/>
      <c r="D140" s="100"/>
      <c r="E140" s="95"/>
      <c r="F140" s="95"/>
      <c r="G140" s="95"/>
      <c r="H140" s="95"/>
      <c r="I140" s="95"/>
      <c r="J140" s="42" t="s">
        <v>928</v>
      </c>
      <c r="K140" s="95"/>
      <c r="L140" s="95"/>
      <c r="M140" s="95"/>
      <c r="N140" s="45"/>
    </row>
    <row r="141" spans="1:14" ht="15.75" x14ac:dyDescent="0.25">
      <c r="A141" s="36"/>
      <c r="B141" s="94"/>
      <c r="C141" s="100"/>
      <c r="D141" s="100"/>
      <c r="E141" s="95"/>
      <c r="F141" s="95"/>
      <c r="G141" s="95"/>
      <c r="H141" s="95"/>
      <c r="I141" s="95"/>
      <c r="J141" s="95"/>
      <c r="K141" s="95"/>
      <c r="L141" s="95"/>
      <c r="M141" s="95"/>
      <c r="N141" s="45"/>
    </row>
    <row r="142" spans="1:14" ht="15.75" x14ac:dyDescent="0.25">
      <c r="A142" s="36"/>
      <c r="B142" s="94"/>
      <c r="C142" s="100"/>
      <c r="D142" s="100"/>
      <c r="E142" s="95"/>
      <c r="F142" s="95"/>
      <c r="G142" s="95"/>
      <c r="H142" s="95"/>
      <c r="I142" s="95"/>
      <c r="J142" s="47" t="s">
        <v>639</v>
      </c>
      <c r="K142" s="95"/>
      <c r="L142" s="95"/>
      <c r="M142" s="95"/>
      <c r="N142" s="45"/>
    </row>
    <row r="143" spans="1:14" ht="15.75" x14ac:dyDescent="0.25">
      <c r="A143" s="36"/>
      <c r="B143" s="94"/>
      <c r="C143" s="100"/>
      <c r="D143" s="100"/>
      <c r="E143" s="95"/>
      <c r="F143" s="95"/>
      <c r="G143" s="95"/>
      <c r="H143" s="95"/>
      <c r="I143" s="95"/>
      <c r="J143" s="42" t="s">
        <v>640</v>
      </c>
      <c r="K143" s="95"/>
      <c r="L143" s="95"/>
      <c r="M143" s="95"/>
      <c r="N143" s="45"/>
    </row>
    <row r="144" spans="1:14" ht="17.25" customHeight="1" x14ac:dyDescent="0.25">
      <c r="A144" s="36"/>
      <c r="B144" s="94"/>
      <c r="C144" s="100"/>
      <c r="D144" s="100"/>
      <c r="E144" s="95"/>
      <c r="F144" s="95"/>
      <c r="G144" s="95"/>
      <c r="H144" s="95"/>
      <c r="I144" s="95"/>
      <c r="J144" s="42" t="s">
        <v>641</v>
      </c>
      <c r="K144" s="95"/>
      <c r="L144" s="95"/>
      <c r="M144" s="95"/>
      <c r="N144" s="45"/>
    </row>
    <row r="145" spans="1:14" ht="17.25" customHeight="1" x14ac:dyDescent="0.25">
      <c r="A145" s="36"/>
      <c r="B145" s="94"/>
      <c r="C145" s="100"/>
      <c r="D145" s="100"/>
      <c r="E145" s="95"/>
      <c r="F145" s="95"/>
      <c r="G145" s="95"/>
      <c r="H145" s="95"/>
      <c r="I145" s="95"/>
      <c r="J145" s="42" t="s">
        <v>642</v>
      </c>
      <c r="K145" s="95"/>
      <c r="L145" s="95"/>
      <c r="M145" s="95"/>
      <c r="N145" s="45"/>
    </row>
    <row r="146" spans="1:14" ht="15.75" x14ac:dyDescent="0.25">
      <c r="A146" s="36"/>
      <c r="B146" s="94"/>
      <c r="C146" s="100"/>
      <c r="D146" s="100"/>
      <c r="E146" s="95"/>
      <c r="F146" s="95"/>
      <c r="G146" s="95"/>
      <c r="H146" s="95"/>
      <c r="I146" s="95"/>
      <c r="J146" s="47" t="s">
        <v>643</v>
      </c>
      <c r="K146" s="95"/>
      <c r="L146" s="95"/>
      <c r="M146" s="95"/>
      <c r="N146" s="45"/>
    </row>
    <row r="147" spans="1:14" ht="15" customHeight="1" x14ac:dyDescent="0.25">
      <c r="A147" s="36"/>
      <c r="B147" s="94"/>
      <c r="C147" s="100"/>
      <c r="D147" s="100"/>
      <c r="E147" s="95"/>
      <c r="F147" s="95"/>
      <c r="G147" s="95"/>
      <c r="H147" s="95"/>
      <c r="I147" s="95"/>
      <c r="J147" s="42" t="s">
        <v>644</v>
      </c>
      <c r="K147" s="95"/>
      <c r="L147" s="95"/>
      <c r="M147" s="95"/>
      <c r="N147" s="45"/>
    </row>
    <row r="148" spans="1:14" ht="15.75" x14ac:dyDescent="0.25">
      <c r="A148" s="36"/>
      <c r="B148" s="94"/>
      <c r="C148" s="100"/>
      <c r="D148" s="100"/>
      <c r="E148" s="95"/>
      <c r="F148" s="95"/>
      <c r="G148" s="95"/>
      <c r="H148" s="95"/>
      <c r="I148" s="95"/>
      <c r="J148" s="42" t="s">
        <v>645</v>
      </c>
      <c r="K148" s="95"/>
      <c r="L148" s="95"/>
      <c r="M148" s="95"/>
      <c r="N148" s="45"/>
    </row>
    <row r="149" spans="1:14" ht="14.25" customHeight="1" x14ac:dyDescent="0.25">
      <c r="A149" s="36"/>
      <c r="B149" s="94"/>
      <c r="C149" s="100"/>
      <c r="D149" s="100"/>
      <c r="E149" s="95"/>
      <c r="F149" s="95"/>
      <c r="G149" s="95"/>
      <c r="H149" s="95"/>
      <c r="I149" s="95"/>
      <c r="J149" s="42" t="s">
        <v>646</v>
      </c>
      <c r="K149" s="95"/>
      <c r="L149" s="95"/>
      <c r="M149" s="95"/>
      <c r="N149" s="45"/>
    </row>
    <row r="150" spans="1:14" ht="15.75" x14ac:dyDescent="0.25">
      <c r="A150" s="36"/>
      <c r="B150" s="94"/>
      <c r="C150" s="100"/>
      <c r="D150" s="100"/>
      <c r="E150" s="95"/>
      <c r="F150" s="95"/>
      <c r="G150" s="95"/>
      <c r="H150" s="95"/>
      <c r="I150" s="95"/>
      <c r="J150" s="42" t="s">
        <v>647</v>
      </c>
      <c r="K150" s="95"/>
      <c r="L150" s="95"/>
      <c r="M150" s="95"/>
      <c r="N150" s="45"/>
    </row>
    <row r="151" spans="1:14" ht="15.75" x14ac:dyDescent="0.25">
      <c r="A151" s="36"/>
      <c r="B151" s="94"/>
      <c r="C151" s="100"/>
      <c r="D151" s="100"/>
      <c r="E151" s="95"/>
      <c r="F151" s="95"/>
      <c r="G151" s="95"/>
      <c r="H151" s="95"/>
      <c r="I151" s="95"/>
      <c r="J151" s="42" t="s">
        <v>648</v>
      </c>
      <c r="K151" s="95"/>
      <c r="L151" s="95"/>
      <c r="M151" s="95"/>
      <c r="N151" s="45"/>
    </row>
    <row r="152" spans="1:14" ht="15.75" x14ac:dyDescent="0.25">
      <c r="A152" s="36"/>
      <c r="B152" s="94"/>
      <c r="C152" s="100"/>
      <c r="D152" s="100"/>
      <c r="E152" s="95"/>
      <c r="F152" s="95"/>
      <c r="G152" s="95"/>
      <c r="H152" s="95"/>
      <c r="I152" s="95"/>
      <c r="J152" s="42" t="s">
        <v>740</v>
      </c>
      <c r="K152" s="95"/>
      <c r="L152" s="95"/>
      <c r="M152" s="95"/>
      <c r="N152" s="45"/>
    </row>
    <row r="153" spans="1:14" ht="15.75" x14ac:dyDescent="0.25">
      <c r="A153" s="36"/>
      <c r="B153" s="94"/>
      <c r="C153" s="100"/>
      <c r="D153" s="100"/>
      <c r="E153" s="95"/>
      <c r="F153" s="95"/>
      <c r="G153" s="95"/>
      <c r="H153" s="95"/>
      <c r="I153" s="95"/>
      <c r="J153" s="47" t="s">
        <v>649</v>
      </c>
      <c r="K153" s="95"/>
      <c r="L153" s="95"/>
      <c r="M153" s="95"/>
      <c r="N153" s="45"/>
    </row>
    <row r="154" spans="1:14" ht="15.75" x14ac:dyDescent="0.25">
      <c r="A154" s="36"/>
      <c r="B154" s="94"/>
      <c r="C154" s="100"/>
      <c r="D154" s="100"/>
      <c r="E154" s="95"/>
      <c r="F154" s="95"/>
      <c r="G154" s="95"/>
      <c r="H154" s="95"/>
      <c r="I154" s="95"/>
      <c r="J154" s="42" t="s">
        <v>741</v>
      </c>
      <c r="K154" s="95"/>
      <c r="L154" s="95"/>
      <c r="M154" s="95"/>
      <c r="N154" s="45"/>
    </row>
    <row r="155" spans="1:14" ht="15.75" x14ac:dyDescent="0.25">
      <c r="A155" s="36"/>
      <c r="B155" s="94"/>
      <c r="C155" s="100"/>
      <c r="D155" s="100"/>
      <c r="E155" s="95"/>
      <c r="F155" s="95"/>
      <c r="G155" s="95"/>
      <c r="H155" s="95"/>
      <c r="I155" s="95"/>
      <c r="J155" s="42" t="s">
        <v>887</v>
      </c>
      <c r="K155" s="95"/>
      <c r="L155" s="95"/>
      <c r="M155" s="95"/>
      <c r="N155" s="45"/>
    </row>
    <row r="156" spans="1:14" ht="15.75" x14ac:dyDescent="0.25">
      <c r="A156" s="36"/>
      <c r="B156" s="94"/>
      <c r="C156" s="100"/>
      <c r="D156" s="100"/>
      <c r="E156" s="95"/>
      <c r="F156" s="95"/>
      <c r="G156" s="95"/>
      <c r="H156" s="95"/>
      <c r="I156" s="95"/>
      <c r="J156" s="42" t="s">
        <v>650</v>
      </c>
      <c r="K156" s="95"/>
      <c r="L156" s="95"/>
      <c r="M156" s="95"/>
      <c r="N156" s="45"/>
    </row>
    <row r="157" spans="1:14" ht="20.25" x14ac:dyDescent="0.3">
      <c r="A157" s="36"/>
      <c r="B157" s="349"/>
      <c r="C157" s="94"/>
      <c r="D157" s="42"/>
      <c r="E157" s="95"/>
      <c r="F157" s="95"/>
      <c r="G157" s="95"/>
      <c r="H157" s="95"/>
      <c r="I157" s="95"/>
      <c r="J157" s="42" t="s">
        <v>651</v>
      </c>
      <c r="K157" s="95"/>
      <c r="L157" s="95"/>
      <c r="M157" s="95"/>
      <c r="N157" s="45"/>
    </row>
    <row r="158" spans="1:14" ht="20.25" x14ac:dyDescent="0.3">
      <c r="A158" s="36"/>
      <c r="B158" s="349"/>
      <c r="C158" s="94"/>
      <c r="D158" s="42"/>
      <c r="E158" s="95"/>
      <c r="F158" s="95"/>
      <c r="G158" s="95"/>
      <c r="H158" s="95"/>
      <c r="I158" s="95"/>
      <c r="J158" s="42" t="s">
        <v>652</v>
      </c>
      <c r="K158" s="95"/>
      <c r="L158" s="95"/>
      <c r="M158" s="95"/>
      <c r="N158" s="45"/>
    </row>
    <row r="159" spans="1:14" ht="20.25" x14ac:dyDescent="0.3">
      <c r="A159" s="36"/>
      <c r="B159" s="349"/>
      <c r="C159" s="94"/>
      <c r="D159" s="42"/>
      <c r="E159" s="95"/>
      <c r="F159" s="95"/>
      <c r="G159" s="95"/>
      <c r="H159" s="95"/>
      <c r="I159" s="95"/>
      <c r="J159" s="42" t="s">
        <v>653</v>
      </c>
      <c r="K159" s="95"/>
      <c r="L159" s="95"/>
      <c r="M159" s="95"/>
      <c r="N159" s="45"/>
    </row>
    <row r="160" spans="1:14" ht="21.75" customHeight="1" x14ac:dyDescent="0.3">
      <c r="A160" s="36"/>
      <c r="B160" s="349"/>
      <c r="C160" s="94"/>
      <c r="D160" s="42"/>
      <c r="E160" s="95"/>
      <c r="F160" s="95"/>
      <c r="G160" s="95"/>
      <c r="H160" s="95"/>
      <c r="I160" s="95"/>
      <c r="J160" s="42" t="s">
        <v>654</v>
      </c>
      <c r="K160" s="95"/>
      <c r="L160" s="95"/>
      <c r="M160" s="95"/>
      <c r="N160" s="45"/>
    </row>
    <row r="161" spans="1:14" ht="15" x14ac:dyDescent="0.2">
      <c r="A161" s="36"/>
      <c r="B161" s="97"/>
      <c r="C161" s="97"/>
      <c r="D161" s="31"/>
      <c r="E161" s="98"/>
      <c r="F161" s="98"/>
      <c r="G161" s="98"/>
      <c r="H161" s="98"/>
      <c r="I161" s="98"/>
      <c r="J161" s="98"/>
      <c r="K161" s="32"/>
      <c r="L161" s="32"/>
      <c r="M161" s="32"/>
      <c r="N161" s="71"/>
    </row>
    <row r="162" spans="1:14" ht="20.25" x14ac:dyDescent="0.3">
      <c r="A162" s="38"/>
      <c r="B162" s="184" t="s">
        <v>372</v>
      </c>
      <c r="C162" s="100"/>
      <c r="D162" s="100"/>
      <c r="E162" s="95"/>
      <c r="F162" s="95"/>
      <c r="G162" s="95"/>
      <c r="H162" s="95"/>
      <c r="I162" s="95"/>
      <c r="J162" s="95"/>
      <c r="K162" s="38"/>
      <c r="L162" s="38"/>
      <c r="M162" s="38"/>
      <c r="N162" s="45"/>
    </row>
    <row r="163" spans="1:14" ht="9.75" customHeight="1" x14ac:dyDescent="0.25">
      <c r="A163" s="36"/>
      <c r="B163" s="99"/>
      <c r="C163" s="100"/>
      <c r="D163" s="100"/>
      <c r="E163" s="95"/>
      <c r="F163" s="95"/>
      <c r="G163" s="95"/>
      <c r="H163" s="95"/>
      <c r="I163" s="95"/>
      <c r="J163" s="95"/>
      <c r="K163" s="38"/>
      <c r="L163" s="38"/>
      <c r="M163" s="38"/>
      <c r="N163" s="45"/>
    </row>
    <row r="164" spans="1:14" ht="15" x14ac:dyDescent="0.2">
      <c r="A164" s="36"/>
      <c r="B164" s="780" t="s">
        <v>666</v>
      </c>
      <c r="C164" s="781"/>
      <c r="D164" s="781"/>
      <c r="E164" s="781"/>
      <c r="F164" s="781"/>
      <c r="G164" s="781"/>
      <c r="H164" s="781"/>
      <c r="I164" s="781"/>
      <c r="J164" s="781"/>
      <c r="K164" s="781"/>
      <c r="L164" s="781"/>
      <c r="M164" s="38"/>
      <c r="N164" s="45"/>
    </row>
    <row r="165" spans="1:14" ht="15" x14ac:dyDescent="0.2">
      <c r="A165" s="36"/>
      <c r="B165" s="205"/>
      <c r="C165" s="110" t="s">
        <v>265</v>
      </c>
      <c r="D165" s="780" t="s">
        <v>742</v>
      </c>
      <c r="E165" s="797"/>
      <c r="F165" s="797"/>
      <c r="G165" s="797"/>
      <c r="H165" s="797"/>
      <c r="I165" s="797"/>
      <c r="J165" s="797"/>
      <c r="K165" s="797"/>
      <c r="L165" s="797"/>
      <c r="M165" s="38"/>
      <c r="N165" s="45"/>
    </row>
    <row r="166" spans="1:14" ht="15" x14ac:dyDescent="0.2">
      <c r="A166" s="36"/>
      <c r="B166" s="205"/>
      <c r="C166" s="110" t="s">
        <v>265</v>
      </c>
      <c r="D166" s="801" t="s">
        <v>876</v>
      </c>
      <c r="E166" s="807"/>
      <c r="F166" s="807"/>
      <c r="G166" s="807"/>
      <c r="H166" s="807"/>
      <c r="I166" s="807"/>
      <c r="J166" s="807"/>
      <c r="K166" s="807"/>
      <c r="L166" s="807"/>
      <c r="M166" s="38"/>
      <c r="N166" s="45"/>
    </row>
    <row r="167" spans="1:14" ht="15" x14ac:dyDescent="0.2">
      <c r="A167" s="36"/>
      <c r="B167" s="205"/>
      <c r="C167" s="110"/>
      <c r="D167" s="808"/>
      <c r="E167" s="808"/>
      <c r="F167" s="808"/>
      <c r="G167" s="808"/>
      <c r="H167" s="808"/>
      <c r="I167" s="808"/>
      <c r="J167" s="808"/>
      <c r="K167" s="808"/>
      <c r="L167" s="808"/>
      <c r="M167" s="38"/>
      <c r="N167" s="45"/>
    </row>
    <row r="168" spans="1:14" ht="15" x14ac:dyDescent="0.2">
      <c r="A168" s="36"/>
      <c r="B168" s="205"/>
      <c r="C168" s="110" t="s">
        <v>265</v>
      </c>
      <c r="D168" s="205" t="s">
        <v>888</v>
      </c>
      <c r="E168" s="94"/>
      <c r="F168" s="94"/>
      <c r="G168" s="94"/>
      <c r="H168" s="94"/>
      <c r="I168" s="94"/>
      <c r="J168" s="94"/>
      <c r="K168" s="94"/>
      <c r="L168" s="94"/>
      <c r="M168" s="38"/>
      <c r="N168" s="45"/>
    </row>
    <row r="169" spans="1:14" ht="15" x14ac:dyDescent="0.2">
      <c r="A169" s="36"/>
      <c r="B169" s="205"/>
      <c r="C169" s="110" t="s">
        <v>265</v>
      </c>
      <c r="D169" s="205" t="s">
        <v>667</v>
      </c>
      <c r="E169" s="94"/>
      <c r="F169" s="94"/>
      <c r="G169" s="94"/>
      <c r="H169" s="94"/>
      <c r="I169" s="94"/>
      <c r="J169" s="94"/>
      <c r="K169" s="94"/>
      <c r="L169" s="94"/>
      <c r="M169" s="38"/>
      <c r="N169" s="45"/>
    </row>
    <row r="170" spans="1:14" ht="15" x14ac:dyDescent="0.2">
      <c r="A170" s="36"/>
      <c r="B170" s="205"/>
      <c r="C170" s="110" t="s">
        <v>265</v>
      </c>
      <c r="D170" s="205" t="s">
        <v>888</v>
      </c>
      <c r="E170" s="94"/>
      <c r="F170" s="94"/>
      <c r="G170" s="94"/>
      <c r="H170" s="94"/>
      <c r="I170" s="94"/>
      <c r="J170" s="94"/>
      <c r="K170" s="94"/>
      <c r="L170" s="94"/>
      <c r="M170" s="38"/>
      <c r="N170" s="45"/>
    </row>
    <row r="171" spans="1:14" ht="15" x14ac:dyDescent="0.2">
      <c r="A171" s="36"/>
      <c r="B171" s="205"/>
      <c r="C171" s="110"/>
      <c r="D171" s="205"/>
      <c r="E171" s="94"/>
      <c r="F171" s="94"/>
      <c r="G171" s="94"/>
      <c r="H171" s="94"/>
      <c r="I171" s="94"/>
      <c r="J171" s="94"/>
      <c r="K171" s="94"/>
      <c r="L171" s="94"/>
      <c r="M171" s="38"/>
      <c r="N171" s="45"/>
    </row>
    <row r="172" spans="1:14" ht="15" x14ac:dyDescent="0.2">
      <c r="A172" s="36"/>
      <c r="B172" s="780" t="s">
        <v>6</v>
      </c>
      <c r="C172" s="781"/>
      <c r="D172" s="781"/>
      <c r="E172" s="781"/>
      <c r="F172" s="781"/>
      <c r="G172" s="781"/>
      <c r="H172" s="781"/>
      <c r="I172" s="781"/>
      <c r="J172" s="781"/>
      <c r="K172" s="781"/>
      <c r="L172" s="781"/>
      <c r="M172" s="38"/>
      <c r="N172" s="45"/>
    </row>
    <row r="173" spans="1:14" ht="9.75" customHeight="1" x14ac:dyDescent="0.25">
      <c r="A173" s="36"/>
      <c r="B173" s="81"/>
      <c r="C173" s="100"/>
      <c r="D173" s="100"/>
      <c r="E173" s="95"/>
      <c r="F173" s="95"/>
      <c r="G173" s="95"/>
      <c r="H173" s="95"/>
      <c r="I173" s="95"/>
      <c r="J173" s="95"/>
      <c r="K173" s="38"/>
      <c r="L173" s="38"/>
      <c r="M173" s="38"/>
      <c r="N173" s="45"/>
    </row>
    <row r="174" spans="1:14" ht="15.75" x14ac:dyDescent="0.25">
      <c r="A174" s="36"/>
      <c r="B174" s="111" t="s">
        <v>743</v>
      </c>
      <c r="C174" s="100"/>
      <c r="D174" s="100"/>
      <c r="E174" s="95"/>
      <c r="F174" s="95"/>
      <c r="G174" s="95"/>
      <c r="H174" s="95"/>
      <c r="I174" s="95"/>
      <c r="J174" s="95"/>
      <c r="K174" s="38"/>
      <c r="L174" s="38"/>
      <c r="M174" s="38"/>
      <c r="N174" s="45"/>
    </row>
    <row r="175" spans="1:14" ht="15.75" x14ac:dyDescent="0.25">
      <c r="A175" s="36"/>
      <c r="B175" s="81" t="s">
        <v>744</v>
      </c>
      <c r="C175" s="100"/>
      <c r="D175" s="100"/>
      <c r="E175" s="95"/>
      <c r="F175" s="95"/>
      <c r="G175" s="95"/>
      <c r="H175" s="95"/>
      <c r="I175" s="95"/>
      <c r="J175" s="95"/>
      <c r="K175" s="38"/>
      <c r="L175" s="38"/>
      <c r="M175" s="38"/>
      <c r="N175" s="45"/>
    </row>
    <row r="176" spans="1:14" ht="15.75" x14ac:dyDescent="0.25">
      <c r="A176" s="36"/>
      <c r="B176" s="81" t="s">
        <v>953</v>
      </c>
      <c r="C176" s="100"/>
      <c r="D176" s="100"/>
      <c r="E176" s="95"/>
      <c r="F176" s="95"/>
      <c r="G176" s="95"/>
      <c r="H176" s="95"/>
      <c r="I176" s="95"/>
      <c r="J176" s="95"/>
      <c r="K176" s="38"/>
      <c r="L176" s="38"/>
      <c r="M176" s="38"/>
      <c r="N176" s="45"/>
    </row>
    <row r="177" spans="1:14" ht="9.75" customHeight="1" x14ac:dyDescent="0.25">
      <c r="A177" s="36"/>
      <c r="B177" s="81"/>
      <c r="C177" s="100"/>
      <c r="D177" s="100"/>
      <c r="E177" s="95"/>
      <c r="F177" s="95"/>
      <c r="G177" s="95"/>
      <c r="H177" s="95"/>
      <c r="I177" s="95"/>
      <c r="J177" s="95"/>
      <c r="K177" s="38"/>
      <c r="L177" s="38"/>
      <c r="M177" s="38"/>
      <c r="N177" s="45"/>
    </row>
    <row r="178" spans="1:14" ht="15.75" x14ac:dyDescent="0.25">
      <c r="A178" s="36"/>
      <c r="B178" s="111" t="s">
        <v>369</v>
      </c>
      <c r="C178" s="100"/>
      <c r="D178" s="100"/>
      <c r="E178" s="95"/>
      <c r="F178" s="95"/>
      <c r="G178" s="95"/>
      <c r="H178" s="95"/>
      <c r="I178" s="95"/>
      <c r="J178" s="95"/>
      <c r="K178" s="38"/>
      <c r="L178" s="38"/>
      <c r="M178" s="38"/>
      <c r="N178" s="45"/>
    </row>
    <row r="179" spans="1:14" ht="15" x14ac:dyDescent="0.2">
      <c r="A179" s="36"/>
      <c r="B179" s="780" t="s">
        <v>889</v>
      </c>
      <c r="C179" s="781"/>
      <c r="D179" s="781"/>
      <c r="E179" s="781"/>
      <c r="F179" s="781"/>
      <c r="G179" s="781"/>
      <c r="H179" s="781"/>
      <c r="I179" s="781"/>
      <c r="J179" s="781"/>
      <c r="K179" s="781"/>
      <c r="L179" s="781"/>
      <c r="M179" s="38"/>
      <c r="N179" s="45"/>
    </row>
    <row r="180" spans="1:14" ht="15" x14ac:dyDescent="0.2">
      <c r="A180" s="36"/>
      <c r="B180" s="780" t="s">
        <v>890</v>
      </c>
      <c r="C180" s="781"/>
      <c r="D180" s="781"/>
      <c r="E180" s="781"/>
      <c r="F180" s="781"/>
      <c r="G180" s="781"/>
      <c r="H180" s="781"/>
      <c r="I180" s="781"/>
      <c r="J180" s="781"/>
      <c r="K180" s="781"/>
      <c r="L180" s="781"/>
      <c r="M180" s="38"/>
      <c r="N180" s="45"/>
    </row>
    <row r="181" spans="1:14" ht="15" x14ac:dyDescent="0.2">
      <c r="A181" s="36"/>
      <c r="B181" s="205"/>
      <c r="C181" s="205"/>
      <c r="D181" s="205"/>
      <c r="E181" s="205"/>
      <c r="F181" s="205"/>
      <c r="G181" s="205"/>
      <c r="H181" s="205"/>
      <c r="I181" s="205"/>
      <c r="J181" s="205"/>
      <c r="K181" s="205"/>
      <c r="L181" s="205"/>
      <c r="M181" s="38"/>
      <c r="N181" s="45"/>
    </row>
    <row r="182" spans="1:14" ht="15" x14ac:dyDescent="0.2">
      <c r="A182" s="36"/>
      <c r="B182" s="205" t="s">
        <v>759</v>
      </c>
      <c r="C182" s="205"/>
      <c r="D182" s="205"/>
      <c r="E182" s="205"/>
      <c r="F182" s="205"/>
      <c r="G182" s="205"/>
      <c r="H182" s="205"/>
      <c r="I182" s="205"/>
      <c r="J182" s="205"/>
      <c r="K182" s="205"/>
      <c r="L182" s="205"/>
      <c r="M182" s="38"/>
      <c r="N182" s="45"/>
    </row>
    <row r="183" spans="1:14" ht="15.75" x14ac:dyDescent="0.25">
      <c r="A183" s="36"/>
      <c r="B183" s="81"/>
      <c r="C183" s="100"/>
      <c r="D183" s="100"/>
      <c r="E183" s="95"/>
      <c r="F183" s="95"/>
      <c r="G183" s="95"/>
      <c r="H183" s="95"/>
      <c r="I183" s="95"/>
      <c r="J183" s="95"/>
      <c r="K183" s="38"/>
      <c r="L183" s="38"/>
      <c r="M183" s="38"/>
      <c r="N183" s="45"/>
    </row>
    <row r="184" spans="1:14" ht="15.75" x14ac:dyDescent="0.25">
      <c r="A184" s="36"/>
      <c r="B184" s="350" t="s">
        <v>270</v>
      </c>
      <c r="C184" s="100"/>
      <c r="D184" s="100"/>
      <c r="E184" s="95"/>
      <c r="F184" s="95"/>
      <c r="G184" s="95"/>
      <c r="H184" s="95"/>
      <c r="I184" s="95"/>
      <c r="J184" s="95"/>
      <c r="K184" s="38"/>
      <c r="L184" s="38"/>
      <c r="M184" s="38"/>
      <c r="N184" s="45"/>
    </row>
    <row r="185" spans="1:14" ht="15" x14ac:dyDescent="0.2">
      <c r="A185" s="36"/>
      <c r="B185" s="780" t="s">
        <v>7</v>
      </c>
      <c r="C185" s="781"/>
      <c r="D185" s="781"/>
      <c r="E185" s="781"/>
      <c r="F185" s="781"/>
      <c r="G185" s="781"/>
      <c r="H185" s="781"/>
      <c r="I185" s="781"/>
      <c r="J185" s="781"/>
      <c r="K185" s="781"/>
      <c r="L185" s="781"/>
      <c r="M185" s="38"/>
      <c r="N185" s="45"/>
    </row>
    <row r="186" spans="1:14" ht="11.25" customHeight="1" x14ac:dyDescent="0.25">
      <c r="A186" s="36"/>
      <c r="B186" s="81"/>
      <c r="C186" s="100"/>
      <c r="D186" s="100"/>
      <c r="E186" s="95"/>
      <c r="F186" s="95"/>
      <c r="G186" s="95"/>
      <c r="H186" s="95"/>
      <c r="I186" s="95"/>
      <c r="J186" s="95"/>
      <c r="K186" s="38"/>
      <c r="L186" s="38"/>
      <c r="M186" s="38"/>
      <c r="N186" s="45"/>
    </row>
    <row r="187" spans="1:14" ht="17.25" customHeight="1" x14ac:dyDescent="0.25">
      <c r="A187" s="36"/>
      <c r="B187" s="83" t="s">
        <v>271</v>
      </c>
      <c r="C187" s="100"/>
      <c r="D187" s="100"/>
      <c r="E187" s="95"/>
      <c r="F187" s="95"/>
      <c r="G187" s="95"/>
      <c r="H187" s="95"/>
      <c r="I187" s="95"/>
      <c r="J187" s="95"/>
      <c r="K187" s="95"/>
      <c r="L187" s="95"/>
      <c r="M187" s="95"/>
      <c r="N187" s="45"/>
    </row>
    <row r="188" spans="1:14" ht="17.25" customHeight="1" x14ac:dyDescent="0.2">
      <c r="A188" s="36"/>
      <c r="B188" s="780" t="s">
        <v>761</v>
      </c>
      <c r="C188" s="781"/>
      <c r="D188" s="781"/>
      <c r="E188" s="781"/>
      <c r="F188" s="781"/>
      <c r="G188" s="781"/>
      <c r="H188" s="781"/>
      <c r="I188" s="781"/>
      <c r="J188" s="781"/>
      <c r="K188" s="781"/>
      <c r="L188" s="781"/>
      <c r="M188" s="95"/>
      <c r="N188" s="45"/>
    </row>
    <row r="189" spans="1:14" ht="18" customHeight="1" x14ac:dyDescent="0.2">
      <c r="A189" s="36"/>
      <c r="B189" s="780" t="s">
        <v>760</v>
      </c>
      <c r="C189" s="781"/>
      <c r="D189" s="781"/>
      <c r="E189" s="781"/>
      <c r="F189" s="781"/>
      <c r="G189" s="781"/>
      <c r="H189" s="781"/>
      <c r="I189" s="781"/>
      <c r="J189" s="781"/>
      <c r="K189" s="781"/>
      <c r="L189" s="781"/>
      <c r="M189" s="95"/>
      <c r="N189" s="45"/>
    </row>
    <row r="190" spans="1:14" ht="18" customHeight="1" x14ac:dyDescent="0.2">
      <c r="A190" s="36"/>
      <c r="B190" s="780" t="s">
        <v>762</v>
      </c>
      <c r="C190" s="781"/>
      <c r="D190" s="781"/>
      <c r="E190" s="781"/>
      <c r="F190" s="781"/>
      <c r="G190" s="781"/>
      <c r="H190" s="781"/>
      <c r="I190" s="781"/>
      <c r="J190" s="781"/>
      <c r="K190" s="781"/>
      <c r="L190" s="781"/>
      <c r="M190" s="95"/>
      <c r="N190" s="45"/>
    </row>
    <row r="191" spans="1:14" ht="15.75" x14ac:dyDescent="0.25">
      <c r="A191" s="36"/>
      <c r="B191" s="81"/>
      <c r="C191" s="100"/>
      <c r="D191" s="100"/>
      <c r="E191" s="95"/>
      <c r="F191" s="95"/>
      <c r="G191" s="95"/>
      <c r="H191" s="95"/>
      <c r="I191" s="95"/>
      <c r="J191" s="95"/>
      <c r="K191" s="38"/>
      <c r="L191" s="38"/>
      <c r="M191" s="38"/>
      <c r="N191" s="45"/>
    </row>
    <row r="192" spans="1:14" ht="9.75" customHeight="1" x14ac:dyDescent="0.2">
      <c r="A192" s="36"/>
      <c r="B192" s="97"/>
      <c r="C192" s="97"/>
      <c r="D192" s="31"/>
      <c r="E192" s="98"/>
      <c r="F192" s="98"/>
      <c r="G192" s="98"/>
      <c r="H192" s="98"/>
      <c r="I192" s="98"/>
      <c r="J192" s="98"/>
      <c r="K192" s="32"/>
      <c r="L192" s="32"/>
      <c r="M192" s="32"/>
      <c r="N192" s="71"/>
    </row>
    <row r="193" spans="1:14" ht="20.25" x14ac:dyDescent="0.3">
      <c r="A193" s="38"/>
      <c r="B193" s="184" t="s">
        <v>373</v>
      </c>
      <c r="C193" s="100"/>
      <c r="D193" s="100"/>
      <c r="E193" s="95"/>
      <c r="F193" s="95"/>
      <c r="G193" s="95"/>
      <c r="H193" s="95"/>
      <c r="I193" s="95"/>
      <c r="J193" s="95"/>
      <c r="K193" s="38"/>
      <c r="L193" s="38"/>
      <c r="M193" s="38"/>
      <c r="N193" s="45"/>
    </row>
    <row r="194" spans="1:14" ht="9.75" customHeight="1" x14ac:dyDescent="0.25">
      <c r="A194" s="36"/>
      <c r="B194" s="99"/>
      <c r="C194" s="100"/>
      <c r="D194" s="100"/>
      <c r="E194" s="95"/>
      <c r="F194" s="95"/>
      <c r="G194" s="95"/>
      <c r="H194" s="95"/>
      <c r="I194" s="95"/>
      <c r="J194" s="95"/>
      <c r="K194" s="38"/>
      <c r="L194" s="38"/>
      <c r="M194" s="38"/>
      <c r="N194" s="45"/>
    </row>
    <row r="195" spans="1:14" ht="15" x14ac:dyDescent="0.2">
      <c r="A195" s="36"/>
      <c r="B195" s="780" t="s">
        <v>746</v>
      </c>
      <c r="C195" s="781"/>
      <c r="D195" s="781"/>
      <c r="E195" s="781"/>
      <c r="F195" s="781"/>
      <c r="G195" s="781"/>
      <c r="H195" s="781"/>
      <c r="I195" s="781"/>
      <c r="J195" s="781"/>
      <c r="K195" s="781"/>
      <c r="L195" s="781"/>
      <c r="M195" s="38"/>
      <c r="N195" s="45"/>
    </row>
    <row r="196" spans="1:14" ht="15" x14ac:dyDescent="0.2">
      <c r="A196" s="36"/>
      <c r="B196" s="780" t="s">
        <v>747</v>
      </c>
      <c r="C196" s="781"/>
      <c r="D196" s="781"/>
      <c r="E196" s="781"/>
      <c r="F196" s="781"/>
      <c r="G196" s="781"/>
      <c r="H196" s="781"/>
      <c r="I196" s="781"/>
      <c r="J196" s="781"/>
      <c r="K196" s="781"/>
      <c r="L196" s="781"/>
      <c r="M196" s="38"/>
      <c r="N196" s="45"/>
    </row>
    <row r="197" spans="1:14" ht="15.75" x14ac:dyDescent="0.25">
      <c r="A197" s="36"/>
      <c r="B197" s="81"/>
      <c r="C197" s="100"/>
      <c r="D197" s="100"/>
      <c r="E197" s="95"/>
      <c r="F197" s="95"/>
      <c r="G197" s="95"/>
      <c r="H197" s="95"/>
      <c r="I197" s="95"/>
      <c r="J197" s="95"/>
      <c r="K197" s="38"/>
      <c r="L197" s="38"/>
      <c r="M197" s="38"/>
      <c r="N197" s="45"/>
    </row>
    <row r="198" spans="1:14" ht="15" x14ac:dyDescent="0.2">
      <c r="A198" s="36"/>
      <c r="B198" s="780" t="s">
        <v>745</v>
      </c>
      <c r="C198" s="803"/>
      <c r="D198" s="803"/>
      <c r="E198" s="803"/>
      <c r="F198" s="803"/>
      <c r="G198" s="803"/>
      <c r="H198" s="803"/>
      <c r="I198" s="803"/>
      <c r="J198" s="803"/>
      <c r="K198" s="803"/>
      <c r="L198" s="803"/>
      <c r="M198" s="38"/>
      <c r="N198" s="45"/>
    </row>
    <row r="199" spans="1:14" ht="15" x14ac:dyDescent="0.2">
      <c r="A199" s="36"/>
      <c r="B199" s="780" t="s">
        <v>932</v>
      </c>
      <c r="C199" s="781"/>
      <c r="D199" s="781"/>
      <c r="E199" s="781"/>
      <c r="F199" s="781"/>
      <c r="G199" s="781"/>
      <c r="H199" s="781"/>
      <c r="I199" s="781"/>
      <c r="J199" s="781"/>
      <c r="K199" s="781"/>
      <c r="L199" s="781"/>
      <c r="M199" s="38"/>
      <c r="N199" s="45"/>
    </row>
    <row r="200" spans="1:14" ht="15" x14ac:dyDescent="0.2">
      <c r="A200" s="36"/>
      <c r="B200" s="780" t="s">
        <v>416</v>
      </c>
      <c r="C200" s="781"/>
      <c r="D200" s="781"/>
      <c r="E200" s="781"/>
      <c r="F200" s="781"/>
      <c r="G200" s="781"/>
      <c r="H200" s="781"/>
      <c r="I200" s="781"/>
      <c r="J200" s="781"/>
      <c r="K200" s="781"/>
      <c r="L200" s="781"/>
      <c r="M200" s="38"/>
      <c r="N200" s="45"/>
    </row>
    <row r="201" spans="1:14" ht="15" x14ac:dyDescent="0.2">
      <c r="A201" s="36"/>
      <c r="B201" s="780"/>
      <c r="C201" s="781"/>
      <c r="D201" s="781"/>
      <c r="E201" s="781"/>
      <c r="F201" s="781"/>
      <c r="G201" s="781"/>
      <c r="H201" s="781"/>
      <c r="I201" s="781"/>
      <c r="J201" s="781"/>
      <c r="K201" s="781"/>
      <c r="L201" s="781"/>
      <c r="M201" s="38"/>
      <c r="N201" s="45"/>
    </row>
    <row r="202" spans="1:14" ht="15" x14ac:dyDescent="0.2">
      <c r="A202" s="36"/>
      <c r="B202" s="780" t="s">
        <v>417</v>
      </c>
      <c r="C202" s="781"/>
      <c r="D202" s="781"/>
      <c r="E202" s="781"/>
      <c r="F202" s="781"/>
      <c r="G202" s="781"/>
      <c r="H202" s="781"/>
      <c r="I202" s="781"/>
      <c r="J202" s="781"/>
      <c r="K202" s="781"/>
      <c r="L202" s="781"/>
      <c r="M202" s="38"/>
      <c r="N202" s="45"/>
    </row>
    <row r="203" spans="1:14" ht="15" x14ac:dyDescent="0.2">
      <c r="A203" s="36"/>
      <c r="B203" s="205" t="s">
        <v>418</v>
      </c>
      <c r="C203" s="95"/>
      <c r="D203" s="95"/>
      <c r="E203" s="95"/>
      <c r="F203" s="95"/>
      <c r="G203" s="95"/>
      <c r="H203" s="95"/>
      <c r="I203" s="95"/>
      <c r="J203" s="95"/>
      <c r="K203" s="95"/>
      <c r="L203" s="95"/>
      <c r="M203" s="38"/>
      <c r="N203" s="45"/>
    </row>
    <row r="204" spans="1:14" ht="15" x14ac:dyDescent="0.2">
      <c r="A204" s="36"/>
      <c r="B204" s="780" t="s">
        <v>929</v>
      </c>
      <c r="C204" s="781"/>
      <c r="D204" s="781"/>
      <c r="E204" s="781"/>
      <c r="F204" s="781"/>
      <c r="G204" s="781"/>
      <c r="H204" s="781"/>
      <c r="I204" s="781"/>
      <c r="J204" s="781"/>
      <c r="K204" s="781"/>
      <c r="L204" s="781"/>
      <c r="M204" s="38"/>
      <c r="N204" s="45"/>
    </row>
    <row r="205" spans="1:14" ht="15.75" x14ac:dyDescent="0.25">
      <c r="A205" s="36"/>
      <c r="B205" s="81"/>
      <c r="C205" s="100"/>
      <c r="D205" s="100"/>
      <c r="E205" s="95"/>
      <c r="F205" s="95"/>
      <c r="G205" s="95"/>
      <c r="H205" s="95"/>
      <c r="I205" s="95"/>
      <c r="J205" s="95"/>
      <c r="K205" s="38"/>
      <c r="L205" s="38"/>
      <c r="M205" s="38"/>
      <c r="N205" s="45"/>
    </row>
    <row r="206" spans="1:14" ht="9.75" customHeight="1" x14ac:dyDescent="0.25">
      <c r="A206" s="36"/>
      <c r="B206" s="32"/>
      <c r="C206" s="194"/>
      <c r="D206" s="194"/>
      <c r="E206" s="98"/>
      <c r="F206" s="98"/>
      <c r="G206" s="98"/>
      <c r="H206" s="98"/>
      <c r="I206" s="98"/>
      <c r="J206" s="98"/>
      <c r="K206" s="98"/>
      <c r="L206" s="98"/>
      <c r="M206" s="98"/>
      <c r="N206" s="71"/>
    </row>
    <row r="207" spans="1:14" ht="20.25" x14ac:dyDescent="0.3">
      <c r="A207" s="38"/>
      <c r="B207" s="184" t="s">
        <v>407</v>
      </c>
      <c r="C207" s="100"/>
      <c r="D207" s="100"/>
      <c r="E207" s="95"/>
      <c r="F207" s="95"/>
      <c r="G207" s="95"/>
      <c r="H207" s="95"/>
      <c r="I207" s="95"/>
      <c r="J207" s="95"/>
      <c r="K207" s="95"/>
      <c r="L207" s="95"/>
      <c r="M207" s="95"/>
      <c r="N207" s="45"/>
    </row>
    <row r="208" spans="1:14" ht="9.75" customHeight="1" x14ac:dyDescent="0.3">
      <c r="A208" s="36"/>
      <c r="B208" s="184"/>
      <c r="C208" s="100"/>
      <c r="D208" s="100"/>
      <c r="E208" s="95"/>
      <c r="F208" s="95"/>
      <c r="G208" s="95"/>
      <c r="H208" s="95"/>
      <c r="I208" s="95"/>
      <c r="J208" s="95"/>
      <c r="K208" s="95"/>
      <c r="L208" s="95"/>
      <c r="M208" s="95"/>
      <c r="N208" s="45"/>
    </row>
    <row r="209" spans="1:14" ht="15" x14ac:dyDescent="0.2">
      <c r="A209" s="36"/>
      <c r="B209" s="780" t="s">
        <v>401</v>
      </c>
      <c r="C209" s="781"/>
      <c r="D209" s="781"/>
      <c r="E209" s="781"/>
      <c r="F209" s="781"/>
      <c r="G209" s="781"/>
      <c r="H209" s="781"/>
      <c r="I209" s="781"/>
      <c r="J209" s="781"/>
      <c r="K209" s="781"/>
      <c r="L209" s="781"/>
      <c r="M209" s="95"/>
      <c r="N209" s="45"/>
    </row>
    <row r="210" spans="1:14" ht="15" x14ac:dyDescent="0.2">
      <c r="A210" s="36"/>
      <c r="B210" s="780" t="s">
        <v>891</v>
      </c>
      <c r="C210" s="781"/>
      <c r="D210" s="781"/>
      <c r="E210" s="781"/>
      <c r="F210" s="781"/>
      <c r="G210" s="781"/>
      <c r="H210" s="781"/>
      <c r="I210" s="781"/>
      <c r="J210" s="781"/>
      <c r="K210" s="781"/>
      <c r="L210" s="781"/>
      <c r="M210" s="95"/>
      <c r="N210" s="45"/>
    </row>
    <row r="211" spans="1:14" ht="15.75" x14ac:dyDescent="0.25">
      <c r="A211" s="36"/>
      <c r="B211" s="81"/>
      <c r="C211" s="100"/>
      <c r="D211" s="100"/>
      <c r="E211" s="95"/>
      <c r="F211" s="95"/>
      <c r="G211" s="95"/>
      <c r="H211" s="95"/>
      <c r="I211" s="95"/>
      <c r="J211" s="95"/>
      <c r="K211" s="95"/>
      <c r="L211" s="95"/>
      <c r="M211" s="95"/>
      <c r="N211" s="45"/>
    </row>
    <row r="212" spans="1:14" ht="15" x14ac:dyDescent="0.2">
      <c r="A212" s="36"/>
      <c r="B212" s="780" t="s">
        <v>668</v>
      </c>
      <c r="C212" s="781"/>
      <c r="D212" s="781"/>
      <c r="E212" s="781"/>
      <c r="F212" s="781"/>
      <c r="G212" s="781"/>
      <c r="H212" s="781"/>
      <c r="I212" s="781"/>
      <c r="J212" s="781"/>
      <c r="K212" s="781"/>
      <c r="L212" s="781"/>
      <c r="M212" s="95"/>
      <c r="N212" s="45"/>
    </row>
    <row r="213" spans="1:14" ht="15.75" x14ac:dyDescent="0.25">
      <c r="A213" s="36"/>
      <c r="B213" s="81"/>
      <c r="C213" s="100"/>
      <c r="D213" s="100"/>
      <c r="E213" s="95"/>
      <c r="F213" s="95"/>
      <c r="G213" s="95"/>
      <c r="H213" s="95"/>
      <c r="I213" s="95"/>
      <c r="J213" s="95"/>
      <c r="K213" s="95"/>
      <c r="L213" s="95"/>
      <c r="M213" s="95"/>
      <c r="N213" s="45"/>
    </row>
    <row r="214" spans="1:14" ht="15" x14ac:dyDescent="0.2">
      <c r="A214" s="36"/>
      <c r="B214" s="780" t="s">
        <v>441</v>
      </c>
      <c r="C214" s="781"/>
      <c r="D214" s="781"/>
      <c r="E214" s="781"/>
      <c r="F214" s="781"/>
      <c r="G214" s="781"/>
      <c r="H214" s="781"/>
      <c r="I214" s="781"/>
      <c r="J214" s="781"/>
      <c r="K214" s="781"/>
      <c r="L214" s="781"/>
      <c r="M214" s="95"/>
      <c r="N214" s="45"/>
    </row>
    <row r="215" spans="1:14" ht="15" x14ac:dyDescent="0.2">
      <c r="A215" s="36"/>
      <c r="B215" s="780" t="s">
        <v>442</v>
      </c>
      <c r="C215" s="781"/>
      <c r="D215" s="781"/>
      <c r="E215" s="781"/>
      <c r="F215" s="781"/>
      <c r="G215" s="781"/>
      <c r="H215" s="781"/>
      <c r="I215" s="781"/>
      <c r="J215" s="781"/>
      <c r="K215" s="781"/>
      <c r="L215" s="781"/>
      <c r="M215" s="95"/>
      <c r="N215" s="45"/>
    </row>
    <row r="216" spans="1:14" ht="15.75" x14ac:dyDescent="0.25">
      <c r="A216" s="36"/>
      <c r="B216" s="100"/>
      <c r="C216" s="100"/>
      <c r="D216" s="100"/>
      <c r="E216" s="95"/>
      <c r="F216" s="95"/>
      <c r="G216" s="95"/>
      <c r="H216" s="95"/>
      <c r="I216" s="95"/>
      <c r="J216" s="95"/>
      <c r="K216" s="95"/>
      <c r="L216" s="95"/>
      <c r="M216" s="95"/>
      <c r="N216" s="45"/>
    </row>
    <row r="217" spans="1:14" ht="15.75" x14ac:dyDescent="0.25">
      <c r="A217" s="36"/>
      <c r="B217" s="81" t="s">
        <v>877</v>
      </c>
      <c r="C217" s="100"/>
      <c r="D217" s="100"/>
      <c r="E217" s="95"/>
      <c r="F217" s="95"/>
      <c r="G217" s="95"/>
      <c r="H217" s="95"/>
      <c r="I217" s="95"/>
      <c r="J217" s="95"/>
      <c r="K217" s="95"/>
      <c r="L217" s="95"/>
      <c r="M217" s="95"/>
      <c r="N217" s="45"/>
    </row>
    <row r="218" spans="1:14" ht="15" x14ac:dyDescent="0.2">
      <c r="A218" s="36"/>
      <c r="B218" s="780" t="s">
        <v>443</v>
      </c>
      <c r="C218" s="781"/>
      <c r="D218" s="781"/>
      <c r="E218" s="781"/>
      <c r="F218" s="781"/>
      <c r="G218" s="781"/>
      <c r="H218" s="781"/>
      <c r="I218" s="781"/>
      <c r="J218" s="781"/>
      <c r="K218" s="781"/>
      <c r="L218" s="781"/>
      <c r="M218" s="95"/>
      <c r="N218" s="45"/>
    </row>
    <row r="219" spans="1:14" ht="15.75" x14ac:dyDescent="0.25">
      <c r="A219" s="36"/>
      <c r="B219" s="81"/>
      <c r="C219" s="100"/>
      <c r="D219" s="100"/>
      <c r="E219" s="95"/>
      <c r="F219" s="95"/>
      <c r="G219" s="95"/>
      <c r="H219" s="95"/>
      <c r="I219" s="95"/>
      <c r="J219" s="95"/>
      <c r="K219" s="95"/>
      <c r="L219" s="95"/>
      <c r="M219" s="95"/>
      <c r="N219" s="45"/>
    </row>
    <row r="220" spans="1:14" ht="15.75" x14ac:dyDescent="0.25">
      <c r="A220" s="36"/>
      <c r="B220" s="185" t="s">
        <v>419</v>
      </c>
      <c r="C220" s="100"/>
      <c r="D220" s="100"/>
      <c r="E220" s="95"/>
      <c r="F220" s="95"/>
      <c r="G220" s="95"/>
      <c r="H220" s="95"/>
      <c r="I220" s="95"/>
      <c r="J220" s="95"/>
      <c r="K220" s="95"/>
      <c r="L220" s="95"/>
      <c r="M220" s="95"/>
      <c r="N220" s="45"/>
    </row>
    <row r="221" spans="1:14" ht="15.75" x14ac:dyDescent="0.25">
      <c r="A221" s="36"/>
      <c r="B221" s="185" t="s">
        <v>420</v>
      </c>
      <c r="C221" s="100"/>
      <c r="D221" s="100"/>
      <c r="E221" s="95"/>
      <c r="F221" s="95"/>
      <c r="G221" s="95"/>
      <c r="H221" s="95"/>
      <c r="I221" s="95"/>
      <c r="J221" s="95"/>
      <c r="K221" s="95"/>
      <c r="L221" s="95"/>
      <c r="M221" s="95"/>
      <c r="N221" s="45"/>
    </row>
    <row r="222" spans="1:14" ht="15.75" x14ac:dyDescent="0.25">
      <c r="A222" s="36"/>
      <c r="B222" s="185"/>
      <c r="C222" s="100"/>
      <c r="D222" s="100"/>
      <c r="E222" s="95"/>
      <c r="F222" s="95"/>
      <c r="G222" s="95"/>
      <c r="H222" s="95"/>
      <c r="I222" s="95"/>
      <c r="J222" s="95"/>
      <c r="K222" s="95"/>
      <c r="L222" s="95"/>
      <c r="M222" s="95"/>
      <c r="N222" s="45"/>
    </row>
    <row r="223" spans="1:14" ht="9.75" customHeight="1" x14ac:dyDescent="0.25">
      <c r="A223" s="36"/>
      <c r="B223" s="32"/>
      <c r="C223" s="194"/>
      <c r="D223" s="194"/>
      <c r="E223" s="98"/>
      <c r="F223" s="98"/>
      <c r="G223" s="98"/>
      <c r="H223" s="98"/>
      <c r="I223" s="98"/>
      <c r="J223" s="98"/>
      <c r="K223" s="98"/>
      <c r="L223" s="98"/>
      <c r="M223" s="98"/>
      <c r="N223" s="71"/>
    </row>
    <row r="224" spans="1:14" ht="20.25" x14ac:dyDescent="0.3">
      <c r="A224" s="38"/>
      <c r="B224" s="184" t="s">
        <v>609</v>
      </c>
      <c r="C224" s="100"/>
      <c r="D224" s="100"/>
      <c r="E224" s="95"/>
      <c r="F224" s="95"/>
      <c r="G224" s="95"/>
      <c r="H224" s="95"/>
      <c r="I224" s="95"/>
      <c r="J224" s="95"/>
      <c r="K224" s="95"/>
      <c r="L224" s="95"/>
      <c r="M224" s="95"/>
      <c r="N224" s="45"/>
    </row>
    <row r="225" spans="1:14" ht="9.75" customHeight="1" x14ac:dyDescent="0.3">
      <c r="A225" s="36"/>
      <c r="B225" s="184"/>
      <c r="C225" s="100"/>
      <c r="D225" s="100"/>
      <c r="E225" s="95"/>
      <c r="F225" s="95"/>
      <c r="G225" s="95"/>
      <c r="H225" s="95"/>
      <c r="I225" s="95"/>
      <c r="J225" s="95"/>
      <c r="K225" s="95"/>
      <c r="L225" s="95"/>
      <c r="M225" s="95"/>
      <c r="N225" s="45"/>
    </row>
    <row r="226" spans="1:14" ht="15" x14ac:dyDescent="0.2">
      <c r="A226" s="36"/>
      <c r="B226" s="780" t="s">
        <v>610</v>
      </c>
      <c r="C226" s="781"/>
      <c r="D226" s="781"/>
      <c r="E226" s="781"/>
      <c r="F226" s="781"/>
      <c r="G226" s="781"/>
      <c r="H226" s="781"/>
      <c r="I226" s="781"/>
      <c r="J226" s="781"/>
      <c r="K226" s="781"/>
      <c r="L226" s="781"/>
      <c r="M226" s="95"/>
      <c r="N226" s="45"/>
    </row>
    <row r="227" spans="1:14" ht="15" x14ac:dyDescent="0.2">
      <c r="A227" s="36"/>
      <c r="B227" s="780" t="s">
        <v>611</v>
      </c>
      <c r="C227" s="781"/>
      <c r="D227" s="781"/>
      <c r="E227" s="781"/>
      <c r="F227" s="781"/>
      <c r="G227" s="781"/>
      <c r="H227" s="781"/>
      <c r="I227" s="781"/>
      <c r="J227" s="781"/>
      <c r="K227" s="781"/>
      <c r="L227" s="781"/>
      <c r="M227" s="95"/>
      <c r="N227" s="45"/>
    </row>
    <row r="228" spans="1:14" ht="15.75" x14ac:dyDescent="0.25">
      <c r="A228" s="36"/>
      <c r="B228" s="81"/>
      <c r="C228" s="100"/>
      <c r="D228" s="100"/>
      <c r="E228" s="95"/>
      <c r="F228" s="95"/>
      <c r="G228" s="95"/>
      <c r="H228" s="95"/>
      <c r="I228" s="95"/>
      <c r="J228" s="95"/>
      <c r="K228" s="95"/>
      <c r="L228" s="95"/>
      <c r="M228" s="95"/>
      <c r="N228" s="45"/>
    </row>
    <row r="229" spans="1:14" ht="15" x14ac:dyDescent="0.2">
      <c r="A229" s="36"/>
      <c r="B229" s="780" t="s">
        <v>748</v>
      </c>
      <c r="C229" s="781"/>
      <c r="D229" s="781"/>
      <c r="E229" s="781"/>
      <c r="F229" s="781"/>
      <c r="G229" s="781"/>
      <c r="H229" s="781"/>
      <c r="I229" s="781"/>
      <c r="J229" s="781"/>
      <c r="K229" s="781"/>
      <c r="L229" s="781"/>
      <c r="M229" s="95"/>
      <c r="N229" s="45"/>
    </row>
    <row r="230" spans="1:14" ht="15" x14ac:dyDescent="0.2">
      <c r="A230" s="36"/>
      <c r="B230" s="780" t="s">
        <v>878</v>
      </c>
      <c r="C230" s="781"/>
      <c r="D230" s="781"/>
      <c r="E230" s="781"/>
      <c r="F230" s="781"/>
      <c r="G230" s="781"/>
      <c r="H230" s="781"/>
      <c r="I230" s="781"/>
      <c r="J230" s="781"/>
      <c r="K230" s="781"/>
      <c r="L230" s="781"/>
      <c r="M230" s="95"/>
      <c r="N230" s="45"/>
    </row>
    <row r="231" spans="1:14" ht="15.75" x14ac:dyDescent="0.25">
      <c r="A231" s="36"/>
      <c r="B231" s="81"/>
      <c r="C231" s="100"/>
      <c r="D231" s="100"/>
      <c r="E231" s="95"/>
      <c r="F231" s="95"/>
      <c r="G231" s="95"/>
      <c r="H231" s="95"/>
      <c r="I231" s="95"/>
      <c r="J231" s="95"/>
      <c r="K231" s="95"/>
      <c r="L231" s="95"/>
      <c r="M231" s="95"/>
      <c r="N231" s="45"/>
    </row>
    <row r="232" spans="1:14" ht="15" x14ac:dyDescent="0.2">
      <c r="A232" s="36"/>
      <c r="B232" s="780" t="s">
        <v>612</v>
      </c>
      <c r="C232" s="781"/>
      <c r="D232" s="781"/>
      <c r="E232" s="781"/>
      <c r="F232" s="781"/>
      <c r="G232" s="781"/>
      <c r="H232" s="781"/>
      <c r="I232" s="781"/>
      <c r="J232" s="781"/>
      <c r="K232" s="781"/>
      <c r="L232" s="781"/>
      <c r="M232" s="95"/>
      <c r="N232" s="45"/>
    </row>
    <row r="233" spans="1:14" ht="15" x14ac:dyDescent="0.2">
      <c r="A233" s="36"/>
      <c r="B233" s="780" t="s">
        <v>614</v>
      </c>
      <c r="C233" s="781"/>
      <c r="D233" s="781"/>
      <c r="E233" s="781"/>
      <c r="F233" s="781"/>
      <c r="G233" s="781"/>
      <c r="H233" s="781"/>
      <c r="I233" s="781"/>
      <c r="J233" s="781"/>
      <c r="K233" s="781"/>
      <c r="L233" s="781"/>
      <c r="M233" s="95"/>
      <c r="N233" s="45"/>
    </row>
    <row r="234" spans="1:14" ht="15.75" x14ac:dyDescent="0.25">
      <c r="A234" s="36"/>
      <c r="B234" s="100"/>
      <c r="C234" s="100"/>
      <c r="D234" s="100"/>
      <c r="E234" s="95"/>
      <c r="F234" s="95"/>
      <c r="G234" s="95"/>
      <c r="H234" s="95"/>
      <c r="I234" s="95"/>
      <c r="J234" s="95"/>
      <c r="K234" s="95"/>
      <c r="L234" s="95"/>
      <c r="M234" s="95"/>
      <c r="N234" s="45"/>
    </row>
    <row r="235" spans="1:14" ht="15.75" x14ac:dyDescent="0.25">
      <c r="A235" s="36"/>
      <c r="B235" s="81" t="s">
        <v>877</v>
      </c>
      <c r="C235" s="100"/>
      <c r="D235" s="100"/>
      <c r="E235" s="95"/>
      <c r="F235" s="95"/>
      <c r="G235" s="95"/>
      <c r="H235" s="95"/>
      <c r="I235" s="95"/>
      <c r="J235" s="95"/>
      <c r="K235" s="95"/>
      <c r="L235" s="95"/>
      <c r="M235" s="95"/>
      <c r="N235" s="45"/>
    </row>
    <row r="236" spans="1:14" ht="15" x14ac:dyDescent="0.2">
      <c r="A236" s="36"/>
      <c r="B236" s="780" t="s">
        <v>613</v>
      </c>
      <c r="C236" s="781"/>
      <c r="D236" s="781"/>
      <c r="E236" s="781"/>
      <c r="F236" s="781"/>
      <c r="G236" s="781"/>
      <c r="H236" s="781"/>
      <c r="I236" s="781"/>
      <c r="J236" s="781"/>
      <c r="K236" s="781"/>
      <c r="L236" s="781"/>
      <c r="M236" s="95"/>
      <c r="N236" s="45"/>
    </row>
    <row r="237" spans="1:14" ht="15.75" x14ac:dyDescent="0.25">
      <c r="A237" s="36"/>
      <c r="B237" s="81"/>
      <c r="C237" s="100"/>
      <c r="D237" s="100"/>
      <c r="E237" s="95"/>
      <c r="F237" s="95"/>
      <c r="G237" s="95"/>
      <c r="H237" s="95"/>
      <c r="I237" s="95"/>
      <c r="J237" s="95"/>
      <c r="K237" s="95"/>
      <c r="L237" s="95"/>
      <c r="M237" s="95"/>
      <c r="N237" s="45"/>
    </row>
    <row r="238" spans="1:14" ht="15.75" x14ac:dyDescent="0.25">
      <c r="A238" s="36"/>
      <c r="B238" s="185" t="s">
        <v>419</v>
      </c>
      <c r="C238" s="100"/>
      <c r="D238" s="100"/>
      <c r="E238" s="95"/>
      <c r="F238" s="95"/>
      <c r="G238" s="95"/>
      <c r="H238" s="95"/>
      <c r="I238" s="95"/>
      <c r="J238" s="95"/>
      <c r="K238" s="95"/>
      <c r="L238" s="95"/>
      <c r="M238" s="95"/>
      <c r="N238" s="45"/>
    </row>
    <row r="239" spans="1:14" ht="15.75" x14ac:dyDescent="0.25">
      <c r="A239" s="36"/>
      <c r="B239" s="185" t="s">
        <v>420</v>
      </c>
      <c r="C239" s="100"/>
      <c r="D239" s="100"/>
      <c r="E239" s="95"/>
      <c r="F239" s="95"/>
      <c r="G239" s="95"/>
      <c r="H239" s="95"/>
      <c r="I239" s="95"/>
      <c r="J239" s="95"/>
      <c r="K239" s="95"/>
      <c r="L239" s="95"/>
      <c r="M239" s="95"/>
      <c r="N239" s="45"/>
    </row>
    <row r="240" spans="1:14" ht="15.75" thickBot="1" x14ac:dyDescent="0.25">
      <c r="A240" s="36"/>
      <c r="B240" s="94"/>
      <c r="C240" s="94"/>
      <c r="D240" s="94"/>
      <c r="E240" s="94"/>
      <c r="F240" s="94"/>
      <c r="G240" s="94"/>
      <c r="H240" s="94"/>
      <c r="I240" s="94"/>
      <c r="J240" s="94"/>
      <c r="K240" s="94"/>
      <c r="L240" s="94"/>
      <c r="M240" s="94"/>
      <c r="N240" s="146"/>
    </row>
    <row r="241" spans="1:14" ht="15" x14ac:dyDescent="0.2">
      <c r="A241" s="36"/>
      <c r="B241" s="148"/>
      <c r="C241" s="149"/>
      <c r="D241" s="149"/>
      <c r="E241" s="149"/>
      <c r="F241" s="149"/>
      <c r="G241" s="149"/>
      <c r="H241" s="149"/>
      <c r="I241" s="149"/>
      <c r="J241" s="149"/>
      <c r="K241" s="149"/>
      <c r="L241" s="150"/>
      <c r="M241" s="94"/>
      <c r="N241" s="146"/>
    </row>
    <row r="242" spans="1:14" ht="15" x14ac:dyDescent="0.2">
      <c r="A242" s="145"/>
      <c r="B242" s="151"/>
      <c r="C242" s="357" t="s">
        <v>408</v>
      </c>
      <c r="D242" s="152"/>
      <c r="E242" s="152"/>
      <c r="F242" s="152"/>
      <c r="G242" s="152"/>
      <c r="H242" s="152"/>
      <c r="I242" s="152"/>
      <c r="J242" s="152"/>
      <c r="K242" s="152"/>
      <c r="L242" s="153"/>
      <c r="M242" s="94"/>
      <c r="N242" s="146"/>
    </row>
    <row r="243" spans="1:14" ht="15" x14ac:dyDescent="0.2">
      <c r="A243" s="145"/>
      <c r="B243" s="151"/>
      <c r="C243" s="152"/>
      <c r="D243" s="152"/>
      <c r="E243" s="152"/>
      <c r="F243" s="152"/>
      <c r="G243" s="152"/>
      <c r="H243" s="152"/>
      <c r="I243" s="152"/>
      <c r="J243" s="152"/>
      <c r="K243" s="152"/>
      <c r="L243" s="153"/>
      <c r="M243" s="94"/>
      <c r="N243" s="146"/>
    </row>
    <row r="244" spans="1:14" ht="15.75" x14ac:dyDescent="0.25">
      <c r="A244" s="145"/>
      <c r="B244" s="151"/>
      <c r="C244" s="152"/>
      <c r="D244" s="154" t="s">
        <v>392</v>
      </c>
      <c r="E244" s="152"/>
      <c r="F244" s="3"/>
      <c r="G244" s="357" t="s">
        <v>394</v>
      </c>
      <c r="H244" s="152"/>
      <c r="I244" s="152"/>
      <c r="J244" s="152"/>
      <c r="K244" s="152"/>
      <c r="L244" s="153"/>
      <c r="M244" s="94"/>
      <c r="N244" s="146"/>
    </row>
    <row r="245" spans="1:14" ht="15" x14ac:dyDescent="0.2">
      <c r="A245" s="145"/>
      <c r="B245" s="151"/>
      <c r="C245" s="152"/>
      <c r="D245" s="3"/>
      <c r="E245" s="152"/>
      <c r="F245" s="3"/>
      <c r="G245" s="357" t="s">
        <v>393</v>
      </c>
      <c r="H245" s="152"/>
      <c r="I245" s="152"/>
      <c r="J245" s="152"/>
      <c r="K245" s="152"/>
      <c r="L245" s="153"/>
      <c r="M245" s="94"/>
      <c r="N245" s="146"/>
    </row>
    <row r="246" spans="1:14" ht="15" x14ac:dyDescent="0.2">
      <c r="A246" s="145"/>
      <c r="B246" s="151"/>
      <c r="C246" s="152"/>
      <c r="D246" s="152"/>
      <c r="E246" s="152"/>
      <c r="F246" s="152"/>
      <c r="G246" s="152"/>
      <c r="H246" s="152"/>
      <c r="I246" s="152"/>
      <c r="J246" s="152"/>
      <c r="K246" s="152"/>
      <c r="L246" s="153"/>
      <c r="M246" s="94"/>
      <c r="N246" s="146"/>
    </row>
    <row r="247" spans="1:14" ht="15.75" x14ac:dyDescent="0.25">
      <c r="A247" s="145"/>
      <c r="B247" s="151"/>
      <c r="C247" s="152"/>
      <c r="D247" s="154" t="s">
        <v>949</v>
      </c>
      <c r="E247" s="152"/>
      <c r="F247" s="152"/>
      <c r="G247" s="152"/>
      <c r="H247" s="152"/>
      <c r="I247" s="152"/>
      <c r="J247" s="152"/>
      <c r="K247" s="152"/>
      <c r="L247" s="153"/>
      <c r="M247" s="94"/>
      <c r="N247" s="146"/>
    </row>
    <row r="248" spans="1:14" ht="15.75" x14ac:dyDescent="0.25">
      <c r="A248" s="145"/>
      <c r="B248" s="151"/>
      <c r="C248" s="152"/>
      <c r="E248" s="154"/>
      <c r="F248" s="3"/>
      <c r="G248" s="357" t="s">
        <v>948</v>
      </c>
      <c r="H248" s="357"/>
      <c r="I248" s="357"/>
      <c r="K248" s="152"/>
      <c r="L248" s="153"/>
      <c r="M248" s="94"/>
      <c r="N248" s="146"/>
    </row>
    <row r="249" spans="1:14" ht="15" x14ac:dyDescent="0.2">
      <c r="A249" s="145"/>
      <c r="B249" s="151"/>
      <c r="C249" s="152"/>
      <c r="D249" s="3"/>
      <c r="E249" s="152"/>
      <c r="F249" s="3"/>
      <c r="G249" s="357" t="s">
        <v>950</v>
      </c>
      <c r="H249" s="357"/>
      <c r="I249" s="357"/>
      <c r="K249" s="152"/>
      <c r="L249" s="153"/>
      <c r="M249" s="94"/>
      <c r="N249" s="146"/>
    </row>
    <row r="250" spans="1:14" ht="15.75" thickBot="1" x14ac:dyDescent="0.25">
      <c r="A250" s="145"/>
      <c r="B250" s="155"/>
      <c r="C250" s="156"/>
      <c r="D250" s="156"/>
      <c r="E250" s="156"/>
      <c r="F250" s="156"/>
      <c r="G250" s="156"/>
      <c r="H250" s="156"/>
      <c r="I250" s="156"/>
      <c r="J250" s="156"/>
      <c r="K250" s="156"/>
      <c r="L250" s="157"/>
      <c r="M250" s="94"/>
      <c r="N250" s="146"/>
    </row>
    <row r="251" spans="1:14" ht="15" x14ac:dyDescent="0.2">
      <c r="A251" s="145"/>
      <c r="B251" s="147"/>
      <c r="C251" s="147"/>
      <c r="D251" s="147"/>
      <c r="E251" s="147"/>
      <c r="F251" s="147"/>
      <c r="G251" s="147"/>
      <c r="H251" s="147"/>
      <c r="I251" s="352"/>
      <c r="J251" s="353" t="s">
        <v>947</v>
      </c>
      <c r="K251" s="354"/>
      <c r="L251" s="351"/>
      <c r="M251" s="147"/>
      <c r="N251" s="207"/>
    </row>
    <row r="252" spans="1:14" ht="15" x14ac:dyDescent="0.2">
      <c r="A252" s="145"/>
      <c r="I252" s="318"/>
    </row>
    <row r="253" spans="1:14" ht="15" x14ac:dyDescent="0.2">
      <c r="A253" s="94"/>
    </row>
  </sheetData>
  <sheetProtection password="CC77" sheet="1"/>
  <mergeCells count="89">
    <mergeCell ref="B202:L202"/>
    <mergeCell ref="B204:L204"/>
    <mergeCell ref="B210:L210"/>
    <mergeCell ref="A18:N18"/>
    <mergeCell ref="D165:L165"/>
    <mergeCell ref="B185:L185"/>
    <mergeCell ref="B188:L188"/>
    <mergeCell ref="B195:L195"/>
    <mergeCell ref="B196:L196"/>
    <mergeCell ref="B189:L189"/>
    <mergeCell ref="B190:L190"/>
    <mergeCell ref="D166:L167"/>
    <mergeCell ref="D94:L94"/>
    <mergeCell ref="C91:L91"/>
    <mergeCell ref="C92:L92"/>
    <mergeCell ref="C70:L70"/>
    <mergeCell ref="B218:L218"/>
    <mergeCell ref="C97:L97"/>
    <mergeCell ref="D98:L98"/>
    <mergeCell ref="B179:L179"/>
    <mergeCell ref="B172:L172"/>
    <mergeCell ref="B180:L180"/>
    <mergeCell ref="B164:L164"/>
    <mergeCell ref="D99:L99"/>
    <mergeCell ref="B214:L214"/>
    <mergeCell ref="B215:L215"/>
    <mergeCell ref="B198:L198"/>
    <mergeCell ref="B199:L199"/>
    <mergeCell ref="B200:L200"/>
    <mergeCell ref="B201:L201"/>
    <mergeCell ref="B212:L212"/>
    <mergeCell ref="B209:L209"/>
    <mergeCell ref="C72:L72"/>
    <mergeCell ref="C74:L74"/>
    <mergeCell ref="D84:L84"/>
    <mergeCell ref="C68:L68"/>
    <mergeCell ref="C86:L86"/>
    <mergeCell ref="C76:L76"/>
    <mergeCell ref="D87:L87"/>
    <mergeCell ref="D89:L89"/>
    <mergeCell ref="C78:L78"/>
    <mergeCell ref="D79:L79"/>
    <mergeCell ref="D80:L80"/>
    <mergeCell ref="C83:L83"/>
    <mergeCell ref="B226:L226"/>
    <mergeCell ref="D49:L49"/>
    <mergeCell ref="D51:L51"/>
    <mergeCell ref="D53:L53"/>
    <mergeCell ref="C52:L52"/>
    <mergeCell ref="D58:L58"/>
    <mergeCell ref="C54:L54"/>
    <mergeCell ref="C59:L59"/>
    <mergeCell ref="C56:L56"/>
    <mergeCell ref="D57:L57"/>
    <mergeCell ref="D55:L55"/>
    <mergeCell ref="D60:L60"/>
    <mergeCell ref="C61:L61"/>
    <mergeCell ref="D93:L93"/>
    <mergeCell ref="B63:L63"/>
    <mergeCell ref="D88:L88"/>
    <mergeCell ref="C45:L45"/>
    <mergeCell ref="B43:L43"/>
    <mergeCell ref="D47:L47"/>
    <mergeCell ref="C50:L50"/>
    <mergeCell ref="B30:L30"/>
    <mergeCell ref="B31:L31"/>
    <mergeCell ref="C48:L48"/>
    <mergeCell ref="B38:L38"/>
    <mergeCell ref="B39:L39"/>
    <mergeCell ref="B44:L44"/>
    <mergeCell ref="D46:L46"/>
    <mergeCell ref="B42:L42"/>
    <mergeCell ref="B40:L40"/>
    <mergeCell ref="B25:K25"/>
    <mergeCell ref="B1:K1"/>
    <mergeCell ref="B2:K2"/>
    <mergeCell ref="B7:K7"/>
    <mergeCell ref="B8:K8"/>
    <mergeCell ref="B10:K10"/>
    <mergeCell ref="B11:K11"/>
    <mergeCell ref="B13:K13"/>
    <mergeCell ref="D16:I16"/>
    <mergeCell ref="D15:I15"/>
    <mergeCell ref="B236:L236"/>
    <mergeCell ref="B227:L227"/>
    <mergeCell ref="B229:L229"/>
    <mergeCell ref="B230:L230"/>
    <mergeCell ref="B232:L232"/>
    <mergeCell ref="B233:L233"/>
  </mergeCells>
  <phoneticPr fontId="17" type="noConversion"/>
  <hyperlinks>
    <hyperlink ref="G245" r:id="rId1"/>
  </hyperlinks>
  <printOptions horizontalCentered="1"/>
  <pageMargins left="0.23622047244094491" right="0.35433070866141736" top="0.19685039370078741" bottom="0.15748031496062992" header="0.15748031496062992" footer="0.19685039370078741"/>
  <pageSetup paperSize="9" scale="74" fitToHeight="0" orientation="portrait" r:id="rId2"/>
  <headerFooter alignWithMargins="0"/>
  <rowBreaks count="3" manualBreakCount="3">
    <brk id="64" max="13" man="1"/>
    <brk id="100" max="16383" man="1"/>
    <brk id="160" max="16383" man="1"/>
  </rowBreaks>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Q137"/>
  <sheetViews>
    <sheetView topLeftCell="B10" workbookViewId="0">
      <selection activeCell="K70" sqref="K70"/>
    </sheetView>
  </sheetViews>
  <sheetFormatPr defaultRowHeight="12" x14ac:dyDescent="0.2"/>
  <cols>
    <col min="1" max="1" width="2.7109375" hidden="1" customWidth="1"/>
    <col min="2" max="2" width="2.42578125" customWidth="1"/>
    <col min="3" max="3" width="39.5703125" customWidth="1"/>
    <col min="4" max="14" width="11.28515625" customWidth="1"/>
    <col min="15" max="17" width="12" customWidth="1"/>
    <col min="20" max="20" width="15.5703125" customWidth="1"/>
  </cols>
  <sheetData>
    <row r="1" spans="1:17" x14ac:dyDescent="0.2">
      <c r="A1" s="213"/>
      <c r="B1" s="213"/>
      <c r="C1" s="213"/>
      <c r="D1" s="213"/>
      <c r="E1" s="213"/>
      <c r="F1" s="213"/>
      <c r="G1" s="213"/>
      <c r="H1" s="213"/>
      <c r="I1" s="213"/>
      <c r="J1" s="213"/>
      <c r="K1" s="213"/>
      <c r="L1" s="213"/>
      <c r="M1" s="213"/>
      <c r="N1" s="213"/>
      <c r="O1" s="213"/>
      <c r="P1" s="213"/>
      <c r="Q1" s="213"/>
    </row>
    <row r="2" spans="1:17" ht="15.75" x14ac:dyDescent="0.25">
      <c r="A2" s="213"/>
      <c r="B2" s="213"/>
      <c r="C2" s="921" t="str">
        <f>'WK1 - Identification'!E11</f>
        <v>Bellingen Shire Council</v>
      </c>
      <c r="D2" s="954"/>
      <c r="E2" s="922"/>
      <c r="F2" s="922"/>
      <c r="G2" s="923"/>
      <c r="H2" s="212"/>
      <c r="I2" s="212"/>
      <c r="J2" s="212"/>
      <c r="K2" s="212"/>
      <c r="L2" s="212"/>
      <c r="M2" s="212"/>
      <c r="N2" s="213"/>
      <c r="O2" s="213"/>
      <c r="P2" s="213"/>
      <c r="Q2" s="213"/>
    </row>
    <row r="3" spans="1:17" ht="3.75" customHeight="1" x14ac:dyDescent="0.2">
      <c r="A3" s="213"/>
      <c r="B3" s="213"/>
      <c r="C3" s="213"/>
      <c r="D3" s="213"/>
      <c r="E3" s="213"/>
      <c r="F3" s="213"/>
      <c r="G3" s="213"/>
      <c r="H3" s="213"/>
      <c r="I3" s="213"/>
      <c r="J3" s="213"/>
      <c r="K3" s="213"/>
      <c r="L3" s="213"/>
      <c r="M3" s="213"/>
      <c r="N3" s="213"/>
      <c r="O3" s="213"/>
      <c r="P3" s="213"/>
      <c r="Q3" s="213"/>
    </row>
    <row r="4" spans="1:17" ht="28.9" customHeight="1" x14ac:dyDescent="0.4">
      <c r="A4" s="213"/>
      <c r="B4" s="930" t="s">
        <v>526</v>
      </c>
      <c r="C4" s="930"/>
      <c r="D4" s="930"/>
      <c r="E4" s="930"/>
      <c r="F4" s="930"/>
      <c r="G4" s="930"/>
      <c r="H4" s="930"/>
      <c r="I4" s="930"/>
      <c r="J4" s="930"/>
      <c r="K4" s="930"/>
      <c r="L4" s="930"/>
      <c r="M4" s="931"/>
      <c r="N4" s="931"/>
      <c r="O4" s="931"/>
      <c r="P4" s="213"/>
      <c r="Q4" s="213"/>
    </row>
    <row r="5" spans="1:17" ht="6" customHeight="1" x14ac:dyDescent="0.2">
      <c r="A5" s="213"/>
      <c r="B5" s="213"/>
      <c r="C5" s="213"/>
      <c r="D5" s="213"/>
      <c r="E5" s="213"/>
      <c r="F5" s="213"/>
      <c r="G5" s="213"/>
      <c r="H5" s="213"/>
      <c r="I5" s="213"/>
      <c r="J5" s="213"/>
      <c r="K5" s="213"/>
      <c r="L5" s="213"/>
      <c r="M5" s="213"/>
      <c r="N5" s="213"/>
      <c r="O5" s="213"/>
      <c r="P5" s="213"/>
      <c r="Q5" s="213"/>
    </row>
    <row r="6" spans="1:17" ht="15" customHeight="1" x14ac:dyDescent="0.25">
      <c r="A6" s="213"/>
      <c r="B6" s="213"/>
      <c r="C6" s="213"/>
      <c r="D6" s="213"/>
      <c r="E6" s="213"/>
      <c r="F6" s="37" t="s">
        <v>946</v>
      </c>
      <c r="G6" s="37"/>
      <c r="H6" s="37"/>
      <c r="I6" s="38"/>
      <c r="J6" s="213"/>
      <c r="K6" s="213"/>
      <c r="L6" s="213"/>
      <c r="M6" s="213"/>
      <c r="N6" s="213"/>
      <c r="O6" s="213"/>
      <c r="P6" s="213"/>
      <c r="Q6" s="213"/>
    </row>
    <row r="7" spans="1:17" ht="13.5" customHeight="1" x14ac:dyDescent="0.2">
      <c r="A7" s="213"/>
      <c r="B7" s="213"/>
      <c r="C7" s="213"/>
      <c r="D7" s="213"/>
      <c r="E7" s="213"/>
      <c r="F7" s="213"/>
      <c r="G7" s="213"/>
      <c r="H7" s="213"/>
      <c r="I7" s="213"/>
      <c r="J7" s="213"/>
      <c r="K7" s="213"/>
      <c r="L7" s="213"/>
      <c r="M7" s="213"/>
      <c r="N7" s="213"/>
      <c r="O7" s="213"/>
      <c r="P7" s="213"/>
      <c r="Q7" s="213"/>
    </row>
    <row r="8" spans="1:17" ht="23.25" x14ac:dyDescent="0.35">
      <c r="A8" s="338"/>
      <c r="B8" s="932" t="s">
        <v>527</v>
      </c>
      <c r="C8" s="932"/>
      <c r="D8" s="932"/>
      <c r="E8" s="932"/>
      <c r="F8" s="932"/>
      <c r="G8" s="932"/>
      <c r="H8" s="932"/>
      <c r="I8" s="932"/>
      <c r="J8" s="932"/>
      <c r="K8" s="932"/>
      <c r="L8" s="932"/>
      <c r="M8" s="931"/>
      <c r="N8" s="931"/>
      <c r="O8" s="931"/>
      <c r="P8" s="213"/>
      <c r="Q8" s="213"/>
    </row>
    <row r="9" spans="1:17" ht="10.15" customHeight="1" x14ac:dyDescent="0.35">
      <c r="A9" s="81"/>
      <c r="B9" s="210"/>
      <c r="C9" s="936" t="s">
        <v>868</v>
      </c>
      <c r="D9" s="936"/>
      <c r="E9" s="955"/>
      <c r="F9" s="955"/>
      <c r="G9" s="955"/>
      <c r="H9" s="955"/>
      <c r="I9" s="955"/>
      <c r="J9" s="955"/>
      <c r="K9" s="955"/>
      <c r="L9" s="955"/>
      <c r="M9" s="955"/>
      <c r="N9" s="955"/>
      <c r="O9" s="955"/>
      <c r="P9" s="213"/>
      <c r="Q9" s="213"/>
    </row>
    <row r="10" spans="1:17" ht="17.25" customHeight="1" x14ac:dyDescent="0.2">
      <c r="A10" s="38"/>
      <c r="B10" s="38"/>
      <c r="C10" s="955"/>
      <c r="D10" s="955"/>
      <c r="E10" s="955"/>
      <c r="F10" s="955"/>
      <c r="G10" s="955"/>
      <c r="H10" s="955"/>
      <c r="I10" s="955"/>
      <c r="J10" s="955"/>
      <c r="K10" s="955"/>
      <c r="L10" s="955"/>
      <c r="M10" s="955"/>
      <c r="N10" s="955"/>
      <c r="O10" s="955"/>
      <c r="P10" s="213"/>
      <c r="Q10" s="213"/>
    </row>
    <row r="11" spans="1:17" x14ac:dyDescent="0.2">
      <c r="A11" s="38"/>
      <c r="B11" s="38"/>
      <c r="C11" s="956"/>
      <c r="D11" s="956"/>
      <c r="E11" s="956"/>
      <c r="F11" s="956"/>
      <c r="G11" s="956"/>
      <c r="H11" s="956"/>
      <c r="I11" s="956"/>
      <c r="J11" s="956"/>
      <c r="K11" s="956"/>
      <c r="L11" s="956"/>
      <c r="M11" s="956"/>
      <c r="N11" s="956"/>
      <c r="O11" s="956"/>
      <c r="P11" s="213"/>
      <c r="Q11" s="213"/>
    </row>
    <row r="12" spans="1:17" x14ac:dyDescent="0.2">
      <c r="A12" s="38"/>
      <c r="B12" s="38"/>
      <c r="C12" s="956"/>
      <c r="D12" s="956"/>
      <c r="E12" s="956"/>
      <c r="F12" s="956"/>
      <c r="G12" s="956"/>
      <c r="H12" s="956"/>
      <c r="I12" s="956"/>
      <c r="J12" s="956"/>
      <c r="K12" s="956"/>
      <c r="L12" s="956"/>
      <c r="M12" s="956"/>
      <c r="N12" s="956"/>
      <c r="O12" s="956"/>
      <c r="P12" s="213"/>
      <c r="Q12" s="213"/>
    </row>
    <row r="13" spans="1:17" x14ac:dyDescent="0.2">
      <c r="A13" s="38"/>
      <c r="B13" s="38"/>
      <c r="C13" s="956"/>
      <c r="D13" s="956"/>
      <c r="E13" s="956"/>
      <c r="F13" s="956"/>
      <c r="G13" s="956"/>
      <c r="H13" s="956"/>
      <c r="I13" s="956"/>
      <c r="J13" s="956"/>
      <c r="K13" s="956"/>
      <c r="L13" s="956"/>
      <c r="M13" s="956"/>
      <c r="N13" s="956"/>
      <c r="O13" s="956"/>
      <c r="P13" s="213"/>
      <c r="Q13" s="213"/>
    </row>
    <row r="14" spans="1:17" x14ac:dyDescent="0.2">
      <c r="A14" s="38"/>
      <c r="B14" s="38"/>
      <c r="C14" s="956"/>
      <c r="D14" s="956"/>
      <c r="E14" s="956"/>
      <c r="F14" s="956"/>
      <c r="G14" s="956"/>
      <c r="H14" s="956"/>
      <c r="I14" s="956"/>
      <c r="J14" s="956"/>
      <c r="K14" s="956"/>
      <c r="L14" s="956"/>
      <c r="M14" s="956"/>
      <c r="N14" s="956"/>
      <c r="O14" s="956"/>
      <c r="P14" s="213"/>
      <c r="Q14" s="213"/>
    </row>
    <row r="15" spans="1:17" x14ac:dyDescent="0.2">
      <c r="A15" s="38"/>
      <c r="B15" s="38"/>
      <c r="C15" s="956"/>
      <c r="D15" s="956"/>
      <c r="E15" s="956"/>
      <c r="F15" s="956"/>
      <c r="G15" s="956"/>
      <c r="H15" s="956"/>
      <c r="I15" s="956"/>
      <c r="J15" s="956"/>
      <c r="K15" s="956"/>
      <c r="L15" s="956"/>
      <c r="M15" s="956"/>
      <c r="N15" s="956"/>
      <c r="O15" s="956"/>
      <c r="P15" s="213"/>
      <c r="Q15" s="213"/>
    </row>
    <row r="16" spans="1:17" x14ac:dyDescent="0.2">
      <c r="A16" s="38"/>
      <c r="B16" s="38"/>
      <c r="C16" s="956"/>
      <c r="D16" s="956"/>
      <c r="E16" s="956"/>
      <c r="F16" s="956"/>
      <c r="G16" s="956"/>
      <c r="H16" s="956"/>
      <c r="I16" s="956"/>
      <c r="J16" s="956"/>
      <c r="K16" s="956"/>
      <c r="L16" s="956"/>
      <c r="M16" s="956"/>
      <c r="N16" s="956"/>
      <c r="O16" s="956"/>
      <c r="P16" s="213"/>
      <c r="Q16" s="213"/>
    </row>
    <row r="17" spans="1:17" x14ac:dyDescent="0.2">
      <c r="A17" s="38"/>
      <c r="B17" s="38"/>
      <c r="C17" s="956"/>
      <c r="D17" s="956"/>
      <c r="E17" s="956"/>
      <c r="F17" s="956"/>
      <c r="G17" s="956"/>
      <c r="H17" s="956"/>
      <c r="I17" s="956"/>
      <c r="J17" s="956"/>
      <c r="K17" s="956"/>
      <c r="L17" s="956"/>
      <c r="M17" s="956"/>
      <c r="N17" s="956"/>
      <c r="O17" s="956"/>
      <c r="P17" s="213"/>
      <c r="Q17" s="213"/>
    </row>
    <row r="18" spans="1:17" ht="13.5" customHeight="1" x14ac:dyDescent="0.2">
      <c r="A18" s="38"/>
      <c r="B18" s="38"/>
      <c r="C18" s="956"/>
      <c r="D18" s="956"/>
      <c r="E18" s="956"/>
      <c r="F18" s="956"/>
      <c r="G18" s="956"/>
      <c r="H18" s="956"/>
      <c r="I18" s="956"/>
      <c r="J18" s="956"/>
      <c r="K18" s="956"/>
      <c r="L18" s="956"/>
      <c r="M18" s="956"/>
      <c r="N18" s="956"/>
      <c r="O18" s="956"/>
      <c r="P18" s="213"/>
      <c r="Q18" s="213"/>
    </row>
    <row r="19" spans="1:17" ht="6.75" customHeight="1" x14ac:dyDescent="0.25">
      <c r="A19" s="38"/>
      <c r="B19" s="83"/>
      <c r="C19" s="38"/>
      <c r="D19" s="38"/>
      <c r="E19" s="38"/>
      <c r="F19" s="38"/>
      <c r="G19" s="38"/>
      <c r="H19" s="38"/>
      <c r="I19" s="38"/>
      <c r="J19" s="38"/>
      <c r="K19" s="38"/>
      <c r="L19" s="38"/>
      <c r="M19" s="38"/>
      <c r="N19" s="38"/>
      <c r="O19" s="38"/>
      <c r="P19" s="38"/>
      <c r="Q19" s="38"/>
    </row>
    <row r="20" spans="1:17" ht="12.75" thickBot="1" x14ac:dyDescent="0.25"/>
    <row r="21" spans="1:17" ht="16.5" customHeight="1" thickBot="1" x14ac:dyDescent="0.3">
      <c r="C21" s="38"/>
      <c r="D21" s="38"/>
      <c r="E21" s="945" t="s">
        <v>402</v>
      </c>
      <c r="F21" s="946"/>
      <c r="G21" s="946"/>
      <c r="H21" s="946"/>
      <c r="I21" s="946"/>
      <c r="J21" s="946"/>
      <c r="K21" s="946"/>
      <c r="L21" s="946"/>
      <c r="M21" s="947"/>
      <c r="N21" s="947"/>
      <c r="O21" s="947"/>
      <c r="P21" s="950" t="s">
        <v>617</v>
      </c>
      <c r="Q21" s="950" t="s">
        <v>618</v>
      </c>
    </row>
    <row r="22" spans="1:17" ht="17.25" thickTop="1" thickBot="1" x14ac:dyDescent="0.3">
      <c r="C22" s="403"/>
      <c r="D22" s="590"/>
      <c r="E22" s="941"/>
      <c r="F22" s="942"/>
      <c r="G22" s="942"/>
      <c r="H22" s="942"/>
      <c r="I22" s="942"/>
      <c r="J22" s="942"/>
      <c r="K22" s="942"/>
      <c r="L22" s="942"/>
      <c r="M22" s="942"/>
      <c r="N22" s="942"/>
      <c r="O22" s="942"/>
      <c r="P22" s="951"/>
      <c r="Q22" s="951"/>
    </row>
    <row r="23" spans="1:17" ht="12.75" customHeight="1" x14ac:dyDescent="0.2">
      <c r="C23" s="404"/>
      <c r="D23" s="589" t="s">
        <v>530</v>
      </c>
      <c r="E23" s="405" t="s">
        <v>306</v>
      </c>
      <c r="F23" s="405" t="s">
        <v>307</v>
      </c>
      <c r="G23" s="405" t="s">
        <v>308</v>
      </c>
      <c r="H23" s="405" t="s">
        <v>309</v>
      </c>
      <c r="I23" s="405" t="s">
        <v>310</v>
      </c>
      <c r="J23" s="405" t="s">
        <v>311</v>
      </c>
      <c r="K23" s="405" t="s">
        <v>312</v>
      </c>
      <c r="L23" s="405" t="s">
        <v>313</v>
      </c>
      <c r="M23" s="405" t="s">
        <v>314</v>
      </c>
      <c r="N23" s="405" t="s">
        <v>315</v>
      </c>
      <c r="O23" s="943" t="s">
        <v>316</v>
      </c>
      <c r="P23" s="951"/>
      <c r="Q23" s="951"/>
    </row>
    <row r="24" spans="1:17" ht="13.5" thickBot="1" x14ac:dyDescent="0.25">
      <c r="C24" s="407"/>
      <c r="D24" s="670" t="str">
        <f>+'WK5b - Impact on Rates'!F28</f>
        <v>2016-17</v>
      </c>
      <c r="E24" s="211" t="str">
        <f>+'WK6 - Expenditure Program'!D26</f>
        <v>2017-18</v>
      </c>
      <c r="F24" s="211" t="str">
        <f>+'WK6 - Expenditure Program'!E26</f>
        <v>2018-19</v>
      </c>
      <c r="G24" s="211" t="str">
        <f>+'WK6 - Expenditure Program'!F26</f>
        <v>2019-20</v>
      </c>
      <c r="H24" s="211" t="str">
        <f>+'WK6 - Expenditure Program'!G26</f>
        <v>2020-21</v>
      </c>
      <c r="I24" s="211" t="str">
        <f>+'WK6 - Expenditure Program'!H26</f>
        <v>2021-22</v>
      </c>
      <c r="J24" s="211" t="str">
        <f>+'WK6 - Expenditure Program'!I26</f>
        <v>2022-23</v>
      </c>
      <c r="K24" s="211" t="str">
        <f>+'WK6 - Expenditure Program'!J26</f>
        <v>2023-24</v>
      </c>
      <c r="L24" s="211" t="str">
        <f>+'WK6 - Expenditure Program'!K26</f>
        <v>2024-25</v>
      </c>
      <c r="M24" s="211" t="str">
        <f>+'WK6 - Expenditure Program'!L26</f>
        <v>2025-26</v>
      </c>
      <c r="N24" s="211" t="str">
        <f>+'WK6 - Expenditure Program'!M26</f>
        <v>2026-27</v>
      </c>
      <c r="O24" s="944"/>
      <c r="P24" s="952"/>
      <c r="Q24" s="952"/>
    </row>
    <row r="25" spans="1:17" ht="15" x14ac:dyDescent="0.25">
      <c r="C25" s="924" t="s">
        <v>404</v>
      </c>
      <c r="D25" s="939"/>
      <c r="E25" s="940"/>
      <c r="F25" s="940"/>
      <c r="G25" s="940"/>
      <c r="H25" s="940"/>
      <c r="I25" s="940"/>
      <c r="J25" s="940"/>
      <c r="K25" s="940"/>
      <c r="L25" s="940"/>
      <c r="M25" s="940"/>
      <c r="N25" s="940"/>
      <c r="O25" s="940"/>
      <c r="P25" s="594"/>
      <c r="Q25" s="595"/>
    </row>
    <row r="26" spans="1:17" ht="14.25" x14ac:dyDescent="0.2">
      <c r="C26" s="565" t="s">
        <v>504</v>
      </c>
      <c r="D26" s="554"/>
      <c r="E26" s="555"/>
      <c r="F26" s="555"/>
      <c r="G26" s="555"/>
      <c r="H26" s="555"/>
      <c r="I26" s="555"/>
      <c r="J26" s="555"/>
      <c r="K26" s="555"/>
      <c r="L26" s="555"/>
      <c r="M26" s="555"/>
      <c r="N26" s="555"/>
      <c r="O26" s="556"/>
      <c r="P26" s="556"/>
      <c r="Q26" s="556"/>
    </row>
    <row r="27" spans="1:17" ht="14.25" x14ac:dyDescent="0.2">
      <c r="C27" s="565" t="s">
        <v>505</v>
      </c>
      <c r="D27" s="557"/>
      <c r="E27" s="558"/>
      <c r="F27" s="558"/>
      <c r="G27" s="558"/>
      <c r="H27" s="558"/>
      <c r="I27" s="558"/>
      <c r="J27" s="558"/>
      <c r="K27" s="558"/>
      <c r="L27" s="558"/>
      <c r="M27" s="558"/>
      <c r="N27" s="558"/>
      <c r="O27" s="559"/>
      <c r="P27" s="559"/>
      <c r="Q27" s="559"/>
    </row>
    <row r="28" spans="1:17" ht="14.25" x14ac:dyDescent="0.2">
      <c r="C28" s="626" t="s">
        <v>506</v>
      </c>
      <c r="D28" s="549">
        <v>9669993.5200000014</v>
      </c>
      <c r="E28" s="549">
        <v>10168376.620000001</v>
      </c>
      <c r="F28" s="549">
        <v>10708504.379999999</v>
      </c>
      <c r="G28" s="549">
        <v>11278536.219999999</v>
      </c>
      <c r="H28" s="549">
        <v>11880177.1</v>
      </c>
      <c r="I28" s="549">
        <v>12515231.140000002</v>
      </c>
      <c r="J28" s="549">
        <v>13185607.4</v>
      </c>
      <c r="K28" s="549">
        <v>13893326.120000001</v>
      </c>
      <c r="L28" s="550">
        <v>14330008.23</v>
      </c>
      <c r="M28" s="549">
        <v>14759908.470000001</v>
      </c>
      <c r="N28" s="550">
        <f>+M28*1.025</f>
        <v>15128906.18175</v>
      </c>
      <c r="O28" s="335">
        <f t="shared" ref="O28:O33" si="0">SUM(E28:N28)</f>
        <v>127848581.86175001</v>
      </c>
      <c r="P28" s="335">
        <f t="shared" ref="P28:P33" si="1">N28-D28</f>
        <v>5458912.6617499981</v>
      </c>
      <c r="Q28" s="612">
        <f t="shared" ref="Q28:Q33" si="2">(P28/D28)</f>
        <v>0.56452081901188256</v>
      </c>
    </row>
    <row r="29" spans="1:17" ht="14.25" x14ac:dyDescent="0.2">
      <c r="C29" s="626" t="s">
        <v>507</v>
      </c>
      <c r="D29" s="175">
        <v>4241400.92</v>
      </c>
      <c r="E29" s="175">
        <v>4368642.97</v>
      </c>
      <c r="F29" s="175">
        <v>4499702.26</v>
      </c>
      <c r="G29" s="175">
        <v>4634693.3399999989</v>
      </c>
      <c r="H29" s="175">
        <v>4773734.1399999997</v>
      </c>
      <c r="I29" s="175">
        <v>4916946.1900000013</v>
      </c>
      <c r="J29" s="175">
        <v>5064454.5599999987</v>
      </c>
      <c r="K29" s="175">
        <v>5216388.209999999</v>
      </c>
      <c r="L29" s="175">
        <v>5372879.8399999989</v>
      </c>
      <c r="M29" s="175">
        <v>5534066.25</v>
      </c>
      <c r="N29" s="175">
        <f t="shared" ref="N29:N33" si="3">+M29*1.025</f>
        <v>5672417.9062499991</v>
      </c>
      <c r="O29" s="335">
        <f t="shared" si="0"/>
        <v>50053925.666249998</v>
      </c>
      <c r="P29" s="335">
        <f t="shared" si="1"/>
        <v>1431016.9862499991</v>
      </c>
      <c r="Q29" s="612">
        <f t="shared" si="2"/>
        <v>0.33739252978942608</v>
      </c>
    </row>
    <row r="30" spans="1:17" ht="14.25" x14ac:dyDescent="0.2">
      <c r="C30" s="626" t="s">
        <v>508</v>
      </c>
      <c r="D30" s="175">
        <v>440167</v>
      </c>
      <c r="E30" s="175">
        <v>414298.88</v>
      </c>
      <c r="F30" s="175">
        <v>408436.41000000003</v>
      </c>
      <c r="G30" s="175">
        <v>530579.63</v>
      </c>
      <c r="H30" s="175">
        <v>457728.57</v>
      </c>
      <c r="I30" s="175">
        <v>454883.25</v>
      </c>
      <c r="J30" s="175">
        <v>442043.70999999996</v>
      </c>
      <c r="K30" s="175">
        <v>545209.97</v>
      </c>
      <c r="L30" s="175">
        <v>596382.06000000006</v>
      </c>
      <c r="M30" s="175">
        <v>683560.01</v>
      </c>
      <c r="N30" s="175">
        <f t="shared" si="3"/>
        <v>700649.01024999993</v>
      </c>
      <c r="O30" s="335">
        <f t="shared" si="0"/>
        <v>5233771.5002500005</v>
      </c>
      <c r="P30" s="335">
        <f t="shared" si="1"/>
        <v>260482.01024999993</v>
      </c>
      <c r="Q30" s="612">
        <f t="shared" si="2"/>
        <v>0.5917799613555762</v>
      </c>
    </row>
    <row r="31" spans="1:17" ht="14.25" x14ac:dyDescent="0.2">
      <c r="C31" s="626" t="s">
        <v>509</v>
      </c>
      <c r="D31" s="175">
        <v>492495.75999999995</v>
      </c>
      <c r="E31" s="175">
        <v>507270.64000000007</v>
      </c>
      <c r="F31" s="175">
        <v>522488.75</v>
      </c>
      <c r="G31" s="175">
        <v>538163.41000000015</v>
      </c>
      <c r="H31" s="175">
        <v>554308.30000000005</v>
      </c>
      <c r="I31" s="175">
        <v>570937.54</v>
      </c>
      <c r="J31" s="175">
        <v>588065.67000000016</v>
      </c>
      <c r="K31" s="175">
        <v>605707.63000000012</v>
      </c>
      <c r="L31" s="175">
        <v>623878.87000000011</v>
      </c>
      <c r="M31" s="175">
        <v>642595.23</v>
      </c>
      <c r="N31" s="175">
        <f t="shared" si="3"/>
        <v>658660.11074999988</v>
      </c>
      <c r="O31" s="335">
        <f t="shared" si="0"/>
        <v>5812076.150750001</v>
      </c>
      <c r="P31" s="335">
        <f t="shared" si="1"/>
        <v>166164.35074999993</v>
      </c>
      <c r="Q31" s="612">
        <f t="shared" si="2"/>
        <v>0.33739244932788853</v>
      </c>
    </row>
    <row r="32" spans="1:17" ht="14.25" x14ac:dyDescent="0.2">
      <c r="C32" s="626" t="s">
        <v>510</v>
      </c>
      <c r="D32" s="175">
        <v>6666017.8700000001</v>
      </c>
      <c r="E32" s="175">
        <v>5754513.9199999999</v>
      </c>
      <c r="F32" s="175">
        <v>5896643.1699999999</v>
      </c>
      <c r="G32" s="175">
        <v>6883530.5999999996</v>
      </c>
      <c r="H32" s="175">
        <v>7034196</v>
      </c>
      <c r="I32" s="175">
        <v>6388436.3200000012</v>
      </c>
      <c r="J32" s="175">
        <v>6547822.7300000004</v>
      </c>
      <c r="K32" s="175">
        <v>7556368.7400000002</v>
      </c>
      <c r="L32" s="175">
        <v>7725019.3599999994</v>
      </c>
      <c r="M32" s="175">
        <v>7106960.2899999991</v>
      </c>
      <c r="N32" s="175">
        <f t="shared" si="3"/>
        <v>7284634.2972499989</v>
      </c>
      <c r="O32" s="335">
        <f t="shared" si="0"/>
        <v>68178125.427249998</v>
      </c>
      <c r="P32" s="335">
        <f t="shared" si="1"/>
        <v>618616.42724999879</v>
      </c>
      <c r="Q32" s="612">
        <f t="shared" si="2"/>
        <v>9.280149548263944E-2</v>
      </c>
    </row>
    <row r="33" spans="3:17" ht="28.5" x14ac:dyDescent="0.2">
      <c r="C33" s="626" t="s">
        <v>511</v>
      </c>
      <c r="D33" s="758">
        <v>12769725</v>
      </c>
      <c r="E33" s="758">
        <v>2378342.6799999997</v>
      </c>
      <c r="F33" s="758">
        <v>2046459.1</v>
      </c>
      <c r="G33" s="758">
        <v>1350139.31</v>
      </c>
      <c r="H33" s="758">
        <v>1367696.76</v>
      </c>
      <c r="I33" s="758">
        <v>1385693.13</v>
      </c>
      <c r="J33" s="758">
        <v>1404139.4100000001</v>
      </c>
      <c r="K33" s="758">
        <v>1423046.85</v>
      </c>
      <c r="L33" s="758">
        <v>1442426.98</v>
      </c>
      <c r="M33" s="758">
        <v>1462291.62</v>
      </c>
      <c r="N33" s="758">
        <f t="shared" si="3"/>
        <v>1498848.9105</v>
      </c>
      <c r="O33" s="335">
        <f t="shared" si="0"/>
        <v>15759084.750499999</v>
      </c>
      <c r="P33" s="335">
        <f t="shared" si="1"/>
        <v>-11270876.089500001</v>
      </c>
      <c r="Q33" s="612">
        <f t="shared" si="2"/>
        <v>-0.88262480903073481</v>
      </c>
    </row>
    <row r="34" spans="3:17" ht="14.25" x14ac:dyDescent="0.2">
      <c r="C34" s="627" t="s">
        <v>512</v>
      </c>
      <c r="D34" s="551"/>
      <c r="E34" s="552"/>
      <c r="F34" s="552"/>
      <c r="G34" s="552"/>
      <c r="H34" s="552"/>
      <c r="I34" s="552"/>
      <c r="J34" s="552"/>
      <c r="K34" s="552"/>
      <c r="L34" s="552"/>
      <c r="M34" s="552"/>
      <c r="N34" s="552"/>
      <c r="O34" s="613"/>
      <c r="P34" s="613"/>
      <c r="Q34" s="613"/>
    </row>
    <row r="35" spans="3:17" ht="14.25" x14ac:dyDescent="0.2">
      <c r="C35" s="626" t="s">
        <v>513</v>
      </c>
      <c r="D35" s="560">
        <v>0</v>
      </c>
      <c r="E35" s="560">
        <v>0</v>
      </c>
      <c r="F35" s="560">
        <v>0</v>
      </c>
      <c r="G35" s="560">
        <v>0</v>
      </c>
      <c r="H35" s="560">
        <v>0</v>
      </c>
      <c r="I35" s="560">
        <v>0</v>
      </c>
      <c r="J35" s="560">
        <v>0</v>
      </c>
      <c r="K35" s="560">
        <v>0</v>
      </c>
      <c r="L35" s="560">
        <v>0</v>
      </c>
      <c r="M35" s="560">
        <v>0</v>
      </c>
      <c r="N35" s="560">
        <v>0</v>
      </c>
      <c r="O35" s="335">
        <f>SUM(E35:N35)</f>
        <v>0</v>
      </c>
      <c r="P35" s="335">
        <f>N35-D35</f>
        <v>0</v>
      </c>
      <c r="Q35" s="612" t="e">
        <f>(P35/D35)</f>
        <v>#DIV/0!</v>
      </c>
    </row>
    <row r="36" spans="3:17" ht="14.25" x14ac:dyDescent="0.2">
      <c r="C36" s="626" t="s">
        <v>514</v>
      </c>
      <c r="D36" s="335">
        <f t="shared" ref="D36:N36" si="4">SUM(D26:D35)</f>
        <v>34279800.07</v>
      </c>
      <c r="E36" s="335">
        <f t="shared" si="4"/>
        <v>23591445.710000001</v>
      </c>
      <c r="F36" s="335">
        <f t="shared" si="4"/>
        <v>24082234.07</v>
      </c>
      <c r="G36" s="335">
        <f t="shared" si="4"/>
        <v>25215642.510000002</v>
      </c>
      <c r="H36" s="335">
        <f t="shared" si="4"/>
        <v>26067840.870000001</v>
      </c>
      <c r="I36" s="335">
        <f t="shared" si="4"/>
        <v>26232127.570000004</v>
      </c>
      <c r="J36" s="335">
        <f t="shared" si="4"/>
        <v>27232133.480000004</v>
      </c>
      <c r="K36" s="335">
        <f t="shared" si="4"/>
        <v>29240047.519999996</v>
      </c>
      <c r="L36" s="335">
        <f t="shared" si="4"/>
        <v>30090595.34</v>
      </c>
      <c r="M36" s="335">
        <f t="shared" si="4"/>
        <v>30189381.870000001</v>
      </c>
      <c r="N36" s="335">
        <f t="shared" si="4"/>
        <v>30944116.416749999</v>
      </c>
      <c r="O36" s="335">
        <f>SUM(E36:N36)</f>
        <v>272885565.35675001</v>
      </c>
      <c r="P36" s="335">
        <f>N36-D36</f>
        <v>-3335683.6532500014</v>
      </c>
      <c r="Q36" s="612">
        <f>(P36/D36)</f>
        <v>-9.7307558574976291E-2</v>
      </c>
    </row>
    <row r="37" spans="3:17" ht="28.5" x14ac:dyDescent="0.2">
      <c r="C37" s="626" t="s">
        <v>684</v>
      </c>
      <c r="D37" s="611">
        <f t="shared" ref="D37:N37" si="5">D36-D33</f>
        <v>21510075.07</v>
      </c>
      <c r="E37" s="335">
        <f t="shared" si="5"/>
        <v>21213103.030000001</v>
      </c>
      <c r="F37" s="335">
        <f t="shared" si="5"/>
        <v>22035774.969999999</v>
      </c>
      <c r="G37" s="335">
        <f t="shared" si="5"/>
        <v>23865503.200000003</v>
      </c>
      <c r="H37" s="335">
        <f t="shared" si="5"/>
        <v>24700144.109999999</v>
      </c>
      <c r="I37" s="335">
        <f t="shared" si="5"/>
        <v>24846434.440000005</v>
      </c>
      <c r="J37" s="335">
        <f t="shared" si="5"/>
        <v>25827994.070000004</v>
      </c>
      <c r="K37" s="335">
        <f t="shared" si="5"/>
        <v>27817000.669999994</v>
      </c>
      <c r="L37" s="335">
        <f t="shared" si="5"/>
        <v>28648168.359999999</v>
      </c>
      <c r="M37" s="335">
        <f t="shared" si="5"/>
        <v>28727090.25</v>
      </c>
      <c r="N37" s="335">
        <f t="shared" si="5"/>
        <v>29445267.506249998</v>
      </c>
      <c r="O37" s="335">
        <f>SUM(E37:N37)</f>
        <v>257126480.60624996</v>
      </c>
      <c r="P37" s="335">
        <f>N37-D37</f>
        <v>7935192.4362499975</v>
      </c>
      <c r="Q37" s="612">
        <f>(P37/D37)</f>
        <v>0.36890584576885893</v>
      </c>
    </row>
    <row r="38" spans="3:17" ht="14.25" x14ac:dyDescent="0.2">
      <c r="C38" s="214"/>
      <c r="D38" s="549"/>
      <c r="E38" s="549"/>
      <c r="F38" s="549"/>
      <c r="G38" s="549"/>
      <c r="H38" s="549"/>
      <c r="I38" s="549"/>
      <c r="J38" s="549"/>
      <c r="K38" s="549"/>
      <c r="L38" s="550"/>
      <c r="M38" s="549"/>
      <c r="N38" s="550"/>
      <c r="O38" s="178"/>
      <c r="P38" s="596"/>
      <c r="Q38" s="178"/>
    </row>
    <row r="39" spans="3:17" ht="15" x14ac:dyDescent="0.25">
      <c r="C39" s="924" t="s">
        <v>405</v>
      </c>
      <c r="D39" s="949"/>
      <c r="E39" s="949"/>
      <c r="F39" s="949"/>
      <c r="G39" s="949"/>
      <c r="H39" s="949"/>
      <c r="I39" s="949"/>
      <c r="J39" s="949"/>
      <c r="K39" s="949"/>
      <c r="L39" s="949"/>
      <c r="M39" s="949"/>
      <c r="N39" s="949"/>
      <c r="O39" s="949"/>
      <c r="P39" s="591"/>
      <c r="Q39" s="553"/>
    </row>
    <row r="40" spans="3:17" ht="14.25" x14ac:dyDescent="0.2">
      <c r="C40" s="565" t="s">
        <v>515</v>
      </c>
      <c r="D40" s="551"/>
      <c r="E40" s="552"/>
      <c r="F40" s="552"/>
      <c r="G40" s="552"/>
      <c r="H40" s="552"/>
      <c r="I40" s="552"/>
      <c r="J40" s="552"/>
      <c r="K40" s="552"/>
      <c r="L40" s="552"/>
      <c r="M40" s="552"/>
      <c r="N40" s="552"/>
      <c r="O40" s="553"/>
      <c r="P40" s="559"/>
      <c r="Q40" s="553"/>
    </row>
    <row r="41" spans="3:17" ht="14.25" x14ac:dyDescent="0.2">
      <c r="C41" s="626" t="s">
        <v>516</v>
      </c>
      <c r="D41" s="549">
        <v>8106856.6600000001</v>
      </c>
      <c r="E41" s="549">
        <v>7957819.679999995</v>
      </c>
      <c r="F41" s="549">
        <v>8117504.7399999984</v>
      </c>
      <c r="G41" s="549">
        <v>8351805.0599999996</v>
      </c>
      <c r="H41" s="549">
        <v>8592954.6999999974</v>
      </c>
      <c r="I41" s="549">
        <v>8826808.7699999996</v>
      </c>
      <c r="J41" s="549">
        <v>9137531.1699999981</v>
      </c>
      <c r="K41" s="549">
        <v>9457380.8700000029</v>
      </c>
      <c r="L41" s="549">
        <v>9786627.129999999</v>
      </c>
      <c r="M41" s="549">
        <v>10125548.640000001</v>
      </c>
      <c r="N41" s="549">
        <f t="shared" ref="N41:N46" si="6">+M41*1.025</f>
        <v>10378687.356000001</v>
      </c>
      <c r="O41" s="335">
        <f>SUM(E41:N41)</f>
        <v>90732668.115999997</v>
      </c>
      <c r="P41" s="335">
        <f t="shared" ref="P41:P49" si="7">N41-D41</f>
        <v>2271830.6960000005</v>
      </c>
      <c r="Q41" s="612">
        <f>(P41/D41)</f>
        <v>0.28023570556137112</v>
      </c>
    </row>
    <row r="42" spans="3:17" ht="14.25" x14ac:dyDescent="0.2">
      <c r="C42" s="626" t="s">
        <v>686</v>
      </c>
      <c r="D42" s="175">
        <v>557037</v>
      </c>
      <c r="E42" s="175">
        <v>559755.57323434087</v>
      </c>
      <c r="F42" s="175">
        <v>581006.90307983151</v>
      </c>
      <c r="G42" s="175">
        <v>619613.45488154702</v>
      </c>
      <c r="H42" s="175">
        <v>630246.37690576736</v>
      </c>
      <c r="I42" s="175">
        <v>625970.30063270777</v>
      </c>
      <c r="J42" s="175">
        <v>618064.43286845682</v>
      </c>
      <c r="K42" s="175">
        <v>606135.91561252857</v>
      </c>
      <c r="L42" s="175">
        <v>549273.95264967286</v>
      </c>
      <c r="M42" s="175">
        <v>496539.18840042711</v>
      </c>
      <c r="N42" s="175">
        <f>90110+163853</f>
        <v>253963</v>
      </c>
      <c r="O42" s="335">
        <f t="shared" ref="O42:O49" si="8">SUM(E42:N42)</f>
        <v>5540569.09826528</v>
      </c>
      <c r="P42" s="335">
        <f t="shared" si="7"/>
        <v>-303074</v>
      </c>
      <c r="Q42" s="612">
        <f t="shared" ref="Q42:Q49" si="9">(P42/D42)</f>
        <v>-0.54408235000547545</v>
      </c>
    </row>
    <row r="43" spans="3:17" ht="14.25" x14ac:dyDescent="0.2">
      <c r="C43" s="626" t="s">
        <v>517</v>
      </c>
      <c r="D43" s="175">
        <v>7667131.4500000011</v>
      </c>
      <c r="E43" s="175">
        <v>7589732.2600000072</v>
      </c>
      <c r="F43" s="175">
        <v>7744304.7699999986</v>
      </c>
      <c r="G43" s="175">
        <v>7958750.0699999966</v>
      </c>
      <c r="H43" s="175">
        <v>8173503.2400000021</v>
      </c>
      <c r="I43" s="175">
        <v>8419098.7800000049</v>
      </c>
      <c r="J43" s="175">
        <v>8620696.9900000039</v>
      </c>
      <c r="K43" s="175">
        <v>8853462.4599999879</v>
      </c>
      <c r="L43" s="175">
        <v>9092564.5500000082</v>
      </c>
      <c r="M43" s="175">
        <v>9319910.3099999893</v>
      </c>
      <c r="N43" s="175">
        <f t="shared" si="6"/>
        <v>9552908.0677499883</v>
      </c>
      <c r="O43" s="335">
        <f t="shared" si="8"/>
        <v>85324931.497749984</v>
      </c>
      <c r="P43" s="335">
        <f t="shared" si="7"/>
        <v>1885776.6177499872</v>
      </c>
      <c r="Q43" s="612">
        <f t="shared" si="9"/>
        <v>0.24595595237251175</v>
      </c>
    </row>
    <row r="44" spans="3:17" ht="14.25" x14ac:dyDescent="0.2">
      <c r="C44" s="626" t="s">
        <v>518</v>
      </c>
      <c r="D44" s="758">
        <v>5267141.74</v>
      </c>
      <c r="E44" s="758">
        <v>5319813.13</v>
      </c>
      <c r="F44" s="758">
        <v>5373011.2600000026</v>
      </c>
      <c r="G44" s="758">
        <v>5426741.3800000018</v>
      </c>
      <c r="H44" s="758">
        <v>5481008.7899999991</v>
      </c>
      <c r="I44" s="758">
        <v>5535818.8800000008</v>
      </c>
      <c r="J44" s="758">
        <v>5591177.0600000005</v>
      </c>
      <c r="K44" s="758">
        <v>5647088.8200000003</v>
      </c>
      <c r="L44" s="759">
        <v>5703559.6900000004</v>
      </c>
      <c r="M44" s="758">
        <v>5760595.2699999986</v>
      </c>
      <c r="N44" s="759">
        <f>+M44*1.025</f>
        <v>5904610.1517499983</v>
      </c>
      <c r="O44" s="335">
        <f t="shared" si="8"/>
        <v>55743424.43175</v>
      </c>
      <c r="P44" s="335">
        <f t="shared" si="7"/>
        <v>637468.41174999811</v>
      </c>
      <c r="Q44" s="612">
        <f t="shared" si="9"/>
        <v>0.12102738889840434</v>
      </c>
    </row>
    <row r="45" spans="3:17" ht="14.25" x14ac:dyDescent="0.2">
      <c r="C45" s="626" t="s">
        <v>519</v>
      </c>
      <c r="D45" s="760">
        <v>2286300.2400000002</v>
      </c>
      <c r="E45" s="760">
        <v>2219504.5999999959</v>
      </c>
      <c r="F45" s="760">
        <v>2258812.9199999985</v>
      </c>
      <c r="G45" s="760">
        <v>2371558.2699999996</v>
      </c>
      <c r="H45" s="760">
        <v>2484476.850000002</v>
      </c>
      <c r="I45" s="760">
        <v>2443506.3800000027</v>
      </c>
      <c r="J45" s="760">
        <v>2508791.0799999982</v>
      </c>
      <c r="K45" s="760">
        <v>2585662.709999999</v>
      </c>
      <c r="L45" s="760">
        <v>2619163.0399999991</v>
      </c>
      <c r="M45" s="760">
        <v>2698068.5399999991</v>
      </c>
      <c r="N45" s="760">
        <f t="shared" si="6"/>
        <v>2765520.2534999987</v>
      </c>
      <c r="O45" s="335">
        <f t="shared" si="8"/>
        <v>24955064.643499993</v>
      </c>
      <c r="P45" s="335">
        <f t="shared" si="7"/>
        <v>479220.01349999849</v>
      </c>
      <c r="Q45" s="612">
        <f t="shared" si="9"/>
        <v>0.20960502261067795</v>
      </c>
    </row>
    <row r="46" spans="3:17" ht="14.25" x14ac:dyDescent="0.2">
      <c r="C46" s="626" t="s">
        <v>616</v>
      </c>
      <c r="D46" s="761">
        <v>0</v>
      </c>
      <c r="E46" s="761">
        <v>0</v>
      </c>
      <c r="F46" s="761">
        <v>0</v>
      </c>
      <c r="G46" s="761">
        <v>0</v>
      </c>
      <c r="H46" s="761">
        <v>0</v>
      </c>
      <c r="I46" s="761">
        <v>0</v>
      </c>
      <c r="J46" s="761">
        <v>0</v>
      </c>
      <c r="K46" s="761">
        <v>0</v>
      </c>
      <c r="L46" s="761">
        <v>0</v>
      </c>
      <c r="M46" s="761">
        <v>0</v>
      </c>
      <c r="N46" s="761">
        <f t="shared" si="6"/>
        <v>0</v>
      </c>
      <c r="O46" s="335">
        <f t="shared" si="8"/>
        <v>0</v>
      </c>
      <c r="P46" s="335">
        <f t="shared" si="7"/>
        <v>0</v>
      </c>
      <c r="Q46" s="612" t="e">
        <f t="shared" si="9"/>
        <v>#DIV/0!</v>
      </c>
    </row>
    <row r="47" spans="3:17" ht="14.25" x14ac:dyDescent="0.2">
      <c r="C47" s="626" t="s">
        <v>520</v>
      </c>
      <c r="D47" s="616">
        <f t="shared" ref="D47:N47" si="10">SUM(D40:D46)</f>
        <v>23884467.090000004</v>
      </c>
      <c r="E47" s="616">
        <f t="shared" si="10"/>
        <v>23646625.243234336</v>
      </c>
      <c r="F47" s="616">
        <f t="shared" si="10"/>
        <v>24074640.593079828</v>
      </c>
      <c r="G47" s="616">
        <f t="shared" si="10"/>
        <v>24728468.234881546</v>
      </c>
      <c r="H47" s="616">
        <f t="shared" si="10"/>
        <v>25362189.956905767</v>
      </c>
      <c r="I47" s="616">
        <f t="shared" si="10"/>
        <v>25851203.110632718</v>
      </c>
      <c r="J47" s="616">
        <f t="shared" si="10"/>
        <v>26476260.732868455</v>
      </c>
      <c r="K47" s="616">
        <f t="shared" si="10"/>
        <v>27149730.775612518</v>
      </c>
      <c r="L47" s="616">
        <f t="shared" si="10"/>
        <v>27751188.362649683</v>
      </c>
      <c r="M47" s="616">
        <f t="shared" si="10"/>
        <v>28400661.948400415</v>
      </c>
      <c r="N47" s="616">
        <f t="shared" si="10"/>
        <v>28855688.828999989</v>
      </c>
      <c r="O47" s="335">
        <f t="shared" si="8"/>
        <v>262296657.78726527</v>
      </c>
      <c r="P47" s="335">
        <f t="shared" si="7"/>
        <v>4971221.7389999852</v>
      </c>
      <c r="Q47" s="612">
        <f t="shared" si="9"/>
        <v>0.20813617989749272</v>
      </c>
    </row>
    <row r="48" spans="3:17" ht="28.5" x14ac:dyDescent="0.2">
      <c r="C48" s="626" t="s">
        <v>521</v>
      </c>
      <c r="D48" s="335">
        <f t="shared" ref="D48:N48" si="11">D36-D47</f>
        <v>10395332.979999997</v>
      </c>
      <c r="E48" s="335">
        <f t="shared" si="11"/>
        <v>-55179.533234335482</v>
      </c>
      <c r="F48" s="335">
        <f t="shared" si="11"/>
        <v>7593.4769201725721</v>
      </c>
      <c r="G48" s="334">
        <f t="shared" si="11"/>
        <v>487174.27511845529</v>
      </c>
      <c r="H48" s="335">
        <f t="shared" si="11"/>
        <v>705650.91309423372</v>
      </c>
      <c r="I48" s="335">
        <f t="shared" si="11"/>
        <v>380924.45936728641</v>
      </c>
      <c r="J48" s="335">
        <f t="shared" si="11"/>
        <v>755872.74713154882</v>
      </c>
      <c r="K48" s="335">
        <f t="shared" si="11"/>
        <v>2090316.7443874776</v>
      </c>
      <c r="L48" s="335">
        <f t="shared" si="11"/>
        <v>2339406.9773503169</v>
      </c>
      <c r="M48" s="335">
        <f t="shared" si="11"/>
        <v>1788719.9215995856</v>
      </c>
      <c r="N48" s="335">
        <f t="shared" si="11"/>
        <v>2088427.5877500102</v>
      </c>
      <c r="O48" s="335">
        <f t="shared" si="8"/>
        <v>10588907.569484752</v>
      </c>
      <c r="P48" s="335">
        <f t="shared" si="7"/>
        <v>-8306905.3922499865</v>
      </c>
      <c r="Q48" s="612">
        <f t="shared" si="9"/>
        <v>-0.79909950053855694</v>
      </c>
    </row>
    <row r="49" spans="3:17" ht="28.5" x14ac:dyDescent="0.2">
      <c r="C49" s="626" t="s">
        <v>685</v>
      </c>
      <c r="D49" s="335">
        <f t="shared" ref="D49:N49" si="12">D37-D47</f>
        <v>-2374392.0200000033</v>
      </c>
      <c r="E49" s="335">
        <f t="shared" si="12"/>
        <v>-2433522.2132343352</v>
      </c>
      <c r="F49" s="335">
        <f t="shared" si="12"/>
        <v>-2038865.6230798289</v>
      </c>
      <c r="G49" s="335">
        <f t="shared" si="12"/>
        <v>-862965.03488154337</v>
      </c>
      <c r="H49" s="335">
        <f t="shared" si="12"/>
        <v>-662045.84690576792</v>
      </c>
      <c r="I49" s="335">
        <f t="shared" si="12"/>
        <v>-1004768.6706327125</v>
      </c>
      <c r="J49" s="335">
        <f t="shared" si="12"/>
        <v>-648266.66286845133</v>
      </c>
      <c r="K49" s="335">
        <f t="shared" si="12"/>
        <v>667269.89438747615</v>
      </c>
      <c r="L49" s="335">
        <f t="shared" si="12"/>
        <v>896979.99735031649</v>
      </c>
      <c r="M49" s="335">
        <f t="shared" si="12"/>
        <v>326428.30159958452</v>
      </c>
      <c r="N49" s="335">
        <f t="shared" si="12"/>
        <v>589578.67725000903</v>
      </c>
      <c r="O49" s="335">
        <f t="shared" si="8"/>
        <v>-5170177.1810152531</v>
      </c>
      <c r="P49" s="335">
        <f t="shared" si="7"/>
        <v>2963970.6972500123</v>
      </c>
      <c r="Q49" s="612">
        <f t="shared" si="9"/>
        <v>-1.2483072181357855</v>
      </c>
    </row>
    <row r="50" spans="3:17" x14ac:dyDescent="0.2">
      <c r="C50" s="614"/>
      <c r="D50" s="614"/>
      <c r="E50" s="614"/>
      <c r="F50" s="614"/>
      <c r="G50" s="614"/>
      <c r="H50" s="614"/>
      <c r="I50" s="614"/>
      <c r="J50" s="614"/>
      <c r="K50" s="614"/>
      <c r="L50" s="614"/>
      <c r="M50" s="614"/>
      <c r="N50" s="614"/>
      <c r="O50" s="614"/>
      <c r="P50" s="614"/>
      <c r="Q50" s="615"/>
    </row>
    <row r="51" spans="3:17" ht="14.25" x14ac:dyDescent="0.2">
      <c r="C51" s="626" t="s">
        <v>524</v>
      </c>
      <c r="D51" s="657"/>
      <c r="E51" s="616">
        <f t="shared" ref="E51:N51" si="13">E28-D28</f>
        <v>498383.09999999963</v>
      </c>
      <c r="F51" s="616">
        <f t="shared" si="13"/>
        <v>540127.75999999791</v>
      </c>
      <c r="G51" s="616">
        <f t="shared" si="13"/>
        <v>570031.83999999985</v>
      </c>
      <c r="H51" s="616">
        <f t="shared" si="13"/>
        <v>601640.88000000082</v>
      </c>
      <c r="I51" s="616">
        <f t="shared" si="13"/>
        <v>635054.04000000283</v>
      </c>
      <c r="J51" s="616">
        <f t="shared" si="13"/>
        <v>670376.25999999791</v>
      </c>
      <c r="K51" s="616">
        <f t="shared" si="13"/>
        <v>707718.72000000067</v>
      </c>
      <c r="L51" s="616">
        <f t="shared" si="13"/>
        <v>436682.1099999994</v>
      </c>
      <c r="M51" s="616">
        <f t="shared" si="13"/>
        <v>429900.24000000022</v>
      </c>
      <c r="N51" s="616">
        <f t="shared" si="13"/>
        <v>368997.71174999885</v>
      </c>
      <c r="O51" s="335">
        <f>SUM(E51:N51)</f>
        <v>5458912.6617499981</v>
      </c>
      <c r="P51" s="657"/>
      <c r="Q51" s="657"/>
    </row>
    <row r="52" spans="3:17" ht="28.5" x14ac:dyDescent="0.2">
      <c r="C52" s="626" t="s">
        <v>567</v>
      </c>
      <c r="D52" s="657"/>
      <c r="E52" s="617">
        <f t="shared" ref="E52:N52" si="14">(E28/D28)-1</f>
        <v>5.1539134847320867E-2</v>
      </c>
      <c r="F52" s="617">
        <f t="shared" si="14"/>
        <v>5.3118386561098685E-2</v>
      </c>
      <c r="G52" s="617">
        <f t="shared" si="14"/>
        <v>5.3231695087563757E-2</v>
      </c>
      <c r="H52" s="617">
        <f t="shared" si="14"/>
        <v>5.3343879761021062E-2</v>
      </c>
      <c r="I52" s="617">
        <f t="shared" si="14"/>
        <v>5.345493039830207E-2</v>
      </c>
      <c r="J52" s="617">
        <f t="shared" si="14"/>
        <v>5.3564832522941197E-2</v>
      </c>
      <c r="K52" s="617">
        <f t="shared" si="14"/>
        <v>5.3673577449302901E-2</v>
      </c>
      <c r="L52" s="617">
        <f t="shared" si="14"/>
        <v>3.1431070301544128E-2</v>
      </c>
      <c r="M52" s="617">
        <f t="shared" si="14"/>
        <v>2.999999951849297E-2</v>
      </c>
      <c r="N52" s="617">
        <f t="shared" si="14"/>
        <v>2.4999999999999911E-2</v>
      </c>
      <c r="O52" s="612">
        <f>(N28/D28)-1</f>
        <v>0.56452081901188267</v>
      </c>
      <c r="P52" s="657"/>
      <c r="Q52" s="657"/>
    </row>
    <row r="53" spans="3:17" ht="12.75" thickBot="1" x14ac:dyDescent="0.25">
      <c r="Q53" s="597"/>
    </row>
    <row r="54" spans="3:17" ht="16.5" thickBot="1" x14ac:dyDescent="0.3">
      <c r="C54" s="38"/>
      <c r="D54" s="561"/>
      <c r="E54" s="945" t="s">
        <v>522</v>
      </c>
      <c r="F54" s="946"/>
      <c r="G54" s="946"/>
      <c r="H54" s="946"/>
      <c r="I54" s="946"/>
      <c r="J54" s="946"/>
      <c r="K54" s="946"/>
      <c r="L54" s="946"/>
      <c r="M54" s="947"/>
      <c r="N54" s="947"/>
      <c r="O54" s="947"/>
      <c r="P54" s="950" t="s">
        <v>617</v>
      </c>
      <c r="Q54" s="950" t="s">
        <v>618</v>
      </c>
    </row>
    <row r="55" spans="3:17" ht="17.25" thickTop="1" thickBot="1" x14ac:dyDescent="0.3">
      <c r="C55" s="403"/>
      <c r="D55" s="593"/>
      <c r="E55" s="941"/>
      <c r="F55" s="942"/>
      <c r="G55" s="942"/>
      <c r="H55" s="942"/>
      <c r="I55" s="942"/>
      <c r="J55" s="942"/>
      <c r="K55" s="942"/>
      <c r="L55" s="942"/>
      <c r="M55" s="942"/>
      <c r="N55" s="942"/>
      <c r="O55" s="942"/>
      <c r="P55" s="951"/>
      <c r="Q55" s="951"/>
    </row>
    <row r="56" spans="3:17" ht="12.75" customHeight="1" x14ac:dyDescent="0.2">
      <c r="C56" s="404"/>
      <c r="D56" s="589" t="s">
        <v>530</v>
      </c>
      <c r="E56" s="405" t="s">
        <v>306</v>
      </c>
      <c r="F56" s="405" t="s">
        <v>307</v>
      </c>
      <c r="G56" s="405" t="s">
        <v>308</v>
      </c>
      <c r="H56" s="405" t="s">
        <v>309</v>
      </c>
      <c r="I56" s="405" t="s">
        <v>310</v>
      </c>
      <c r="J56" s="405" t="s">
        <v>311</v>
      </c>
      <c r="K56" s="405" t="s">
        <v>312</v>
      </c>
      <c r="L56" s="405" t="s">
        <v>313</v>
      </c>
      <c r="M56" s="405" t="s">
        <v>314</v>
      </c>
      <c r="N56" s="405" t="s">
        <v>315</v>
      </c>
      <c r="O56" s="943" t="s">
        <v>316</v>
      </c>
      <c r="P56" s="951"/>
      <c r="Q56" s="951"/>
    </row>
    <row r="57" spans="3:17" ht="13.5" thickBot="1" x14ac:dyDescent="0.25">
      <c r="C57" s="407"/>
      <c r="D57" s="211" t="str">
        <f t="shared" ref="D57:N57" si="15">D24</f>
        <v>2016-17</v>
      </c>
      <c r="E57" s="211" t="str">
        <f t="shared" si="15"/>
        <v>2017-18</v>
      </c>
      <c r="F57" s="211" t="str">
        <f t="shared" si="15"/>
        <v>2018-19</v>
      </c>
      <c r="G57" s="211" t="str">
        <f t="shared" si="15"/>
        <v>2019-20</v>
      </c>
      <c r="H57" s="211" t="str">
        <f t="shared" si="15"/>
        <v>2020-21</v>
      </c>
      <c r="I57" s="211" t="str">
        <f t="shared" si="15"/>
        <v>2021-22</v>
      </c>
      <c r="J57" s="211" t="str">
        <f t="shared" si="15"/>
        <v>2022-23</v>
      </c>
      <c r="K57" s="211" t="str">
        <f t="shared" si="15"/>
        <v>2023-24</v>
      </c>
      <c r="L57" s="211" t="str">
        <f t="shared" si="15"/>
        <v>2024-25</v>
      </c>
      <c r="M57" s="211" t="str">
        <f t="shared" si="15"/>
        <v>2025-26</v>
      </c>
      <c r="N57" s="211" t="str">
        <f t="shared" si="15"/>
        <v>2026-27</v>
      </c>
      <c r="O57" s="944"/>
      <c r="P57" s="952"/>
      <c r="Q57" s="952"/>
    </row>
    <row r="58" spans="3:17" ht="15" x14ac:dyDescent="0.25">
      <c r="C58" s="924" t="s">
        <v>404</v>
      </c>
      <c r="D58" s="939"/>
      <c r="E58" s="940"/>
      <c r="F58" s="940"/>
      <c r="G58" s="940"/>
      <c r="H58" s="940"/>
      <c r="I58" s="940"/>
      <c r="J58" s="940"/>
      <c r="K58" s="940"/>
      <c r="L58" s="940"/>
      <c r="M58" s="940"/>
      <c r="N58" s="940"/>
      <c r="O58" s="940"/>
      <c r="P58" s="594"/>
      <c r="Q58" s="595"/>
    </row>
    <row r="59" spans="3:17" ht="14.25" x14ac:dyDescent="0.2">
      <c r="C59" s="565" t="s">
        <v>504</v>
      </c>
      <c r="D59" s="554"/>
      <c r="E59" s="555"/>
      <c r="F59" s="555"/>
      <c r="G59" s="555"/>
      <c r="H59" s="555"/>
      <c r="I59" s="555"/>
      <c r="J59" s="555"/>
      <c r="K59" s="555"/>
      <c r="L59" s="555"/>
      <c r="M59" s="555"/>
      <c r="N59" s="555"/>
      <c r="O59" s="556"/>
      <c r="P59" s="556"/>
      <c r="Q59" s="556"/>
    </row>
    <row r="60" spans="3:17" ht="14.25" x14ac:dyDescent="0.2">
      <c r="C60" s="565" t="s">
        <v>505</v>
      </c>
      <c r="D60" s="557"/>
      <c r="E60" s="558"/>
      <c r="F60" s="558"/>
      <c r="G60" s="558"/>
      <c r="H60" s="558"/>
      <c r="I60" s="558"/>
      <c r="J60" s="558"/>
      <c r="K60" s="558"/>
      <c r="L60" s="558"/>
      <c r="M60" s="558"/>
      <c r="N60" s="558"/>
      <c r="O60" s="559"/>
      <c r="P60" s="559"/>
      <c r="Q60" s="559"/>
    </row>
    <row r="61" spans="3:17" ht="14.25" x14ac:dyDescent="0.2">
      <c r="C61" s="445" t="s">
        <v>506</v>
      </c>
      <c r="D61" s="549">
        <v>9669993.5200000014</v>
      </c>
      <c r="E61" s="549">
        <v>9927446.5199999996</v>
      </c>
      <c r="F61" s="549">
        <v>10206165.139999997</v>
      </c>
      <c r="G61" s="549">
        <v>10492929.43</v>
      </c>
      <c r="H61" s="549">
        <v>10787978.539999999</v>
      </c>
      <c r="I61" s="549">
        <v>11091558.920000002</v>
      </c>
      <c r="J61" s="549">
        <v>11403924.57</v>
      </c>
      <c r="K61" s="549">
        <v>11725337.27</v>
      </c>
      <c r="L61" s="550">
        <v>12056066.820000002</v>
      </c>
      <c r="M61" s="549">
        <v>12375813.119999999</v>
      </c>
      <c r="N61" s="550">
        <f>+M61*1.025</f>
        <v>12685208.447999999</v>
      </c>
      <c r="O61" s="335">
        <f t="shared" ref="O61:O66" si="16">SUM(E61:N61)</f>
        <v>112752428.77800001</v>
      </c>
      <c r="P61" s="335">
        <f t="shared" ref="P61:P66" si="17">N61-D61</f>
        <v>3015214.9279999975</v>
      </c>
      <c r="Q61" s="612">
        <f t="shared" ref="Q61:Q66" si="18">P61/D61</f>
        <v>0.31181147347862931</v>
      </c>
    </row>
    <row r="62" spans="3:17" ht="14.25" x14ac:dyDescent="0.2">
      <c r="C62" s="445" t="s">
        <v>507</v>
      </c>
      <c r="D62" s="175">
        <v>4241400.92</v>
      </c>
      <c r="E62" s="175">
        <v>4368642.97</v>
      </c>
      <c r="F62" s="175">
        <v>4499702.26</v>
      </c>
      <c r="G62" s="175">
        <v>4634693.3399999989</v>
      </c>
      <c r="H62" s="175">
        <v>4773734.1399999997</v>
      </c>
      <c r="I62" s="175">
        <v>4916946.1900000013</v>
      </c>
      <c r="J62" s="175">
        <v>5064454.5599999987</v>
      </c>
      <c r="K62" s="175">
        <v>5216388.209999999</v>
      </c>
      <c r="L62" s="175">
        <v>5372879.8399999989</v>
      </c>
      <c r="M62" s="175">
        <v>5534066.25</v>
      </c>
      <c r="N62" s="550">
        <f t="shared" ref="N62:N66" si="19">+M62*1.025</f>
        <v>5672417.9062499991</v>
      </c>
      <c r="O62" s="335">
        <f t="shared" si="16"/>
        <v>50053925.666249998</v>
      </c>
      <c r="P62" s="335">
        <f t="shared" si="17"/>
        <v>1431016.9862499991</v>
      </c>
      <c r="Q62" s="612">
        <f t="shared" si="18"/>
        <v>0.33739252978942608</v>
      </c>
    </row>
    <row r="63" spans="3:17" ht="14.25" x14ac:dyDescent="0.2">
      <c r="C63" s="445" t="s">
        <v>508</v>
      </c>
      <c r="D63" s="175">
        <v>480167</v>
      </c>
      <c r="E63" s="175">
        <v>486298.88</v>
      </c>
      <c r="F63" s="175">
        <v>503436.41</v>
      </c>
      <c r="G63" s="175">
        <v>688579.63</v>
      </c>
      <c r="H63" s="175">
        <v>625728.57000000007</v>
      </c>
      <c r="I63" s="175">
        <v>629883.25</v>
      </c>
      <c r="J63" s="175">
        <v>607043.71</v>
      </c>
      <c r="K63" s="175">
        <v>715209.97</v>
      </c>
      <c r="L63" s="175">
        <v>736382.06</v>
      </c>
      <c r="M63" s="175">
        <v>783560.01</v>
      </c>
      <c r="N63" s="550">
        <f t="shared" si="19"/>
        <v>803149.01024999993</v>
      </c>
      <c r="O63" s="335">
        <f t="shared" si="16"/>
        <v>6579271.5002500005</v>
      </c>
      <c r="P63" s="335">
        <f t="shared" si="17"/>
        <v>322982.01024999993</v>
      </c>
      <c r="Q63" s="612">
        <f t="shared" si="18"/>
        <v>0.67264516355767878</v>
      </c>
    </row>
    <row r="64" spans="3:17" ht="14.25" x14ac:dyDescent="0.2">
      <c r="C64" s="445" t="s">
        <v>509</v>
      </c>
      <c r="D64" s="175">
        <v>492495.75999999995</v>
      </c>
      <c r="E64" s="175">
        <v>507270.64000000007</v>
      </c>
      <c r="F64" s="175">
        <v>522488.75</v>
      </c>
      <c r="G64" s="175">
        <v>538163.41000000015</v>
      </c>
      <c r="H64" s="175">
        <v>554308.30000000005</v>
      </c>
      <c r="I64" s="175">
        <v>570937.54</v>
      </c>
      <c r="J64" s="175">
        <v>588065.67000000016</v>
      </c>
      <c r="K64" s="175">
        <v>605707.63000000012</v>
      </c>
      <c r="L64" s="175">
        <v>623878.87000000011</v>
      </c>
      <c r="M64" s="175">
        <v>642595.23</v>
      </c>
      <c r="N64" s="550">
        <f t="shared" si="19"/>
        <v>658660.11074999988</v>
      </c>
      <c r="O64" s="335">
        <f t="shared" si="16"/>
        <v>5812076.150750001</v>
      </c>
      <c r="P64" s="335">
        <f t="shared" si="17"/>
        <v>166164.35074999993</v>
      </c>
      <c r="Q64" s="612">
        <f t="shared" si="18"/>
        <v>0.33739244932788853</v>
      </c>
    </row>
    <row r="65" spans="3:17" ht="14.25" x14ac:dyDescent="0.2">
      <c r="C65" s="445" t="s">
        <v>510</v>
      </c>
      <c r="D65" s="175">
        <v>6666017.8700000001</v>
      </c>
      <c r="E65" s="175">
        <v>5754513.9199999999</v>
      </c>
      <c r="F65" s="175">
        <v>5896643.1699999999</v>
      </c>
      <c r="G65" s="175">
        <v>6883530.5999999996</v>
      </c>
      <c r="H65" s="175">
        <v>7034196</v>
      </c>
      <c r="I65" s="175">
        <v>6388436.3200000012</v>
      </c>
      <c r="J65" s="175">
        <v>6547822.7300000004</v>
      </c>
      <c r="K65" s="175">
        <v>7556368.7400000002</v>
      </c>
      <c r="L65" s="175">
        <v>7725019.3599999994</v>
      </c>
      <c r="M65" s="175">
        <v>7106960.2899999991</v>
      </c>
      <c r="N65" s="550">
        <f t="shared" si="19"/>
        <v>7284634.2972499989</v>
      </c>
      <c r="O65" s="335">
        <f t="shared" si="16"/>
        <v>68178125.427249998</v>
      </c>
      <c r="P65" s="335">
        <f t="shared" si="17"/>
        <v>618616.42724999879</v>
      </c>
      <c r="Q65" s="612">
        <f t="shared" si="18"/>
        <v>9.280149548263944E-2</v>
      </c>
    </row>
    <row r="66" spans="3:17" ht="28.5" x14ac:dyDescent="0.2">
      <c r="C66" s="445" t="s">
        <v>511</v>
      </c>
      <c r="D66" s="758">
        <v>12769725</v>
      </c>
      <c r="E66" s="758">
        <v>2378342.6799999997</v>
      </c>
      <c r="F66" s="758">
        <v>2046459.1</v>
      </c>
      <c r="G66" s="758">
        <v>1350139.31</v>
      </c>
      <c r="H66" s="758">
        <v>1367696.76</v>
      </c>
      <c r="I66" s="758">
        <v>1385693.13</v>
      </c>
      <c r="J66" s="758">
        <v>1404139.4100000001</v>
      </c>
      <c r="K66" s="758">
        <v>1423046.85</v>
      </c>
      <c r="L66" s="758">
        <v>1442426.98</v>
      </c>
      <c r="M66" s="758">
        <v>1462291.62</v>
      </c>
      <c r="N66" s="550">
        <f t="shared" si="19"/>
        <v>1498848.9105</v>
      </c>
      <c r="O66" s="335">
        <f t="shared" si="16"/>
        <v>15759084.750499999</v>
      </c>
      <c r="P66" s="335">
        <f t="shared" si="17"/>
        <v>-11270876.089500001</v>
      </c>
      <c r="Q66" s="612">
        <f t="shared" si="18"/>
        <v>-0.88262480903073481</v>
      </c>
    </row>
    <row r="67" spans="3:17" ht="14.25" x14ac:dyDescent="0.2">
      <c r="C67" s="565" t="str">
        <f>C34</f>
        <v>Other Income:</v>
      </c>
      <c r="D67" s="551"/>
      <c r="E67" s="552"/>
      <c r="F67" s="552"/>
      <c r="G67" s="552"/>
      <c r="H67" s="552"/>
      <c r="I67" s="552"/>
      <c r="J67" s="552"/>
      <c r="K67" s="552"/>
      <c r="L67" s="552"/>
      <c r="M67" s="552"/>
      <c r="N67" s="552"/>
      <c r="O67" s="613"/>
      <c r="P67" s="613"/>
      <c r="Q67" s="618"/>
    </row>
    <row r="68" spans="3:17" ht="14.25" x14ac:dyDescent="0.2">
      <c r="C68" s="445" t="s">
        <v>513</v>
      </c>
      <c r="D68" s="549">
        <v>0</v>
      </c>
      <c r="E68" s="549">
        <v>0</v>
      </c>
      <c r="F68" s="549">
        <v>0</v>
      </c>
      <c r="G68" s="549">
        <v>0</v>
      </c>
      <c r="H68" s="549">
        <v>0</v>
      </c>
      <c r="I68" s="549">
        <v>0</v>
      </c>
      <c r="J68" s="549">
        <v>0</v>
      </c>
      <c r="K68" s="549">
        <v>0</v>
      </c>
      <c r="L68" s="549">
        <v>0</v>
      </c>
      <c r="M68" s="549"/>
      <c r="N68" s="549">
        <v>0</v>
      </c>
      <c r="O68" s="335">
        <f>SUM(E68:N68)</f>
        <v>0</v>
      </c>
      <c r="P68" s="335">
        <f>N68-D68</f>
        <v>0</v>
      </c>
      <c r="Q68" s="612" t="e">
        <f>P68/D68</f>
        <v>#DIV/0!</v>
      </c>
    </row>
    <row r="69" spans="3:17" ht="14.25" x14ac:dyDescent="0.2">
      <c r="C69" s="445" t="s">
        <v>514</v>
      </c>
      <c r="D69" s="616">
        <f t="shared" ref="D69:N69" si="20">SUM(D59:D68)</f>
        <v>34319800.07</v>
      </c>
      <c r="E69" s="616">
        <f t="shared" si="20"/>
        <v>23422515.609999999</v>
      </c>
      <c r="F69" s="616">
        <f t="shared" si="20"/>
        <v>23674894.829999998</v>
      </c>
      <c r="G69" s="616">
        <f t="shared" si="20"/>
        <v>24588035.719999999</v>
      </c>
      <c r="H69" s="616">
        <f t="shared" si="20"/>
        <v>25143642.310000002</v>
      </c>
      <c r="I69" s="616">
        <f t="shared" si="20"/>
        <v>24983455.350000001</v>
      </c>
      <c r="J69" s="616">
        <f t="shared" si="20"/>
        <v>25615450.650000002</v>
      </c>
      <c r="K69" s="616">
        <f t="shared" si="20"/>
        <v>27242058.669999994</v>
      </c>
      <c r="L69" s="616">
        <f t="shared" si="20"/>
        <v>27956653.93</v>
      </c>
      <c r="M69" s="616">
        <f t="shared" si="20"/>
        <v>27905286.52</v>
      </c>
      <c r="N69" s="616">
        <f t="shared" si="20"/>
        <v>28602918.682999998</v>
      </c>
      <c r="O69" s="335">
        <f>SUM(E69:N69)</f>
        <v>259134912.273</v>
      </c>
      <c r="P69" s="335">
        <f>N69-D69</f>
        <v>-5716881.387000002</v>
      </c>
      <c r="Q69" s="612">
        <f>P69/D69</f>
        <v>-0.16657676837684451</v>
      </c>
    </row>
    <row r="70" spans="3:17" ht="28.5" x14ac:dyDescent="0.2">
      <c r="C70" s="445" t="s">
        <v>684</v>
      </c>
      <c r="D70" s="616">
        <f t="shared" ref="D70:N70" si="21">D69-D66</f>
        <v>21550075.07</v>
      </c>
      <c r="E70" s="616">
        <f t="shared" si="21"/>
        <v>21044172.93</v>
      </c>
      <c r="F70" s="616">
        <f t="shared" si="21"/>
        <v>21628435.729999997</v>
      </c>
      <c r="G70" s="616">
        <f t="shared" si="21"/>
        <v>23237896.41</v>
      </c>
      <c r="H70" s="616">
        <f t="shared" si="21"/>
        <v>23775945.550000001</v>
      </c>
      <c r="I70" s="616">
        <f t="shared" si="21"/>
        <v>23597762.220000003</v>
      </c>
      <c r="J70" s="616">
        <f t="shared" si="21"/>
        <v>24211311.240000002</v>
      </c>
      <c r="K70" s="616">
        <f t="shared" si="21"/>
        <v>25819011.819999993</v>
      </c>
      <c r="L70" s="616">
        <f t="shared" si="21"/>
        <v>26514226.949999999</v>
      </c>
      <c r="M70" s="616">
        <f t="shared" si="21"/>
        <v>26442994.899999999</v>
      </c>
      <c r="N70" s="616">
        <f t="shared" si="21"/>
        <v>27104069.772499997</v>
      </c>
      <c r="O70" s="335">
        <f>SUM(E70:N70)</f>
        <v>243375827.52249998</v>
      </c>
      <c r="P70" s="335">
        <f>N70-D70</f>
        <v>5553994.7024999969</v>
      </c>
      <c r="Q70" s="612">
        <f>P70/D70</f>
        <v>0.25772507448160814</v>
      </c>
    </row>
    <row r="71" spans="3:17" ht="14.25" x14ac:dyDescent="0.2">
      <c r="C71" s="214"/>
      <c r="D71" s="175"/>
      <c r="E71" s="175"/>
      <c r="F71" s="175"/>
      <c r="G71" s="175"/>
      <c r="H71" s="175"/>
      <c r="I71" s="175"/>
      <c r="J71" s="175"/>
      <c r="K71" s="175"/>
      <c r="L71" s="442"/>
      <c r="M71" s="175"/>
      <c r="N71" s="442"/>
      <c r="O71" s="335"/>
      <c r="P71" s="335"/>
      <c r="Q71" s="335"/>
    </row>
    <row r="72" spans="3:17" ht="15" x14ac:dyDescent="0.25">
      <c r="C72" s="924" t="s">
        <v>405</v>
      </c>
      <c r="D72" s="939"/>
      <c r="E72" s="940"/>
      <c r="F72" s="940"/>
      <c r="G72" s="940"/>
      <c r="H72" s="940"/>
      <c r="I72" s="940"/>
      <c r="J72" s="940"/>
      <c r="K72" s="940"/>
      <c r="L72" s="940"/>
      <c r="M72" s="940"/>
      <c r="N72" s="940"/>
      <c r="O72" s="940"/>
      <c r="P72" s="591"/>
      <c r="Q72" s="553"/>
    </row>
    <row r="73" spans="3:17" ht="14.25" x14ac:dyDescent="0.2">
      <c r="C73" s="565" t="s">
        <v>515</v>
      </c>
      <c r="D73" s="551"/>
      <c r="E73" s="552"/>
      <c r="F73" s="552"/>
      <c r="G73" s="552"/>
      <c r="H73" s="552"/>
      <c r="I73" s="552"/>
      <c r="J73" s="552"/>
      <c r="K73" s="552"/>
      <c r="L73" s="552"/>
      <c r="M73" s="552"/>
      <c r="N73" s="552"/>
      <c r="O73" s="553"/>
      <c r="P73" s="553"/>
      <c r="Q73" s="553"/>
    </row>
    <row r="74" spans="3:17" ht="14.25" x14ac:dyDescent="0.2">
      <c r="C74" s="626" t="s">
        <v>516</v>
      </c>
      <c r="D74" s="549">
        <v>7356856.6600000001</v>
      </c>
      <c r="E74" s="549">
        <v>7481569.679999995</v>
      </c>
      <c r="F74" s="549">
        <v>7623123.4899999984</v>
      </c>
      <c r="G74" s="549">
        <v>7838652.5299999993</v>
      </c>
      <c r="H74" s="549">
        <v>8060369.2499999981</v>
      </c>
      <c r="I74" s="549">
        <v>8274106.4499999993</v>
      </c>
      <c r="J74" s="549">
        <v>8564005.0099999979</v>
      </c>
      <c r="K74" s="549">
        <v>8862300.0800000038</v>
      </c>
      <c r="L74" s="549">
        <v>9169236.3499999996</v>
      </c>
      <c r="M74" s="549">
        <v>9485067.129999999</v>
      </c>
      <c r="N74" s="549">
        <f>+M74*1.025</f>
        <v>9722193.8082499988</v>
      </c>
      <c r="O74" s="335">
        <f>SUM(E74:N74)</f>
        <v>85080623.778249994</v>
      </c>
      <c r="P74" s="335">
        <f t="shared" ref="P74:P82" si="22">N74-D74</f>
        <v>2365337.1482499987</v>
      </c>
      <c r="Q74" s="612">
        <f>P74/D74</f>
        <v>0.32151464376227207</v>
      </c>
    </row>
    <row r="75" spans="3:17" ht="14.25" x14ac:dyDescent="0.2">
      <c r="C75" s="626" t="s">
        <v>686</v>
      </c>
      <c r="D75" s="175">
        <v>557037</v>
      </c>
      <c r="E75" s="175">
        <v>559755.57323434087</v>
      </c>
      <c r="F75" s="175">
        <v>581006.90307983151</v>
      </c>
      <c r="G75" s="175">
        <v>619613.45488154702</v>
      </c>
      <c r="H75" s="175">
        <v>630246.37690576736</v>
      </c>
      <c r="I75" s="175">
        <v>625970.30063270777</v>
      </c>
      <c r="J75" s="175">
        <v>618064.43286845682</v>
      </c>
      <c r="K75" s="175">
        <v>606135.91561252857</v>
      </c>
      <c r="L75" s="175">
        <v>549273.95264967286</v>
      </c>
      <c r="M75" s="175">
        <v>496539.18840042711</v>
      </c>
      <c r="N75" s="175">
        <f>90110+163853</f>
        <v>253963</v>
      </c>
      <c r="O75" s="335">
        <f t="shared" ref="O75:O82" si="23">SUM(E75:N75)</f>
        <v>5540569.09826528</v>
      </c>
      <c r="P75" s="335">
        <f t="shared" si="22"/>
        <v>-303074</v>
      </c>
      <c r="Q75" s="612">
        <f t="shared" ref="Q75:Q82" si="24">P75/D75</f>
        <v>-0.54408235000547545</v>
      </c>
    </row>
    <row r="76" spans="3:17" ht="14.25" x14ac:dyDescent="0.2">
      <c r="C76" s="626" t="s">
        <v>517</v>
      </c>
      <c r="D76" s="175">
        <v>6917131.4500000002</v>
      </c>
      <c r="E76" s="175">
        <v>6820982.2600000072</v>
      </c>
      <c r="F76" s="175">
        <v>6956336.0199999968</v>
      </c>
      <c r="G76" s="175">
        <v>7151082.0999999996</v>
      </c>
      <c r="H76" s="175">
        <v>7345643.5700000022</v>
      </c>
      <c r="I76" s="175">
        <v>7570542.6200000001</v>
      </c>
      <c r="J76" s="175">
        <v>7750926.9199999999</v>
      </c>
      <c r="K76" s="175">
        <v>7961948.1399999894</v>
      </c>
      <c r="L76" s="175">
        <v>8178762.3800000083</v>
      </c>
      <c r="M76" s="175">
        <v>8383263.0799999898</v>
      </c>
      <c r="N76" s="549">
        <f t="shared" ref="N76:N79" si="25">+M76*1.025</f>
        <v>8592844.6569999885</v>
      </c>
      <c r="O76" s="335">
        <f t="shared" si="23"/>
        <v>76712331.746999979</v>
      </c>
      <c r="P76" s="335">
        <f t="shared" si="22"/>
        <v>1675713.2069999883</v>
      </c>
      <c r="Q76" s="612">
        <f t="shared" si="24"/>
        <v>0.24225550997733147</v>
      </c>
    </row>
    <row r="77" spans="3:17" ht="14.25" x14ac:dyDescent="0.2">
      <c r="C77" s="626" t="s">
        <v>518</v>
      </c>
      <c r="D77" s="758">
        <v>5267141.74</v>
      </c>
      <c r="E77" s="175">
        <v>5319813.13</v>
      </c>
      <c r="F77" s="175">
        <v>5373011.2600000026</v>
      </c>
      <c r="G77" s="175">
        <v>5426741.3800000018</v>
      </c>
      <c r="H77" s="175">
        <v>5481008.7899999991</v>
      </c>
      <c r="I77" s="175">
        <v>5535818.8800000008</v>
      </c>
      <c r="J77" s="175">
        <v>5591177.0600000005</v>
      </c>
      <c r="K77" s="175">
        <v>5647088.8200000003</v>
      </c>
      <c r="L77" s="442">
        <v>5703559.6900000004</v>
      </c>
      <c r="M77" s="175">
        <v>5760595.2699999986</v>
      </c>
      <c r="N77" s="549">
        <f t="shared" si="25"/>
        <v>5904610.1517499983</v>
      </c>
      <c r="O77" s="335">
        <f t="shared" si="23"/>
        <v>55743424.43175</v>
      </c>
      <c r="P77" s="335">
        <f t="shared" si="22"/>
        <v>637468.41174999811</v>
      </c>
      <c r="Q77" s="612">
        <f t="shared" si="24"/>
        <v>0.12102738889840434</v>
      </c>
    </row>
    <row r="78" spans="3:17" ht="14.25" x14ac:dyDescent="0.2">
      <c r="C78" s="626" t="s">
        <v>519</v>
      </c>
      <c r="D78" s="762">
        <v>2286300.2400000002</v>
      </c>
      <c r="E78" s="175">
        <v>2219504.5999999959</v>
      </c>
      <c r="F78" s="175">
        <v>2258812.9199999985</v>
      </c>
      <c r="G78" s="175">
        <v>2371558.2699999996</v>
      </c>
      <c r="H78" s="175">
        <v>2484476.850000002</v>
      </c>
      <c r="I78" s="175">
        <v>2443506.3800000027</v>
      </c>
      <c r="J78" s="175">
        <v>2508791.0799999982</v>
      </c>
      <c r="K78" s="175">
        <v>2585662.709999999</v>
      </c>
      <c r="L78" s="442">
        <v>2619163.0399999991</v>
      </c>
      <c r="M78" s="175">
        <v>2698068.5399999991</v>
      </c>
      <c r="N78" s="549">
        <f t="shared" si="25"/>
        <v>2765520.2534999987</v>
      </c>
      <c r="O78" s="335">
        <f t="shared" si="23"/>
        <v>24955064.643499993</v>
      </c>
      <c r="P78" s="335">
        <f t="shared" si="22"/>
        <v>479220.01349999849</v>
      </c>
      <c r="Q78" s="612">
        <f t="shared" si="24"/>
        <v>0.20960502261067795</v>
      </c>
    </row>
    <row r="79" spans="3:17" ht="14.25" x14ac:dyDescent="0.2">
      <c r="C79" s="626" t="s">
        <v>616</v>
      </c>
      <c r="D79" s="763">
        <v>0</v>
      </c>
      <c r="E79" s="442">
        <v>0</v>
      </c>
      <c r="F79" s="442">
        <v>0</v>
      </c>
      <c r="G79" s="442">
        <v>0</v>
      </c>
      <c r="H79" s="442">
        <v>0</v>
      </c>
      <c r="I79" s="442">
        <v>0</v>
      </c>
      <c r="J79" s="442">
        <v>0</v>
      </c>
      <c r="K79" s="442">
        <v>0</v>
      </c>
      <c r="L79" s="442">
        <v>0</v>
      </c>
      <c r="M79" s="442">
        <v>0</v>
      </c>
      <c r="N79" s="549">
        <f t="shared" si="25"/>
        <v>0</v>
      </c>
      <c r="O79" s="335">
        <f t="shared" si="23"/>
        <v>0</v>
      </c>
      <c r="P79" s="335">
        <f t="shared" si="22"/>
        <v>0</v>
      </c>
      <c r="Q79" s="612" t="e">
        <f t="shared" si="24"/>
        <v>#DIV/0!</v>
      </c>
    </row>
    <row r="80" spans="3:17" ht="14.25" x14ac:dyDescent="0.2">
      <c r="C80" s="626" t="s">
        <v>520</v>
      </c>
      <c r="D80" s="616">
        <f t="shared" ref="D80:N80" si="26">SUM(D73:D79)</f>
        <v>22384467.090000004</v>
      </c>
      <c r="E80" s="616">
        <f t="shared" si="26"/>
        <v>22401625.243234336</v>
      </c>
      <c r="F80" s="616">
        <f t="shared" si="26"/>
        <v>22792290.593079828</v>
      </c>
      <c r="G80" s="616">
        <f t="shared" si="26"/>
        <v>23407647.734881546</v>
      </c>
      <c r="H80" s="616">
        <f t="shared" si="26"/>
        <v>24001744.83690577</v>
      </c>
      <c r="I80" s="616">
        <f t="shared" si="26"/>
        <v>24449944.630632713</v>
      </c>
      <c r="J80" s="616">
        <f t="shared" si="26"/>
        <v>25032964.502868451</v>
      </c>
      <c r="K80" s="616">
        <f t="shared" si="26"/>
        <v>25663135.665612519</v>
      </c>
      <c r="L80" s="616">
        <f t="shared" si="26"/>
        <v>26219995.41264968</v>
      </c>
      <c r="M80" s="616">
        <f t="shared" si="26"/>
        <v>26823533.208400413</v>
      </c>
      <c r="N80" s="616">
        <f t="shared" si="26"/>
        <v>27239131.870499983</v>
      </c>
      <c r="O80" s="335">
        <f t="shared" si="23"/>
        <v>248032013.69876522</v>
      </c>
      <c r="P80" s="335">
        <f>N80-D80</f>
        <v>4854664.7804999799</v>
      </c>
      <c r="Q80" s="612">
        <f t="shared" si="24"/>
        <v>0.21687649569592585</v>
      </c>
    </row>
    <row r="81" spans="3:17" ht="28.5" x14ac:dyDescent="0.2">
      <c r="C81" s="626" t="s">
        <v>521</v>
      </c>
      <c r="D81" s="616">
        <f t="shared" ref="D81:N81" si="27">D69-D80</f>
        <v>11935332.979999997</v>
      </c>
      <c r="E81" s="616">
        <f t="shared" si="27"/>
        <v>1020890.366765663</v>
      </c>
      <c r="F81" s="616">
        <f t="shared" si="27"/>
        <v>882604.23692017049</v>
      </c>
      <c r="G81" s="616">
        <f t="shared" si="27"/>
        <v>1180387.9851184525</v>
      </c>
      <c r="H81" s="616">
        <f t="shared" si="27"/>
        <v>1141897.4730942324</v>
      </c>
      <c r="I81" s="616">
        <f t="shared" si="27"/>
        <v>533510.71936728805</v>
      </c>
      <c r="J81" s="616">
        <f t="shared" si="27"/>
        <v>582486.14713155106</v>
      </c>
      <c r="K81" s="616">
        <f t="shared" si="27"/>
        <v>1578923.0043874756</v>
      </c>
      <c r="L81" s="616">
        <f t="shared" si="27"/>
        <v>1736658.5173503198</v>
      </c>
      <c r="M81" s="616">
        <f t="shared" si="27"/>
        <v>1081753.3115995862</v>
      </c>
      <c r="N81" s="616">
        <f t="shared" si="27"/>
        <v>1363786.8125000149</v>
      </c>
      <c r="O81" s="335">
        <f t="shared" si="23"/>
        <v>11102898.574234754</v>
      </c>
      <c r="P81" s="335">
        <f t="shared" si="22"/>
        <v>-10571546.167499982</v>
      </c>
      <c r="Q81" s="612">
        <f t="shared" si="24"/>
        <v>-0.88573533601573506</v>
      </c>
    </row>
    <row r="82" spans="3:17" ht="28.5" x14ac:dyDescent="0.2">
      <c r="C82" s="626" t="s">
        <v>685</v>
      </c>
      <c r="D82" s="616">
        <f t="shared" ref="D82:N82" si="28">D70-D80</f>
        <v>-834392.02000000328</v>
      </c>
      <c r="E82" s="616">
        <f t="shared" si="28"/>
        <v>-1357452.3132343367</v>
      </c>
      <c r="F82" s="616">
        <f t="shared" si="28"/>
        <v>-1163854.863079831</v>
      </c>
      <c r="G82" s="616">
        <f t="shared" si="28"/>
        <v>-169751.3248815462</v>
      </c>
      <c r="H82" s="616">
        <f t="shared" si="28"/>
        <v>-225799.28690576926</v>
      </c>
      <c r="I82" s="616">
        <f t="shared" si="28"/>
        <v>-852182.4106327109</v>
      </c>
      <c r="J82" s="616">
        <f t="shared" si="28"/>
        <v>-821653.26286844909</v>
      </c>
      <c r="K82" s="616">
        <f t="shared" si="28"/>
        <v>155876.15438747406</v>
      </c>
      <c r="L82" s="616">
        <f t="shared" si="28"/>
        <v>294231.53735031933</v>
      </c>
      <c r="M82" s="616">
        <f t="shared" si="28"/>
        <v>-380538.30840041488</v>
      </c>
      <c r="N82" s="616">
        <f t="shared" si="28"/>
        <v>-135062.09799998626</v>
      </c>
      <c r="O82" s="335">
        <f t="shared" si="23"/>
        <v>-4656186.1762652509</v>
      </c>
      <c r="P82" s="335">
        <f t="shared" si="22"/>
        <v>699329.92200001702</v>
      </c>
      <c r="Q82" s="612">
        <f t="shared" si="24"/>
        <v>-0.83813112450429983</v>
      </c>
    </row>
    <row r="83" spans="3:17" ht="14.25" x14ac:dyDescent="0.2">
      <c r="C83" s="628"/>
      <c r="D83" s="175"/>
      <c r="E83" s="175"/>
      <c r="F83" s="175"/>
      <c r="G83" s="175"/>
      <c r="H83" s="175"/>
      <c r="I83" s="175"/>
      <c r="J83" s="175"/>
      <c r="K83" s="175"/>
      <c r="L83" s="175"/>
      <c r="M83" s="175"/>
      <c r="N83" s="175"/>
      <c r="O83" s="442"/>
      <c r="P83" s="442"/>
      <c r="Q83" s="175"/>
    </row>
    <row r="84" spans="3:17" ht="14.25" x14ac:dyDescent="0.2">
      <c r="C84" s="626" t="s">
        <v>524</v>
      </c>
      <c r="D84" s="657"/>
      <c r="E84" s="616">
        <f t="shared" ref="E84:N84" si="29">E61-D61</f>
        <v>257452.99999999814</v>
      </c>
      <c r="F84" s="616">
        <f t="shared" si="29"/>
        <v>278718.61999999732</v>
      </c>
      <c r="G84" s="616">
        <f t="shared" si="29"/>
        <v>286764.29000000283</v>
      </c>
      <c r="H84" s="616">
        <f t="shared" si="29"/>
        <v>295049.1099999994</v>
      </c>
      <c r="I84" s="616">
        <f t="shared" si="29"/>
        <v>303580.38000000268</v>
      </c>
      <c r="J84" s="616">
        <f t="shared" si="29"/>
        <v>312365.64999999851</v>
      </c>
      <c r="K84" s="616">
        <f t="shared" si="29"/>
        <v>321412.69999999925</v>
      </c>
      <c r="L84" s="616">
        <f t="shared" si="29"/>
        <v>330729.55000000261</v>
      </c>
      <c r="M84" s="616">
        <f t="shared" si="29"/>
        <v>319746.29999999702</v>
      </c>
      <c r="N84" s="616">
        <f t="shared" si="29"/>
        <v>309395.32799999975</v>
      </c>
      <c r="O84" s="616">
        <f>N61-D61</f>
        <v>3015214.9279999975</v>
      </c>
      <c r="P84" s="657"/>
      <c r="Q84" s="657"/>
    </row>
    <row r="85" spans="3:17" ht="28.5" x14ac:dyDescent="0.2">
      <c r="C85" s="626" t="s">
        <v>567</v>
      </c>
      <c r="D85" s="657"/>
      <c r="E85" s="617">
        <f t="shared" ref="E85:N85" si="30">(E61/D61)-1</f>
        <v>2.6623906155419874E-2</v>
      </c>
      <c r="F85" s="617">
        <f t="shared" si="30"/>
        <v>2.8075559957788432E-2</v>
      </c>
      <c r="G85" s="617">
        <f t="shared" si="30"/>
        <v>2.8097163436648254E-2</v>
      </c>
      <c r="H85" s="617">
        <f t="shared" si="30"/>
        <v>2.8118850123630246E-2</v>
      </c>
      <c r="I85" s="617">
        <f t="shared" si="30"/>
        <v>2.8140617713909855E-2</v>
      </c>
      <c r="J85" s="617">
        <f t="shared" si="30"/>
        <v>2.8162465912411117E-2</v>
      </c>
      <c r="K85" s="617">
        <f t="shared" si="30"/>
        <v>2.8184393717013201E-2</v>
      </c>
      <c r="L85" s="617">
        <f t="shared" si="30"/>
        <v>2.8206399729429954E-2</v>
      </c>
      <c r="M85" s="617">
        <f t="shared" si="30"/>
        <v>2.6521609806405833E-2</v>
      </c>
      <c r="N85" s="617">
        <f t="shared" si="30"/>
        <v>2.4999999999999911E-2</v>
      </c>
      <c r="O85" s="612">
        <f>(N61/D61)-1</f>
        <v>0.31181147347862925</v>
      </c>
      <c r="P85" s="657"/>
      <c r="Q85" s="657"/>
    </row>
    <row r="86" spans="3:17" ht="12.75" thickBot="1" x14ac:dyDescent="0.25"/>
    <row r="87" spans="3:17" ht="16.5" thickBot="1" x14ac:dyDescent="0.3">
      <c r="E87" s="945" t="s">
        <v>523</v>
      </c>
      <c r="F87" s="946"/>
      <c r="G87" s="946"/>
      <c r="H87" s="946"/>
      <c r="I87" s="946"/>
      <c r="J87" s="946"/>
      <c r="K87" s="946"/>
      <c r="L87" s="946"/>
      <c r="M87" s="947"/>
      <c r="N87" s="947"/>
      <c r="O87" s="947"/>
      <c r="P87" s="554"/>
      <c r="Q87" s="556"/>
    </row>
    <row r="88" spans="3:17" ht="16.5" thickTop="1" x14ac:dyDescent="0.25">
      <c r="C88" s="403"/>
      <c r="D88" s="592"/>
      <c r="E88" s="953"/>
      <c r="F88" s="942"/>
      <c r="G88" s="942"/>
      <c r="H88" s="942"/>
      <c r="I88" s="942"/>
      <c r="J88" s="942"/>
      <c r="K88" s="942"/>
      <c r="L88" s="942"/>
      <c r="M88" s="942"/>
      <c r="N88" s="942"/>
      <c r="O88" s="942"/>
      <c r="P88" s="601"/>
      <c r="Q88" s="595"/>
    </row>
    <row r="89" spans="3:17" ht="12.75" customHeight="1" x14ac:dyDescent="0.2">
      <c r="C89" s="404"/>
      <c r="D89" s="405" t="s">
        <v>530</v>
      </c>
      <c r="E89" s="405" t="s">
        <v>306</v>
      </c>
      <c r="F89" s="405" t="s">
        <v>307</v>
      </c>
      <c r="G89" s="405" t="s">
        <v>308</v>
      </c>
      <c r="H89" s="405" t="s">
        <v>309</v>
      </c>
      <c r="I89" s="405" t="s">
        <v>310</v>
      </c>
      <c r="J89" s="405" t="s">
        <v>311</v>
      </c>
      <c r="K89" s="405" t="s">
        <v>312</v>
      </c>
      <c r="L89" s="405" t="s">
        <v>313</v>
      </c>
      <c r="M89" s="405" t="s">
        <v>314</v>
      </c>
      <c r="N89" s="405" t="s">
        <v>315</v>
      </c>
      <c r="O89" s="943" t="s">
        <v>316</v>
      </c>
      <c r="P89" s="601"/>
      <c r="Q89" s="595"/>
    </row>
    <row r="90" spans="3:17" ht="12.75" x14ac:dyDescent="0.2">
      <c r="C90" s="407"/>
      <c r="D90" s="211" t="str">
        <f t="shared" ref="D90:N90" si="31">D57</f>
        <v>2016-17</v>
      </c>
      <c r="E90" s="211" t="str">
        <f t="shared" si="31"/>
        <v>2017-18</v>
      </c>
      <c r="F90" s="211" t="str">
        <f t="shared" si="31"/>
        <v>2018-19</v>
      </c>
      <c r="G90" s="211" t="str">
        <f t="shared" si="31"/>
        <v>2019-20</v>
      </c>
      <c r="H90" s="211" t="str">
        <f t="shared" si="31"/>
        <v>2020-21</v>
      </c>
      <c r="I90" s="211" t="str">
        <f t="shared" si="31"/>
        <v>2021-22</v>
      </c>
      <c r="J90" s="211" t="str">
        <f t="shared" si="31"/>
        <v>2022-23</v>
      </c>
      <c r="K90" s="211" t="str">
        <f t="shared" si="31"/>
        <v>2023-24</v>
      </c>
      <c r="L90" s="211" t="str">
        <f t="shared" si="31"/>
        <v>2024-25</v>
      </c>
      <c r="M90" s="211" t="str">
        <f t="shared" si="31"/>
        <v>2025-26</v>
      </c>
      <c r="N90" s="211" t="str">
        <f t="shared" si="31"/>
        <v>2026-27</v>
      </c>
      <c r="O90" s="944"/>
      <c r="P90" s="601"/>
      <c r="Q90" s="595"/>
    </row>
    <row r="91" spans="3:17" ht="15" x14ac:dyDescent="0.25">
      <c r="C91" s="948" t="s">
        <v>404</v>
      </c>
      <c r="D91" s="939"/>
      <c r="E91" s="940"/>
      <c r="F91" s="940"/>
      <c r="G91" s="940"/>
      <c r="H91" s="940"/>
      <c r="I91" s="940"/>
      <c r="J91" s="940"/>
      <c r="K91" s="940"/>
      <c r="L91" s="940"/>
      <c r="M91" s="940"/>
      <c r="N91" s="940"/>
      <c r="O91" s="940"/>
      <c r="P91" s="601"/>
      <c r="Q91" s="595"/>
    </row>
    <row r="92" spans="3:17" ht="14.25" x14ac:dyDescent="0.2">
      <c r="C92" s="565" t="s">
        <v>504</v>
      </c>
      <c r="D92" s="554"/>
      <c r="E92" s="555"/>
      <c r="F92" s="555"/>
      <c r="G92" s="555"/>
      <c r="H92" s="555"/>
      <c r="I92" s="555"/>
      <c r="J92" s="555"/>
      <c r="K92" s="555"/>
      <c r="L92" s="555"/>
      <c r="M92" s="555"/>
      <c r="N92" s="555"/>
      <c r="O92" s="555"/>
      <c r="P92" s="601"/>
      <c r="Q92" s="595"/>
    </row>
    <row r="93" spans="3:17" ht="14.25" x14ac:dyDescent="0.2">
      <c r="C93" s="565" t="s">
        <v>505</v>
      </c>
      <c r="D93" s="557"/>
      <c r="E93" s="558"/>
      <c r="F93" s="558"/>
      <c r="G93" s="558"/>
      <c r="H93" s="558"/>
      <c r="I93" s="558"/>
      <c r="J93" s="558"/>
      <c r="K93" s="558"/>
      <c r="L93" s="558"/>
      <c r="M93" s="558"/>
      <c r="N93" s="558"/>
      <c r="O93" s="558"/>
      <c r="P93" s="601"/>
      <c r="Q93" s="595"/>
    </row>
    <row r="94" spans="3:17" ht="14.25" x14ac:dyDescent="0.2">
      <c r="C94" s="626" t="s">
        <v>506</v>
      </c>
      <c r="D94" s="616">
        <f t="shared" ref="D94:O94" si="32">D28-D61</f>
        <v>0</v>
      </c>
      <c r="E94" s="616">
        <f t="shared" si="32"/>
        <v>240930.10000000149</v>
      </c>
      <c r="F94" s="616">
        <f t="shared" si="32"/>
        <v>502339.24000000209</v>
      </c>
      <c r="G94" s="616">
        <f t="shared" si="32"/>
        <v>785606.78999999911</v>
      </c>
      <c r="H94" s="616">
        <f t="shared" si="32"/>
        <v>1092198.5600000005</v>
      </c>
      <c r="I94" s="616">
        <f t="shared" si="32"/>
        <v>1423672.2200000007</v>
      </c>
      <c r="J94" s="616">
        <f t="shared" si="32"/>
        <v>1781682.83</v>
      </c>
      <c r="K94" s="616">
        <f t="shared" si="32"/>
        <v>2167988.8500000015</v>
      </c>
      <c r="L94" s="616">
        <f t="shared" si="32"/>
        <v>2273941.4099999983</v>
      </c>
      <c r="M94" s="616">
        <f t="shared" si="32"/>
        <v>2384095.3500000015</v>
      </c>
      <c r="N94" s="616">
        <f t="shared" si="32"/>
        <v>2443697.7337500006</v>
      </c>
      <c r="O94" s="611">
        <f t="shared" si="32"/>
        <v>15096153.083749995</v>
      </c>
      <c r="P94" s="601"/>
      <c r="Q94" s="595"/>
    </row>
    <row r="95" spans="3:17" ht="14.25" x14ac:dyDescent="0.2">
      <c r="C95" s="626" t="s">
        <v>507</v>
      </c>
      <c r="D95" s="616">
        <f t="shared" ref="D95:O95" si="33">D29-D62</f>
        <v>0</v>
      </c>
      <c r="E95" s="616">
        <f t="shared" si="33"/>
        <v>0</v>
      </c>
      <c r="F95" s="616">
        <f t="shared" si="33"/>
        <v>0</v>
      </c>
      <c r="G95" s="616">
        <f t="shared" si="33"/>
        <v>0</v>
      </c>
      <c r="H95" s="616">
        <f t="shared" si="33"/>
        <v>0</v>
      </c>
      <c r="I95" s="616">
        <f t="shared" si="33"/>
        <v>0</v>
      </c>
      <c r="J95" s="616">
        <f t="shared" si="33"/>
        <v>0</v>
      </c>
      <c r="K95" s="616">
        <f t="shared" si="33"/>
        <v>0</v>
      </c>
      <c r="L95" s="616">
        <f t="shared" si="33"/>
        <v>0</v>
      </c>
      <c r="M95" s="616">
        <f t="shared" si="33"/>
        <v>0</v>
      </c>
      <c r="N95" s="616">
        <f t="shared" si="33"/>
        <v>0</v>
      </c>
      <c r="O95" s="611">
        <f t="shared" si="33"/>
        <v>0</v>
      </c>
      <c r="P95" s="601"/>
      <c r="Q95" s="595"/>
    </row>
    <row r="96" spans="3:17" ht="14.25" x14ac:dyDescent="0.2">
      <c r="C96" s="626" t="s">
        <v>508</v>
      </c>
      <c r="D96" s="616">
        <f t="shared" ref="D96:O96" si="34">D30-D63</f>
        <v>-40000</v>
      </c>
      <c r="E96" s="616">
        <f t="shared" si="34"/>
        <v>-72000</v>
      </c>
      <c r="F96" s="616">
        <f t="shared" si="34"/>
        <v>-94999.999999999942</v>
      </c>
      <c r="G96" s="616">
        <f t="shared" si="34"/>
        <v>-158000</v>
      </c>
      <c r="H96" s="616">
        <f t="shared" si="34"/>
        <v>-168000.00000000006</v>
      </c>
      <c r="I96" s="616">
        <f t="shared" si="34"/>
        <v>-175000</v>
      </c>
      <c r="J96" s="616">
        <f t="shared" si="34"/>
        <v>-165000</v>
      </c>
      <c r="K96" s="616">
        <f t="shared" si="34"/>
        <v>-170000</v>
      </c>
      <c r="L96" s="616">
        <f t="shared" si="34"/>
        <v>-140000</v>
      </c>
      <c r="M96" s="616">
        <f t="shared" si="34"/>
        <v>-100000</v>
      </c>
      <c r="N96" s="616">
        <f t="shared" si="34"/>
        <v>-102500</v>
      </c>
      <c r="O96" s="611">
        <f t="shared" si="34"/>
        <v>-1345500</v>
      </c>
      <c r="P96" s="601"/>
      <c r="Q96" s="595"/>
    </row>
    <row r="97" spans="3:17" ht="14.25" x14ac:dyDescent="0.2">
      <c r="C97" s="626" t="s">
        <v>509</v>
      </c>
      <c r="D97" s="616">
        <f t="shared" ref="D97:O97" si="35">D31-D64</f>
        <v>0</v>
      </c>
      <c r="E97" s="616">
        <f t="shared" si="35"/>
        <v>0</v>
      </c>
      <c r="F97" s="616">
        <f t="shared" si="35"/>
        <v>0</v>
      </c>
      <c r="G97" s="616">
        <f t="shared" si="35"/>
        <v>0</v>
      </c>
      <c r="H97" s="616">
        <f t="shared" si="35"/>
        <v>0</v>
      </c>
      <c r="I97" s="616">
        <f t="shared" si="35"/>
        <v>0</v>
      </c>
      <c r="J97" s="616">
        <f t="shared" si="35"/>
        <v>0</v>
      </c>
      <c r="K97" s="616">
        <f t="shared" si="35"/>
        <v>0</v>
      </c>
      <c r="L97" s="616">
        <f t="shared" si="35"/>
        <v>0</v>
      </c>
      <c r="M97" s="616">
        <f t="shared" si="35"/>
        <v>0</v>
      </c>
      <c r="N97" s="616">
        <f t="shared" si="35"/>
        <v>0</v>
      </c>
      <c r="O97" s="611">
        <f t="shared" si="35"/>
        <v>0</v>
      </c>
      <c r="P97" s="601"/>
      <c r="Q97" s="595"/>
    </row>
    <row r="98" spans="3:17" ht="14.25" x14ac:dyDescent="0.2">
      <c r="C98" s="626" t="s">
        <v>510</v>
      </c>
      <c r="D98" s="616">
        <f t="shared" ref="D98:O98" si="36">D32-D65</f>
        <v>0</v>
      </c>
      <c r="E98" s="616">
        <f t="shared" si="36"/>
        <v>0</v>
      </c>
      <c r="F98" s="616">
        <f t="shared" si="36"/>
        <v>0</v>
      </c>
      <c r="G98" s="616">
        <f t="shared" si="36"/>
        <v>0</v>
      </c>
      <c r="H98" s="616">
        <f t="shared" si="36"/>
        <v>0</v>
      </c>
      <c r="I98" s="616">
        <f t="shared" si="36"/>
        <v>0</v>
      </c>
      <c r="J98" s="616">
        <f t="shared" si="36"/>
        <v>0</v>
      </c>
      <c r="K98" s="616">
        <f t="shared" si="36"/>
        <v>0</v>
      </c>
      <c r="L98" s="616">
        <f t="shared" si="36"/>
        <v>0</v>
      </c>
      <c r="M98" s="616">
        <f t="shared" si="36"/>
        <v>0</v>
      </c>
      <c r="N98" s="616">
        <f t="shared" si="36"/>
        <v>0</v>
      </c>
      <c r="O98" s="611">
        <f t="shared" si="36"/>
        <v>0</v>
      </c>
      <c r="P98" s="601"/>
      <c r="Q98" s="595"/>
    </row>
    <row r="99" spans="3:17" ht="28.5" x14ac:dyDescent="0.2">
      <c r="C99" s="626" t="s">
        <v>511</v>
      </c>
      <c r="D99" s="619">
        <f t="shared" ref="D99:O99" si="37">D33-D66</f>
        <v>0</v>
      </c>
      <c r="E99" s="619">
        <f t="shared" si="37"/>
        <v>0</v>
      </c>
      <c r="F99" s="619">
        <f t="shared" si="37"/>
        <v>0</v>
      </c>
      <c r="G99" s="619">
        <f t="shared" si="37"/>
        <v>0</v>
      </c>
      <c r="H99" s="619">
        <f t="shared" si="37"/>
        <v>0</v>
      </c>
      <c r="I99" s="619">
        <f t="shared" si="37"/>
        <v>0</v>
      </c>
      <c r="J99" s="619">
        <f t="shared" si="37"/>
        <v>0</v>
      </c>
      <c r="K99" s="619">
        <f t="shared" si="37"/>
        <v>0</v>
      </c>
      <c r="L99" s="619">
        <f t="shared" si="37"/>
        <v>0</v>
      </c>
      <c r="M99" s="619">
        <f t="shared" si="37"/>
        <v>0</v>
      </c>
      <c r="N99" s="619">
        <f t="shared" si="37"/>
        <v>0</v>
      </c>
      <c r="O99" s="620">
        <f t="shared" si="37"/>
        <v>0</v>
      </c>
      <c r="P99" s="601"/>
      <c r="Q99" s="595"/>
    </row>
    <row r="100" spans="3:17" ht="14.25" x14ac:dyDescent="0.2">
      <c r="C100" s="627" t="str">
        <f>C67</f>
        <v>Other Income:</v>
      </c>
      <c r="D100" s="551"/>
      <c r="E100" s="552"/>
      <c r="F100" s="552"/>
      <c r="G100" s="552"/>
      <c r="H100" s="552"/>
      <c r="I100" s="552"/>
      <c r="J100" s="552"/>
      <c r="K100" s="552"/>
      <c r="L100" s="552"/>
      <c r="M100" s="552"/>
      <c r="N100" s="552"/>
      <c r="O100" s="552"/>
      <c r="P100" s="601"/>
      <c r="Q100" s="595"/>
    </row>
    <row r="101" spans="3:17" ht="14.25" x14ac:dyDescent="0.2">
      <c r="C101" s="626" t="s">
        <v>513</v>
      </c>
      <c r="D101" s="616">
        <f t="shared" ref="D101:O101" si="38">D35-D68</f>
        <v>0</v>
      </c>
      <c r="E101" s="616">
        <f t="shared" si="38"/>
        <v>0</v>
      </c>
      <c r="F101" s="616">
        <f t="shared" si="38"/>
        <v>0</v>
      </c>
      <c r="G101" s="616">
        <f t="shared" si="38"/>
        <v>0</v>
      </c>
      <c r="H101" s="616">
        <f t="shared" si="38"/>
        <v>0</v>
      </c>
      <c r="I101" s="616">
        <f t="shared" si="38"/>
        <v>0</v>
      </c>
      <c r="J101" s="616">
        <f t="shared" si="38"/>
        <v>0</v>
      </c>
      <c r="K101" s="616">
        <f t="shared" si="38"/>
        <v>0</v>
      </c>
      <c r="L101" s="616">
        <f t="shared" si="38"/>
        <v>0</v>
      </c>
      <c r="M101" s="616">
        <f t="shared" si="38"/>
        <v>0</v>
      </c>
      <c r="N101" s="616">
        <f t="shared" si="38"/>
        <v>0</v>
      </c>
      <c r="O101" s="611">
        <f t="shared" si="38"/>
        <v>0</v>
      </c>
      <c r="P101" s="601"/>
      <c r="Q101" s="595"/>
    </row>
    <row r="102" spans="3:17" ht="14.25" x14ac:dyDescent="0.2">
      <c r="C102" s="626" t="s">
        <v>514</v>
      </c>
      <c r="D102" s="616">
        <f t="shared" ref="D102:O102" si="39">D36-D69</f>
        <v>-40000</v>
      </c>
      <c r="E102" s="616">
        <f t="shared" si="39"/>
        <v>168930.10000000149</v>
      </c>
      <c r="F102" s="616">
        <f t="shared" si="39"/>
        <v>407339.24000000209</v>
      </c>
      <c r="G102" s="616">
        <f t="shared" si="39"/>
        <v>627606.79000000283</v>
      </c>
      <c r="H102" s="616">
        <f t="shared" si="39"/>
        <v>924198.55999999866</v>
      </c>
      <c r="I102" s="616">
        <f t="shared" si="39"/>
        <v>1248672.2200000025</v>
      </c>
      <c r="J102" s="616">
        <f t="shared" si="39"/>
        <v>1616682.8300000019</v>
      </c>
      <c r="K102" s="616">
        <f t="shared" si="39"/>
        <v>1997988.8500000015</v>
      </c>
      <c r="L102" s="616">
        <f t="shared" si="39"/>
        <v>2133941.41</v>
      </c>
      <c r="M102" s="616">
        <f t="shared" si="39"/>
        <v>2284095.3500000015</v>
      </c>
      <c r="N102" s="616">
        <f t="shared" si="39"/>
        <v>2341197.7337500006</v>
      </c>
      <c r="O102" s="611">
        <f t="shared" si="39"/>
        <v>13750653.08375001</v>
      </c>
      <c r="P102" s="601"/>
      <c r="Q102" s="595"/>
    </row>
    <row r="103" spans="3:17" ht="28.5" x14ac:dyDescent="0.2">
      <c r="C103" s="626" t="s">
        <v>684</v>
      </c>
      <c r="D103" s="616">
        <f t="shared" ref="D103:O103" si="40">D37-D70</f>
        <v>-40000</v>
      </c>
      <c r="E103" s="616">
        <f t="shared" si="40"/>
        <v>168930.10000000149</v>
      </c>
      <c r="F103" s="616">
        <f t="shared" si="40"/>
        <v>407339.24000000209</v>
      </c>
      <c r="G103" s="616">
        <f t="shared" si="40"/>
        <v>627606.79000000283</v>
      </c>
      <c r="H103" s="616">
        <f t="shared" si="40"/>
        <v>924198.55999999866</v>
      </c>
      <c r="I103" s="616">
        <f t="shared" si="40"/>
        <v>1248672.2200000025</v>
      </c>
      <c r="J103" s="616">
        <f t="shared" si="40"/>
        <v>1616682.8300000019</v>
      </c>
      <c r="K103" s="616">
        <f t="shared" si="40"/>
        <v>1997988.8500000015</v>
      </c>
      <c r="L103" s="616">
        <f t="shared" si="40"/>
        <v>2133941.41</v>
      </c>
      <c r="M103" s="616">
        <f t="shared" si="40"/>
        <v>2284095.3500000015</v>
      </c>
      <c r="N103" s="616">
        <f t="shared" si="40"/>
        <v>2341197.7337500006</v>
      </c>
      <c r="O103" s="611">
        <f t="shared" si="40"/>
        <v>13750653.08374998</v>
      </c>
      <c r="P103" s="601"/>
      <c r="Q103" s="595"/>
    </row>
    <row r="104" spans="3:17" ht="14.25" x14ac:dyDescent="0.2">
      <c r="C104" s="214"/>
      <c r="D104" s="175"/>
      <c r="E104" s="175"/>
      <c r="F104" s="175"/>
      <c r="G104" s="175"/>
      <c r="H104" s="175"/>
      <c r="I104" s="175"/>
      <c r="J104" s="175"/>
      <c r="K104" s="175"/>
      <c r="L104" s="442"/>
      <c r="M104" s="175"/>
      <c r="N104" s="442"/>
      <c r="O104" s="442"/>
      <c r="P104" s="601"/>
      <c r="Q104" s="595"/>
    </row>
    <row r="105" spans="3:17" ht="15" x14ac:dyDescent="0.25">
      <c r="C105" s="924" t="s">
        <v>405</v>
      </c>
      <c r="D105" s="939"/>
      <c r="E105" s="940"/>
      <c r="F105" s="940"/>
      <c r="G105" s="940"/>
      <c r="H105" s="940"/>
      <c r="I105" s="940"/>
      <c r="J105" s="940"/>
      <c r="K105" s="940"/>
      <c r="L105" s="940"/>
      <c r="M105" s="940"/>
      <c r="N105" s="940"/>
      <c r="O105" s="940"/>
      <c r="P105" s="601"/>
      <c r="Q105" s="595"/>
    </row>
    <row r="106" spans="3:17" ht="14.25" x14ac:dyDescent="0.2">
      <c r="C106" s="565" t="s">
        <v>515</v>
      </c>
      <c r="D106" s="551"/>
      <c r="E106" s="552"/>
      <c r="F106" s="552"/>
      <c r="G106" s="552"/>
      <c r="H106" s="552"/>
      <c r="I106" s="552"/>
      <c r="J106" s="552"/>
      <c r="K106" s="552"/>
      <c r="L106" s="552"/>
      <c r="M106" s="552"/>
      <c r="N106" s="552"/>
      <c r="O106" s="552"/>
      <c r="P106" s="601"/>
      <c r="Q106" s="595"/>
    </row>
    <row r="107" spans="3:17" ht="14.25" x14ac:dyDescent="0.2">
      <c r="C107" s="626" t="s">
        <v>516</v>
      </c>
      <c r="D107" s="616">
        <f t="shared" ref="D107:O107" si="41">D41-D74</f>
        <v>750000</v>
      </c>
      <c r="E107" s="616">
        <f t="shared" si="41"/>
        <v>476250</v>
      </c>
      <c r="F107" s="616">
        <f t="shared" si="41"/>
        <v>494381.25</v>
      </c>
      <c r="G107" s="616">
        <f t="shared" si="41"/>
        <v>513152.53000000026</v>
      </c>
      <c r="H107" s="616">
        <f t="shared" si="41"/>
        <v>532585.44999999925</v>
      </c>
      <c r="I107" s="616">
        <f t="shared" si="41"/>
        <v>552702.3200000003</v>
      </c>
      <c r="J107" s="616">
        <f t="shared" si="41"/>
        <v>573526.16000000015</v>
      </c>
      <c r="K107" s="616">
        <f t="shared" si="41"/>
        <v>595080.78999999911</v>
      </c>
      <c r="L107" s="616">
        <f t="shared" si="41"/>
        <v>617390.77999999933</v>
      </c>
      <c r="M107" s="616">
        <f t="shared" si="41"/>
        <v>640481.51000000164</v>
      </c>
      <c r="N107" s="616">
        <f t="shared" si="41"/>
        <v>656493.54775000177</v>
      </c>
      <c r="O107" s="611">
        <f t="shared" si="41"/>
        <v>5652044.3377500027</v>
      </c>
      <c r="P107" s="601"/>
      <c r="Q107" s="595"/>
    </row>
    <row r="108" spans="3:17" ht="14.25" x14ac:dyDescent="0.2">
      <c r="C108" s="626" t="s">
        <v>686</v>
      </c>
      <c r="D108" s="616">
        <f t="shared" ref="D108:O108" si="42">D42-D75</f>
        <v>0</v>
      </c>
      <c r="E108" s="616">
        <f t="shared" si="42"/>
        <v>0</v>
      </c>
      <c r="F108" s="616">
        <f t="shared" si="42"/>
        <v>0</v>
      </c>
      <c r="G108" s="616">
        <f t="shared" si="42"/>
        <v>0</v>
      </c>
      <c r="H108" s="616">
        <f t="shared" si="42"/>
        <v>0</v>
      </c>
      <c r="I108" s="616">
        <f t="shared" si="42"/>
        <v>0</v>
      </c>
      <c r="J108" s="616">
        <f t="shared" si="42"/>
        <v>0</v>
      </c>
      <c r="K108" s="616">
        <f t="shared" si="42"/>
        <v>0</v>
      </c>
      <c r="L108" s="616">
        <f t="shared" si="42"/>
        <v>0</v>
      </c>
      <c r="M108" s="616">
        <f t="shared" si="42"/>
        <v>0</v>
      </c>
      <c r="N108" s="616">
        <f t="shared" si="42"/>
        <v>0</v>
      </c>
      <c r="O108" s="611">
        <f t="shared" si="42"/>
        <v>0</v>
      </c>
      <c r="P108" s="601"/>
      <c r="Q108" s="595"/>
    </row>
    <row r="109" spans="3:17" ht="14.25" x14ac:dyDescent="0.2">
      <c r="C109" s="626" t="s">
        <v>517</v>
      </c>
      <c r="D109" s="616">
        <f t="shared" ref="D109:O109" si="43">D43-D76</f>
        <v>750000.00000000093</v>
      </c>
      <c r="E109" s="616">
        <f t="shared" si="43"/>
        <v>768750</v>
      </c>
      <c r="F109" s="616">
        <f t="shared" si="43"/>
        <v>787968.75000000186</v>
      </c>
      <c r="G109" s="616">
        <f t="shared" si="43"/>
        <v>807667.96999999695</v>
      </c>
      <c r="H109" s="616">
        <f t="shared" si="43"/>
        <v>827859.66999999993</v>
      </c>
      <c r="I109" s="616">
        <f t="shared" si="43"/>
        <v>848556.16000000481</v>
      </c>
      <c r="J109" s="616">
        <f t="shared" si="43"/>
        <v>869770.07000000402</v>
      </c>
      <c r="K109" s="616">
        <f t="shared" si="43"/>
        <v>891514.31999999844</v>
      </c>
      <c r="L109" s="616">
        <f t="shared" si="43"/>
        <v>913802.16999999993</v>
      </c>
      <c r="M109" s="616">
        <f t="shared" si="43"/>
        <v>936647.22999999952</v>
      </c>
      <c r="N109" s="616">
        <f t="shared" si="43"/>
        <v>960063.41074999981</v>
      </c>
      <c r="O109" s="611">
        <f t="shared" si="43"/>
        <v>8612599.7507500052</v>
      </c>
      <c r="P109" s="601"/>
      <c r="Q109" s="595"/>
    </row>
    <row r="110" spans="3:17" ht="14.25" x14ac:dyDescent="0.2">
      <c r="C110" s="626" t="s">
        <v>518</v>
      </c>
      <c r="D110" s="616">
        <f t="shared" ref="D110:O110" si="44">D44-D77</f>
        <v>0</v>
      </c>
      <c r="E110" s="616">
        <f t="shared" si="44"/>
        <v>0</v>
      </c>
      <c r="F110" s="616">
        <f t="shared" si="44"/>
        <v>0</v>
      </c>
      <c r="G110" s="616">
        <f t="shared" si="44"/>
        <v>0</v>
      </c>
      <c r="H110" s="616">
        <f t="shared" si="44"/>
        <v>0</v>
      </c>
      <c r="I110" s="616">
        <f t="shared" si="44"/>
        <v>0</v>
      </c>
      <c r="J110" s="616">
        <f t="shared" si="44"/>
        <v>0</v>
      </c>
      <c r="K110" s="616">
        <f t="shared" si="44"/>
        <v>0</v>
      </c>
      <c r="L110" s="616">
        <f t="shared" si="44"/>
        <v>0</v>
      </c>
      <c r="M110" s="616">
        <f t="shared" si="44"/>
        <v>0</v>
      </c>
      <c r="N110" s="616">
        <f t="shared" si="44"/>
        <v>0</v>
      </c>
      <c r="O110" s="611">
        <f t="shared" si="44"/>
        <v>0</v>
      </c>
      <c r="P110" s="601"/>
      <c r="Q110" s="595"/>
    </row>
    <row r="111" spans="3:17" ht="14.25" x14ac:dyDescent="0.2">
      <c r="C111" s="626" t="s">
        <v>519</v>
      </c>
      <c r="D111" s="616">
        <f t="shared" ref="D111:O111" si="45">D45-D78</f>
        <v>0</v>
      </c>
      <c r="E111" s="616">
        <f t="shared" si="45"/>
        <v>0</v>
      </c>
      <c r="F111" s="616">
        <f t="shared" si="45"/>
        <v>0</v>
      </c>
      <c r="G111" s="616">
        <f t="shared" si="45"/>
        <v>0</v>
      </c>
      <c r="H111" s="616">
        <f t="shared" si="45"/>
        <v>0</v>
      </c>
      <c r="I111" s="616">
        <f t="shared" si="45"/>
        <v>0</v>
      </c>
      <c r="J111" s="616">
        <f t="shared" si="45"/>
        <v>0</v>
      </c>
      <c r="K111" s="616">
        <f t="shared" si="45"/>
        <v>0</v>
      </c>
      <c r="L111" s="616">
        <f t="shared" si="45"/>
        <v>0</v>
      </c>
      <c r="M111" s="616">
        <f t="shared" si="45"/>
        <v>0</v>
      </c>
      <c r="N111" s="616">
        <f t="shared" si="45"/>
        <v>0</v>
      </c>
      <c r="O111" s="611">
        <f t="shared" si="45"/>
        <v>0</v>
      </c>
      <c r="P111" s="601"/>
      <c r="Q111" s="595"/>
    </row>
    <row r="112" spans="3:17" ht="14.25" x14ac:dyDescent="0.2">
      <c r="C112" s="626" t="s">
        <v>616</v>
      </c>
      <c r="D112" s="616">
        <f t="shared" ref="D112:O112" si="46">D46-D79</f>
        <v>0</v>
      </c>
      <c r="E112" s="616">
        <f t="shared" si="46"/>
        <v>0</v>
      </c>
      <c r="F112" s="616">
        <f t="shared" si="46"/>
        <v>0</v>
      </c>
      <c r="G112" s="616">
        <f t="shared" si="46"/>
        <v>0</v>
      </c>
      <c r="H112" s="616">
        <f t="shared" si="46"/>
        <v>0</v>
      </c>
      <c r="I112" s="616">
        <f t="shared" si="46"/>
        <v>0</v>
      </c>
      <c r="J112" s="616">
        <f t="shared" si="46"/>
        <v>0</v>
      </c>
      <c r="K112" s="616">
        <f t="shared" si="46"/>
        <v>0</v>
      </c>
      <c r="L112" s="616">
        <f t="shared" si="46"/>
        <v>0</v>
      </c>
      <c r="M112" s="616">
        <f t="shared" si="46"/>
        <v>0</v>
      </c>
      <c r="N112" s="616">
        <f t="shared" si="46"/>
        <v>0</v>
      </c>
      <c r="O112" s="611">
        <f t="shared" si="46"/>
        <v>0</v>
      </c>
      <c r="P112" s="601"/>
      <c r="Q112" s="595"/>
    </row>
    <row r="113" spans="3:17" ht="14.25" x14ac:dyDescent="0.2">
      <c r="C113" s="626" t="s">
        <v>520</v>
      </c>
      <c r="D113" s="616">
        <f t="shared" ref="D113:O113" si="47">D47-D80</f>
        <v>1500000</v>
      </c>
      <c r="E113" s="616">
        <f t="shared" si="47"/>
        <v>1245000</v>
      </c>
      <c r="F113" s="616">
        <f t="shared" si="47"/>
        <v>1282350</v>
      </c>
      <c r="G113" s="616">
        <f t="shared" si="47"/>
        <v>1320820.5</v>
      </c>
      <c r="H113" s="616">
        <f t="shared" si="47"/>
        <v>1360445.1199999973</v>
      </c>
      <c r="I113" s="616">
        <f t="shared" si="47"/>
        <v>1401258.4800000042</v>
      </c>
      <c r="J113" s="616">
        <f t="shared" si="47"/>
        <v>1443296.2300000042</v>
      </c>
      <c r="K113" s="616">
        <f t="shared" si="47"/>
        <v>1486595.1099999994</v>
      </c>
      <c r="L113" s="616">
        <f t="shared" si="47"/>
        <v>1531192.950000003</v>
      </c>
      <c r="M113" s="616">
        <f t="shared" si="47"/>
        <v>1577128.7400000021</v>
      </c>
      <c r="N113" s="616">
        <f t="shared" si="47"/>
        <v>1616556.9585000053</v>
      </c>
      <c r="O113" s="611">
        <f t="shared" si="47"/>
        <v>14264644.088500053</v>
      </c>
      <c r="P113" s="601"/>
      <c r="Q113" s="595"/>
    </row>
    <row r="114" spans="3:17" ht="28.5" x14ac:dyDescent="0.2">
      <c r="C114" s="626" t="s">
        <v>521</v>
      </c>
      <c r="D114" s="616">
        <f t="shared" ref="D114:O114" si="48">D48-D81</f>
        <v>-1540000</v>
      </c>
      <c r="E114" s="616">
        <f t="shared" si="48"/>
        <v>-1076069.8999999985</v>
      </c>
      <c r="F114" s="616">
        <f t="shared" si="48"/>
        <v>-875010.75999999791</v>
      </c>
      <c r="G114" s="616">
        <f t="shared" si="48"/>
        <v>-693213.70999999717</v>
      </c>
      <c r="H114" s="616">
        <f t="shared" si="48"/>
        <v>-436246.55999999866</v>
      </c>
      <c r="I114" s="616">
        <f t="shared" si="48"/>
        <v>-152586.26000000164</v>
      </c>
      <c r="J114" s="616">
        <f t="shared" si="48"/>
        <v>173386.59999999776</v>
      </c>
      <c r="K114" s="616">
        <f t="shared" si="48"/>
        <v>511393.74000000209</v>
      </c>
      <c r="L114" s="616">
        <f t="shared" si="48"/>
        <v>602748.45999999717</v>
      </c>
      <c r="M114" s="616">
        <f t="shared" si="48"/>
        <v>706966.6099999994</v>
      </c>
      <c r="N114" s="616">
        <f t="shared" si="48"/>
        <v>724640.77524999529</v>
      </c>
      <c r="O114" s="611">
        <f t="shared" si="48"/>
        <v>-513991.00475000218</v>
      </c>
      <c r="P114" s="601"/>
      <c r="Q114" s="595"/>
    </row>
    <row r="115" spans="3:17" ht="28.5" x14ac:dyDescent="0.2">
      <c r="C115" s="626" t="s">
        <v>685</v>
      </c>
      <c r="D115" s="616">
        <f t="shared" ref="D115:O115" si="49">D49-D82</f>
        <v>-1540000</v>
      </c>
      <c r="E115" s="616">
        <f t="shared" si="49"/>
        <v>-1076069.8999999985</v>
      </c>
      <c r="F115" s="616">
        <f t="shared" si="49"/>
        <v>-875010.75999999791</v>
      </c>
      <c r="G115" s="616">
        <f t="shared" si="49"/>
        <v>-693213.70999999717</v>
      </c>
      <c r="H115" s="616">
        <f t="shared" si="49"/>
        <v>-436246.55999999866</v>
      </c>
      <c r="I115" s="616">
        <f t="shared" si="49"/>
        <v>-152586.26000000164</v>
      </c>
      <c r="J115" s="616">
        <f t="shared" si="49"/>
        <v>173386.59999999776</v>
      </c>
      <c r="K115" s="616">
        <f t="shared" si="49"/>
        <v>511393.74000000209</v>
      </c>
      <c r="L115" s="616">
        <f t="shared" si="49"/>
        <v>602748.45999999717</v>
      </c>
      <c r="M115" s="616">
        <f t="shared" si="49"/>
        <v>706966.6099999994</v>
      </c>
      <c r="N115" s="616">
        <f t="shared" si="49"/>
        <v>724640.77524999529</v>
      </c>
      <c r="O115" s="611">
        <f t="shared" si="49"/>
        <v>-513991.00475000218</v>
      </c>
      <c r="P115" s="601"/>
      <c r="Q115" s="595"/>
    </row>
    <row r="116" spans="3:17" ht="14.25" x14ac:dyDescent="0.2">
      <c r="C116" s="629"/>
      <c r="D116" s="621"/>
      <c r="E116" s="615"/>
      <c r="F116" s="615"/>
      <c r="G116" s="615"/>
      <c r="H116" s="615"/>
      <c r="I116" s="615"/>
      <c r="J116" s="615"/>
      <c r="K116" s="615"/>
      <c r="L116" s="622"/>
      <c r="M116" s="615"/>
      <c r="N116" s="622"/>
      <c r="O116" s="622"/>
      <c r="P116" s="601"/>
      <c r="Q116" s="595"/>
    </row>
    <row r="117" spans="3:17" ht="14.25" x14ac:dyDescent="0.2">
      <c r="C117" s="626" t="s">
        <v>524</v>
      </c>
      <c r="D117" s="616"/>
      <c r="E117" s="616">
        <f t="shared" ref="E117:O117" si="50">E51-E84</f>
        <v>240930.10000000149</v>
      </c>
      <c r="F117" s="616">
        <f t="shared" si="50"/>
        <v>261409.1400000006</v>
      </c>
      <c r="G117" s="616">
        <f t="shared" si="50"/>
        <v>283267.54999999702</v>
      </c>
      <c r="H117" s="616">
        <f t="shared" si="50"/>
        <v>306591.77000000142</v>
      </c>
      <c r="I117" s="616">
        <f t="shared" si="50"/>
        <v>331473.66000000015</v>
      </c>
      <c r="J117" s="616">
        <f t="shared" si="50"/>
        <v>358010.6099999994</v>
      </c>
      <c r="K117" s="616">
        <f t="shared" si="50"/>
        <v>386306.02000000142</v>
      </c>
      <c r="L117" s="616">
        <f t="shared" si="50"/>
        <v>105952.5599999968</v>
      </c>
      <c r="M117" s="616">
        <f t="shared" si="50"/>
        <v>110153.9400000032</v>
      </c>
      <c r="N117" s="616">
        <f t="shared" si="50"/>
        <v>59602.383749999106</v>
      </c>
      <c r="O117" s="611">
        <f t="shared" si="50"/>
        <v>2443697.7337500006</v>
      </c>
      <c r="P117" s="601"/>
      <c r="Q117" s="595"/>
    </row>
    <row r="118" spans="3:17" ht="28.5" x14ac:dyDescent="0.2">
      <c r="C118" s="626" t="s">
        <v>706</v>
      </c>
      <c r="D118" s="616"/>
      <c r="E118" s="617">
        <f t="shared" ref="E118:O118" si="51">E52-E85</f>
        <v>2.4915228691900992E-2</v>
      </c>
      <c r="F118" s="617">
        <f t="shared" si="51"/>
        <v>2.5042826603310253E-2</v>
      </c>
      <c r="G118" s="617">
        <f t="shared" si="51"/>
        <v>2.5134531650915504E-2</v>
      </c>
      <c r="H118" s="617">
        <f t="shared" si="51"/>
        <v>2.5225029637390817E-2</v>
      </c>
      <c r="I118" s="617">
        <f t="shared" si="51"/>
        <v>2.5314312684392215E-2</v>
      </c>
      <c r="J118" s="617">
        <f t="shared" si="51"/>
        <v>2.540236661053008E-2</v>
      </c>
      <c r="K118" s="617">
        <f t="shared" si="51"/>
        <v>2.54891837322897E-2</v>
      </c>
      <c r="L118" s="617">
        <f t="shared" si="51"/>
        <v>3.2246705721141744E-3</v>
      </c>
      <c r="M118" s="617">
        <f t="shared" si="51"/>
        <v>3.4783897120871377E-3</v>
      </c>
      <c r="N118" s="617">
        <f t="shared" si="51"/>
        <v>0</v>
      </c>
      <c r="O118" s="623">
        <f t="shared" si="51"/>
        <v>0.25270934553325342</v>
      </c>
      <c r="P118" s="557"/>
      <c r="Q118" s="559"/>
    </row>
    <row r="120" spans="3:17" ht="12.75" thickBot="1" x14ac:dyDescent="0.25"/>
    <row r="121" spans="3:17" ht="15.75" thickBot="1" x14ac:dyDescent="0.3">
      <c r="C121" s="562" t="s">
        <v>529</v>
      </c>
      <c r="D121" s="671" t="str">
        <f>D90</f>
        <v>2016-17</v>
      </c>
      <c r="E121" s="671" t="str">
        <f t="shared" ref="E121:N121" si="52">E90</f>
        <v>2017-18</v>
      </c>
      <c r="F121" s="671" t="str">
        <f t="shared" si="52"/>
        <v>2018-19</v>
      </c>
      <c r="G121" s="671" t="str">
        <f t="shared" si="52"/>
        <v>2019-20</v>
      </c>
      <c r="H121" s="671" t="str">
        <f t="shared" si="52"/>
        <v>2020-21</v>
      </c>
      <c r="I121" s="671" t="str">
        <f t="shared" si="52"/>
        <v>2021-22</v>
      </c>
      <c r="J121" s="671" t="str">
        <f t="shared" si="52"/>
        <v>2022-23</v>
      </c>
      <c r="K121" s="671" t="str">
        <f t="shared" si="52"/>
        <v>2023-24</v>
      </c>
      <c r="L121" s="671" t="str">
        <f t="shared" si="52"/>
        <v>2024-25</v>
      </c>
      <c r="M121" s="671" t="str">
        <f t="shared" si="52"/>
        <v>2025-26</v>
      </c>
      <c r="N121" s="671" t="str">
        <f t="shared" si="52"/>
        <v>2026-27</v>
      </c>
      <c r="O121" s="662"/>
    </row>
    <row r="122" spans="3:17" ht="15" x14ac:dyDescent="0.25">
      <c r="C122" s="460" t="s">
        <v>551</v>
      </c>
      <c r="D122" s="560"/>
      <c r="E122" s="560"/>
      <c r="F122" s="560"/>
      <c r="G122" s="560"/>
      <c r="H122" s="560"/>
      <c r="I122" s="560"/>
      <c r="J122" s="560"/>
      <c r="K122" s="560"/>
      <c r="L122" s="560"/>
      <c r="M122" s="560"/>
      <c r="N122" s="660"/>
      <c r="O122" s="663"/>
    </row>
    <row r="123" spans="3:17" ht="15" x14ac:dyDescent="0.25">
      <c r="C123" s="624" t="s">
        <v>602</v>
      </c>
      <c r="D123" s="605"/>
      <c r="E123" s="598"/>
      <c r="F123" s="598"/>
      <c r="G123" s="598"/>
      <c r="H123" s="598"/>
      <c r="I123" s="598"/>
      <c r="J123" s="598"/>
      <c r="K123" s="598"/>
      <c r="L123" s="598"/>
      <c r="M123" s="598"/>
      <c r="N123" s="598"/>
      <c r="O123" s="663"/>
    </row>
    <row r="124" spans="3:17" ht="15" x14ac:dyDescent="0.25">
      <c r="C124" s="625" t="s">
        <v>687</v>
      </c>
      <c r="D124" s="606"/>
      <c r="E124" s="658">
        <f t="shared" ref="E124:N124" si="53">IF(E41=0,"",((E41/D41)-1)*100)</f>
        <v>-1.8384065026752938</v>
      </c>
      <c r="F124" s="658">
        <f t="shared" si="53"/>
        <v>2.006643357367488</v>
      </c>
      <c r="G124" s="658">
        <f t="shared" si="53"/>
        <v>2.8863588935828632</v>
      </c>
      <c r="H124" s="658">
        <f t="shared" si="53"/>
        <v>2.8873954584375472</v>
      </c>
      <c r="I124" s="658">
        <f t="shared" si="53"/>
        <v>2.7214628514217853</v>
      </c>
      <c r="J124" s="658">
        <f t="shared" si="53"/>
        <v>3.5202122091515298</v>
      </c>
      <c r="K124" s="658">
        <f t="shared" si="53"/>
        <v>3.5003951729338345</v>
      </c>
      <c r="L124" s="658">
        <f t="shared" si="53"/>
        <v>3.4813683040344268</v>
      </c>
      <c r="M124" s="658">
        <f t="shared" si="53"/>
        <v>3.4631084386679944</v>
      </c>
      <c r="N124" s="658">
        <f t="shared" si="53"/>
        <v>2.4999999999999911</v>
      </c>
      <c r="O124" s="663"/>
    </row>
    <row r="125" spans="3:17" ht="15" x14ac:dyDescent="0.25">
      <c r="C125" s="625" t="s">
        <v>688</v>
      </c>
      <c r="D125" s="606"/>
      <c r="E125" s="658">
        <f t="shared" ref="E125:N125" si="54">IF(E74=0,"",((E74/D74)-1)*100)</f>
        <v>1.6951943712329332</v>
      </c>
      <c r="F125" s="658">
        <f t="shared" si="54"/>
        <v>1.8920335712224956</v>
      </c>
      <c r="G125" s="658">
        <f t="shared" si="54"/>
        <v>2.8273061597746896</v>
      </c>
      <c r="H125" s="658">
        <f t="shared" si="54"/>
        <v>2.8285055263190584</v>
      </c>
      <c r="I125" s="658">
        <f t="shared" si="54"/>
        <v>2.6517048210911831</v>
      </c>
      <c r="J125" s="658">
        <f t="shared" si="54"/>
        <v>3.5036841954093845</v>
      </c>
      <c r="K125" s="658">
        <f t="shared" si="54"/>
        <v>3.4831258231597717</v>
      </c>
      <c r="L125" s="658">
        <f t="shared" si="54"/>
        <v>3.4633928802825675</v>
      </c>
      <c r="M125" s="658">
        <f t="shared" si="54"/>
        <v>3.4444611082579346</v>
      </c>
      <c r="N125" s="658">
        <f t="shared" si="54"/>
        <v>2.4999999999999911</v>
      </c>
      <c r="O125" s="663"/>
    </row>
    <row r="126" spans="3:17" ht="15" x14ac:dyDescent="0.25">
      <c r="C126" s="624" t="s">
        <v>528</v>
      </c>
      <c r="D126" s="608"/>
      <c r="E126" s="659"/>
      <c r="F126" s="659"/>
      <c r="G126" s="659"/>
      <c r="H126" s="659"/>
      <c r="I126" s="659"/>
      <c r="J126" s="659"/>
      <c r="K126" s="659"/>
      <c r="L126" s="659"/>
      <c r="M126" s="659"/>
      <c r="N126" s="659"/>
      <c r="O126" s="663"/>
    </row>
    <row r="127" spans="3:17" ht="15" x14ac:dyDescent="0.25">
      <c r="C127" s="625" t="s">
        <v>687</v>
      </c>
      <c r="D127" s="608"/>
      <c r="E127" s="23">
        <v>0</v>
      </c>
      <c r="F127" s="23">
        <v>0</v>
      </c>
      <c r="G127" s="23">
        <v>0</v>
      </c>
      <c r="H127" s="23">
        <v>0</v>
      </c>
      <c r="I127" s="23">
        <v>0</v>
      </c>
      <c r="J127" s="23">
        <v>0</v>
      </c>
      <c r="K127" s="23">
        <v>0</v>
      </c>
      <c r="L127" s="23">
        <v>0</v>
      </c>
      <c r="M127" s="23">
        <v>0</v>
      </c>
      <c r="N127" s="23">
        <v>0</v>
      </c>
      <c r="O127" s="663"/>
    </row>
    <row r="128" spans="3:17" ht="15" x14ac:dyDescent="0.25">
      <c r="C128" s="625" t="s">
        <v>688</v>
      </c>
      <c r="D128" s="608"/>
      <c r="E128" s="23">
        <v>0</v>
      </c>
      <c r="F128" s="23">
        <v>0</v>
      </c>
      <c r="G128" s="23">
        <v>0</v>
      </c>
      <c r="H128" s="23">
        <v>0</v>
      </c>
      <c r="I128" s="23">
        <v>0</v>
      </c>
      <c r="J128" s="23">
        <v>0</v>
      </c>
      <c r="K128" s="23">
        <v>0</v>
      </c>
      <c r="L128" s="23">
        <v>0</v>
      </c>
      <c r="M128" s="23">
        <v>0</v>
      </c>
      <c r="N128" s="23">
        <v>0</v>
      </c>
      <c r="O128" s="663"/>
    </row>
    <row r="129" spans="3:15" ht="15" x14ac:dyDescent="0.25">
      <c r="C129" s="624" t="s">
        <v>683</v>
      </c>
      <c r="D129" s="608"/>
      <c r="E129" s="659"/>
      <c r="F129" s="659"/>
      <c r="G129" s="659"/>
      <c r="H129" s="659"/>
      <c r="I129" s="659"/>
      <c r="J129" s="659"/>
      <c r="K129" s="659"/>
      <c r="L129" s="659"/>
      <c r="M129" s="659"/>
      <c r="N129" s="659"/>
      <c r="O129" s="663"/>
    </row>
    <row r="130" spans="3:15" ht="15" x14ac:dyDescent="0.25">
      <c r="C130" s="625" t="s">
        <v>687</v>
      </c>
      <c r="D130" s="608"/>
      <c r="E130" s="23">
        <v>0</v>
      </c>
      <c r="F130" s="23">
        <v>0</v>
      </c>
      <c r="G130" s="23">
        <v>0</v>
      </c>
      <c r="H130" s="23">
        <v>0</v>
      </c>
      <c r="I130" s="23">
        <v>0</v>
      </c>
      <c r="J130" s="23">
        <v>0</v>
      </c>
      <c r="K130" s="23">
        <v>0</v>
      </c>
      <c r="L130" s="23">
        <v>0</v>
      </c>
      <c r="M130" s="23">
        <v>0</v>
      </c>
      <c r="N130" s="23">
        <v>0</v>
      </c>
      <c r="O130" s="663"/>
    </row>
    <row r="131" spans="3:15" ht="15" x14ac:dyDescent="0.25">
      <c r="C131" s="625" t="s">
        <v>688</v>
      </c>
      <c r="D131" s="608"/>
      <c r="E131" s="23">
        <v>0</v>
      </c>
      <c r="F131" s="23">
        <v>0</v>
      </c>
      <c r="G131" s="23">
        <v>0</v>
      </c>
      <c r="H131" s="23">
        <v>0</v>
      </c>
      <c r="I131" s="23">
        <v>0</v>
      </c>
      <c r="J131" s="23">
        <v>0</v>
      </c>
      <c r="K131" s="23">
        <v>0</v>
      </c>
      <c r="L131" s="23">
        <v>0</v>
      </c>
      <c r="M131" s="23">
        <v>0</v>
      </c>
      <c r="N131" s="23">
        <v>0</v>
      </c>
      <c r="O131" s="663"/>
    </row>
    <row r="132" spans="3:15" ht="30" x14ac:dyDescent="0.25">
      <c r="C132" s="624" t="s">
        <v>707</v>
      </c>
      <c r="D132" s="608"/>
      <c r="E132" s="659"/>
      <c r="F132" s="659"/>
      <c r="G132" s="659"/>
      <c r="H132" s="659"/>
      <c r="I132" s="659"/>
      <c r="J132" s="659"/>
      <c r="K132" s="659"/>
      <c r="L132" s="659"/>
      <c r="M132" s="659"/>
      <c r="N132" s="659"/>
      <c r="O132" s="663"/>
    </row>
    <row r="133" spans="3:15" ht="15" x14ac:dyDescent="0.25">
      <c r="C133" s="625" t="s">
        <v>687</v>
      </c>
      <c r="D133" s="608"/>
      <c r="E133" s="23">
        <v>2.5000000000000001E-2</v>
      </c>
      <c r="F133" s="23">
        <v>2.5000000000000001E-2</v>
      </c>
      <c r="G133" s="23">
        <v>2.5000000000000001E-2</v>
      </c>
      <c r="H133" s="23">
        <v>2.5000000000000001E-2</v>
      </c>
      <c r="I133" s="23">
        <v>2.5000000000000001E-2</v>
      </c>
      <c r="J133" s="23">
        <v>2.5000000000000001E-2</v>
      </c>
      <c r="K133" s="23">
        <v>2.5000000000000001E-2</v>
      </c>
      <c r="L133" s="23">
        <v>2.5000000000000001E-2</v>
      </c>
      <c r="M133" s="23">
        <v>2.5000000000000001E-2</v>
      </c>
      <c r="N133" s="23">
        <v>2.5000000000000001E-2</v>
      </c>
      <c r="O133" s="663"/>
    </row>
    <row r="134" spans="3:15" ht="15" x14ac:dyDescent="0.25">
      <c r="C134" s="625" t="s">
        <v>688</v>
      </c>
      <c r="D134" s="608"/>
      <c r="E134" s="23">
        <v>2.5000000000000001E-2</v>
      </c>
      <c r="F134" s="23">
        <v>2.5000000000000001E-2</v>
      </c>
      <c r="G134" s="23">
        <v>2.5000000000000001E-2</v>
      </c>
      <c r="H134" s="23">
        <v>2.5000000000000001E-2</v>
      </c>
      <c r="I134" s="23">
        <v>2.5000000000000001E-2</v>
      </c>
      <c r="J134" s="23">
        <v>2.5000000000000001E-2</v>
      </c>
      <c r="K134" s="23">
        <v>2.5000000000000001E-2</v>
      </c>
      <c r="L134" s="23">
        <v>2.5000000000000001E-2</v>
      </c>
      <c r="M134" s="23">
        <v>2.5000000000000001E-2</v>
      </c>
      <c r="N134" s="23">
        <v>2.5000000000000001E-2</v>
      </c>
      <c r="O134" s="663"/>
    </row>
    <row r="135" spans="3:15" ht="15" x14ac:dyDescent="0.25">
      <c r="C135" s="624" t="s">
        <v>603</v>
      </c>
      <c r="D135" s="608"/>
      <c r="E135" s="659"/>
      <c r="F135" s="659"/>
      <c r="G135" s="659"/>
      <c r="H135" s="659"/>
      <c r="I135" s="659"/>
      <c r="J135" s="659"/>
      <c r="K135" s="659"/>
      <c r="L135" s="659"/>
      <c r="M135" s="659"/>
      <c r="N135" s="659"/>
      <c r="O135" s="663"/>
    </row>
    <row r="136" spans="3:15" ht="15" x14ac:dyDescent="0.25">
      <c r="C136" s="625" t="s">
        <v>687</v>
      </c>
      <c r="D136" s="608">
        <v>0</v>
      </c>
      <c r="E136" s="23">
        <v>300000</v>
      </c>
      <c r="F136" s="23">
        <v>0</v>
      </c>
      <c r="G136" s="23">
        <v>0</v>
      </c>
      <c r="H136" s="23">
        <v>0</v>
      </c>
      <c r="I136" s="23">
        <v>0</v>
      </c>
      <c r="J136" s="23">
        <v>0</v>
      </c>
      <c r="K136" s="23">
        <v>0</v>
      </c>
      <c r="L136" s="23">
        <v>0</v>
      </c>
      <c r="M136" s="23">
        <v>0</v>
      </c>
      <c r="N136" s="661">
        <v>0</v>
      </c>
      <c r="O136" s="663"/>
    </row>
    <row r="137" spans="3:15" ht="15" x14ac:dyDescent="0.25">
      <c r="C137" s="625" t="s">
        <v>688</v>
      </c>
      <c r="D137" s="607">
        <v>1500000</v>
      </c>
      <c r="E137" s="23">
        <v>0</v>
      </c>
      <c r="F137" s="23">
        <v>0</v>
      </c>
      <c r="G137" s="23">
        <v>0</v>
      </c>
      <c r="H137" s="23">
        <v>0</v>
      </c>
      <c r="I137" s="23">
        <v>0</v>
      </c>
      <c r="J137" s="23">
        <v>0</v>
      </c>
      <c r="K137" s="23">
        <v>0</v>
      </c>
      <c r="L137" s="23">
        <v>0</v>
      </c>
      <c r="M137" s="23">
        <v>0</v>
      </c>
      <c r="N137" s="661">
        <v>0</v>
      </c>
      <c r="O137" s="664"/>
    </row>
  </sheetData>
  <sheetProtection password="CC77" sheet="1"/>
  <mergeCells count="23">
    <mergeCell ref="C2:G2"/>
    <mergeCell ref="B4:O4"/>
    <mergeCell ref="B8:O8"/>
    <mergeCell ref="C9:O18"/>
    <mergeCell ref="E21:O21"/>
    <mergeCell ref="C39:O39"/>
    <mergeCell ref="E54:O54"/>
    <mergeCell ref="O89:O90"/>
    <mergeCell ref="P21:P24"/>
    <mergeCell ref="Q21:Q24"/>
    <mergeCell ref="P54:P57"/>
    <mergeCell ref="Q54:Q57"/>
    <mergeCell ref="E88:O88"/>
    <mergeCell ref="O23:O24"/>
    <mergeCell ref="C25:O25"/>
    <mergeCell ref="E22:O22"/>
    <mergeCell ref="C105:O105"/>
    <mergeCell ref="E55:O55"/>
    <mergeCell ref="O56:O57"/>
    <mergeCell ref="C58:O58"/>
    <mergeCell ref="C72:O72"/>
    <mergeCell ref="E87:O87"/>
    <mergeCell ref="C91:O91"/>
  </mergeCells>
  <dataValidations count="5">
    <dataValidation allowBlank="1" showInputMessage="1" showErrorMessage="1" promptTitle="Enhanced services" prompt="Include programs to be funded by the additional SV income for which service levels will be enhanced eg, sustainability program._x000a__x000a_Include additional rows if needed._x000a__x000a_Delete this heading and associated rows if this is not part of the council's application." sqref="C26"/>
    <dataValidation allowBlank="1" showErrorMessage="1" promptTitle="Debt servicing costs" prompt="Include the associated debt servicing costs as relevant across the proposed program of expenditure._x000a__x000a_Delete this heading and associated rows if this is not part of the council's application." sqref="C83 C116 C50:O50"/>
    <dataValidation allowBlank="1" showInputMessage="1" showErrorMessage="1" prompt="This shows the difference between the council's total proposed spending program and the total additional funding available to the council from the SV._x000a__x000a_It may not = 0 if a council seeks an SV partly or wholly to enhance its financial sustainability." sqref="C118"/>
    <dataValidation allowBlank="1" showInputMessage="1" showErrorMessage="1" promptTitle="Sum of total spending" prompt="All individual spending allocations should be summed for each of the 10 years to calculate the council's total proposed spending for each year._x000a_" sqref="C117"/>
    <dataValidation allowBlank="1" showInputMessage="1" showErrorMessage="1" prompt="_x000a_" sqref="C51 C84"/>
  </dataValidations>
  <pageMargins left="0.19685039370078741" right="0.19685039370078741" top="0.19685039370078741" bottom="0.19685039370078741" header="0.31496062992125984" footer="0.31496062992125984"/>
  <pageSetup paperSize="9" scale="79"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
  <sheetViews>
    <sheetView workbookViewId="0">
      <selection activeCell="I34" sqref="I34"/>
    </sheetView>
  </sheetViews>
  <sheetFormatPr defaultRowHeight="12" x14ac:dyDescent="0.2"/>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2:T278"/>
  <sheetViews>
    <sheetView topLeftCell="A16" zoomScaleNormal="100" workbookViewId="0">
      <pane ySplit="1770" activePane="bottomLeft"/>
      <selection activeCell="F27" sqref="F27"/>
      <selection pane="bottomLeft" activeCell="I18" sqref="I18"/>
    </sheetView>
  </sheetViews>
  <sheetFormatPr defaultRowHeight="12" x14ac:dyDescent="0.2"/>
  <cols>
    <col min="1" max="1" width="22.85546875" customWidth="1"/>
    <col min="2" max="2" width="12.28515625" customWidth="1"/>
    <col min="4" max="4" width="13.7109375" customWidth="1"/>
    <col min="6" max="6" width="12.85546875" customWidth="1"/>
    <col min="8" max="8" width="14.140625" customWidth="1"/>
    <col min="9" max="9" width="14.5703125" bestFit="1" customWidth="1"/>
    <col min="10" max="11" width="13.5703125" bestFit="1" customWidth="1"/>
    <col min="12" max="12" width="9.7109375" customWidth="1"/>
    <col min="13" max="13" width="10.28515625" customWidth="1"/>
    <col min="14" max="14" width="9.85546875" customWidth="1"/>
    <col min="15" max="15" width="14" customWidth="1"/>
    <col min="16" max="16" width="9.7109375" customWidth="1"/>
    <col min="17" max="17" width="9.5703125" customWidth="1"/>
    <col min="18" max="18" width="9.7109375" customWidth="1"/>
    <col min="19" max="19" width="9.85546875" customWidth="1"/>
  </cols>
  <sheetData>
    <row r="2" spans="1:16" ht="19.5" x14ac:dyDescent="0.2">
      <c r="D2" s="536"/>
      <c r="E2" s="536"/>
      <c r="F2" s="536"/>
      <c r="G2" s="537" t="s">
        <v>583</v>
      </c>
      <c r="H2" s="500"/>
      <c r="I2" s="500"/>
      <c r="J2" s="500"/>
      <c r="K2" s="500"/>
      <c r="L2" s="500"/>
      <c r="M2" s="500"/>
      <c r="N2" s="500"/>
    </row>
    <row r="3" spans="1:16" ht="19.5" x14ac:dyDescent="0.2">
      <c r="G3" s="538" t="s">
        <v>584</v>
      </c>
    </row>
    <row r="4" spans="1:16" ht="19.5" x14ac:dyDescent="0.2">
      <c r="G4" s="538" t="s">
        <v>587</v>
      </c>
    </row>
    <row r="5" spans="1:16" ht="19.5" x14ac:dyDescent="0.2">
      <c r="G5" s="538" t="s">
        <v>672</v>
      </c>
    </row>
    <row r="7" spans="1:16" ht="15.75" x14ac:dyDescent="0.25">
      <c r="A7" s="804" t="s">
        <v>940</v>
      </c>
      <c r="B7" s="805"/>
      <c r="C7" s="805"/>
      <c r="D7" s="805"/>
      <c r="E7" s="805"/>
      <c r="F7" s="805"/>
      <c r="G7" s="805"/>
      <c r="H7" s="805"/>
      <c r="I7" s="805"/>
      <c r="J7" s="805"/>
      <c r="K7" s="805"/>
      <c r="L7" s="805"/>
      <c r="M7" s="805"/>
      <c r="N7" s="806"/>
    </row>
    <row r="9" spans="1:16" ht="15.75" x14ac:dyDescent="0.25">
      <c r="B9" s="539" t="s">
        <v>585</v>
      </c>
      <c r="I9" s="536"/>
      <c r="J9" s="500"/>
      <c r="K9" s="500"/>
      <c r="L9" s="500"/>
      <c r="M9" s="500"/>
      <c r="N9" s="500"/>
      <c r="O9" s="500"/>
      <c r="P9" s="500"/>
    </row>
    <row r="10" spans="1:16" x14ac:dyDescent="0.2">
      <c r="B10" s="163"/>
      <c r="I10" s="540"/>
      <c r="J10" s="540"/>
      <c r="K10" s="540"/>
      <c r="L10" s="540"/>
      <c r="M10" s="540"/>
      <c r="N10" s="540"/>
      <c r="O10" s="540"/>
      <c r="P10" s="540"/>
    </row>
    <row r="13" spans="1:16" ht="19.5" x14ac:dyDescent="0.2">
      <c r="B13" s="451" t="s">
        <v>450</v>
      </c>
    </row>
    <row r="15" spans="1:16" x14ac:dyDescent="0.2">
      <c r="B15" s="811" t="s">
        <v>619</v>
      </c>
      <c r="C15" s="808"/>
      <c r="D15" s="808"/>
      <c r="E15" s="808"/>
      <c r="F15" s="808"/>
      <c r="G15" s="808"/>
      <c r="H15" s="808"/>
    </row>
    <row r="16" spans="1:16" x14ac:dyDescent="0.2">
      <c r="B16" s="808"/>
      <c r="C16" s="808"/>
      <c r="D16" s="808"/>
      <c r="E16" s="808"/>
      <c r="F16" s="808"/>
      <c r="G16" s="808"/>
      <c r="H16" s="808"/>
    </row>
    <row r="17" spans="2:15" x14ac:dyDescent="0.2">
      <c r="B17" s="808"/>
      <c r="C17" s="808"/>
      <c r="D17" s="808"/>
      <c r="E17" s="808"/>
      <c r="F17" s="808"/>
      <c r="G17" s="808"/>
      <c r="H17" s="808"/>
    </row>
    <row r="18" spans="2:15" ht="15" x14ac:dyDescent="0.25">
      <c r="C18" s="455" t="s">
        <v>557</v>
      </c>
      <c r="I18" s="687" t="str">
        <f>+'WK1 - Identification'!C45</f>
        <v>2017-18</v>
      </c>
      <c r="J18" s="686" t="str">
        <f>+'WK1 - Identification'!C46</f>
        <v>2018-19</v>
      </c>
      <c r="K18" s="686" t="str">
        <f>+'WK1 - Identification'!C47</f>
        <v>2019-20</v>
      </c>
      <c r="L18" s="686" t="str">
        <f>+'WK1 - Identification'!C48</f>
        <v>2020-21</v>
      </c>
      <c r="M18" s="686" t="str">
        <f>+'WK1 - Identification'!C49</f>
        <v>2021-22</v>
      </c>
      <c r="N18" s="686" t="str">
        <f>+'WK1 - Identification'!C50</f>
        <v>2022-23</v>
      </c>
      <c r="O18" s="686" t="str">
        <f>+'WK1 - Identification'!C51</f>
        <v>2023-24</v>
      </c>
    </row>
    <row r="19" spans="2:15" x14ac:dyDescent="0.2">
      <c r="E19" s="163" t="s">
        <v>451</v>
      </c>
      <c r="I19" s="450">
        <f>'WK1 - Identification'!D45</f>
        <v>0.06</v>
      </c>
      <c r="J19" s="450" t="str">
        <f>IF('WK1 - Identification'!D46="","",'WK1 - Identification'!D46)</f>
        <v/>
      </c>
      <c r="K19" s="450" t="str">
        <f>IF('WK1 - Identification'!D47="","",'WK1 - Identification'!D47)</f>
        <v/>
      </c>
      <c r="L19" s="450" t="str">
        <f>IF('WK1 - Identification'!D48=0,"",'WK1 - Identification'!D48)</f>
        <v/>
      </c>
      <c r="M19" s="450" t="str">
        <f>IF('WK1 - Identification'!D49=0,"",'WK1 - Identification'!D49)</f>
        <v/>
      </c>
      <c r="N19" s="450" t="str">
        <f>IF('WK1 - Identification'!D50=0,"",'WK1 - Identification'!D50)</f>
        <v/>
      </c>
      <c r="O19" s="450" t="str">
        <f>IF('WK1 - Identification'!D51=0,"",'WK1 - Identification'!D51)</f>
        <v/>
      </c>
    </row>
    <row r="20" spans="2:15" x14ac:dyDescent="0.2">
      <c r="E20" s="163"/>
      <c r="I20" s="500"/>
      <c r="J20" s="500"/>
      <c r="K20" s="500"/>
      <c r="L20" s="500"/>
      <c r="M20" s="500"/>
      <c r="N20" s="500"/>
      <c r="O20" s="500"/>
    </row>
    <row r="21" spans="2:15" x14ac:dyDescent="0.2">
      <c r="E21" s="163" t="s">
        <v>452</v>
      </c>
      <c r="I21" s="450">
        <f>'WK1 - Identification'!F45</f>
        <v>0.06</v>
      </c>
      <c r="J21" s="450" t="str">
        <f>'WK1 - Identification'!F46</f>
        <v/>
      </c>
      <c r="K21" s="450" t="str">
        <f>'WK1 - Identification'!F47</f>
        <v/>
      </c>
      <c r="L21" s="450" t="str">
        <f>'WK1 - Identification'!F48</f>
        <v/>
      </c>
      <c r="M21" s="450" t="str">
        <f>'WK1 - Identification'!F49</f>
        <v/>
      </c>
      <c r="N21" s="450" t="str">
        <f>'WK1 - Identification'!F50</f>
        <v/>
      </c>
      <c r="O21" s="450" t="str">
        <f>'WK1 - Identification'!F51</f>
        <v/>
      </c>
    </row>
    <row r="24" spans="2:15" ht="15.75" x14ac:dyDescent="0.2">
      <c r="B24" s="448" t="s">
        <v>795</v>
      </c>
    </row>
    <row r="26" spans="2:15" ht="12" customHeight="1" x14ac:dyDescent="0.3">
      <c r="B26" s="575" t="s">
        <v>689</v>
      </c>
      <c r="C26" s="417"/>
      <c r="D26" s="417"/>
      <c r="E26" s="417"/>
      <c r="F26" s="417"/>
      <c r="G26" s="417"/>
      <c r="H26" s="417"/>
    </row>
    <row r="27" spans="2:15" ht="16.5" x14ac:dyDescent="0.3">
      <c r="B27" s="575" t="s">
        <v>690</v>
      </c>
      <c r="C27" s="417"/>
      <c r="D27" s="417"/>
      <c r="E27" s="417"/>
      <c r="F27" s="417"/>
      <c r="G27" s="417"/>
      <c r="H27" s="417"/>
    </row>
    <row r="28" spans="2:15" ht="16.5" x14ac:dyDescent="0.3">
      <c r="B28" s="575" t="s">
        <v>691</v>
      </c>
      <c r="C28" s="417"/>
      <c r="D28" s="417"/>
      <c r="E28" s="417"/>
      <c r="F28" s="417"/>
      <c r="G28" s="417"/>
      <c r="H28" s="417"/>
    </row>
    <row r="29" spans="2:15" ht="16.5" x14ac:dyDescent="0.3">
      <c r="B29" s="688" t="s">
        <v>951</v>
      </c>
      <c r="C29" s="689"/>
      <c r="D29" s="689"/>
      <c r="E29" s="689"/>
      <c r="F29" s="689"/>
      <c r="G29" s="689"/>
      <c r="H29" s="689"/>
    </row>
    <row r="30" spans="2:15" ht="15" x14ac:dyDescent="0.25">
      <c r="C30" s="455" t="s">
        <v>557</v>
      </c>
      <c r="I30" s="570" t="str">
        <f>I18</f>
        <v>2017-18</v>
      </c>
      <c r="J30" s="570" t="str">
        <f t="shared" ref="J30:O30" si="0">J18</f>
        <v>2018-19</v>
      </c>
      <c r="K30" s="570" t="str">
        <f t="shared" si="0"/>
        <v>2019-20</v>
      </c>
      <c r="L30" s="570" t="str">
        <f t="shared" si="0"/>
        <v>2020-21</v>
      </c>
      <c r="M30" s="570" t="str">
        <f t="shared" si="0"/>
        <v>2021-22</v>
      </c>
      <c r="N30" s="570" t="str">
        <f t="shared" si="0"/>
        <v>2022-23</v>
      </c>
      <c r="O30" s="570" t="str">
        <f t="shared" si="0"/>
        <v>2023-24</v>
      </c>
    </row>
    <row r="31" spans="2:15" x14ac:dyDescent="0.2">
      <c r="E31" s="163" t="s">
        <v>558</v>
      </c>
      <c r="I31" s="450">
        <f>+'WK1 - Identification'!E45</f>
        <v>1.4999999999999999E-2</v>
      </c>
      <c r="J31" s="450">
        <f>'WK1 - Identification'!E46</f>
        <v>2.5000000000000001E-2</v>
      </c>
      <c r="K31" s="450">
        <f>'WK1 - Identification'!E47</f>
        <v>2.5000000000000001E-2</v>
      </c>
      <c r="L31" s="450">
        <f>'WK1 - Identification'!E48</f>
        <v>2.5000000000000001E-2</v>
      </c>
      <c r="M31" s="450">
        <f>'WK1 - Identification'!E49</f>
        <v>2.5000000000000001E-2</v>
      </c>
      <c r="N31" s="450">
        <f>'WK1 - Identification'!E50</f>
        <v>2.5000000000000001E-2</v>
      </c>
      <c r="O31" s="450">
        <f>'WK1 - Identification'!E51</f>
        <v>2.5000000000000001E-2</v>
      </c>
    </row>
    <row r="34" spans="2:15" ht="12" customHeight="1" x14ac:dyDescent="0.3">
      <c r="B34" s="575" t="s">
        <v>692</v>
      </c>
      <c r="C34" s="576"/>
      <c r="D34" s="576"/>
      <c r="E34" s="576"/>
      <c r="F34" s="576"/>
      <c r="G34" s="576"/>
      <c r="H34" s="576"/>
    </row>
    <row r="35" spans="2:15" ht="16.5" x14ac:dyDescent="0.3">
      <c r="B35" s="575" t="s">
        <v>693</v>
      </c>
      <c r="C35" s="576"/>
      <c r="D35" s="576"/>
      <c r="E35" s="576"/>
      <c r="F35" s="576"/>
      <c r="G35" s="576"/>
      <c r="H35" s="576"/>
    </row>
    <row r="36" spans="2:15" ht="12.75" x14ac:dyDescent="0.2">
      <c r="I36" s="570" t="str">
        <f>I30</f>
        <v>2017-18</v>
      </c>
      <c r="J36" s="570" t="str">
        <f t="shared" ref="J36:O36" si="1">J30</f>
        <v>2018-19</v>
      </c>
      <c r="K36" s="570" t="str">
        <f t="shared" si="1"/>
        <v>2019-20</v>
      </c>
      <c r="L36" s="570" t="str">
        <f t="shared" si="1"/>
        <v>2020-21</v>
      </c>
      <c r="M36" s="570" t="str">
        <f t="shared" si="1"/>
        <v>2021-22</v>
      </c>
      <c r="N36" s="570" t="str">
        <f t="shared" si="1"/>
        <v>2022-23</v>
      </c>
      <c r="O36" s="570" t="str">
        <f t="shared" si="1"/>
        <v>2023-24</v>
      </c>
    </row>
    <row r="37" spans="2:15" x14ac:dyDescent="0.2">
      <c r="E37" s="163" t="s">
        <v>452</v>
      </c>
      <c r="I37" s="450">
        <f>'WK1 - Identification'!F45</f>
        <v>0.06</v>
      </c>
      <c r="J37" s="450" t="str">
        <f>'WK1 - Identification'!F46</f>
        <v/>
      </c>
      <c r="K37" s="450" t="str">
        <f>'WK1 - Identification'!F47</f>
        <v/>
      </c>
      <c r="L37" s="450" t="str">
        <f>'WK1 - Identification'!F48</f>
        <v/>
      </c>
      <c r="M37" s="450" t="str">
        <f>'WK1 - Identification'!F49</f>
        <v/>
      </c>
      <c r="N37" s="450" t="str">
        <f>'WK1 - Identification'!F50</f>
        <v/>
      </c>
      <c r="O37" s="450" t="str">
        <f>'WK1 - Identification'!F51</f>
        <v/>
      </c>
    </row>
    <row r="38" spans="2:15" x14ac:dyDescent="0.2">
      <c r="E38" s="163"/>
      <c r="I38" s="500"/>
      <c r="J38" s="500"/>
      <c r="K38" s="500"/>
      <c r="L38" s="500"/>
      <c r="M38" s="500"/>
      <c r="N38" s="500"/>
      <c r="O38" s="500"/>
    </row>
    <row r="39" spans="2:15" x14ac:dyDescent="0.2">
      <c r="E39" s="163" t="s">
        <v>453</v>
      </c>
      <c r="I39" s="450">
        <f>'WK1 - Identification'!H45</f>
        <v>4.4999999999999998E-2</v>
      </c>
      <c r="J39" s="450" t="str">
        <f>'WK1 - Identification'!H46</f>
        <v/>
      </c>
      <c r="K39" s="450" t="str">
        <f>'WK1 - Identification'!H47</f>
        <v/>
      </c>
      <c r="L39" s="450" t="str">
        <f>'WK1 - Identification'!H48</f>
        <v/>
      </c>
      <c r="M39" s="450" t="str">
        <f>'WK1 - Identification'!H50</f>
        <v/>
      </c>
      <c r="N39" s="450" t="str">
        <f>'WK1 - Identification'!H50</f>
        <v/>
      </c>
      <c r="O39" s="450" t="str">
        <f>'WK1 - Identification'!H51</f>
        <v/>
      </c>
    </row>
    <row r="41" spans="2:15" ht="12.75" thickBot="1" x14ac:dyDescent="0.25"/>
    <row r="42" spans="2:15" ht="12.75" thickBot="1" x14ac:dyDescent="0.25">
      <c r="B42" s="816" t="s">
        <v>620</v>
      </c>
      <c r="C42" s="808"/>
      <c r="D42" s="808"/>
      <c r="E42" s="808"/>
      <c r="F42" s="808"/>
      <c r="G42" s="808"/>
      <c r="H42" s="808"/>
      <c r="I42" s="501" t="str">
        <f>'WK1 - Identification'!L23</f>
        <v>Permanent</v>
      </c>
    </row>
    <row r="43" spans="2:15" ht="17.25" thickBot="1" x14ac:dyDescent="0.35">
      <c r="B43" s="454" t="s">
        <v>621</v>
      </c>
    </row>
    <row r="44" spans="2:15" ht="17.25" thickBot="1" x14ac:dyDescent="0.35">
      <c r="B44" s="454" t="s">
        <v>586</v>
      </c>
      <c r="I44" s="568">
        <f>'WK1 - Identification'!M23</f>
        <v>0</v>
      </c>
    </row>
    <row r="45" spans="2:15" ht="16.5" x14ac:dyDescent="0.3">
      <c r="B45" s="454"/>
    </row>
    <row r="46" spans="2:15" ht="16.5" x14ac:dyDescent="0.3">
      <c r="B46" s="691" t="s">
        <v>454</v>
      </c>
      <c r="C46" s="692" t="s">
        <v>952</v>
      </c>
      <c r="D46" s="690"/>
      <c r="E46" s="690"/>
      <c r="F46" s="690"/>
      <c r="G46" s="690"/>
      <c r="H46" s="690"/>
      <c r="I46" s="690"/>
      <c r="J46" s="690"/>
    </row>
    <row r="48" spans="2:15" x14ac:dyDescent="0.2">
      <c r="B48" s="569" t="s">
        <v>922</v>
      </c>
      <c r="C48" s="449"/>
      <c r="D48" s="449"/>
      <c r="E48" s="449"/>
      <c r="F48" s="449"/>
      <c r="G48" s="449"/>
      <c r="H48" s="449"/>
      <c r="I48" s="569"/>
      <c r="J48" s="449"/>
      <c r="K48" s="449"/>
      <c r="L48" s="449"/>
      <c r="M48" s="449"/>
      <c r="N48" s="449"/>
    </row>
    <row r="49" spans="2:14" ht="12.75" thickBot="1" x14ac:dyDescent="0.25">
      <c r="B49" s="517"/>
      <c r="C49" s="181"/>
      <c r="D49" s="181"/>
      <c r="E49" s="181"/>
      <c r="F49" s="181"/>
      <c r="G49" s="181"/>
      <c r="H49" s="181"/>
      <c r="I49" s="517"/>
      <c r="J49" s="181"/>
      <c r="K49" s="181"/>
      <c r="L49" s="181"/>
      <c r="M49" s="181"/>
      <c r="N49" s="181"/>
    </row>
    <row r="50" spans="2:14" ht="25.5" x14ac:dyDescent="0.2">
      <c r="B50" s="817" t="s">
        <v>903</v>
      </c>
      <c r="D50" s="706" t="s">
        <v>904</v>
      </c>
      <c r="F50" s="706" t="s">
        <v>46</v>
      </c>
      <c r="H50" s="706" t="s">
        <v>45</v>
      </c>
      <c r="J50" s="706" t="s">
        <v>907</v>
      </c>
      <c r="K50" s="181"/>
      <c r="L50" s="181"/>
      <c r="M50" s="181"/>
      <c r="N50" s="181"/>
    </row>
    <row r="51" spans="2:14" ht="89.25" x14ac:dyDescent="0.2">
      <c r="B51" s="818"/>
      <c r="D51" s="716" t="s">
        <v>912</v>
      </c>
      <c r="F51" s="705" t="s">
        <v>913</v>
      </c>
      <c r="H51" s="716" t="s">
        <v>914</v>
      </c>
      <c r="J51" s="716" t="s">
        <v>915</v>
      </c>
      <c r="K51" s="181"/>
      <c r="L51" s="181"/>
      <c r="M51" s="181"/>
      <c r="N51" s="181"/>
    </row>
    <row r="52" spans="2:14" ht="25.5" x14ac:dyDescent="0.2">
      <c r="B52" s="818"/>
      <c r="D52" s="704"/>
      <c r="F52" s="705" t="s">
        <v>905</v>
      </c>
      <c r="H52" s="705" t="s">
        <v>906</v>
      </c>
      <c r="J52" s="705" t="s">
        <v>908</v>
      </c>
      <c r="K52" s="181"/>
      <c r="L52" s="181"/>
      <c r="M52" s="181"/>
      <c r="N52" s="181"/>
    </row>
    <row r="53" spans="2:14" ht="13.5" thickBot="1" x14ac:dyDescent="0.25">
      <c r="B53" s="819"/>
      <c r="D53" s="707" t="s">
        <v>905</v>
      </c>
      <c r="F53" s="708"/>
      <c r="H53" s="707" t="s">
        <v>455</v>
      </c>
      <c r="J53" s="708"/>
      <c r="K53" s="181"/>
      <c r="L53" s="181"/>
      <c r="M53" s="181"/>
      <c r="N53" s="181"/>
    </row>
    <row r="54" spans="2:14" ht="12.75" x14ac:dyDescent="0.2">
      <c r="B54" s="709"/>
      <c r="D54" s="717"/>
      <c r="F54" s="718"/>
      <c r="H54" s="717"/>
      <c r="J54" s="718"/>
      <c r="K54" s="181"/>
      <c r="L54" s="181"/>
      <c r="M54" s="181"/>
      <c r="N54" s="181"/>
    </row>
    <row r="55" spans="2:14" ht="13.5" thickBot="1" x14ac:dyDescent="0.25">
      <c r="B55" s="709"/>
      <c r="D55" s="717"/>
      <c r="F55" s="718"/>
      <c r="H55" s="717"/>
      <c r="J55" s="718"/>
      <c r="K55" s="181"/>
      <c r="L55" s="181"/>
      <c r="M55" s="181"/>
      <c r="N55" s="181"/>
    </row>
    <row r="56" spans="2:14" ht="12.75" x14ac:dyDescent="0.2">
      <c r="B56" s="813" t="s">
        <v>33</v>
      </c>
      <c r="D56" s="717"/>
      <c r="F56" s="718"/>
      <c r="H56" s="717"/>
      <c r="J56" s="718"/>
      <c r="K56" s="181"/>
      <c r="L56" s="181"/>
      <c r="M56" s="181"/>
      <c r="N56" s="181"/>
    </row>
    <row r="57" spans="2:14" ht="12.75" x14ac:dyDescent="0.2">
      <c r="B57" s="814"/>
      <c r="D57" s="717"/>
      <c r="F57" s="718"/>
      <c r="H57" s="717"/>
      <c r="J57" s="458">
        <f>+'WK4 - PGI summary'!H10</f>
        <v>6905594.9811308803</v>
      </c>
      <c r="K57" s="181"/>
      <c r="L57" s="181"/>
      <c r="M57" s="181"/>
      <c r="N57" s="181"/>
    </row>
    <row r="58" spans="2:14" ht="12.75" x14ac:dyDescent="0.2">
      <c r="B58" s="815"/>
      <c r="D58" s="717"/>
      <c r="F58" s="718"/>
      <c r="H58" s="717"/>
      <c r="J58" s="718"/>
      <c r="K58" s="181"/>
      <c r="L58" s="181"/>
      <c r="M58" s="181"/>
      <c r="N58" s="181"/>
    </row>
    <row r="59" spans="2:14" ht="12.75" x14ac:dyDescent="0.2">
      <c r="B59" s="815"/>
      <c r="D59" s="717"/>
      <c r="F59" s="718"/>
      <c r="H59" s="717"/>
      <c r="J59" s="718"/>
      <c r="K59" s="181"/>
      <c r="L59" s="181"/>
      <c r="M59" s="181"/>
      <c r="N59" s="181"/>
    </row>
    <row r="60" spans="2:14" ht="13.5" thickBot="1" x14ac:dyDescent="0.25">
      <c r="B60" s="815"/>
      <c r="D60" s="717"/>
      <c r="F60" s="718"/>
      <c r="H60" s="717"/>
      <c r="J60" s="718"/>
      <c r="K60" s="181"/>
      <c r="L60" s="181"/>
      <c r="M60" s="181"/>
      <c r="N60" s="181"/>
    </row>
    <row r="61" spans="2:14" ht="35.25" customHeight="1" x14ac:dyDescent="0.2">
      <c r="B61" s="813" t="s">
        <v>919</v>
      </c>
      <c r="D61" s="717"/>
      <c r="F61" s="718"/>
      <c r="H61" s="717"/>
      <c r="J61" s="458">
        <f>+'WK1 - Identification'!J44</f>
        <v>0</v>
      </c>
      <c r="K61" s="181"/>
      <c r="L61" s="181"/>
      <c r="M61" s="181"/>
      <c r="N61" s="181"/>
    </row>
    <row r="62" spans="2:14" ht="12.75" x14ac:dyDescent="0.2">
      <c r="B62" s="814" t="s">
        <v>916</v>
      </c>
      <c r="D62" s="717"/>
      <c r="F62" s="718"/>
      <c r="H62" s="717"/>
      <c r="J62" s="718"/>
      <c r="K62" s="181"/>
      <c r="L62" s="181"/>
      <c r="M62" s="181"/>
      <c r="N62" s="181"/>
    </row>
    <row r="63" spans="2:14" ht="12.75" x14ac:dyDescent="0.2">
      <c r="B63" s="815" t="s">
        <v>917</v>
      </c>
      <c r="D63" s="717"/>
      <c r="F63" s="718"/>
      <c r="H63" s="717"/>
      <c r="J63" s="718"/>
      <c r="K63" s="181"/>
      <c r="L63" s="181"/>
      <c r="M63" s="181"/>
      <c r="N63" s="181"/>
    </row>
    <row r="64" spans="2:14" ht="12.75" x14ac:dyDescent="0.2">
      <c r="B64" s="815" t="s">
        <v>918</v>
      </c>
      <c r="D64" s="717"/>
      <c r="F64" s="718"/>
      <c r="H64" s="717"/>
      <c r="J64" s="718"/>
      <c r="K64" s="181"/>
      <c r="L64" s="181"/>
      <c r="M64" s="181"/>
      <c r="N64" s="181"/>
    </row>
    <row r="65" spans="1:14" ht="13.5" thickBot="1" x14ac:dyDescent="0.25">
      <c r="B65" s="815"/>
      <c r="D65" s="717"/>
      <c r="F65" s="718"/>
      <c r="H65" s="717"/>
      <c r="J65" s="718"/>
      <c r="K65" s="181"/>
      <c r="L65" s="181"/>
      <c r="M65" s="181"/>
      <c r="N65" s="181"/>
    </row>
    <row r="66" spans="1:14" ht="12.75" x14ac:dyDescent="0.2">
      <c r="B66" s="813" t="s">
        <v>920</v>
      </c>
      <c r="D66" s="717"/>
      <c r="F66" s="718"/>
      <c r="H66" s="717"/>
      <c r="J66" s="718"/>
      <c r="K66" s="181"/>
      <c r="L66" s="181"/>
      <c r="M66" s="181"/>
      <c r="N66" s="181"/>
    </row>
    <row r="67" spans="1:14" ht="12.75" x14ac:dyDescent="0.2">
      <c r="B67" s="814" t="s">
        <v>916</v>
      </c>
      <c r="D67" s="717"/>
      <c r="F67" s="718"/>
      <c r="H67" s="717"/>
      <c r="J67" s="458">
        <f>+'WK4 - PGI summary'!H34</f>
        <v>459</v>
      </c>
      <c r="K67" s="181"/>
      <c r="L67" s="181"/>
      <c r="M67" s="181"/>
      <c r="N67" s="181"/>
    </row>
    <row r="68" spans="1:14" ht="12.75" x14ac:dyDescent="0.2">
      <c r="B68" s="815" t="s">
        <v>917</v>
      </c>
      <c r="D68" s="717"/>
      <c r="F68" s="718"/>
      <c r="H68" s="717"/>
      <c r="J68" s="718"/>
      <c r="K68" s="181"/>
      <c r="L68" s="181"/>
      <c r="M68" s="181"/>
      <c r="N68" s="181"/>
    </row>
    <row r="69" spans="1:14" ht="12.75" x14ac:dyDescent="0.2">
      <c r="B69" s="815" t="s">
        <v>918</v>
      </c>
      <c r="D69" s="717"/>
      <c r="F69" s="718"/>
      <c r="H69" s="717"/>
      <c r="J69" s="718"/>
      <c r="K69" s="181"/>
      <c r="L69" s="181"/>
      <c r="M69" s="181"/>
      <c r="N69" s="181"/>
    </row>
    <row r="70" spans="1:14" ht="13.5" thickBot="1" x14ac:dyDescent="0.25">
      <c r="B70" s="815"/>
      <c r="D70" s="717"/>
      <c r="F70" s="718"/>
      <c r="H70" s="717"/>
      <c r="J70" s="718"/>
      <c r="K70" s="181"/>
      <c r="L70" s="181"/>
      <c r="M70" s="181"/>
      <c r="N70" s="181"/>
    </row>
    <row r="71" spans="1:14" x14ac:dyDescent="0.2">
      <c r="B71" s="813" t="s">
        <v>910</v>
      </c>
      <c r="C71" s="181"/>
      <c r="D71" s="181"/>
      <c r="E71" s="181"/>
      <c r="F71" s="181"/>
      <c r="G71" s="181"/>
      <c r="H71" s="181"/>
      <c r="I71" s="517"/>
      <c r="J71" s="181"/>
      <c r="K71" s="181"/>
      <c r="L71" s="181"/>
      <c r="M71" s="181"/>
      <c r="N71" s="181"/>
    </row>
    <row r="72" spans="1:14" ht="51.75" customHeight="1" x14ac:dyDescent="0.2">
      <c r="B72" s="814"/>
      <c r="C72" s="181"/>
      <c r="D72" s="181"/>
      <c r="E72" s="181"/>
      <c r="F72" s="181"/>
      <c r="G72" s="181"/>
      <c r="H72" s="181"/>
      <c r="I72" s="517"/>
      <c r="J72" s="458">
        <f>+'WK1 - Identification'!F71</f>
        <v>6905594.9811308803</v>
      </c>
      <c r="K72" s="181"/>
      <c r="L72" s="181"/>
      <c r="M72" s="181"/>
      <c r="N72" s="181"/>
    </row>
    <row r="73" spans="1:14" ht="12.75" x14ac:dyDescent="0.2">
      <c r="B73" s="710"/>
      <c r="C73" s="181"/>
      <c r="D73" s="181"/>
      <c r="E73" s="181"/>
      <c r="F73" s="712"/>
      <c r="G73" s="181"/>
      <c r="H73" s="181"/>
      <c r="I73" s="517"/>
      <c r="J73" s="181"/>
      <c r="K73" s="714" t="s">
        <v>911</v>
      </c>
      <c r="L73" s="181"/>
      <c r="M73" s="181"/>
      <c r="N73" s="181"/>
    </row>
    <row r="74" spans="1:14" ht="12.75" x14ac:dyDescent="0.2">
      <c r="A74">
        <v>1</v>
      </c>
      <c r="B74" s="772" t="str">
        <f>+I18</f>
        <v>2017-18</v>
      </c>
      <c r="C74" s="181"/>
      <c r="D74" s="731">
        <f>+I19</f>
        <v>0.06</v>
      </c>
      <c r="E74" s="713"/>
      <c r="F74" s="731">
        <f>+I21</f>
        <v>0.06</v>
      </c>
      <c r="G74" s="181"/>
      <c r="H74" s="458">
        <f>+'WK1 - Identification'!K71</f>
        <v>414794.6988678528</v>
      </c>
      <c r="I74" s="517"/>
      <c r="J74" s="458">
        <f>+'WK4 - PGI summary'!H36</f>
        <v>7320389.9811308803</v>
      </c>
      <c r="K74" s="715">
        <f>J74-H74-J72</f>
        <v>0.3011321472004056</v>
      </c>
      <c r="L74" s="181"/>
      <c r="M74" s="731">
        <f>H74/J72</f>
        <v>6.0066467842561602E-2</v>
      </c>
      <c r="N74" s="181"/>
    </row>
    <row r="75" spans="1:14" ht="12.75" x14ac:dyDescent="0.2">
      <c r="B75" s="453"/>
      <c r="C75" s="181"/>
      <c r="D75" s="731"/>
      <c r="E75" s="713"/>
      <c r="F75" s="731"/>
      <c r="G75" s="181"/>
      <c r="H75" s="181"/>
      <c r="I75" s="517"/>
      <c r="J75" s="181"/>
      <c r="K75" s="715"/>
      <c r="L75" s="181"/>
      <c r="M75" s="731"/>
      <c r="N75" s="181"/>
    </row>
    <row r="76" spans="1:14" ht="12.75" x14ac:dyDescent="0.2">
      <c r="A76">
        <f>1+A74</f>
        <v>2</v>
      </c>
      <c r="B76" s="570" t="str">
        <f>J18</f>
        <v>2018-19</v>
      </c>
      <c r="C76" s="181"/>
      <c r="D76" s="731" t="str">
        <f>+J19</f>
        <v/>
      </c>
      <c r="E76" s="713"/>
      <c r="F76" s="731" t="str">
        <f>+J21</f>
        <v/>
      </c>
      <c r="G76" s="181"/>
      <c r="H76" s="458" t="str">
        <f>+'WK1 - Identification'!K72</f>
        <v/>
      </c>
      <c r="I76" s="517"/>
      <c r="J76" s="458" t="str">
        <f>+'WK1 - Identification'!D58</f>
        <v/>
      </c>
      <c r="K76" s="715" t="e">
        <f>'WK0 - IPART use only'!J76-'WK0 - IPART use only'!H76-'WK0 - IPART use only'!J74-'WK1 - Identification'!J45</f>
        <v>#VALUE!</v>
      </c>
      <c r="M76" s="731" t="e">
        <f>H76/J74</f>
        <v>#VALUE!</v>
      </c>
      <c r="N76" s="181"/>
    </row>
    <row r="77" spans="1:14" ht="12.75" x14ac:dyDescent="0.2">
      <c r="B77" s="453"/>
      <c r="C77" s="181"/>
      <c r="D77" s="731"/>
      <c r="E77" s="713"/>
      <c r="F77" s="731"/>
      <c r="G77" s="181"/>
      <c r="H77" s="181"/>
      <c r="I77" s="517"/>
      <c r="J77" s="181"/>
      <c r="K77" s="715"/>
      <c r="L77" s="181"/>
      <c r="M77" s="731"/>
      <c r="N77" s="181"/>
    </row>
    <row r="78" spans="1:14" ht="12.75" x14ac:dyDescent="0.2">
      <c r="A78">
        <f>1+A76</f>
        <v>3</v>
      </c>
      <c r="B78" s="570" t="str">
        <f>+K18</f>
        <v>2019-20</v>
      </c>
      <c r="C78" s="181"/>
      <c r="D78" s="731" t="str">
        <f>+K19</f>
        <v/>
      </c>
      <c r="E78" s="713"/>
      <c r="F78" s="731" t="str">
        <f>+K21</f>
        <v/>
      </c>
      <c r="G78" s="181"/>
      <c r="H78" s="458" t="str">
        <f>+'WK1 - Identification'!K73</f>
        <v/>
      </c>
      <c r="I78" s="517"/>
      <c r="J78" s="458" t="str">
        <f>+'WK1 - Identification'!D59</f>
        <v/>
      </c>
      <c r="K78" s="715" t="e">
        <f>'WK0 - IPART use only'!J78-'WK0 - IPART use only'!H78-'WK0 - IPART use only'!J76-'WK1 - Identification'!J47</f>
        <v>#VALUE!</v>
      </c>
      <c r="L78" s="181"/>
      <c r="M78" s="731" t="e">
        <f>H78/J76</f>
        <v>#VALUE!</v>
      </c>
      <c r="N78" s="181"/>
    </row>
    <row r="79" spans="1:14" ht="12.75" x14ac:dyDescent="0.2">
      <c r="B79" s="453"/>
      <c r="C79" s="181"/>
      <c r="D79" s="731"/>
      <c r="E79" s="713"/>
      <c r="F79" s="731"/>
      <c r="G79" s="181"/>
      <c r="H79" s="181"/>
      <c r="I79" s="517"/>
      <c r="J79" s="181"/>
      <c r="K79" s="715"/>
      <c r="L79" s="181"/>
      <c r="M79" s="731"/>
      <c r="N79" s="181"/>
    </row>
    <row r="80" spans="1:14" ht="12.75" x14ac:dyDescent="0.2">
      <c r="A80">
        <f>1+A78</f>
        <v>4</v>
      </c>
      <c r="B80" s="570" t="str">
        <f>+L18</f>
        <v>2020-21</v>
      </c>
      <c r="C80" s="181"/>
      <c r="D80" s="731" t="str">
        <f>+L19</f>
        <v/>
      </c>
      <c r="E80" s="713"/>
      <c r="F80" s="731" t="str">
        <f>+L21</f>
        <v/>
      </c>
      <c r="G80" s="181"/>
      <c r="H80" s="458" t="str">
        <f>+'WK1 - Identification'!K74</f>
        <v/>
      </c>
      <c r="I80" s="517"/>
      <c r="J80" s="458" t="str">
        <f>+'WK1 - Identification'!D60</f>
        <v/>
      </c>
      <c r="K80" s="715" t="e">
        <f>'WK0 - IPART use only'!J80-'WK0 - IPART use only'!H80-'WK0 - IPART use only'!J78-'WK1 - Identification'!J48</f>
        <v>#VALUE!</v>
      </c>
      <c r="L80" s="181"/>
      <c r="M80" s="731" t="e">
        <f>H80/J78</f>
        <v>#VALUE!</v>
      </c>
      <c r="N80" s="181"/>
    </row>
    <row r="81" spans="1:14" ht="12.75" x14ac:dyDescent="0.2">
      <c r="B81" s="453"/>
      <c r="C81" s="181"/>
      <c r="D81" s="731"/>
      <c r="E81" s="713"/>
      <c r="F81" s="731"/>
      <c r="G81" s="181"/>
      <c r="H81" s="181"/>
      <c r="I81" s="517"/>
      <c r="J81" s="181"/>
      <c r="K81" s="715"/>
      <c r="L81" s="181"/>
      <c r="M81" s="731"/>
      <c r="N81" s="181"/>
    </row>
    <row r="82" spans="1:14" ht="12.75" x14ac:dyDescent="0.2">
      <c r="A82">
        <f>1+A80</f>
        <v>5</v>
      </c>
      <c r="B82" s="570" t="str">
        <f>+M18</f>
        <v>2021-22</v>
      </c>
      <c r="C82" s="181"/>
      <c r="D82" s="731" t="str">
        <f>+M19</f>
        <v/>
      </c>
      <c r="E82" s="713"/>
      <c r="F82" s="731" t="str">
        <f>+M21</f>
        <v/>
      </c>
      <c r="G82" s="181"/>
      <c r="H82" s="458" t="str">
        <f>+'WK1 - Identification'!K75</f>
        <v/>
      </c>
      <c r="I82" s="517"/>
      <c r="J82" s="458" t="str">
        <f>+'WK1 - Identification'!D61</f>
        <v/>
      </c>
      <c r="K82" s="715" t="e">
        <f>'WK0 - IPART use only'!J82-'WK0 - IPART use only'!H82-'WK0 - IPART use only'!J80-'WK1 - Identification'!J49</f>
        <v>#VALUE!</v>
      </c>
      <c r="L82" s="181"/>
      <c r="M82" s="731" t="e">
        <f>H82/J80</f>
        <v>#VALUE!</v>
      </c>
      <c r="N82" s="181"/>
    </row>
    <row r="83" spans="1:14" x14ac:dyDescent="0.2">
      <c r="B83" s="517"/>
      <c r="C83" s="181"/>
      <c r="D83" s="731"/>
      <c r="E83" s="713"/>
      <c r="F83" s="731"/>
      <c r="G83" s="181"/>
      <c r="H83" s="181"/>
      <c r="I83" s="517"/>
      <c r="J83" s="181"/>
      <c r="K83" s="715"/>
      <c r="L83" s="181"/>
      <c r="M83" s="731"/>
      <c r="N83" s="181"/>
    </row>
    <row r="84" spans="1:14" ht="12.75" x14ac:dyDescent="0.2">
      <c r="A84">
        <f>1+A82</f>
        <v>6</v>
      </c>
      <c r="B84" s="570" t="str">
        <f>+N18</f>
        <v>2022-23</v>
      </c>
      <c r="C84" s="181"/>
      <c r="D84" s="731" t="str">
        <f>+N19</f>
        <v/>
      </c>
      <c r="E84" s="713"/>
      <c r="F84" s="731" t="str">
        <f>+N21</f>
        <v/>
      </c>
      <c r="G84" s="181"/>
      <c r="H84" s="458" t="str">
        <f>+'WK1 - Identification'!K76</f>
        <v/>
      </c>
      <c r="I84" s="517"/>
      <c r="J84" s="458" t="str">
        <f>+'WK1 - Identification'!D62</f>
        <v/>
      </c>
      <c r="K84" s="715" t="e">
        <f>'WK0 - IPART use only'!J84-'WK0 - IPART use only'!H84-'WK0 - IPART use only'!J82-'WK1 - Identification'!J50</f>
        <v>#VALUE!</v>
      </c>
      <c r="L84" s="181"/>
      <c r="M84" s="731" t="e">
        <f>H84/J82</f>
        <v>#VALUE!</v>
      </c>
      <c r="N84" s="181"/>
    </row>
    <row r="85" spans="1:14" x14ac:dyDescent="0.2">
      <c r="B85" s="517"/>
      <c r="C85" s="181"/>
      <c r="D85" s="731"/>
      <c r="E85" s="713"/>
      <c r="F85" s="731"/>
      <c r="G85" s="181"/>
      <c r="H85" s="181"/>
      <c r="I85" s="517"/>
      <c r="J85" s="181"/>
      <c r="K85" s="715"/>
      <c r="L85" s="181"/>
      <c r="M85" s="731"/>
      <c r="N85" s="181"/>
    </row>
    <row r="86" spans="1:14" ht="12.75" x14ac:dyDescent="0.2">
      <c r="A86">
        <f>1+A84</f>
        <v>7</v>
      </c>
      <c r="B86" s="570" t="str">
        <f>+O18</f>
        <v>2023-24</v>
      </c>
      <c r="C86" s="181"/>
      <c r="D86" s="731" t="str">
        <f>+O19</f>
        <v/>
      </c>
      <c r="E86" s="713"/>
      <c r="F86" s="731" t="str">
        <f>+O21</f>
        <v/>
      </c>
      <c r="G86" s="181"/>
      <c r="H86" s="458" t="str">
        <f>+'WK1 - Identification'!K77</f>
        <v/>
      </c>
      <c r="I86" s="517"/>
      <c r="J86" s="458" t="str">
        <f>+'WK1 - Identification'!D63</f>
        <v/>
      </c>
      <c r="K86" s="715" t="e">
        <f>'WK0 - IPART use only'!J86-'WK0 - IPART use only'!H86-'WK0 - IPART use only'!J84-'WK1 - Identification'!J51</f>
        <v>#VALUE!</v>
      </c>
      <c r="L86" s="181"/>
      <c r="M86" s="731" t="e">
        <f>H86/J84</f>
        <v>#VALUE!</v>
      </c>
      <c r="N86" s="181"/>
    </row>
    <row r="87" spans="1:14" ht="12.75" x14ac:dyDescent="0.2">
      <c r="B87" s="453"/>
      <c r="C87" s="181"/>
      <c r="D87" s="181"/>
      <c r="E87" s="181"/>
      <c r="F87" s="712"/>
      <c r="G87" s="181"/>
      <c r="H87" s="181"/>
      <c r="I87" s="714" t="s">
        <v>911</v>
      </c>
      <c r="J87" s="181"/>
      <c r="K87" s="715"/>
      <c r="L87" s="181"/>
      <c r="M87" s="181"/>
      <c r="N87" s="181"/>
    </row>
    <row r="88" spans="1:14" ht="39" thickBot="1" x14ac:dyDescent="0.25">
      <c r="B88" s="711" t="s">
        <v>909</v>
      </c>
      <c r="C88" s="181"/>
      <c r="D88" s="181"/>
      <c r="E88" s="181"/>
      <c r="F88" s="712"/>
      <c r="G88" s="181"/>
      <c r="H88" s="458">
        <f>+'WK1 - Identification'!K78</f>
        <v>414794.6988678528</v>
      </c>
      <c r="I88" s="715">
        <f>SUM(H74:H86)-SUM('WK1 - Identification'!J44:J51)-H88</f>
        <v>0</v>
      </c>
      <c r="J88" s="181"/>
      <c r="K88" s="181"/>
      <c r="L88" s="181"/>
      <c r="M88" s="181"/>
      <c r="N88" s="181"/>
    </row>
    <row r="89" spans="1:14" x14ac:dyDescent="0.2">
      <c r="B89" s="517"/>
      <c r="C89" s="181"/>
      <c r="D89" s="181"/>
      <c r="E89" s="181"/>
      <c r="F89" s="181"/>
      <c r="G89" s="181"/>
      <c r="H89" s="181"/>
      <c r="I89" s="517"/>
      <c r="J89" s="181"/>
      <c r="K89" s="181"/>
      <c r="L89" s="181"/>
      <c r="M89" s="181"/>
      <c r="N89" s="181"/>
    </row>
    <row r="90" spans="1:14" x14ac:dyDescent="0.2">
      <c r="B90" s="517"/>
      <c r="C90" s="181"/>
      <c r="D90" s="181"/>
      <c r="E90" s="181"/>
      <c r="F90" s="181"/>
      <c r="G90" s="181"/>
      <c r="H90" s="181"/>
      <c r="I90" s="517"/>
      <c r="J90" s="181"/>
      <c r="K90" s="181"/>
      <c r="L90" s="181"/>
      <c r="M90" s="181"/>
      <c r="N90" s="181"/>
    </row>
    <row r="91" spans="1:14" ht="15" x14ac:dyDescent="0.25">
      <c r="B91" s="455" t="s">
        <v>456</v>
      </c>
      <c r="C91" s="455" t="s">
        <v>457</v>
      </c>
    </row>
    <row r="92" spans="1:14" x14ac:dyDescent="0.2">
      <c r="I92" s="693" t="s">
        <v>803</v>
      </c>
    </row>
    <row r="93" spans="1:14" ht="33.75" customHeight="1" x14ac:dyDescent="0.2">
      <c r="B93" s="811" t="s">
        <v>622</v>
      </c>
      <c r="C93" s="808"/>
      <c r="D93" s="808"/>
      <c r="E93" s="808"/>
      <c r="F93" s="808"/>
      <c r="G93" s="808"/>
      <c r="H93" s="808"/>
    </row>
    <row r="94" spans="1:14" x14ac:dyDescent="0.2">
      <c r="B94" s="808"/>
      <c r="C94" s="808"/>
      <c r="D94" s="808"/>
      <c r="E94" s="808"/>
      <c r="F94" s="808"/>
      <c r="G94" s="808"/>
      <c r="H94" s="808"/>
      <c r="I94" s="703">
        <f>+'WK1 - Identification'!E71</f>
        <v>0</v>
      </c>
    </row>
    <row r="97" spans="2:15" ht="19.5" x14ac:dyDescent="0.2">
      <c r="B97" s="456" t="s">
        <v>458</v>
      </c>
    </row>
    <row r="100" spans="2:15" ht="16.5" x14ac:dyDescent="0.3">
      <c r="B100" s="575" t="s">
        <v>694</v>
      </c>
      <c r="C100" s="576"/>
      <c r="D100" s="576"/>
      <c r="E100" s="576"/>
      <c r="F100" s="576"/>
      <c r="G100" s="576"/>
      <c r="I100" s="570" t="str">
        <f>+I36</f>
        <v>2017-18</v>
      </c>
      <c r="J100" s="570" t="str">
        <f t="shared" ref="J100:O100" si="2">+J36</f>
        <v>2018-19</v>
      </c>
      <c r="K100" s="570" t="str">
        <f t="shared" si="2"/>
        <v>2019-20</v>
      </c>
      <c r="L100" s="570" t="str">
        <f t="shared" si="2"/>
        <v>2020-21</v>
      </c>
      <c r="M100" s="570" t="str">
        <f t="shared" si="2"/>
        <v>2021-22</v>
      </c>
      <c r="N100" s="570" t="str">
        <f t="shared" si="2"/>
        <v>2022-23</v>
      </c>
      <c r="O100" s="570" t="str">
        <f t="shared" si="2"/>
        <v>2023-24</v>
      </c>
    </row>
    <row r="101" spans="2:15" ht="16.5" x14ac:dyDescent="0.3">
      <c r="B101" s="696" t="s">
        <v>900</v>
      </c>
      <c r="C101" s="695"/>
      <c r="D101" s="695"/>
      <c r="E101" s="695"/>
      <c r="F101" s="695"/>
      <c r="G101" s="695"/>
      <c r="H101" s="694"/>
      <c r="I101" s="450">
        <f>I21</f>
        <v>0.06</v>
      </c>
      <c r="J101" s="450" t="str">
        <f t="shared" ref="J101:O101" si="3">J21</f>
        <v/>
      </c>
      <c r="K101" s="450" t="str">
        <f t="shared" si="3"/>
        <v/>
      </c>
      <c r="L101" s="450" t="str">
        <f t="shared" si="3"/>
        <v/>
      </c>
      <c r="M101" s="450" t="str">
        <f t="shared" si="3"/>
        <v/>
      </c>
      <c r="N101" s="450" t="str">
        <f t="shared" si="3"/>
        <v/>
      </c>
      <c r="O101" s="450" t="str">
        <f t="shared" si="3"/>
        <v/>
      </c>
    </row>
    <row r="103" spans="2:15" ht="12.75" customHeight="1" x14ac:dyDescent="0.3">
      <c r="B103" s="575" t="s">
        <v>695</v>
      </c>
      <c r="C103" s="600"/>
      <c r="D103" s="600"/>
      <c r="E103" s="600"/>
      <c r="F103" s="600"/>
      <c r="G103" s="600"/>
      <c r="I103" s="570" t="str">
        <f>I100</f>
        <v>2017-18</v>
      </c>
      <c r="J103" s="570" t="str">
        <f t="shared" ref="J103:O103" si="4">J100</f>
        <v>2018-19</v>
      </c>
      <c r="K103" s="570" t="str">
        <f t="shared" si="4"/>
        <v>2019-20</v>
      </c>
      <c r="L103" s="570" t="str">
        <f t="shared" si="4"/>
        <v>2020-21</v>
      </c>
      <c r="M103" s="570" t="str">
        <f t="shared" si="4"/>
        <v>2021-22</v>
      </c>
      <c r="N103" s="570" t="str">
        <f t="shared" si="4"/>
        <v>2022-23</v>
      </c>
      <c r="O103" s="570" t="str">
        <f t="shared" si="4"/>
        <v>2023-24</v>
      </c>
    </row>
    <row r="104" spans="2:15" ht="16.5" x14ac:dyDescent="0.3">
      <c r="B104" s="575" t="s">
        <v>697</v>
      </c>
      <c r="C104" s="600"/>
      <c r="D104" s="600"/>
      <c r="E104" s="600"/>
      <c r="F104" s="600"/>
      <c r="G104" s="600"/>
      <c r="H104" s="447"/>
      <c r="I104" s="743">
        <f>'WK1 - Identification'!D57</f>
        <v>7320389.6799987331</v>
      </c>
      <c r="J104" s="743" t="str">
        <f>'WK1 - Identification'!D58</f>
        <v/>
      </c>
      <c r="K104" s="743" t="str">
        <f>'WK1 - Identification'!D59</f>
        <v/>
      </c>
      <c r="L104" s="743" t="str">
        <f>'WK1 - Identification'!D60</f>
        <v/>
      </c>
      <c r="M104" s="743" t="str">
        <f>'WK1 - Identification'!D61</f>
        <v/>
      </c>
      <c r="N104" s="743" t="str">
        <f>'WK1 - Identification'!D62</f>
        <v/>
      </c>
      <c r="O104" s="743" t="str">
        <f>'WK1 - Identification'!D63</f>
        <v/>
      </c>
    </row>
    <row r="105" spans="2:15" ht="16.5" x14ac:dyDescent="0.3">
      <c r="B105" s="575" t="s">
        <v>696</v>
      </c>
      <c r="H105" s="447"/>
      <c r="I105" s="502"/>
    </row>
    <row r="106" spans="2:15" ht="12.75" x14ac:dyDescent="0.2">
      <c r="I106" s="1"/>
    </row>
    <row r="107" spans="2:15" ht="12.75" customHeight="1" x14ac:dyDescent="0.2">
      <c r="B107" s="599" t="s">
        <v>698</v>
      </c>
      <c r="C107" s="600"/>
      <c r="D107" s="600"/>
      <c r="E107" s="600"/>
      <c r="F107" s="600"/>
      <c r="G107" s="600"/>
      <c r="I107" s="570" t="str">
        <f>I103</f>
        <v>2017-18</v>
      </c>
      <c r="J107" s="570" t="str">
        <f t="shared" ref="J107:O107" si="5">J103</f>
        <v>2018-19</v>
      </c>
      <c r="K107" s="570" t="str">
        <f t="shared" si="5"/>
        <v>2019-20</v>
      </c>
      <c r="L107" s="570" t="str">
        <f t="shared" si="5"/>
        <v>2020-21</v>
      </c>
      <c r="M107" s="570" t="str">
        <f t="shared" si="5"/>
        <v>2021-22</v>
      </c>
      <c r="N107" s="570" t="str">
        <f t="shared" si="5"/>
        <v>2022-23</v>
      </c>
      <c r="O107" s="570" t="str">
        <f t="shared" si="5"/>
        <v>2023-24</v>
      </c>
    </row>
    <row r="108" spans="2:15" ht="16.5" x14ac:dyDescent="0.3">
      <c r="B108" s="575" t="s">
        <v>699</v>
      </c>
      <c r="C108" s="600"/>
      <c r="D108" s="600"/>
      <c r="E108" s="600"/>
      <c r="F108" s="600"/>
      <c r="G108" s="600"/>
      <c r="I108" s="743">
        <f>'WK1 - Identification'!F84</f>
        <v>310751.7741508903</v>
      </c>
      <c r="J108" s="743" t="str">
        <f>'WK1 - Identification'!F85</f>
        <v/>
      </c>
      <c r="K108" s="743" t="str">
        <f>'WK1 - Identification'!F86</f>
        <v/>
      </c>
      <c r="L108" s="743" t="str">
        <f>'WK1 - Identification'!F87</f>
        <v/>
      </c>
      <c r="M108" s="743" t="str">
        <f>'WK1 - Identification'!F88</f>
        <v/>
      </c>
      <c r="N108" s="743" t="str">
        <f>'WK1 - Identification'!F89</f>
        <v/>
      </c>
      <c r="O108" s="743" t="str">
        <f>'WK1 - Identification'!F90</f>
        <v/>
      </c>
    </row>
    <row r="111" spans="2:15" ht="27" x14ac:dyDescent="0.3">
      <c r="B111" s="575" t="s">
        <v>700</v>
      </c>
      <c r="C111" s="576"/>
      <c r="D111" s="576"/>
      <c r="E111" s="576"/>
      <c r="F111" s="576"/>
      <c r="G111" s="576"/>
      <c r="I111" s="572" t="s">
        <v>316</v>
      </c>
    </row>
    <row r="112" spans="2:15" ht="16.5" x14ac:dyDescent="0.3">
      <c r="B112" s="575" t="s">
        <v>701</v>
      </c>
      <c r="C112" s="576"/>
      <c r="D112" s="576"/>
      <c r="E112" s="576"/>
      <c r="F112" s="576"/>
      <c r="G112" s="576"/>
      <c r="H112" s="452" t="s">
        <v>461</v>
      </c>
      <c r="I112" s="458">
        <f>'WK6 - Expenditure Program'!N29</f>
        <v>3481470.7608504645</v>
      </c>
    </row>
    <row r="113" spans="2:20" x14ac:dyDescent="0.2">
      <c r="B113" s="417"/>
      <c r="C113" s="417"/>
      <c r="D113" s="417"/>
      <c r="E113" s="417"/>
      <c r="F113" s="417"/>
      <c r="G113" s="417"/>
    </row>
    <row r="114" spans="2:20" ht="12.75" x14ac:dyDescent="0.2">
      <c r="I114" s="1"/>
      <c r="J114" s="1"/>
      <c r="K114" s="1"/>
      <c r="L114" s="1"/>
      <c r="M114" s="1"/>
      <c r="N114" s="1"/>
    </row>
    <row r="115" spans="2:20" ht="21" customHeight="1" x14ac:dyDescent="0.2">
      <c r="B115" s="812" t="s">
        <v>705</v>
      </c>
      <c r="C115" s="808"/>
      <c r="D115" s="808"/>
      <c r="E115" s="808"/>
      <c r="F115" s="808"/>
      <c r="G115" s="808"/>
      <c r="H115" s="452" t="s">
        <v>461</v>
      </c>
      <c r="I115" s="458">
        <f>'WK6 - Expenditure Program'!N32</f>
        <v>3481470.7608504645</v>
      </c>
    </row>
    <row r="116" spans="2:20" ht="25.5" x14ac:dyDescent="0.2">
      <c r="B116" s="808"/>
      <c r="C116" s="808"/>
      <c r="D116" s="808"/>
      <c r="E116" s="808"/>
      <c r="F116" s="808"/>
      <c r="G116" s="808"/>
      <c r="I116" s="570" t="str">
        <f>I107</f>
        <v>2017-18</v>
      </c>
      <c r="J116" s="570" t="str">
        <f t="shared" ref="J116:O116" si="6">J107</f>
        <v>2018-19</v>
      </c>
      <c r="K116" s="570" t="str">
        <f t="shared" si="6"/>
        <v>2019-20</v>
      </c>
      <c r="L116" s="570" t="str">
        <f t="shared" si="6"/>
        <v>2020-21</v>
      </c>
      <c r="M116" s="570" t="str">
        <f t="shared" si="6"/>
        <v>2021-22</v>
      </c>
      <c r="N116" s="570" t="str">
        <f t="shared" si="6"/>
        <v>2022-23</v>
      </c>
      <c r="O116" s="570" t="str">
        <f t="shared" si="6"/>
        <v>2023-24</v>
      </c>
      <c r="P116" s="570" t="str">
        <f>P202</f>
        <v>2023-24</v>
      </c>
      <c r="Q116" s="570" t="str">
        <f>Q202</f>
        <v>2024-25</v>
      </c>
      <c r="R116" s="570" t="str">
        <f>R202</f>
        <v>2025-26</v>
      </c>
      <c r="S116" s="572" t="str">
        <f>S202</f>
        <v>Sum of 10 years</v>
      </c>
      <c r="T116" s="570"/>
    </row>
    <row r="117" spans="2:20" x14ac:dyDescent="0.2">
      <c r="B117" s="163" t="s">
        <v>460</v>
      </c>
      <c r="H117" s="452" t="s">
        <v>462</v>
      </c>
      <c r="I117" s="458">
        <f>'WK6 - Expenditure Program'!D66</f>
        <v>0</v>
      </c>
      <c r="J117" s="458">
        <f>'WK6 - Expenditure Program'!E66</f>
        <v>0</v>
      </c>
      <c r="K117" s="458">
        <f>'WK6 - Expenditure Program'!F66</f>
        <v>0</v>
      </c>
      <c r="L117" s="458">
        <f>'WK6 - Expenditure Program'!G66</f>
        <v>0</v>
      </c>
      <c r="M117" s="458">
        <f>'WK6 - Expenditure Program'!H66</f>
        <v>0</v>
      </c>
      <c r="N117" s="458">
        <f>'WK6 - Expenditure Program'!I66</f>
        <v>0</v>
      </c>
      <c r="O117" s="458">
        <f>'WK6 - Expenditure Program'!J66</f>
        <v>0</v>
      </c>
      <c r="P117" s="458">
        <f>'WK6 - Expenditure Program'!K66</f>
        <v>0</v>
      </c>
      <c r="Q117" s="458">
        <f>'WK6 - Expenditure Program'!L66</f>
        <v>0</v>
      </c>
      <c r="R117" s="458">
        <f>'WK6 - Expenditure Program'!M66</f>
        <v>0</v>
      </c>
      <c r="S117" s="458">
        <f>'WK6 - Expenditure Program'!N66</f>
        <v>0</v>
      </c>
    </row>
    <row r="119" spans="2:20" x14ac:dyDescent="0.2">
      <c r="H119" s="452" t="s">
        <v>461</v>
      </c>
      <c r="I119" s="458">
        <f>'WK6 - Expenditure Program'!D67</f>
        <v>0</v>
      </c>
      <c r="J119" s="458">
        <f>'WK6 - Expenditure Program'!E67</f>
        <v>0</v>
      </c>
      <c r="K119" s="458">
        <f>'WK6 - Expenditure Program'!F67</f>
        <v>0</v>
      </c>
      <c r="L119" s="458">
        <f>'WK6 - Expenditure Program'!G67</f>
        <v>0</v>
      </c>
      <c r="M119" s="458">
        <f>'WK6 - Expenditure Program'!H67</f>
        <v>0</v>
      </c>
      <c r="N119" s="458">
        <f>'WK6 - Expenditure Program'!I67</f>
        <v>0</v>
      </c>
      <c r="O119" s="458">
        <f>'WK6 - Expenditure Program'!J67</f>
        <v>0</v>
      </c>
      <c r="P119" s="458">
        <f>'WK6 - Expenditure Program'!K67</f>
        <v>0</v>
      </c>
      <c r="Q119" s="458">
        <f>'WK6 - Expenditure Program'!L67</f>
        <v>0</v>
      </c>
      <c r="R119" s="458">
        <f>'WK6 - Expenditure Program'!M67</f>
        <v>0</v>
      </c>
    </row>
    <row r="120" spans="2:20" x14ac:dyDescent="0.2">
      <c r="B120" s="163" t="s">
        <v>459</v>
      </c>
    </row>
    <row r="121" spans="2:20" x14ac:dyDescent="0.2">
      <c r="H121" s="452" t="s">
        <v>462</v>
      </c>
      <c r="I121" s="458">
        <f>'WK6 - Expenditure Program'!D85</f>
        <v>310751.7741508903</v>
      </c>
      <c r="J121" s="458">
        <f>'WK6 - Expenditure Program'!E85</f>
        <v>318520.56850466254</v>
      </c>
      <c r="K121" s="458">
        <f>'WK6 - Expenditure Program'!F85</f>
        <v>326483.58271727909</v>
      </c>
      <c r="L121" s="458">
        <f>'WK6 - Expenditure Program'!G85</f>
        <v>334645.67228521104</v>
      </c>
      <c r="M121" s="458">
        <f>'WK6 - Expenditure Program'!H85</f>
        <v>343011.81409234129</v>
      </c>
      <c r="N121" s="458">
        <f>'WK6 - Expenditure Program'!I85</f>
        <v>351587.10944464977</v>
      </c>
      <c r="O121" s="458">
        <f>'WK6 - Expenditure Program'!J85</f>
        <v>360376.787180766</v>
      </c>
      <c r="P121" s="458">
        <f>'WK6 - Expenditure Program'!K85</f>
        <v>369386.20686028514</v>
      </c>
      <c r="Q121" s="458">
        <f>'WK6 - Expenditure Program'!L85</f>
        <v>378620.86203179223</v>
      </c>
      <c r="R121" s="458">
        <f>'WK6 - Expenditure Program'!M85</f>
        <v>388086.383582587</v>
      </c>
      <c r="S121" s="458">
        <f>'WK6 - Expenditure Program'!N85</f>
        <v>3481470.7608504645</v>
      </c>
    </row>
    <row r="123" spans="2:20" x14ac:dyDescent="0.2">
      <c r="H123" s="452" t="s">
        <v>461</v>
      </c>
      <c r="I123" s="458">
        <f>'WK6 - Expenditure Program'!D86</f>
        <v>310751.7741508903</v>
      </c>
      <c r="J123" s="458">
        <f>'WK6 - Expenditure Program'!E86</f>
        <v>629272.34265555278</v>
      </c>
      <c r="K123" s="458">
        <f>'WK6 - Expenditure Program'!F86</f>
        <v>955755.92537283187</v>
      </c>
      <c r="L123" s="458">
        <f>'WK6 - Expenditure Program'!G86</f>
        <v>1290401.5976580428</v>
      </c>
      <c r="M123" s="458">
        <f>'WK6 - Expenditure Program'!H86</f>
        <v>1633413.4117503841</v>
      </c>
      <c r="N123" s="458">
        <f>'WK6 - Expenditure Program'!I86</f>
        <v>1985000.521195034</v>
      </c>
      <c r="O123" s="458">
        <f>'WK6 - Expenditure Program'!J86</f>
        <v>2345377.3083758</v>
      </c>
      <c r="P123" s="458">
        <f>'WK6 - Expenditure Program'!K86</f>
        <v>2714763.5152360853</v>
      </c>
      <c r="Q123" s="458">
        <f>'WK6 - Expenditure Program'!L86</f>
        <v>3093384.3772678776</v>
      </c>
      <c r="R123" s="458">
        <f>'WK6 - Expenditure Program'!M86</f>
        <v>3481470.7608504645</v>
      </c>
    </row>
    <row r="124" spans="2:20" x14ac:dyDescent="0.2">
      <c r="B124" s="163" t="s">
        <v>615</v>
      </c>
      <c r="H124" s="500"/>
      <c r="I124" s="502"/>
      <c r="J124" s="502"/>
      <c r="K124" s="502"/>
      <c r="L124" s="502"/>
      <c r="M124" s="502"/>
      <c r="N124" s="502"/>
      <c r="O124" s="502"/>
    </row>
    <row r="125" spans="2:20" x14ac:dyDescent="0.2">
      <c r="H125" s="452" t="s">
        <v>462</v>
      </c>
      <c r="I125" s="458">
        <f>'WK6 - Expenditure Program'!D99</f>
        <v>0</v>
      </c>
      <c r="J125" s="458">
        <f>'WK6 - Expenditure Program'!E99</f>
        <v>0</v>
      </c>
      <c r="K125" s="458">
        <f>'WK6 - Expenditure Program'!F99</f>
        <v>0</v>
      </c>
      <c r="L125" s="458">
        <f>'WK6 - Expenditure Program'!G99</f>
        <v>0</v>
      </c>
      <c r="M125" s="458">
        <f>'WK6 - Expenditure Program'!H99</f>
        <v>0</v>
      </c>
      <c r="N125" s="458">
        <f>'WK6 - Expenditure Program'!I99</f>
        <v>0</v>
      </c>
      <c r="O125" s="458">
        <f>'WK6 - Expenditure Program'!J99</f>
        <v>0</v>
      </c>
      <c r="P125" s="458">
        <f>'WK6 - Expenditure Program'!K99</f>
        <v>0</v>
      </c>
      <c r="Q125" s="458">
        <f>'WK6 - Expenditure Program'!L99</f>
        <v>0</v>
      </c>
      <c r="R125" s="458">
        <f>'WK6 - Expenditure Program'!M99</f>
        <v>0</v>
      </c>
      <c r="S125" s="458">
        <f>'WK6 - Expenditure Program'!N99</f>
        <v>0</v>
      </c>
    </row>
    <row r="126" spans="2:20" x14ac:dyDescent="0.2">
      <c r="I126" s="502"/>
      <c r="J126" s="502"/>
      <c r="K126" s="502"/>
      <c r="L126" s="502"/>
      <c r="M126" s="502"/>
      <c r="N126" s="502"/>
      <c r="O126" s="502"/>
    </row>
    <row r="127" spans="2:20" x14ac:dyDescent="0.2">
      <c r="H127" s="452" t="s">
        <v>461</v>
      </c>
      <c r="I127" s="458">
        <f>'WK6 - Expenditure Program'!D100</f>
        <v>0</v>
      </c>
      <c r="J127" s="458">
        <f>'WK6 - Expenditure Program'!E100</f>
        <v>0</v>
      </c>
      <c r="K127" s="458">
        <f>'WK6 - Expenditure Program'!F100</f>
        <v>0</v>
      </c>
      <c r="L127" s="458">
        <f>'WK6 - Expenditure Program'!G100</f>
        <v>0</v>
      </c>
      <c r="M127" s="458">
        <f>'WK6 - Expenditure Program'!H100</f>
        <v>0</v>
      </c>
      <c r="N127" s="458">
        <f>'WK6 - Expenditure Program'!I100</f>
        <v>0</v>
      </c>
      <c r="O127" s="458">
        <f>'WK6 - Expenditure Program'!J100</f>
        <v>0</v>
      </c>
      <c r="P127" s="458">
        <f>'WK6 - Expenditure Program'!K100</f>
        <v>0</v>
      </c>
      <c r="Q127" s="458">
        <f>'WK6 - Expenditure Program'!L100</f>
        <v>0</v>
      </c>
      <c r="R127" s="458">
        <f>'WK6 - Expenditure Program'!M100</f>
        <v>0</v>
      </c>
    </row>
    <row r="130" spans="2:15" ht="19.5" x14ac:dyDescent="0.2">
      <c r="B130" s="456" t="s">
        <v>463</v>
      </c>
    </row>
    <row r="132" spans="2:15" x14ac:dyDescent="0.2">
      <c r="B132" t="s">
        <v>464</v>
      </c>
    </row>
    <row r="135" spans="2:15" ht="19.5" x14ac:dyDescent="0.2">
      <c r="B135" s="456" t="s">
        <v>465</v>
      </c>
    </row>
    <row r="137" spans="2:15" ht="28.5" customHeight="1" x14ac:dyDescent="0.3">
      <c r="B137" s="575" t="s">
        <v>673</v>
      </c>
      <c r="C137" s="576"/>
      <c r="D137" s="576"/>
      <c r="E137" s="576"/>
      <c r="F137" s="576"/>
      <c r="G137" s="576"/>
      <c r="I137" s="570" t="str">
        <f>I116</f>
        <v>2017-18</v>
      </c>
      <c r="J137" s="570" t="str">
        <f t="shared" ref="J137:O137" si="7">J116</f>
        <v>2018-19</v>
      </c>
      <c r="K137" s="570" t="str">
        <f t="shared" si="7"/>
        <v>2019-20</v>
      </c>
      <c r="L137" s="570" t="str">
        <f t="shared" si="7"/>
        <v>2020-21</v>
      </c>
      <c r="M137" s="570" t="str">
        <f t="shared" si="7"/>
        <v>2021-22</v>
      </c>
      <c r="N137" s="570" t="str">
        <f t="shared" si="7"/>
        <v>2022-23</v>
      </c>
      <c r="O137" s="570" t="str">
        <f t="shared" si="7"/>
        <v>2023-24</v>
      </c>
    </row>
    <row r="138" spans="2:15" ht="20.25" customHeight="1" x14ac:dyDescent="0.3">
      <c r="B138" s="575" t="s">
        <v>675</v>
      </c>
      <c r="C138" s="576"/>
      <c r="D138" s="576"/>
      <c r="E138" s="576"/>
      <c r="F138" s="576"/>
      <c r="G138" s="576"/>
      <c r="I138" s="502" t="s">
        <v>596</v>
      </c>
      <c r="J138" s="502"/>
      <c r="K138" s="502"/>
      <c r="L138" s="502"/>
      <c r="M138" s="502"/>
      <c r="N138" s="502"/>
      <c r="O138" s="502"/>
    </row>
    <row r="139" spans="2:15" ht="16.5" x14ac:dyDescent="0.3">
      <c r="B139" s="454" t="s">
        <v>674</v>
      </c>
    </row>
    <row r="141" spans="2:15" ht="12" customHeight="1" x14ac:dyDescent="0.3">
      <c r="B141" s="575" t="s">
        <v>676</v>
      </c>
      <c r="C141" s="576"/>
      <c r="D141" s="576"/>
      <c r="E141" s="576"/>
      <c r="F141" s="576"/>
      <c r="G141" s="576"/>
    </row>
    <row r="142" spans="2:15" ht="17.25" customHeight="1" x14ac:dyDescent="0.3">
      <c r="B142" s="575" t="s">
        <v>677</v>
      </c>
      <c r="C142" s="576"/>
      <c r="D142" s="576"/>
      <c r="E142" s="576"/>
      <c r="F142" s="576"/>
      <c r="G142" s="576"/>
      <c r="I142" s="458">
        <f t="shared" ref="I142:O142" si="8">+I108</f>
        <v>310751.7741508903</v>
      </c>
      <c r="J142" s="458" t="str">
        <f t="shared" si="8"/>
        <v/>
      </c>
      <c r="K142" s="458" t="str">
        <f t="shared" si="8"/>
        <v/>
      </c>
      <c r="L142" s="458" t="str">
        <f t="shared" si="8"/>
        <v/>
      </c>
      <c r="M142" s="458" t="str">
        <f t="shared" si="8"/>
        <v/>
      </c>
      <c r="N142" s="458" t="str">
        <f t="shared" si="8"/>
        <v/>
      </c>
      <c r="O142" s="458" t="str">
        <f t="shared" si="8"/>
        <v/>
      </c>
    </row>
    <row r="145" spans="2:15" ht="19.5" x14ac:dyDescent="0.2">
      <c r="B145" s="456" t="s">
        <v>466</v>
      </c>
    </row>
    <row r="147" spans="2:15" ht="12" customHeight="1" x14ac:dyDescent="0.3">
      <c r="B147" s="575" t="s">
        <v>702</v>
      </c>
      <c r="C147" s="576"/>
      <c r="D147" s="576"/>
      <c r="E147" s="576"/>
      <c r="F147" s="576"/>
      <c r="G147" s="576"/>
      <c r="H147" s="517"/>
      <c r="M147" s="518"/>
    </row>
    <row r="148" spans="2:15" ht="17.25" customHeight="1" x14ac:dyDescent="0.3">
      <c r="B148" s="575" t="s">
        <v>703</v>
      </c>
      <c r="C148" s="576"/>
      <c r="D148" s="576"/>
      <c r="E148" s="576"/>
      <c r="F148" s="576"/>
      <c r="G148" s="576"/>
      <c r="H148" s="517"/>
      <c r="M148" s="519"/>
    </row>
    <row r="149" spans="2:15" ht="16.5" x14ac:dyDescent="0.3">
      <c r="B149" s="454" t="s">
        <v>704</v>
      </c>
      <c r="H149" s="771" t="str">
        <f>+'WK5a - Impact on Rates'!E23</f>
        <v>2016-17</v>
      </c>
      <c r="I149" s="570" t="str">
        <f>I137</f>
        <v>2017-18</v>
      </c>
      <c r="J149" s="570" t="str">
        <f t="shared" ref="J149:O149" si="9">J137</f>
        <v>2018-19</v>
      </c>
      <c r="K149" s="570" t="str">
        <f t="shared" si="9"/>
        <v>2019-20</v>
      </c>
      <c r="L149" s="570" t="str">
        <f t="shared" si="9"/>
        <v>2020-21</v>
      </c>
      <c r="M149" s="570" t="str">
        <f t="shared" si="9"/>
        <v>2021-22</v>
      </c>
      <c r="N149" s="570" t="str">
        <f t="shared" si="9"/>
        <v>2022-23</v>
      </c>
      <c r="O149" s="570" t="str">
        <f t="shared" si="9"/>
        <v>2023-24</v>
      </c>
    </row>
    <row r="150" spans="2:15" x14ac:dyDescent="0.2">
      <c r="E150" t="s">
        <v>708</v>
      </c>
      <c r="H150" s="602">
        <f>'WK5a - Impact on Rates'!E90</f>
        <v>1054.4583381949069</v>
      </c>
      <c r="I150" s="603">
        <f>'WK5a - Impact on Rates'!F90</f>
        <v>1117.7849586343318</v>
      </c>
      <c r="J150" s="603">
        <f>'WK5a - Impact on Rates'!G90</f>
        <v>1145.7295826001898</v>
      </c>
      <c r="K150" s="603">
        <f>'WK5a - Impact on Rates'!H90</f>
        <v>1174.3728221651947</v>
      </c>
      <c r="L150" s="603">
        <f>'WK5a - Impact on Rates'!I90</f>
        <v>1203.7321427193244</v>
      </c>
      <c r="M150" s="603">
        <f>'WK5a - Impact on Rates'!J90</f>
        <v>1233.8254462873074</v>
      </c>
      <c r="N150" s="603">
        <f>'WK5a - Impact on Rates'!K90</f>
        <v>1264.6710824444897</v>
      </c>
      <c r="O150" s="603">
        <f>'WK5a - Impact on Rates'!L90</f>
        <v>1296.2878595056022</v>
      </c>
    </row>
    <row r="151" spans="2:15" x14ac:dyDescent="0.2">
      <c r="E151" t="s">
        <v>709</v>
      </c>
      <c r="H151" s="517"/>
      <c r="I151" s="577">
        <f>'WK5a - Impact on Rates'!N90</f>
        <v>63.326620439424914</v>
      </c>
      <c r="J151" s="577">
        <f>'WK5a - Impact on Rates'!P90</f>
        <v>27.944623965858</v>
      </c>
      <c r="K151" s="577">
        <f>'WK5a - Impact on Rates'!T90</f>
        <v>28.643239565004933</v>
      </c>
      <c r="L151" s="577">
        <f>'WK5a - Impact on Rates'!X90</f>
        <v>29.359320554129681</v>
      </c>
      <c r="M151" s="577">
        <f>'WK5a - Impact on Rates'!AB90</f>
        <v>30.093303567982957</v>
      </c>
      <c r="N151" s="577">
        <f>'WK5a - Impact on Rates'!AF90</f>
        <v>30.845636157182298</v>
      </c>
      <c r="O151" s="577">
        <f>'WK5a - Impact on Rates'!AJ90</f>
        <v>31.616777061112543</v>
      </c>
    </row>
    <row r="152" spans="2:15" x14ac:dyDescent="0.2">
      <c r="E152" t="s">
        <v>568</v>
      </c>
      <c r="H152" s="517"/>
      <c r="I152" s="450">
        <f>'WK5a - Impact on Rates'!O90</f>
        <v>6.0056066840755137E-2</v>
      </c>
      <c r="J152" s="450">
        <f>'WK5a - Impact on Rates'!Q90</f>
        <v>2.4999999999999734E-2</v>
      </c>
      <c r="K152" s="450">
        <f>'WK5a - Impact on Rates'!U90</f>
        <v>2.5000000000000164E-2</v>
      </c>
      <c r="L152" s="450">
        <f>'WK5a - Impact on Rates'!Y90</f>
        <v>2.4999999999999842E-2</v>
      </c>
      <c r="M152" s="450">
        <f>'WK5a - Impact on Rates'!AC90</f>
        <v>2.4999999999999873E-2</v>
      </c>
      <c r="N152" s="450">
        <f>'WK5a - Impact on Rates'!AG90</f>
        <v>2.4999999999999686E-2</v>
      </c>
      <c r="O152" s="450">
        <f>'WK5a - Impact on Rates'!AK90</f>
        <v>2.5000000000000237E-2</v>
      </c>
    </row>
    <row r="153" spans="2:15" x14ac:dyDescent="0.2">
      <c r="E153" t="s">
        <v>710</v>
      </c>
      <c r="H153" s="517"/>
      <c r="I153" s="577">
        <f>I151</f>
        <v>63.326620439424914</v>
      </c>
      <c r="J153" s="577">
        <f>'WK5a - Impact on Rates'!R90</f>
        <v>91.271244405282914</v>
      </c>
      <c r="K153" s="577">
        <f>'WK5a - Impact on Rates'!V90</f>
        <v>119.91448397028785</v>
      </c>
      <c r="L153" s="577">
        <f>'WK5a - Impact on Rates'!Z90</f>
        <v>149.27380452441753</v>
      </c>
      <c r="M153" s="577">
        <f>'WK5a - Impact on Rates'!AD90</f>
        <v>179.36710809240049</v>
      </c>
      <c r="N153" s="577">
        <f>'WK5a - Impact on Rates'!AH90</f>
        <v>210.21274424958278</v>
      </c>
      <c r="O153" s="577">
        <f>'WK5a - Impact on Rates'!AL90</f>
        <v>241.82952131069533</v>
      </c>
    </row>
    <row r="154" spans="2:15" x14ac:dyDescent="0.2">
      <c r="C154" s="181"/>
      <c r="E154" t="s">
        <v>569</v>
      </c>
      <c r="H154" s="517"/>
      <c r="I154" s="450">
        <f>I152</f>
        <v>6.0056066840755137E-2</v>
      </c>
      <c r="J154" s="450">
        <f>'WK5a - Impact on Rates'!S90</f>
        <v>8.6557468511773733E-2</v>
      </c>
      <c r="K154" s="450">
        <f>'WK5a - Impact on Rates'!W90</f>
        <v>0.11372140522456825</v>
      </c>
      <c r="L154" s="450">
        <f>'WK5a - Impact on Rates'!AA90</f>
        <v>0.14156444035518229</v>
      </c>
      <c r="M154" s="450">
        <f>'WK5a - Impact on Rates'!AE90</f>
        <v>0.17010355136406169</v>
      </c>
      <c r="N154" s="450">
        <f>'WK5a - Impact on Rates'!AI90</f>
        <v>0.19935614014816289</v>
      </c>
      <c r="O154" s="450">
        <f>'WK5a - Impact on Rates'!AM90</f>
        <v>0.22934004365186722</v>
      </c>
    </row>
    <row r="155" spans="2:15" x14ac:dyDescent="0.2">
      <c r="C155" s="517"/>
    </row>
    <row r="156" spans="2:15" x14ac:dyDescent="0.2">
      <c r="C156" s="517"/>
      <c r="E156" t="s">
        <v>711</v>
      </c>
      <c r="H156" s="520">
        <f>'WK5a - Impact on Rates'!E136</f>
        <v>1084.053355001703</v>
      </c>
      <c r="I156" s="603">
        <f>'WK5a - Impact on Rates'!F136</f>
        <v>1148.8245866119221</v>
      </c>
      <c r="J156" s="603">
        <f>'WK5a - Impact on Rates'!G136</f>
        <v>1177.54520127722</v>
      </c>
      <c r="K156" s="603">
        <f>'WK5a - Impact on Rates'!H136</f>
        <v>1206.9838313091502</v>
      </c>
      <c r="L156" s="603">
        <f>'WK5a - Impact on Rates'!I136</f>
        <v>1237.1584270918788</v>
      </c>
      <c r="M156" s="603">
        <f>'WK5a - Impact on Rates'!J136</f>
        <v>1268.0873877691761</v>
      </c>
      <c r="N156" s="603">
        <f>'WK5a - Impact on Rates'!K136</f>
        <v>1299.7895724634054</v>
      </c>
      <c r="O156" s="603">
        <f>'WK5a - Impact on Rates'!L136</f>
        <v>1332.2843117749901</v>
      </c>
    </row>
    <row r="157" spans="2:15" x14ac:dyDescent="0.2">
      <c r="C157" s="517"/>
      <c r="E157" t="s">
        <v>712</v>
      </c>
      <c r="I157" s="577">
        <f>'WK5a - Impact on Rates'!N136</f>
        <v>64.771231610219047</v>
      </c>
      <c r="J157" s="577">
        <f>'WK5a - Impact on Rates'!P136</f>
        <v>28.720614665297944</v>
      </c>
      <c r="K157" s="577">
        <f>'WK5a - Impact on Rates'!T136</f>
        <v>29.438630031930188</v>
      </c>
      <c r="L157" s="577">
        <f>'WK5a - Impact on Rates'!X136</f>
        <v>30.174595782728602</v>
      </c>
      <c r="M157" s="577">
        <f>'WK5a - Impact on Rates'!AB136</f>
        <v>30.928960677297255</v>
      </c>
      <c r="N157" s="577">
        <f>'WK5a - Impact on Rates'!AF136</f>
        <v>31.702184694229345</v>
      </c>
      <c r="O157" s="577">
        <f>'WK5a - Impact on Rates'!AJ136</f>
        <v>32.494739311584681</v>
      </c>
    </row>
    <row r="158" spans="2:15" x14ac:dyDescent="0.2">
      <c r="C158" s="517"/>
      <c r="E158" t="s">
        <v>570</v>
      </c>
      <c r="I158" s="450">
        <f>'WK5a - Impact on Rates'!O136</f>
        <v>5.9749117800679923E-2</v>
      </c>
      <c r="J158" s="450">
        <f>'WK5a - Impact on Rates'!Q136</f>
        <v>2.4999999999999908E-2</v>
      </c>
      <c r="K158" s="450">
        <f>'WK5a - Impact on Rates'!U136</f>
        <v>2.4999999999999734E-2</v>
      </c>
      <c r="L158" s="450">
        <f>'WK5a - Impact on Rates'!Y136</f>
        <v>2.4999999999999873E-2</v>
      </c>
      <c r="M158" s="450">
        <f>'WK5a - Impact on Rates'!AC136</f>
        <v>2.500000000000023E-2</v>
      </c>
      <c r="N158" s="450">
        <f>'WK5a - Impact on Rates'!AG136</f>
        <v>2.4999999999999956E-2</v>
      </c>
      <c r="O158" s="450">
        <f>'WK5a - Impact on Rates'!AK136</f>
        <v>2.4999999999999651E-2</v>
      </c>
    </row>
    <row r="159" spans="2:15" x14ac:dyDescent="0.2">
      <c r="C159" s="517"/>
      <c r="E159" t="s">
        <v>713</v>
      </c>
      <c r="I159" s="577">
        <f>I157</f>
        <v>64.771231610219047</v>
      </c>
      <c r="J159" s="577">
        <f>'WK5a - Impact on Rates'!R136</f>
        <v>93.491846275516991</v>
      </c>
      <c r="K159" s="577">
        <f>'WK5a - Impact on Rates'!V136</f>
        <v>122.93047630744718</v>
      </c>
      <c r="L159" s="577">
        <f>'WK5a - Impact on Rates'!Z136</f>
        <v>153.10507209017578</v>
      </c>
      <c r="M159" s="577">
        <f>'WK5a - Impact on Rates'!AD136</f>
        <v>184.03403276747304</v>
      </c>
      <c r="N159" s="577">
        <f>'WK5a - Impact on Rates'!AH136</f>
        <v>215.73621746170238</v>
      </c>
      <c r="O159" s="577">
        <f>'WK5a - Impact on Rates'!AL136</f>
        <v>248.23095677328706</v>
      </c>
    </row>
    <row r="160" spans="2:15" x14ac:dyDescent="0.2">
      <c r="C160" s="517"/>
      <c r="E160" t="s">
        <v>571</v>
      </c>
      <c r="I160" s="450">
        <f>I158</f>
        <v>5.9749117800679923E-2</v>
      </c>
      <c r="J160" s="450">
        <f>'WK5a - Impact on Rates'!S136</f>
        <v>8.6242845745696822E-2</v>
      </c>
      <c r="K160" s="450">
        <f>'WK5a - Impact on Rates'!W136</f>
        <v>0.11339891688933895</v>
      </c>
      <c r="L160" s="450">
        <f>'WK5a - Impact on Rates'!AA136</f>
        <v>0.14123388981157228</v>
      </c>
      <c r="M160" s="450">
        <f>'WK5a - Impact on Rates'!AE136</f>
        <v>0.16976473705686185</v>
      </c>
      <c r="N160" s="450">
        <f>'WK5a - Impact on Rates'!AI136</f>
        <v>0.19900885548328334</v>
      </c>
      <c r="O160" s="450">
        <f>'WK5a - Impact on Rates'!AM136</f>
        <v>0.22898407687036501</v>
      </c>
    </row>
    <row r="161" spans="2:15" x14ac:dyDescent="0.2">
      <c r="C161" s="517"/>
    </row>
    <row r="162" spans="2:15" x14ac:dyDescent="0.2">
      <c r="C162" s="517"/>
      <c r="E162" t="s">
        <v>714</v>
      </c>
      <c r="H162" s="520">
        <f>'WK5a - Impact on Rates'!E157</f>
        <v>2390.6687028326869</v>
      </c>
      <c r="I162" s="603">
        <f>'WK5a - Impact on Rates'!F157</f>
        <v>2534.8326665998757</v>
      </c>
      <c r="J162" s="603">
        <f>'WK5a - Impact on Rates'!G157</f>
        <v>2598.2034832648724</v>
      </c>
      <c r="K162" s="603">
        <f>'WK5a - Impact on Rates'!H157</f>
        <v>2663.1585703464939</v>
      </c>
      <c r="L162" s="603">
        <f>'WK5a - Impact on Rates'!I157</f>
        <v>2729.7375346051558</v>
      </c>
      <c r="M162" s="603">
        <f>'WK5a - Impact on Rates'!J157</f>
        <v>2797.9809729702847</v>
      </c>
      <c r="N162" s="603">
        <f>'WK5a - Impact on Rates'!K157</f>
        <v>2867.9304972945411</v>
      </c>
      <c r="O162" s="603">
        <f>'WK5a - Impact on Rates'!L157</f>
        <v>2939.6287597269038</v>
      </c>
    </row>
    <row r="163" spans="2:15" x14ac:dyDescent="0.2">
      <c r="C163" s="517"/>
      <c r="E163" t="s">
        <v>715</v>
      </c>
      <c r="I163" s="577">
        <f>'WK5a - Impact on Rates'!N157</f>
        <v>144.16396376718876</v>
      </c>
      <c r="J163" s="577">
        <f>'WK5a - Impact on Rates'!P157</f>
        <v>63.37081666499671</v>
      </c>
      <c r="K163" s="577">
        <f>'WK5a - Impact on Rates'!T157</f>
        <v>64.955087081621514</v>
      </c>
      <c r="L163" s="577">
        <f>'WK5a - Impact on Rates'!X157</f>
        <v>66.578964258661927</v>
      </c>
      <c r="M163" s="577">
        <f>'WK5a - Impact on Rates'!AB157</f>
        <v>68.243438365128895</v>
      </c>
      <c r="N163" s="577">
        <f>'WK5a - Impact on Rates'!AF157</f>
        <v>69.949524324256345</v>
      </c>
      <c r="O163" s="577">
        <f>'WK5a - Impact on Rates'!AJ157</f>
        <v>71.698262432362753</v>
      </c>
    </row>
    <row r="164" spans="2:15" x14ac:dyDescent="0.2">
      <c r="C164" s="517"/>
      <c r="E164" t="s">
        <v>572</v>
      </c>
      <c r="I164" s="450">
        <f>'WK5a - Impact on Rates'!O157</f>
        <v>6.0302777878160144E-2</v>
      </c>
      <c r="J164" s="450">
        <f>'WK5a - Impact on Rates'!Q157</f>
        <v>2.4999999999999929E-2</v>
      </c>
      <c r="K164" s="450">
        <f>'WK5a - Impact on Rates'!U157</f>
        <v>2.4999999999999887E-2</v>
      </c>
      <c r="L164" s="450">
        <f>'WK5a - Impact on Rates'!Y157</f>
        <v>2.4999999999999842E-2</v>
      </c>
      <c r="M164" s="450">
        <f>'WK5a - Impact on Rates'!AC157</f>
        <v>2.5000000000000001E-2</v>
      </c>
      <c r="N164" s="450">
        <f>'WK5a - Impact on Rates'!AG157</f>
        <v>2.4999999999999724E-2</v>
      </c>
      <c r="O164" s="450">
        <f>'WK5a - Impact on Rates'!AK157</f>
        <v>2.4999999999999731E-2</v>
      </c>
    </row>
    <row r="165" spans="2:15" x14ac:dyDescent="0.2">
      <c r="C165" s="517"/>
      <c r="E165" t="s">
        <v>716</v>
      </c>
      <c r="I165" s="577">
        <f>I163</f>
        <v>144.16396376718876</v>
      </c>
      <c r="J165" s="577">
        <f>'WK5a - Impact on Rates'!R157</f>
        <v>207.53478043218547</v>
      </c>
      <c r="K165" s="577">
        <f>'WK5a - Impact on Rates'!V157</f>
        <v>272.48986751380698</v>
      </c>
      <c r="L165" s="577">
        <f>'WK5a - Impact on Rates'!Z157</f>
        <v>339.06883177246891</v>
      </c>
      <c r="M165" s="577">
        <f>'WK5a - Impact on Rates'!AD157</f>
        <v>407.31227013759781</v>
      </c>
      <c r="N165" s="577">
        <f>'WK5a - Impact on Rates'!AH157</f>
        <v>477.26179446185415</v>
      </c>
      <c r="O165" s="577">
        <f>'WK5a - Impact on Rates'!AL157</f>
        <v>548.9600568942169</v>
      </c>
    </row>
    <row r="166" spans="2:15" x14ac:dyDescent="0.2">
      <c r="C166" s="517"/>
      <c r="E166" t="s">
        <v>573</v>
      </c>
      <c r="I166" s="450">
        <f>I164</f>
        <v>6.0302777878160144E-2</v>
      </c>
      <c r="J166" s="450">
        <f>'WK5a - Impact on Rates'!S157</f>
        <v>8.6810347325114071E-2</v>
      </c>
      <c r="K166" s="450">
        <f>'WK5a - Impact on Rates'!W157</f>
        <v>0.11398060600824179</v>
      </c>
      <c r="L166" s="450">
        <f>'WK5a - Impact on Rates'!AA157</f>
        <v>0.14183012115844768</v>
      </c>
      <c r="M166" s="450">
        <f>'WK5a - Impact on Rates'!AE157</f>
        <v>0.17037587418740885</v>
      </c>
      <c r="N166" s="450">
        <f>'WK5a - Impact on Rates'!AI157</f>
        <v>0.19963527104209375</v>
      </c>
      <c r="O166" s="450">
        <f>'WK5a - Impact on Rates'!AM157</f>
        <v>0.22962615281814577</v>
      </c>
    </row>
    <row r="167" spans="2:15" x14ac:dyDescent="0.2">
      <c r="C167" s="517"/>
    </row>
    <row r="168" spans="2:15" x14ac:dyDescent="0.2">
      <c r="C168" s="517"/>
      <c r="E168" t="s">
        <v>717</v>
      </c>
      <c r="H168" s="520" t="str">
        <f>'WK5a - Impact on Rates'!E178</f>
        <v/>
      </c>
      <c r="I168" s="603" t="str">
        <f>'WK5a - Impact on Rates'!F178</f>
        <v/>
      </c>
      <c r="J168" s="603" t="e">
        <f>'WK5a - Impact on Rates'!G178</f>
        <v>#DIV/0!</v>
      </c>
      <c r="K168" s="603" t="e">
        <f>'WK5a - Impact on Rates'!H178</f>
        <v>#DIV/0!</v>
      </c>
      <c r="L168" s="603" t="e">
        <f>'WK5a - Impact on Rates'!I178</f>
        <v>#DIV/0!</v>
      </c>
      <c r="M168" s="603" t="e">
        <f>'WK5a - Impact on Rates'!J178</f>
        <v>#DIV/0!</v>
      </c>
      <c r="N168" s="603" t="e">
        <f>'WK5a - Impact on Rates'!K178</f>
        <v>#DIV/0!</v>
      </c>
      <c r="O168" s="603" t="e">
        <f>'WK5a - Impact on Rates'!L178</f>
        <v>#DIV/0!</v>
      </c>
    </row>
    <row r="169" spans="2:15" x14ac:dyDescent="0.2">
      <c r="C169" s="517"/>
      <c r="E169" t="s">
        <v>720</v>
      </c>
      <c r="I169" s="577" t="str">
        <f>'WK5a - Impact on Rates'!N178</f>
        <v/>
      </c>
      <c r="J169" s="577" t="e">
        <f>'WK5a - Impact on Rates'!P178</f>
        <v>#DIV/0!</v>
      </c>
      <c r="K169" s="577" t="e">
        <f>'WK5a - Impact on Rates'!T178</f>
        <v>#DIV/0!</v>
      </c>
      <c r="L169" s="577" t="e">
        <f>'WK5a - Impact on Rates'!X178</f>
        <v>#DIV/0!</v>
      </c>
      <c r="M169" s="577" t="e">
        <f>'WK5a - Impact on Rates'!AB178</f>
        <v>#DIV/0!</v>
      </c>
      <c r="N169" s="577" t="e">
        <f>'WK5a - Impact on Rates'!AF178</f>
        <v>#DIV/0!</v>
      </c>
      <c r="O169" s="577" t="e">
        <f>'WK5a - Impact on Rates'!AJ178</f>
        <v>#DIV/0!</v>
      </c>
    </row>
    <row r="170" spans="2:15" x14ac:dyDescent="0.2">
      <c r="C170" s="517"/>
      <c r="E170" t="s">
        <v>574</v>
      </c>
      <c r="I170" s="450" t="str">
        <f>'WK5a - Impact on Rates'!O178</f>
        <v/>
      </c>
      <c r="J170" s="450" t="e">
        <f>'WK5a - Impact on Rates'!Q178</f>
        <v>#DIV/0!</v>
      </c>
      <c r="K170" s="450" t="e">
        <f>'WK5a - Impact on Rates'!U178</f>
        <v>#DIV/0!</v>
      </c>
      <c r="L170" s="450" t="e">
        <f>'WK5a - Impact on Rates'!Y178</f>
        <v>#DIV/0!</v>
      </c>
      <c r="M170" s="450" t="e">
        <f>'WK5a - Impact on Rates'!AC178</f>
        <v>#DIV/0!</v>
      </c>
      <c r="N170" s="450" t="e">
        <f>'WK5a - Impact on Rates'!AG178</f>
        <v>#DIV/0!</v>
      </c>
      <c r="O170" s="450" t="e">
        <f>'WK5a - Impact on Rates'!AK178</f>
        <v>#DIV/0!</v>
      </c>
    </row>
    <row r="171" spans="2:15" x14ac:dyDescent="0.2">
      <c r="C171" s="517"/>
      <c r="E171" t="s">
        <v>718</v>
      </c>
      <c r="I171" s="577" t="str">
        <f>I169</f>
        <v/>
      </c>
      <c r="J171" s="577" t="e">
        <f>'WK5a - Impact on Rates'!R178</f>
        <v>#DIV/0!</v>
      </c>
      <c r="K171" s="577" t="e">
        <f>'WK5a - Impact on Rates'!V178</f>
        <v>#DIV/0!</v>
      </c>
      <c r="L171" s="577" t="e">
        <f>'WK5a - Impact on Rates'!Z178</f>
        <v>#DIV/0!</v>
      </c>
      <c r="M171" s="577" t="e">
        <f>'WK5a - Impact on Rates'!AD178</f>
        <v>#DIV/0!</v>
      </c>
      <c r="N171" s="577" t="e">
        <f>'WK5a - Impact on Rates'!AH178</f>
        <v>#DIV/0!</v>
      </c>
      <c r="O171" s="577" t="e">
        <f>'WK5a - Impact on Rates'!AL178</f>
        <v>#DIV/0!</v>
      </c>
    </row>
    <row r="172" spans="2:15" x14ac:dyDescent="0.2">
      <c r="C172" s="517"/>
      <c r="E172" t="s">
        <v>575</v>
      </c>
      <c r="I172" s="450" t="str">
        <f>I170</f>
        <v/>
      </c>
      <c r="J172" s="450" t="e">
        <f>'WK5a - Impact on Rates'!S178</f>
        <v>#DIV/0!</v>
      </c>
      <c r="K172" s="450" t="e">
        <f>'WK5a - Impact on Rates'!W178</f>
        <v>#DIV/0!</v>
      </c>
      <c r="L172" s="450" t="e">
        <f>'WK5a - Impact on Rates'!AA178</f>
        <v>#DIV/0!</v>
      </c>
      <c r="M172" s="450" t="e">
        <f>'WK5a - Impact on Rates'!AE178</f>
        <v>#DIV/0!</v>
      </c>
      <c r="N172" s="450" t="e">
        <f>'WK5a - Impact on Rates'!AI178</f>
        <v>#DIV/0!</v>
      </c>
      <c r="O172" s="450" t="e">
        <f>'WK5a - Impact on Rates'!AM178</f>
        <v>#DIV/0!</v>
      </c>
    </row>
    <row r="173" spans="2:15" x14ac:dyDescent="0.2">
      <c r="C173" s="517"/>
    </row>
    <row r="174" spans="2:15" x14ac:dyDescent="0.2">
      <c r="C174" s="181"/>
    </row>
    <row r="175" spans="2:15" ht="16.5" x14ac:dyDescent="0.3">
      <c r="B175" s="454" t="s">
        <v>467</v>
      </c>
      <c r="C175" s="454" t="s">
        <v>468</v>
      </c>
      <c r="H175" s="517"/>
      <c r="I175" s="570" t="str">
        <f>I149</f>
        <v>2017-18</v>
      </c>
      <c r="J175" s="570" t="str">
        <f t="shared" ref="J175:O175" si="10">J149</f>
        <v>2018-19</v>
      </c>
      <c r="K175" s="570" t="str">
        <f t="shared" si="10"/>
        <v>2019-20</v>
      </c>
      <c r="L175" s="570" t="str">
        <f t="shared" si="10"/>
        <v>2020-21</v>
      </c>
      <c r="M175" s="570" t="str">
        <f t="shared" si="10"/>
        <v>2021-22</v>
      </c>
      <c r="N175" s="570" t="str">
        <f t="shared" si="10"/>
        <v>2022-23</v>
      </c>
      <c r="O175" s="570" t="str">
        <f t="shared" si="10"/>
        <v>2023-24</v>
      </c>
    </row>
    <row r="176" spans="2:15" x14ac:dyDescent="0.2">
      <c r="D176" t="s">
        <v>709</v>
      </c>
      <c r="H176" s="517"/>
      <c r="I176" s="639">
        <f t="shared" ref="I176:O176" si="11">I151</f>
        <v>63.326620439424914</v>
      </c>
      <c r="J176" s="639">
        <f t="shared" si="11"/>
        <v>27.944623965858</v>
      </c>
      <c r="K176" s="639">
        <f t="shared" si="11"/>
        <v>28.643239565004933</v>
      </c>
      <c r="L176" s="639">
        <f t="shared" si="11"/>
        <v>29.359320554129681</v>
      </c>
      <c r="M176" s="639">
        <f t="shared" si="11"/>
        <v>30.093303567982957</v>
      </c>
      <c r="N176" s="639">
        <f>N151</f>
        <v>30.845636157182298</v>
      </c>
      <c r="O176" s="639">
        <f t="shared" si="11"/>
        <v>31.616777061112543</v>
      </c>
    </row>
    <row r="177" spans="2:16" x14ac:dyDescent="0.2">
      <c r="D177" t="s">
        <v>568</v>
      </c>
      <c r="H177" s="181"/>
      <c r="I177" s="645">
        <f t="shared" ref="I177:O177" si="12">I152</f>
        <v>6.0056066840755137E-2</v>
      </c>
      <c r="J177" s="645">
        <f t="shared" si="12"/>
        <v>2.4999999999999734E-2</v>
      </c>
      <c r="K177" s="645">
        <f t="shared" si="12"/>
        <v>2.5000000000000164E-2</v>
      </c>
      <c r="L177" s="645">
        <f t="shared" si="12"/>
        <v>2.4999999999999842E-2</v>
      </c>
      <c r="M177" s="645">
        <f t="shared" si="12"/>
        <v>2.4999999999999873E-2</v>
      </c>
      <c r="N177" s="645">
        <f t="shared" si="12"/>
        <v>2.4999999999999686E-2</v>
      </c>
      <c r="O177" s="645">
        <f t="shared" si="12"/>
        <v>2.5000000000000237E-2</v>
      </c>
    </row>
    <row r="178" spans="2:16" x14ac:dyDescent="0.2">
      <c r="C178" s="517"/>
      <c r="H178" s="181"/>
      <c r="I178" s="641"/>
      <c r="J178" s="641"/>
      <c r="K178" s="641"/>
      <c r="L178" s="641"/>
      <c r="M178" s="641"/>
      <c r="N178" s="641"/>
      <c r="O178" s="641"/>
    </row>
    <row r="179" spans="2:16" x14ac:dyDescent="0.2">
      <c r="D179" t="s">
        <v>719</v>
      </c>
      <c r="H179" s="24"/>
      <c r="I179" s="642">
        <f t="shared" ref="I179:O179" si="13">I157</f>
        <v>64.771231610219047</v>
      </c>
      <c r="J179" s="642">
        <f t="shared" si="13"/>
        <v>28.720614665297944</v>
      </c>
      <c r="K179" s="642">
        <f t="shared" si="13"/>
        <v>29.438630031930188</v>
      </c>
      <c r="L179" s="642">
        <f t="shared" si="13"/>
        <v>30.174595782728602</v>
      </c>
      <c r="M179" s="642">
        <f t="shared" si="13"/>
        <v>30.928960677297255</v>
      </c>
      <c r="N179" s="642">
        <f t="shared" si="13"/>
        <v>31.702184694229345</v>
      </c>
      <c r="O179" s="642">
        <f t="shared" si="13"/>
        <v>32.494739311584681</v>
      </c>
      <c r="P179" s="2"/>
    </row>
    <row r="180" spans="2:16" x14ac:dyDescent="0.2">
      <c r="D180" t="s">
        <v>582</v>
      </c>
      <c r="H180" s="24"/>
      <c r="I180" s="646">
        <f t="shared" ref="I180:O180" si="14">I158</f>
        <v>5.9749117800679923E-2</v>
      </c>
      <c r="J180" s="646">
        <f t="shared" si="14"/>
        <v>2.4999999999999908E-2</v>
      </c>
      <c r="K180" s="646">
        <f t="shared" si="14"/>
        <v>2.4999999999999734E-2</v>
      </c>
      <c r="L180" s="646">
        <f t="shared" si="14"/>
        <v>2.4999999999999873E-2</v>
      </c>
      <c r="M180" s="646">
        <f t="shared" si="14"/>
        <v>2.500000000000023E-2</v>
      </c>
      <c r="N180" s="646">
        <f t="shared" si="14"/>
        <v>2.4999999999999956E-2</v>
      </c>
      <c r="O180" s="646">
        <f t="shared" si="14"/>
        <v>2.4999999999999651E-2</v>
      </c>
      <c r="P180" s="2"/>
    </row>
    <row r="181" spans="2:16" x14ac:dyDescent="0.2">
      <c r="H181" s="24"/>
      <c r="I181" s="643"/>
      <c r="J181" s="643"/>
      <c r="K181" s="643"/>
      <c r="L181" s="643"/>
      <c r="M181" s="644"/>
      <c r="N181" s="643"/>
      <c r="O181" s="643"/>
      <c r="P181" s="2"/>
    </row>
    <row r="182" spans="2:16" x14ac:dyDescent="0.2">
      <c r="D182" t="s">
        <v>715</v>
      </c>
      <c r="H182" s="24"/>
      <c r="I182" s="642">
        <f t="shared" ref="I182:O183" si="15">I163</f>
        <v>144.16396376718876</v>
      </c>
      <c r="J182" s="642">
        <f t="shared" si="15"/>
        <v>63.37081666499671</v>
      </c>
      <c r="K182" s="642">
        <f t="shared" si="15"/>
        <v>64.955087081621514</v>
      </c>
      <c r="L182" s="642">
        <f t="shared" si="15"/>
        <v>66.578964258661927</v>
      </c>
      <c r="M182" s="642">
        <f t="shared" si="15"/>
        <v>68.243438365128895</v>
      </c>
      <c r="N182" s="642">
        <f t="shared" si="15"/>
        <v>69.949524324256345</v>
      </c>
      <c r="O182" s="642">
        <f t="shared" si="15"/>
        <v>71.698262432362753</v>
      </c>
      <c r="P182" s="2"/>
    </row>
    <row r="183" spans="2:16" x14ac:dyDescent="0.2">
      <c r="D183" t="s">
        <v>572</v>
      </c>
      <c r="H183" s="24"/>
      <c r="I183" s="646">
        <f t="shared" si="15"/>
        <v>6.0302777878160144E-2</v>
      </c>
      <c r="J183" s="646">
        <f t="shared" si="15"/>
        <v>2.4999999999999929E-2</v>
      </c>
      <c r="K183" s="646">
        <f t="shared" si="15"/>
        <v>2.4999999999999887E-2</v>
      </c>
      <c r="L183" s="646">
        <f t="shared" si="15"/>
        <v>2.4999999999999842E-2</v>
      </c>
      <c r="M183" s="646">
        <f t="shared" si="15"/>
        <v>2.5000000000000001E-2</v>
      </c>
      <c r="N183" s="646">
        <f t="shared" si="15"/>
        <v>2.4999999999999724E-2</v>
      </c>
      <c r="O183" s="646">
        <f t="shared" si="15"/>
        <v>2.4999999999999731E-2</v>
      </c>
      <c r="P183" s="2"/>
    </row>
    <row r="184" spans="2:16" x14ac:dyDescent="0.2">
      <c r="H184" s="24"/>
      <c r="I184" s="643"/>
      <c r="J184" s="643"/>
      <c r="K184" s="643"/>
      <c r="L184" s="643"/>
      <c r="M184" s="644"/>
      <c r="N184" s="643"/>
      <c r="O184" s="643"/>
      <c r="P184" s="2"/>
    </row>
    <row r="185" spans="2:16" x14ac:dyDescent="0.2">
      <c r="D185" t="s">
        <v>720</v>
      </c>
      <c r="H185" s="181"/>
      <c r="I185" s="640" t="str">
        <f t="shared" ref="I185:O186" si="16">I169</f>
        <v/>
      </c>
      <c r="J185" s="640" t="e">
        <f t="shared" si="16"/>
        <v>#DIV/0!</v>
      </c>
      <c r="K185" s="640" t="e">
        <f t="shared" si="16"/>
        <v>#DIV/0!</v>
      </c>
      <c r="L185" s="640" t="e">
        <f t="shared" si="16"/>
        <v>#DIV/0!</v>
      </c>
      <c r="M185" s="640" t="e">
        <f t="shared" si="16"/>
        <v>#DIV/0!</v>
      </c>
      <c r="N185" s="640" t="e">
        <f t="shared" si="16"/>
        <v>#DIV/0!</v>
      </c>
      <c r="O185" s="640" t="e">
        <f t="shared" si="16"/>
        <v>#DIV/0!</v>
      </c>
    </row>
    <row r="186" spans="2:16" x14ac:dyDescent="0.2">
      <c r="D186" t="s">
        <v>574</v>
      </c>
      <c r="H186" s="181"/>
      <c r="I186" s="645" t="str">
        <f t="shared" si="16"/>
        <v/>
      </c>
      <c r="J186" s="645" t="e">
        <f t="shared" si="16"/>
        <v>#DIV/0!</v>
      </c>
      <c r="K186" s="645" t="e">
        <f t="shared" si="16"/>
        <v>#DIV/0!</v>
      </c>
      <c r="L186" s="645" t="e">
        <f t="shared" si="16"/>
        <v>#DIV/0!</v>
      </c>
      <c r="M186" s="645" t="e">
        <f t="shared" si="16"/>
        <v>#DIV/0!</v>
      </c>
      <c r="N186" s="645" t="e">
        <f t="shared" si="16"/>
        <v>#DIV/0!</v>
      </c>
      <c r="O186" s="645" t="e">
        <f t="shared" si="16"/>
        <v>#DIV/0!</v>
      </c>
    </row>
    <row r="189" spans="2:16" ht="19.5" x14ac:dyDescent="0.2">
      <c r="B189" s="456" t="s">
        <v>469</v>
      </c>
    </row>
    <row r="191" spans="2:16" ht="16.5" x14ac:dyDescent="0.3">
      <c r="B191" s="454" t="s">
        <v>623</v>
      </c>
      <c r="O191" s="458">
        <f>+I112</f>
        <v>3481470.7608504645</v>
      </c>
    </row>
    <row r="193" spans="2:19" ht="16.5" x14ac:dyDescent="0.3">
      <c r="B193" s="697" t="s">
        <v>901</v>
      </c>
      <c r="O193" s="685">
        <f>'WK6 - Expenditure Program'!N102/'WK6 - Expenditure Program'!N29</f>
        <v>1</v>
      </c>
    </row>
    <row r="194" spans="2:19" ht="16.5" x14ac:dyDescent="0.3">
      <c r="B194" s="698"/>
      <c r="O194" s="685"/>
    </row>
    <row r="195" spans="2:19" ht="16.5" x14ac:dyDescent="0.3">
      <c r="B195" s="454" t="s">
        <v>624</v>
      </c>
      <c r="O195" s="458">
        <f>SUM('WK6 - Expenditure Program'!N35:N49)</f>
        <v>0</v>
      </c>
    </row>
    <row r="197" spans="2:19" ht="16.5" x14ac:dyDescent="0.3">
      <c r="B197" s="454" t="s">
        <v>625</v>
      </c>
      <c r="O197" s="458">
        <f>SUM('WK6 - Expenditure Program'!M86)</f>
        <v>3481470.7608504645</v>
      </c>
    </row>
    <row r="198" spans="2:19" ht="12" customHeight="1" x14ac:dyDescent="0.2">
      <c r="C198" s="576"/>
      <c r="D198" s="576"/>
      <c r="E198" s="576"/>
      <c r="F198" s="576"/>
      <c r="G198" s="576"/>
    </row>
    <row r="199" spans="2:19" ht="16.5" x14ac:dyDescent="0.3">
      <c r="B199" s="575" t="s">
        <v>721</v>
      </c>
      <c r="C199" s="576"/>
      <c r="D199" s="576"/>
      <c r="E199" s="576"/>
      <c r="F199" s="576"/>
      <c r="G199" s="576"/>
      <c r="O199" t="s">
        <v>556</v>
      </c>
    </row>
    <row r="200" spans="2:19" x14ac:dyDescent="0.2">
      <c r="B200" s="576"/>
      <c r="C200" s="576"/>
      <c r="D200" s="576"/>
      <c r="E200" s="576"/>
      <c r="F200" s="576"/>
      <c r="G200" s="576"/>
    </row>
    <row r="202" spans="2:19" ht="26.25" x14ac:dyDescent="0.25">
      <c r="B202" s="455" t="s">
        <v>474</v>
      </c>
      <c r="I202" s="570" t="str">
        <f t="shared" ref="I202:O202" si="17">I175</f>
        <v>2017-18</v>
      </c>
      <c r="J202" s="570" t="str">
        <f t="shared" si="17"/>
        <v>2018-19</v>
      </c>
      <c r="K202" s="570" t="str">
        <f t="shared" si="17"/>
        <v>2019-20</v>
      </c>
      <c r="L202" s="570" t="str">
        <f t="shared" si="17"/>
        <v>2020-21</v>
      </c>
      <c r="M202" s="570" t="str">
        <f t="shared" si="17"/>
        <v>2021-22</v>
      </c>
      <c r="N202" s="570" t="str">
        <f t="shared" si="17"/>
        <v>2022-23</v>
      </c>
      <c r="O202" s="570" t="str">
        <f t="shared" si="17"/>
        <v>2023-24</v>
      </c>
      <c r="P202" s="699" t="s">
        <v>810</v>
      </c>
      <c r="Q202" s="699" t="s">
        <v>811</v>
      </c>
      <c r="R202" s="699" t="s">
        <v>812</v>
      </c>
      <c r="S202" s="572" t="s">
        <v>316</v>
      </c>
    </row>
    <row r="204" spans="2:19" ht="16.5" x14ac:dyDescent="0.3">
      <c r="C204" s="454" t="s">
        <v>470</v>
      </c>
      <c r="I204" s="458">
        <f>'WK6 - Expenditure Program'!D29</f>
        <v>310751.7741508903</v>
      </c>
      <c r="J204" s="458">
        <f>'WK6 - Expenditure Program'!E29</f>
        <v>318520.56850466254</v>
      </c>
      <c r="K204" s="458">
        <f>'WK6 - Expenditure Program'!F29</f>
        <v>326483.58271727909</v>
      </c>
      <c r="L204" s="458">
        <f>'WK6 - Expenditure Program'!G29</f>
        <v>334645.67228521104</v>
      </c>
      <c r="M204" s="458">
        <f>'WK6 - Expenditure Program'!H29</f>
        <v>343011.81409234129</v>
      </c>
      <c r="N204" s="458">
        <f>'WK6 - Expenditure Program'!I29</f>
        <v>351587.10944464977</v>
      </c>
      <c r="O204" s="458">
        <f>'WK6 - Expenditure Program'!J29</f>
        <v>360376.787180766</v>
      </c>
      <c r="P204" s="458">
        <f>'WK6 - Expenditure Program'!K29</f>
        <v>369386.20686028514</v>
      </c>
      <c r="Q204" s="458">
        <f>'WK6 - Expenditure Program'!L29</f>
        <v>378620.86203179223</v>
      </c>
      <c r="R204" s="458">
        <f>'WK6 - Expenditure Program'!M29</f>
        <v>388086.383582587</v>
      </c>
      <c r="S204" s="458">
        <f>'WK6 - Expenditure Program'!N29</f>
        <v>3481470.7608504645</v>
      </c>
    </row>
    <row r="205" spans="2:19" x14ac:dyDescent="0.2">
      <c r="O205" s="417"/>
    </row>
    <row r="206" spans="2:19" x14ac:dyDescent="0.2">
      <c r="C206" s="810" t="s">
        <v>471</v>
      </c>
      <c r="D206" s="808"/>
      <c r="E206" s="808"/>
      <c r="F206" s="808"/>
      <c r="G206" s="808"/>
      <c r="H206" t="s">
        <v>576</v>
      </c>
      <c r="I206" s="458">
        <f>'WK6 - Expenditure Program'!D66</f>
        <v>0</v>
      </c>
      <c r="J206" s="458">
        <f>'WK6 - Expenditure Program'!E66</f>
        <v>0</v>
      </c>
      <c r="K206" s="458">
        <f>'WK6 - Expenditure Program'!F66</f>
        <v>0</v>
      </c>
      <c r="L206" s="458">
        <f>'WK6 - Expenditure Program'!G66</f>
        <v>0</v>
      </c>
      <c r="M206" s="458">
        <f>'WK6 - Expenditure Program'!H66</f>
        <v>0</v>
      </c>
      <c r="N206" s="458">
        <f>'WK6 - Expenditure Program'!I66</f>
        <v>0</v>
      </c>
      <c r="O206" s="458">
        <f>'WK6 - Expenditure Program'!J66</f>
        <v>0</v>
      </c>
      <c r="P206" s="458">
        <f>'WK6 - Expenditure Program'!K66</f>
        <v>0</v>
      </c>
      <c r="Q206" s="458">
        <f>'WK6 - Expenditure Program'!L66</f>
        <v>0</v>
      </c>
      <c r="R206" s="458">
        <f>'WK6 - Expenditure Program'!M66</f>
        <v>0</v>
      </c>
      <c r="S206" s="458">
        <f>'WK6 - Expenditure Program'!N66</f>
        <v>0</v>
      </c>
    </row>
    <row r="207" spans="2:19" ht="12.75" x14ac:dyDescent="0.2">
      <c r="C207" s="453"/>
      <c r="D207" s="417"/>
      <c r="E207" s="417"/>
      <c r="F207" s="417"/>
      <c r="G207" s="417"/>
      <c r="H207" t="s">
        <v>577</v>
      </c>
      <c r="I207" s="458">
        <f>'WK6 - Expenditure Program'!D67</f>
        <v>0</v>
      </c>
      <c r="J207" s="458">
        <f>'WK6 - Expenditure Program'!E67</f>
        <v>0</v>
      </c>
      <c r="K207" s="458">
        <f>'WK6 - Expenditure Program'!F67</f>
        <v>0</v>
      </c>
      <c r="L207" s="458">
        <f>'WK6 - Expenditure Program'!G67</f>
        <v>0</v>
      </c>
      <c r="M207" s="458">
        <f>'WK6 - Expenditure Program'!H67</f>
        <v>0</v>
      </c>
      <c r="N207" s="458">
        <f>'WK6 - Expenditure Program'!I67</f>
        <v>0</v>
      </c>
      <c r="O207" s="458">
        <f>'WK6 - Expenditure Program'!J67</f>
        <v>0</v>
      </c>
      <c r="P207" s="458">
        <f>'WK6 - Expenditure Program'!K67</f>
        <v>0</v>
      </c>
      <c r="Q207" s="458">
        <f>'WK6 - Expenditure Program'!L67</f>
        <v>0</v>
      </c>
      <c r="R207" s="458">
        <f>'WK6 - Expenditure Program'!M67</f>
        <v>0</v>
      </c>
    </row>
    <row r="208" spans="2:19" x14ac:dyDescent="0.2">
      <c r="C208" s="810" t="s">
        <v>475</v>
      </c>
      <c r="D208" s="808"/>
      <c r="E208" s="808"/>
      <c r="F208" s="808"/>
      <c r="G208" s="808"/>
      <c r="H208" t="s">
        <v>576</v>
      </c>
      <c r="I208" s="458">
        <f>'WK6 - Expenditure Program'!D32</f>
        <v>310751.7741508903</v>
      </c>
      <c r="J208" s="458">
        <f>'WK6 - Expenditure Program'!E32</f>
        <v>318520.56850466254</v>
      </c>
      <c r="K208" s="458">
        <f>'WK6 - Expenditure Program'!F32</f>
        <v>326483.58271727909</v>
      </c>
      <c r="L208" s="458">
        <f>'WK6 - Expenditure Program'!G32</f>
        <v>334645.67228521104</v>
      </c>
      <c r="M208" s="458">
        <f>'WK6 - Expenditure Program'!H32</f>
        <v>343011.81409234129</v>
      </c>
      <c r="N208" s="458">
        <f>'WK6 - Expenditure Program'!I32</f>
        <v>351587.10944464977</v>
      </c>
      <c r="O208" s="458">
        <f>'WK6 - Expenditure Program'!J32</f>
        <v>360376.787180766</v>
      </c>
      <c r="P208" s="458">
        <f>'WK6 - Expenditure Program'!K32</f>
        <v>369386.20686028514</v>
      </c>
      <c r="Q208" s="458">
        <f>'WK6 - Expenditure Program'!L32</f>
        <v>378620.86203179223</v>
      </c>
      <c r="R208" s="458">
        <f>'WK6 - Expenditure Program'!M32</f>
        <v>388086.383582587</v>
      </c>
      <c r="S208" s="458">
        <f>'WK6 - Expenditure Program'!N32</f>
        <v>3481470.7608504645</v>
      </c>
    </row>
    <row r="209" spans="2:19" ht="12.75" x14ac:dyDescent="0.2">
      <c r="C209" s="453"/>
      <c r="D209" s="417"/>
      <c r="E209" s="417"/>
      <c r="F209" s="417"/>
      <c r="G209" s="417"/>
      <c r="H209" t="s">
        <v>577</v>
      </c>
      <c r="I209" s="458">
        <f>I208</f>
        <v>310751.7741508903</v>
      </c>
      <c r="J209" s="458">
        <f>SUM(I208:J208)</f>
        <v>629272.34265555278</v>
      </c>
      <c r="K209" s="458">
        <f>SUM(I208:K208)</f>
        <v>955755.92537283187</v>
      </c>
      <c r="L209" s="458">
        <f>SUM(I208:L208)</f>
        <v>1290401.5976580428</v>
      </c>
      <c r="M209" s="458">
        <f>SUM(I208:M208)</f>
        <v>1633413.4117503841</v>
      </c>
      <c r="N209" s="458">
        <f>SUM(I208:N208)</f>
        <v>1985000.521195034</v>
      </c>
      <c r="O209" s="458">
        <f>SUM(I208:O208)</f>
        <v>2345377.3083758</v>
      </c>
      <c r="P209" s="458">
        <f>SUM(I208:P208)</f>
        <v>2714763.5152360853</v>
      </c>
      <c r="Q209" s="458">
        <f>SUM(I208:Q208)</f>
        <v>3093384.3772678776</v>
      </c>
      <c r="R209" s="458">
        <f>SUM(I208:R208)</f>
        <v>3481470.7608504645</v>
      </c>
    </row>
    <row r="210" spans="2:19" x14ac:dyDescent="0.2">
      <c r="C210" s="810" t="s">
        <v>472</v>
      </c>
      <c r="D210" s="808"/>
      <c r="E210" s="808"/>
      <c r="F210" s="808"/>
      <c r="G210" s="808"/>
      <c r="H210" t="s">
        <v>576</v>
      </c>
      <c r="I210" s="458">
        <f>'WK6 - Expenditure Program'!D85</f>
        <v>310751.7741508903</v>
      </c>
      <c r="J210" s="458">
        <f>'WK6 - Expenditure Program'!E85</f>
        <v>318520.56850466254</v>
      </c>
      <c r="K210" s="458">
        <f>'WK6 - Expenditure Program'!F85</f>
        <v>326483.58271727909</v>
      </c>
      <c r="L210" s="458">
        <f>'WK6 - Expenditure Program'!G85</f>
        <v>334645.67228521104</v>
      </c>
      <c r="M210" s="458">
        <f>'WK6 - Expenditure Program'!H85</f>
        <v>343011.81409234129</v>
      </c>
      <c r="N210" s="458">
        <f>'WK6 - Expenditure Program'!I85</f>
        <v>351587.10944464977</v>
      </c>
      <c r="O210" s="458">
        <f>'WK6 - Expenditure Program'!J85</f>
        <v>360376.787180766</v>
      </c>
      <c r="P210" s="458">
        <f>'WK6 - Expenditure Program'!K85</f>
        <v>369386.20686028514</v>
      </c>
      <c r="Q210" s="458">
        <f>'WK6 - Expenditure Program'!L85</f>
        <v>378620.86203179223</v>
      </c>
      <c r="R210" s="458">
        <f>'WK6 - Expenditure Program'!M85</f>
        <v>388086.383582587</v>
      </c>
      <c r="S210" s="458">
        <f>'WK6 - Expenditure Program'!N85</f>
        <v>3481470.7608504645</v>
      </c>
    </row>
    <row r="211" spans="2:19" ht="12.75" x14ac:dyDescent="0.2">
      <c r="C211" s="453"/>
      <c r="D211" s="417"/>
      <c r="E211" s="417"/>
      <c r="F211" s="417"/>
      <c r="G211" s="417"/>
      <c r="H211" t="s">
        <v>577</v>
      </c>
      <c r="I211" s="458">
        <f>'WK6 - Expenditure Program'!D86</f>
        <v>310751.7741508903</v>
      </c>
      <c r="J211" s="458">
        <f>'WK6 - Expenditure Program'!E86</f>
        <v>629272.34265555278</v>
      </c>
      <c r="K211" s="458">
        <f>'WK6 - Expenditure Program'!F86</f>
        <v>955755.92537283187</v>
      </c>
      <c r="L211" s="458">
        <f>'WK6 - Expenditure Program'!G86</f>
        <v>1290401.5976580428</v>
      </c>
      <c r="M211" s="458">
        <f>'WK6 - Expenditure Program'!H86</f>
        <v>1633413.4117503841</v>
      </c>
      <c r="N211" s="458">
        <f>'WK6 - Expenditure Program'!I86</f>
        <v>1985000.521195034</v>
      </c>
      <c r="O211" s="458">
        <f>'WK6 - Expenditure Program'!J86</f>
        <v>2345377.3083758</v>
      </c>
      <c r="P211" s="458">
        <f>'WK6 - Expenditure Program'!K86</f>
        <v>2714763.5152360853</v>
      </c>
      <c r="Q211" s="458">
        <f>'WK6 - Expenditure Program'!L86</f>
        <v>3093384.3772678776</v>
      </c>
      <c r="R211" s="458">
        <f>'WK6 - Expenditure Program'!M86</f>
        <v>3481470.7608504645</v>
      </c>
    </row>
    <row r="212" spans="2:19" x14ac:dyDescent="0.2">
      <c r="C212" s="810" t="s">
        <v>473</v>
      </c>
      <c r="D212" s="808"/>
      <c r="E212" s="808"/>
      <c r="F212" s="808"/>
      <c r="G212" s="808"/>
      <c r="H212" t="s">
        <v>576</v>
      </c>
      <c r="I212" s="458">
        <f>'WK6 - Expenditure Program'!D103</f>
        <v>0</v>
      </c>
      <c r="J212" s="458">
        <f>'WK6 - Expenditure Program'!E103</f>
        <v>0</v>
      </c>
      <c r="K212" s="458">
        <f>'WK6 - Expenditure Program'!F103</f>
        <v>0</v>
      </c>
      <c r="L212" s="458">
        <f>'WK6 - Expenditure Program'!G103</f>
        <v>0</v>
      </c>
      <c r="M212" s="458">
        <f>'WK6 - Expenditure Program'!H103</f>
        <v>0</v>
      </c>
      <c r="N212" s="458">
        <f>'WK6 - Expenditure Program'!I103</f>
        <v>0</v>
      </c>
      <c r="O212" s="458">
        <f>'WK6 - Expenditure Program'!J103</f>
        <v>0</v>
      </c>
      <c r="P212" s="458">
        <f>'WK6 - Expenditure Program'!K103</f>
        <v>0</v>
      </c>
      <c r="Q212" s="458">
        <f>'WK6 - Expenditure Program'!L103</f>
        <v>0</v>
      </c>
      <c r="R212" s="458">
        <f>'WK6 - Expenditure Program'!M103</f>
        <v>0</v>
      </c>
      <c r="S212" s="458">
        <f>'WK6 - Expenditure Program'!N103</f>
        <v>0</v>
      </c>
    </row>
    <row r="215" spans="2:19" ht="16.5" x14ac:dyDescent="0.3">
      <c r="B215" s="455" t="s">
        <v>476</v>
      </c>
      <c r="C215" s="454" t="s">
        <v>477</v>
      </c>
      <c r="I215" t="s">
        <v>678</v>
      </c>
      <c r="O215" s="181"/>
    </row>
    <row r="218" spans="2:19" ht="15" x14ac:dyDescent="0.25">
      <c r="B218" s="459" t="s">
        <v>478</v>
      </c>
      <c r="C218" s="459" t="s">
        <v>481</v>
      </c>
      <c r="D218" s="181"/>
      <c r="E218" s="181"/>
      <c r="F218" s="181"/>
      <c r="G218" s="181"/>
      <c r="H218" s="181"/>
      <c r="I218" s="181"/>
      <c r="J218" s="181"/>
    </row>
    <row r="219" spans="2:19" x14ac:dyDescent="0.2">
      <c r="O219" s="24"/>
    </row>
    <row r="220" spans="2:19" x14ac:dyDescent="0.2">
      <c r="I220" s="163" t="str">
        <f>I202</f>
        <v>2017-18</v>
      </c>
      <c r="J220" s="163" t="str">
        <f t="shared" ref="J220:S220" si="18">J202</f>
        <v>2018-19</v>
      </c>
      <c r="K220" s="163" t="str">
        <f t="shared" si="18"/>
        <v>2019-20</v>
      </c>
      <c r="L220" s="163" t="str">
        <f t="shared" si="18"/>
        <v>2020-21</v>
      </c>
      <c r="M220" s="163" t="str">
        <f t="shared" si="18"/>
        <v>2021-22</v>
      </c>
      <c r="N220" s="163" t="str">
        <f t="shared" si="18"/>
        <v>2022-23</v>
      </c>
      <c r="O220" s="163" t="str">
        <f t="shared" si="18"/>
        <v>2023-24</v>
      </c>
      <c r="P220" s="163" t="str">
        <f t="shared" si="18"/>
        <v>2023-24</v>
      </c>
      <c r="Q220" s="163" t="str">
        <f t="shared" si="18"/>
        <v>2024-25</v>
      </c>
      <c r="R220" s="163" t="str">
        <f t="shared" si="18"/>
        <v>2025-26</v>
      </c>
      <c r="S220" s="163" t="str">
        <f t="shared" si="18"/>
        <v>Sum of 10 years</v>
      </c>
    </row>
    <row r="221" spans="2:19" x14ac:dyDescent="0.2">
      <c r="C221" s="810" t="s">
        <v>479</v>
      </c>
      <c r="D221" s="808"/>
      <c r="E221" s="808"/>
      <c r="F221" s="808"/>
      <c r="G221" s="808"/>
      <c r="I221" s="458">
        <f>'WK7 - Long Term Financial Plan'!E36</f>
        <v>23591445.710000001</v>
      </c>
      <c r="J221" s="458">
        <f>'WK7 - Long Term Financial Plan'!F36</f>
        <v>24082234.07</v>
      </c>
      <c r="K221" s="458">
        <f>'WK7 - Long Term Financial Plan'!G36</f>
        <v>25215642.510000002</v>
      </c>
      <c r="L221" s="458">
        <f>'WK7 - Long Term Financial Plan'!H36</f>
        <v>26067840.870000001</v>
      </c>
      <c r="M221" s="458">
        <f>'WK7 - Long Term Financial Plan'!I36</f>
        <v>26232127.570000004</v>
      </c>
      <c r="N221" s="458">
        <f>'WK7 - Long Term Financial Plan'!J36</f>
        <v>27232133.480000004</v>
      </c>
      <c r="O221" s="458">
        <f>'WK7 - Long Term Financial Plan'!K36</f>
        <v>29240047.519999996</v>
      </c>
      <c r="P221" s="458">
        <f>'WK7 - Long Term Financial Plan'!L36</f>
        <v>30090595.34</v>
      </c>
      <c r="Q221" s="458">
        <f>'WK7 - Long Term Financial Plan'!M36</f>
        <v>30189381.870000001</v>
      </c>
      <c r="R221" s="458">
        <f>'WK7 - Long Term Financial Plan'!N36</f>
        <v>30944116.416749999</v>
      </c>
      <c r="S221" s="458">
        <f>'WK7 - Long Term Financial Plan'!O36</f>
        <v>272885565.35675001</v>
      </c>
    </row>
    <row r="222" spans="2:19" ht="12.75" x14ac:dyDescent="0.2">
      <c r="C222" s="453"/>
      <c r="D222" s="417"/>
      <c r="E222" s="417"/>
      <c r="F222" s="417"/>
      <c r="G222" s="417"/>
      <c r="O222" s="24"/>
    </row>
    <row r="223" spans="2:19" x14ac:dyDescent="0.2">
      <c r="C223" s="810" t="s">
        <v>480</v>
      </c>
      <c r="D223" s="808"/>
      <c r="E223" s="808"/>
      <c r="F223" s="808"/>
      <c r="G223" s="808"/>
      <c r="I223" s="458">
        <f>'WK7 - Long Term Financial Plan'!E47</f>
        <v>23646625.243234336</v>
      </c>
      <c r="J223" s="458">
        <f>'WK7 - Long Term Financial Plan'!F47</f>
        <v>24074640.593079828</v>
      </c>
      <c r="K223" s="458">
        <f>'WK7 - Long Term Financial Plan'!G47</f>
        <v>24728468.234881546</v>
      </c>
      <c r="L223" s="458">
        <f>'WK7 - Long Term Financial Plan'!H47</f>
        <v>25362189.956905767</v>
      </c>
      <c r="M223" s="458">
        <f>'WK7 - Long Term Financial Plan'!I47</f>
        <v>25851203.110632718</v>
      </c>
      <c r="N223" s="458">
        <f>'WK7 - Long Term Financial Plan'!J47</f>
        <v>26476260.732868455</v>
      </c>
      <c r="O223" s="458">
        <f>'WK7 - Long Term Financial Plan'!K47</f>
        <v>27149730.775612518</v>
      </c>
      <c r="P223" s="458">
        <f>'WK7 - Long Term Financial Plan'!L47</f>
        <v>27751188.362649683</v>
      </c>
      <c r="Q223" s="458">
        <f>'WK7 - Long Term Financial Plan'!M47</f>
        <v>28400661.948400415</v>
      </c>
      <c r="R223" s="458">
        <f>'WK7 - Long Term Financial Plan'!N47</f>
        <v>28855688.828999989</v>
      </c>
      <c r="S223" s="458">
        <f>'WK7 - Long Term Financial Plan'!O47</f>
        <v>262296657.78726527</v>
      </c>
    </row>
    <row r="224" spans="2:19" ht="12.75" x14ac:dyDescent="0.2">
      <c r="C224" s="453"/>
      <c r="D224" s="417"/>
      <c r="E224" s="417"/>
      <c r="F224" s="417"/>
      <c r="G224" s="417"/>
      <c r="O224" s="24"/>
    </row>
    <row r="225" spans="2:19" ht="12" customHeight="1" x14ac:dyDescent="0.2">
      <c r="C225" s="604" t="s">
        <v>521</v>
      </c>
      <c r="D225" s="576"/>
      <c r="E225" s="576"/>
      <c r="F225" s="576"/>
      <c r="G225" s="576"/>
    </row>
    <row r="226" spans="2:19" x14ac:dyDescent="0.2">
      <c r="C226" s="576" t="s">
        <v>729</v>
      </c>
      <c r="D226" s="576"/>
      <c r="E226" s="576"/>
      <c r="F226" s="576"/>
      <c r="G226" s="576"/>
      <c r="I226" s="458">
        <f>'WK7 - Long Term Financial Plan'!E48</f>
        <v>-55179.533234335482</v>
      </c>
      <c r="J226" s="458">
        <f>'WK7 - Long Term Financial Plan'!F48</f>
        <v>7593.4769201725721</v>
      </c>
      <c r="K226" s="458">
        <f>'WK7 - Long Term Financial Plan'!G48</f>
        <v>487174.27511845529</v>
      </c>
      <c r="L226" s="458">
        <f>'WK7 - Long Term Financial Plan'!H48</f>
        <v>705650.91309423372</v>
      </c>
      <c r="M226" s="458">
        <f>'WK7 - Long Term Financial Plan'!I48</f>
        <v>380924.45936728641</v>
      </c>
      <c r="N226" s="458">
        <f>'WK7 - Long Term Financial Plan'!J48</f>
        <v>755872.74713154882</v>
      </c>
      <c r="O226" s="458">
        <f>'WK7 - Long Term Financial Plan'!K48</f>
        <v>2090316.7443874776</v>
      </c>
      <c r="P226" s="458">
        <f>'WK7 - Long Term Financial Plan'!L48</f>
        <v>2339406.9773503169</v>
      </c>
      <c r="Q226" s="458">
        <f>'WK7 - Long Term Financial Plan'!M48</f>
        <v>1788719.9215995856</v>
      </c>
      <c r="R226" s="458">
        <f>'WK7 - Long Term Financial Plan'!N48</f>
        <v>2088427.5877500102</v>
      </c>
      <c r="S226" s="458">
        <f>'WK7 - Long Term Financial Plan'!O48</f>
        <v>10588907.569484752</v>
      </c>
    </row>
    <row r="227" spans="2:19" x14ac:dyDescent="0.2">
      <c r="O227" s="24"/>
    </row>
    <row r="228" spans="2:19" ht="12" customHeight="1" x14ac:dyDescent="0.2">
      <c r="C228" s="604" t="s">
        <v>727</v>
      </c>
      <c r="D228" s="576"/>
      <c r="E228" s="576"/>
      <c r="F228" s="576"/>
      <c r="G228" s="576"/>
    </row>
    <row r="229" spans="2:19" x14ac:dyDescent="0.2">
      <c r="C229" s="576" t="s">
        <v>728</v>
      </c>
      <c r="D229" s="576"/>
      <c r="E229" s="576"/>
      <c r="F229" s="576"/>
      <c r="G229" s="576"/>
      <c r="I229" s="458">
        <f>'WK7 - Long Term Financial Plan'!E49</f>
        <v>-2433522.2132343352</v>
      </c>
      <c r="J229" s="458">
        <f>'WK7 - Long Term Financial Plan'!F49</f>
        <v>-2038865.6230798289</v>
      </c>
      <c r="K229" s="458">
        <f>'WK7 - Long Term Financial Plan'!G49</f>
        <v>-862965.03488154337</v>
      </c>
      <c r="L229" s="458">
        <f>'WK7 - Long Term Financial Plan'!H49</f>
        <v>-662045.84690576792</v>
      </c>
      <c r="M229" s="458">
        <f>'WK7 - Long Term Financial Plan'!I49</f>
        <v>-1004768.6706327125</v>
      </c>
      <c r="N229" s="458">
        <f>'WK7 - Long Term Financial Plan'!J49</f>
        <v>-648266.66286845133</v>
      </c>
      <c r="O229" s="458">
        <f>'WK7 - Long Term Financial Plan'!K49</f>
        <v>667269.89438747615</v>
      </c>
      <c r="P229" s="458">
        <f>'WK7 - Long Term Financial Plan'!L49</f>
        <v>896979.99735031649</v>
      </c>
      <c r="Q229" s="458">
        <f>'WK7 - Long Term Financial Plan'!M49</f>
        <v>326428.30159958452</v>
      </c>
      <c r="R229" s="458">
        <f>'WK7 - Long Term Financial Plan'!N49</f>
        <v>589578.67725000903</v>
      </c>
      <c r="S229" s="458">
        <f>'WK7 - Long Term Financial Plan'!O49</f>
        <v>-5170177.1810152531</v>
      </c>
    </row>
    <row r="230" spans="2:19" x14ac:dyDescent="0.2">
      <c r="O230" s="2"/>
    </row>
    <row r="232" spans="2:19" ht="19.5" x14ac:dyDescent="0.2">
      <c r="B232" s="456" t="s">
        <v>482</v>
      </c>
    </row>
    <row r="234" spans="2:19" x14ac:dyDescent="0.2">
      <c r="C234" t="s">
        <v>483</v>
      </c>
    </row>
    <row r="236" spans="2:19" ht="19.5" x14ac:dyDescent="0.2">
      <c r="B236" s="456" t="s">
        <v>484</v>
      </c>
    </row>
    <row r="238" spans="2:19" x14ac:dyDescent="0.2">
      <c r="C238" t="s">
        <v>485</v>
      </c>
      <c r="I238" t="s">
        <v>498</v>
      </c>
      <c r="P238" s="521"/>
    </row>
    <row r="239" spans="2:19" x14ac:dyDescent="0.2">
      <c r="P239" s="24"/>
    </row>
    <row r="240" spans="2:19" x14ac:dyDescent="0.2">
      <c r="C240" t="s">
        <v>486</v>
      </c>
      <c r="I240" t="s">
        <v>498</v>
      </c>
      <c r="P240" s="521"/>
    </row>
    <row r="241" spans="3:16" x14ac:dyDescent="0.2">
      <c r="P241" s="24"/>
    </row>
    <row r="242" spans="3:16" x14ac:dyDescent="0.2">
      <c r="C242" t="s">
        <v>487</v>
      </c>
      <c r="I242" t="s">
        <v>498</v>
      </c>
      <c r="P242" s="521"/>
    </row>
    <row r="243" spans="3:16" x14ac:dyDescent="0.2">
      <c r="P243" s="521"/>
    </row>
    <row r="244" spans="3:16" ht="12.75" x14ac:dyDescent="0.2">
      <c r="I244" s="700" t="s">
        <v>803</v>
      </c>
      <c r="J244" s="1"/>
      <c r="K244" s="1"/>
      <c r="L244" s="1"/>
      <c r="M244" s="1"/>
      <c r="N244" s="1"/>
      <c r="O244" s="1"/>
      <c r="P244" s="1"/>
    </row>
    <row r="245" spans="3:16" ht="12.75" x14ac:dyDescent="0.2">
      <c r="C245" s="701" t="s">
        <v>902</v>
      </c>
      <c r="D245" s="701"/>
      <c r="E245" s="701"/>
      <c r="I245" s="573">
        <f>'WK1 - Identification'!F84</f>
        <v>310751.7741508903</v>
      </c>
      <c r="J245" s="1"/>
      <c r="K245" s="1"/>
      <c r="L245" s="1"/>
      <c r="M245" s="1"/>
      <c r="N245" s="1"/>
      <c r="O245" s="1"/>
    </row>
    <row r="246" spans="3:16" ht="12.75" x14ac:dyDescent="0.2">
      <c r="L246" s="1"/>
      <c r="M246" s="1"/>
      <c r="N246" s="1"/>
      <c r="O246" s="1"/>
    </row>
    <row r="247" spans="3:16" ht="12.75" x14ac:dyDescent="0.2">
      <c r="I247" s="702" t="s">
        <v>803</v>
      </c>
      <c r="J247" s="702" t="s">
        <v>804</v>
      </c>
      <c r="K247" s="702" t="s">
        <v>805</v>
      </c>
      <c r="L247" s="702" t="s">
        <v>806</v>
      </c>
      <c r="M247" s="702" t="s">
        <v>807</v>
      </c>
      <c r="N247" s="702" t="s">
        <v>808</v>
      </c>
      <c r="O247" s="702" t="s">
        <v>809</v>
      </c>
    </row>
    <row r="248" spans="3:16" x14ac:dyDescent="0.2">
      <c r="C248" t="s">
        <v>488</v>
      </c>
      <c r="I248" s="573">
        <f>'WK1 - Identification'!F84</f>
        <v>310751.7741508903</v>
      </c>
      <c r="J248" s="574" t="str">
        <f>'WK1 - Identification'!F85</f>
        <v/>
      </c>
      <c r="K248" s="574" t="str">
        <f>'WK1 - Identification'!F86</f>
        <v/>
      </c>
      <c r="L248" s="574" t="str">
        <f>'WK1 - Identification'!F87</f>
        <v/>
      </c>
      <c r="M248" s="574" t="str">
        <f>'WK1 - Identification'!F88</f>
        <v/>
      </c>
      <c r="N248" s="574" t="str">
        <f>'WK1 - Identification'!F89</f>
        <v/>
      </c>
      <c r="O248" s="574" t="str">
        <f>'WK1 - Identification'!F90</f>
        <v/>
      </c>
    </row>
    <row r="249" spans="3:16" x14ac:dyDescent="0.2">
      <c r="I249" s="521"/>
      <c r="J249" s="2"/>
      <c r="K249" s="2"/>
      <c r="L249" s="2"/>
      <c r="M249" s="2"/>
      <c r="N249" s="2"/>
      <c r="O249" s="2"/>
    </row>
    <row r="250" spans="3:16" x14ac:dyDescent="0.2">
      <c r="C250" t="s">
        <v>489</v>
      </c>
      <c r="I250" s="2"/>
      <c r="J250" s="2"/>
      <c r="K250" s="2"/>
      <c r="L250" s="2"/>
      <c r="M250" s="2"/>
      <c r="N250" s="521"/>
      <c r="O250" s="2"/>
    </row>
    <row r="251" spans="3:16" x14ac:dyDescent="0.2">
      <c r="H251" t="s">
        <v>246</v>
      </c>
      <c r="I251" s="522">
        <f t="shared" ref="I251:O251" si="19">I153</f>
        <v>63.326620439424914</v>
      </c>
      <c r="J251" s="522">
        <f t="shared" si="19"/>
        <v>91.271244405282914</v>
      </c>
      <c r="K251" s="522">
        <f t="shared" si="19"/>
        <v>119.91448397028785</v>
      </c>
      <c r="L251" s="522">
        <f t="shared" si="19"/>
        <v>149.27380452441753</v>
      </c>
      <c r="M251" s="522">
        <f t="shared" si="19"/>
        <v>179.36710809240049</v>
      </c>
      <c r="N251" s="522">
        <f t="shared" si="19"/>
        <v>210.21274424958278</v>
      </c>
      <c r="O251" s="522">
        <f t="shared" si="19"/>
        <v>241.82952131069533</v>
      </c>
    </row>
    <row r="252" spans="3:16" x14ac:dyDescent="0.2">
      <c r="H252" t="s">
        <v>248</v>
      </c>
      <c r="I252" s="522">
        <f t="shared" ref="I252:O252" si="20">I159</f>
        <v>64.771231610219047</v>
      </c>
      <c r="J252" s="522">
        <f t="shared" si="20"/>
        <v>93.491846275516991</v>
      </c>
      <c r="K252" s="522">
        <f t="shared" si="20"/>
        <v>122.93047630744718</v>
      </c>
      <c r="L252" s="522">
        <f t="shared" si="20"/>
        <v>153.10507209017578</v>
      </c>
      <c r="M252" s="522">
        <f t="shared" si="20"/>
        <v>184.03403276747304</v>
      </c>
      <c r="N252" s="522">
        <f t="shared" si="20"/>
        <v>215.73621746170238</v>
      </c>
      <c r="O252" s="522">
        <f t="shared" si="20"/>
        <v>248.23095677328706</v>
      </c>
    </row>
    <row r="253" spans="3:16" x14ac:dyDescent="0.2">
      <c r="H253" t="s">
        <v>244</v>
      </c>
      <c r="I253" s="522">
        <f t="shared" ref="I253:O253" si="21">I165</f>
        <v>144.16396376718876</v>
      </c>
      <c r="J253" s="522">
        <f t="shared" si="21"/>
        <v>207.53478043218547</v>
      </c>
      <c r="K253" s="522">
        <f t="shared" si="21"/>
        <v>272.48986751380698</v>
      </c>
      <c r="L253" s="522">
        <f t="shared" si="21"/>
        <v>339.06883177246891</v>
      </c>
      <c r="M253" s="522">
        <f t="shared" si="21"/>
        <v>407.31227013759781</v>
      </c>
      <c r="N253" s="522">
        <f t="shared" si="21"/>
        <v>477.26179446185415</v>
      </c>
      <c r="O253" s="522">
        <f t="shared" si="21"/>
        <v>548.9600568942169</v>
      </c>
    </row>
    <row r="254" spans="3:16" x14ac:dyDescent="0.2">
      <c r="H254" t="s">
        <v>247</v>
      </c>
      <c r="I254" s="522" t="str">
        <f t="shared" ref="I254:O254" si="22">I171</f>
        <v/>
      </c>
      <c r="J254" s="522" t="e">
        <f t="shared" si="22"/>
        <v>#DIV/0!</v>
      </c>
      <c r="K254" s="522" t="e">
        <f t="shared" si="22"/>
        <v>#DIV/0!</v>
      </c>
      <c r="L254" s="522" t="e">
        <f t="shared" si="22"/>
        <v>#DIV/0!</v>
      </c>
      <c r="M254" s="522" t="e">
        <f t="shared" si="22"/>
        <v>#DIV/0!</v>
      </c>
      <c r="N254" s="522" t="e">
        <f t="shared" si="22"/>
        <v>#DIV/0!</v>
      </c>
      <c r="O254" s="522" t="e">
        <f t="shared" si="22"/>
        <v>#DIV/0!</v>
      </c>
    </row>
    <row r="255" spans="3:16" x14ac:dyDescent="0.2">
      <c r="I255" s="2"/>
      <c r="J255" s="2"/>
      <c r="K255" s="2"/>
      <c r="L255" s="2"/>
      <c r="M255" s="2"/>
      <c r="N255" s="2"/>
      <c r="O255" s="2"/>
    </row>
    <row r="256" spans="3:16" x14ac:dyDescent="0.2">
      <c r="C256" t="s">
        <v>490</v>
      </c>
      <c r="I256" s="2"/>
      <c r="J256" s="2"/>
      <c r="K256" s="2"/>
      <c r="L256" s="2"/>
      <c r="M256" s="2"/>
      <c r="N256" s="24"/>
      <c r="O256" s="521"/>
      <c r="P256" s="181"/>
    </row>
    <row r="257" spans="2:16" x14ac:dyDescent="0.2">
      <c r="I257" s="2"/>
      <c r="J257" s="2"/>
      <c r="K257" s="2"/>
      <c r="L257" s="2"/>
      <c r="M257" s="2"/>
      <c r="N257" s="24"/>
      <c r="O257" s="24"/>
      <c r="P257" s="181"/>
    </row>
    <row r="259" spans="2:16" ht="19.5" x14ac:dyDescent="0.2">
      <c r="B259" s="456" t="s">
        <v>491</v>
      </c>
    </row>
    <row r="260" spans="2:16" ht="12.75" x14ac:dyDescent="0.2">
      <c r="I260" s="570" t="str">
        <f t="shared" ref="I260:O260" si="23">I137</f>
        <v>2017-18</v>
      </c>
      <c r="J260" s="570" t="str">
        <f t="shared" si="23"/>
        <v>2018-19</v>
      </c>
      <c r="K260" s="570" t="str">
        <f t="shared" si="23"/>
        <v>2019-20</v>
      </c>
      <c r="L260" s="570" t="str">
        <f t="shared" si="23"/>
        <v>2020-21</v>
      </c>
      <c r="M260" s="570" t="str">
        <f t="shared" si="23"/>
        <v>2021-22</v>
      </c>
      <c r="N260" s="570" t="str">
        <f t="shared" si="23"/>
        <v>2022-23</v>
      </c>
      <c r="O260" s="570" t="str">
        <f t="shared" si="23"/>
        <v>2023-24</v>
      </c>
    </row>
    <row r="261" spans="2:16" x14ac:dyDescent="0.2">
      <c r="C261" t="s">
        <v>492</v>
      </c>
      <c r="I261" t="s">
        <v>499</v>
      </c>
      <c r="P261" s="543"/>
    </row>
    <row r="262" spans="2:16" x14ac:dyDescent="0.2">
      <c r="P262" s="542"/>
    </row>
    <row r="263" spans="2:16" x14ac:dyDescent="0.2">
      <c r="C263" t="s">
        <v>493</v>
      </c>
      <c r="I263" s="450">
        <f>'WK1 - Identification'!D45</f>
        <v>0.06</v>
      </c>
      <c r="J263" s="450" t="str">
        <f>IF('WK1 - Identification'!D46="","",'WK1 - Identification'!D46)</f>
        <v/>
      </c>
      <c r="K263" s="450" t="str">
        <f>IF('WK1 - Identification'!D47="","",'WK1 - Identification'!D47)</f>
        <v/>
      </c>
      <c r="L263" s="450" t="str">
        <f>IF('WK1 - Identification'!D48="","",'WK1 - Identification'!D48)</f>
        <v/>
      </c>
      <c r="M263" s="450" t="str">
        <f>IF('WK1 - Identification'!D49="","",'WK1 - Identification'!D49)</f>
        <v/>
      </c>
      <c r="N263" s="450" t="str">
        <f>IF('WK1 - Identification'!D50="","",'WK1 - Identification'!D50)</f>
        <v/>
      </c>
      <c r="O263" s="450" t="str">
        <f>IF('WK1 - Identification'!D50="","",'WK1 - Identification'!D51)</f>
        <v/>
      </c>
      <c r="P263" s="542"/>
    </row>
    <row r="264" spans="2:16" x14ac:dyDescent="0.2">
      <c r="P264" s="542"/>
    </row>
    <row r="265" spans="2:16" x14ac:dyDescent="0.2">
      <c r="C265" t="s">
        <v>494</v>
      </c>
      <c r="I265" t="s">
        <v>499</v>
      </c>
      <c r="P265" s="543"/>
    </row>
    <row r="266" spans="2:16" x14ac:dyDescent="0.2">
      <c r="P266" s="543"/>
    </row>
    <row r="267" spans="2:16" ht="12.75" x14ac:dyDescent="0.2">
      <c r="I267" s="570" t="str">
        <f>I260</f>
        <v>2017-18</v>
      </c>
      <c r="J267" s="570" t="str">
        <f t="shared" ref="J267:O267" si="24">J260</f>
        <v>2018-19</v>
      </c>
      <c r="K267" s="570" t="str">
        <f t="shared" si="24"/>
        <v>2019-20</v>
      </c>
      <c r="L267" s="570" t="str">
        <f t="shared" si="24"/>
        <v>2020-21</v>
      </c>
      <c r="M267" s="570" t="str">
        <f t="shared" si="24"/>
        <v>2021-22</v>
      </c>
      <c r="N267" s="570" t="str">
        <f t="shared" si="24"/>
        <v>2022-23</v>
      </c>
      <c r="O267" s="570" t="str">
        <f t="shared" si="24"/>
        <v>2023-24</v>
      </c>
    </row>
    <row r="268" spans="2:16" x14ac:dyDescent="0.2">
      <c r="C268" t="s">
        <v>495</v>
      </c>
      <c r="I268" s="450">
        <f>'WK1 - Identification'!F45</f>
        <v>0.06</v>
      </c>
      <c r="J268" s="450" t="str">
        <f>IF('WK1 - Identification'!F46="","",'WK1 - Identification'!F46)</f>
        <v/>
      </c>
      <c r="K268" s="450" t="str">
        <f>IF('WK1 - Identification'!F47="","",'WK1 - Identification'!F47)</f>
        <v/>
      </c>
      <c r="L268" s="450" t="str">
        <f>IF('WK1 - Identification'!F48="","",'WK1 - Identification'!F48)</f>
        <v/>
      </c>
      <c r="M268" s="450" t="str">
        <f>IF('WK1 - Identification'!F49="","",'WK1 - Identification'!F49)</f>
        <v/>
      </c>
      <c r="N268" s="450" t="str">
        <f>IF('WK1 - Identification'!F50="","",'WK1 - Identification'!F50)</f>
        <v/>
      </c>
      <c r="O268" s="450" t="str">
        <f>IF('WK1 - Identification'!F51="","",'WK1 - Identification'!F51)</f>
        <v/>
      </c>
    </row>
    <row r="270" spans="2:16" ht="19.5" x14ac:dyDescent="0.2">
      <c r="B270" s="456" t="s">
        <v>496</v>
      </c>
    </row>
    <row r="271" spans="2:16" ht="12.75" x14ac:dyDescent="0.2">
      <c r="I271" s="570" t="str">
        <f>I267</f>
        <v>2017-18</v>
      </c>
      <c r="J271" s="1"/>
      <c r="K271" s="1"/>
      <c r="L271" s="1"/>
      <c r="M271" s="1"/>
      <c r="N271" s="1"/>
      <c r="O271" s="1"/>
    </row>
    <row r="272" spans="2:16" x14ac:dyDescent="0.2">
      <c r="C272" t="s">
        <v>500</v>
      </c>
      <c r="I272" s="577">
        <f>'WK5a - Impact on Rates'!N90/52</f>
        <v>1.2178196238350945</v>
      </c>
      <c r="J272" s="541"/>
    </row>
    <row r="273" spans="3:15" x14ac:dyDescent="0.2">
      <c r="I273" s="571" t="s">
        <v>534</v>
      </c>
      <c r="J273" s="579" t="s">
        <v>283</v>
      </c>
      <c r="K273" s="579" t="s">
        <v>284</v>
      </c>
      <c r="L273" s="579" t="s">
        <v>285</v>
      </c>
      <c r="M273" s="579" t="s">
        <v>286</v>
      </c>
      <c r="N273" s="579" t="s">
        <v>287</v>
      </c>
      <c r="O273" s="579" t="s">
        <v>288</v>
      </c>
    </row>
    <row r="274" spans="3:15" x14ac:dyDescent="0.2">
      <c r="C274" t="s">
        <v>497</v>
      </c>
      <c r="I274" s="450">
        <f>I19</f>
        <v>0.06</v>
      </c>
      <c r="J274" s="578" t="str">
        <f>IF(J21="","",((1+J21)^(1/2))-1)</f>
        <v/>
      </c>
      <c r="K274" s="578" t="str">
        <f>IF(K21="","",((1+K21)^(1/3))-1)</f>
        <v/>
      </c>
      <c r="L274" s="578" t="str">
        <f>IF(L21="","",((1+L21)^(1/4))-1)</f>
        <v/>
      </c>
      <c r="M274" s="578" t="str">
        <f>IF(M21="","",((1+M21)^(1/5))-1)</f>
        <v/>
      </c>
      <c r="N274" s="578" t="str">
        <f>IF(N21="","",((1+N21)^(1/6))-1)</f>
        <v/>
      </c>
      <c r="O274" s="578" t="str">
        <f>IF(O21="","",((1+O21)^(1/7))-1)</f>
        <v/>
      </c>
    </row>
    <row r="278" spans="3:15" x14ac:dyDescent="0.2">
      <c r="J278" s="461"/>
    </row>
  </sheetData>
  <mergeCells count="16">
    <mergeCell ref="A7:N7"/>
    <mergeCell ref="B56:B60"/>
    <mergeCell ref="B61:B65"/>
    <mergeCell ref="B66:B70"/>
    <mergeCell ref="C221:G221"/>
    <mergeCell ref="C206:G206"/>
    <mergeCell ref="B15:H17"/>
    <mergeCell ref="B42:H42"/>
    <mergeCell ref="B50:B53"/>
    <mergeCell ref="B71:B72"/>
    <mergeCell ref="C223:G223"/>
    <mergeCell ref="B93:H94"/>
    <mergeCell ref="C208:G208"/>
    <mergeCell ref="C210:G210"/>
    <mergeCell ref="C212:G212"/>
    <mergeCell ref="B115:G116"/>
  </mergeCells>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AE252"/>
  <sheetViews>
    <sheetView showGridLines="0" zoomScale="87" zoomScaleNormal="87" zoomScaleSheetLayoutView="70" workbookViewId="0">
      <selection activeCell="G2" sqref="G2"/>
    </sheetView>
  </sheetViews>
  <sheetFormatPr defaultRowHeight="12" x14ac:dyDescent="0.2"/>
  <cols>
    <col min="1" max="1" width="1.5703125" customWidth="1"/>
    <col min="2" max="2" width="4.140625" customWidth="1"/>
    <col min="3" max="3" width="11.85546875" customWidth="1"/>
    <col min="4" max="4" width="14.85546875" customWidth="1"/>
    <col min="5" max="5" width="14.140625" customWidth="1"/>
    <col min="6" max="6" width="13.140625" customWidth="1"/>
    <col min="7" max="7" width="14.28515625" customWidth="1"/>
    <col min="8" max="8" width="13.7109375" customWidth="1"/>
    <col min="9" max="10" width="15.42578125" customWidth="1"/>
    <col min="11" max="11" width="13.140625" customWidth="1"/>
    <col min="12" max="12" width="16.140625" customWidth="1"/>
    <col min="13" max="13" width="17.42578125" customWidth="1"/>
    <col min="14" max="14" width="21.140625" customWidth="1"/>
    <col min="15" max="15" width="16.5703125" customWidth="1"/>
    <col min="16" max="16" width="15.85546875" customWidth="1"/>
    <col min="17" max="17" width="15.140625" customWidth="1"/>
    <col min="18" max="18" width="15.42578125" bestFit="1" customWidth="1"/>
    <col min="19" max="19" width="15.42578125" style="162" customWidth="1"/>
    <col min="20" max="20" width="13.28515625" style="162" customWidth="1"/>
    <col min="21" max="26" width="9.140625" style="162" customWidth="1"/>
    <col min="27" max="28" width="9.5703125" style="162" bestFit="1" customWidth="1"/>
    <col min="29" max="30" width="9.140625" style="162" customWidth="1"/>
  </cols>
  <sheetData>
    <row r="1" spans="1:30" ht="6" customHeight="1" x14ac:dyDescent="0.2">
      <c r="A1" s="30"/>
      <c r="B1" s="32"/>
      <c r="C1" s="32"/>
      <c r="D1" s="32"/>
      <c r="E1" s="32"/>
      <c r="F1" s="32"/>
      <c r="G1" s="32"/>
      <c r="H1" s="32"/>
      <c r="I1" s="32"/>
      <c r="J1" s="32"/>
      <c r="K1" s="32"/>
      <c r="L1" s="32"/>
      <c r="M1" s="32"/>
      <c r="N1" s="32"/>
      <c r="O1" s="32"/>
      <c r="P1" s="32"/>
      <c r="Q1" s="71"/>
      <c r="R1" s="165"/>
      <c r="S1" s="165"/>
      <c r="T1"/>
      <c r="U1" s="161"/>
      <c r="V1" s="161"/>
      <c r="W1" s="161"/>
      <c r="X1" s="161"/>
      <c r="Y1" s="161"/>
      <c r="Z1" s="161"/>
      <c r="AA1" s="161"/>
      <c r="AB1" s="161"/>
      <c r="AC1" s="161"/>
      <c r="AD1" s="161"/>
    </row>
    <row r="2" spans="1:30" ht="22.5" customHeight="1" x14ac:dyDescent="0.5">
      <c r="A2" s="36"/>
      <c r="B2" s="38"/>
      <c r="C2" s="102"/>
      <c r="D2" s="102"/>
      <c r="E2" s="360"/>
      <c r="F2" s="360"/>
      <c r="G2" s="360" t="s">
        <v>730</v>
      </c>
      <c r="H2" s="361"/>
      <c r="I2" s="361"/>
      <c r="J2" s="361"/>
      <c r="K2" s="361"/>
      <c r="L2" s="361"/>
      <c r="M2" s="361"/>
      <c r="N2" s="38"/>
      <c r="O2" s="361"/>
      <c r="P2" s="361"/>
      <c r="Q2" s="166"/>
      <c r="R2" s="165"/>
      <c r="S2" s="165"/>
      <c r="T2"/>
      <c r="U2" s="161"/>
      <c r="V2" s="161"/>
      <c r="W2" s="161"/>
      <c r="X2" s="161"/>
      <c r="Y2" s="161"/>
      <c r="Z2" s="161"/>
      <c r="AA2" s="161"/>
      <c r="AB2" s="161"/>
      <c r="AC2" s="161"/>
      <c r="AD2" s="161"/>
    </row>
    <row r="3" spans="1:30" ht="27.75" customHeight="1" x14ac:dyDescent="0.4">
      <c r="A3" s="36"/>
      <c r="B3" s="38"/>
      <c r="C3" s="102"/>
      <c r="D3" s="102"/>
      <c r="E3" s="38"/>
      <c r="F3" s="365"/>
      <c r="G3" s="38"/>
      <c r="H3" s="38"/>
      <c r="I3" s="38"/>
      <c r="J3" s="38"/>
      <c r="K3" s="38"/>
      <c r="L3" s="38"/>
      <c r="M3" s="38"/>
      <c r="N3" s="38"/>
      <c r="O3" s="824" t="s">
        <v>822</v>
      </c>
      <c r="P3" s="825"/>
      <c r="Q3" s="45"/>
      <c r="R3" s="165"/>
      <c r="S3" s="165"/>
      <c r="T3"/>
      <c r="U3" s="161"/>
      <c r="V3" s="161"/>
      <c r="W3" s="161"/>
      <c r="X3" s="161"/>
      <c r="Y3" s="161"/>
      <c r="Z3" s="161"/>
      <c r="AA3" s="161"/>
      <c r="AB3" s="161"/>
      <c r="AC3" s="161"/>
      <c r="AD3" s="161"/>
    </row>
    <row r="4" spans="1:30" ht="38.25" customHeight="1" x14ac:dyDescent="0.5">
      <c r="A4" s="36"/>
      <c r="B4" s="38"/>
      <c r="C4" s="159"/>
      <c r="D4" s="826" t="s">
        <v>344</v>
      </c>
      <c r="E4" s="827"/>
      <c r="F4" s="827"/>
      <c r="G4" s="827"/>
      <c r="H4" s="827"/>
      <c r="I4" s="827"/>
      <c r="J4" s="827"/>
      <c r="K4" s="827"/>
      <c r="L4" s="827"/>
      <c r="M4" s="827"/>
      <c r="N4" s="827"/>
      <c r="O4" s="827"/>
      <c r="P4" s="38"/>
      <c r="Q4" s="45"/>
      <c r="R4" s="165"/>
      <c r="S4" s="165"/>
      <c r="T4"/>
      <c r="U4" s="161"/>
      <c r="V4" s="161"/>
      <c r="W4" s="161"/>
      <c r="X4" s="161"/>
      <c r="Y4" s="161"/>
      <c r="Z4" s="161"/>
      <c r="AA4" s="161"/>
      <c r="AB4" s="161"/>
      <c r="AC4" s="161"/>
      <c r="AD4" s="161"/>
    </row>
    <row r="5" spans="1:30" ht="38.25" customHeight="1" x14ac:dyDescent="0.5">
      <c r="A5" s="36"/>
      <c r="B5" s="38"/>
      <c r="C5" s="159"/>
      <c r="D5" s="523"/>
      <c r="E5" s="333"/>
      <c r="F5" s="38"/>
      <c r="G5" s="30"/>
      <c r="H5" s="32"/>
      <c r="I5" s="534"/>
      <c r="J5" s="534" t="s">
        <v>578</v>
      </c>
      <c r="K5" s="32"/>
      <c r="L5" s="32"/>
      <c r="M5" s="71"/>
      <c r="N5" s="38"/>
      <c r="O5" s="38"/>
      <c r="P5" s="38"/>
      <c r="Q5" s="45"/>
      <c r="R5" s="165"/>
      <c r="S5" s="165"/>
      <c r="T5"/>
      <c r="U5" s="161"/>
      <c r="V5" s="161"/>
      <c r="W5" s="161"/>
      <c r="X5" s="161"/>
      <c r="Y5" s="161"/>
      <c r="Z5" s="161"/>
      <c r="AA5" s="161"/>
      <c r="AB5" s="161"/>
      <c r="AC5" s="161"/>
      <c r="AD5" s="161"/>
    </row>
    <row r="6" spans="1:30" ht="38.25" customHeight="1" x14ac:dyDescent="0.5">
      <c r="A6" s="36"/>
      <c r="B6" s="38"/>
      <c r="C6" s="159"/>
      <c r="D6" s="523"/>
      <c r="E6" s="333"/>
      <c r="F6" s="38"/>
      <c r="G6" s="36"/>
      <c r="H6" s="38"/>
      <c r="I6" s="333"/>
      <c r="J6" s="333" t="s">
        <v>579</v>
      </c>
      <c r="K6" s="38"/>
      <c r="L6" s="38"/>
      <c r="M6" s="45"/>
      <c r="N6" s="38"/>
      <c r="O6" s="38"/>
      <c r="P6" s="38"/>
      <c r="Q6" s="45"/>
      <c r="R6" s="165"/>
      <c r="S6" s="165"/>
      <c r="T6"/>
      <c r="U6" s="161"/>
      <c r="V6" s="161"/>
      <c r="W6" s="161"/>
      <c r="X6" s="161"/>
      <c r="Y6" s="161"/>
      <c r="Z6" s="161"/>
      <c r="AA6" s="161"/>
      <c r="AB6" s="161"/>
      <c r="AC6" s="161"/>
      <c r="AD6" s="161"/>
    </row>
    <row r="7" spans="1:30" ht="38.25" customHeight="1" x14ac:dyDescent="0.5">
      <c r="A7" s="36"/>
      <c r="B7" s="38"/>
      <c r="C7" s="159"/>
      <c r="D7" s="523"/>
      <c r="E7" s="333"/>
      <c r="F7" s="38"/>
      <c r="G7" s="36"/>
      <c r="H7" s="38"/>
      <c r="I7" s="333"/>
      <c r="J7" s="333" t="s">
        <v>580</v>
      </c>
      <c r="K7" s="38"/>
      <c r="L7" s="38"/>
      <c r="M7" s="45"/>
      <c r="N7" s="38"/>
      <c r="O7" s="38"/>
      <c r="P7" s="38"/>
      <c r="Q7" s="45"/>
      <c r="R7" s="165"/>
      <c r="S7" s="165"/>
      <c r="T7"/>
      <c r="U7" s="161"/>
      <c r="V7" s="161"/>
      <c r="W7" s="161"/>
      <c r="X7" s="161"/>
      <c r="Y7" s="161"/>
      <c r="Z7" s="161"/>
      <c r="AA7" s="161"/>
      <c r="AB7" s="161"/>
      <c r="AC7" s="161"/>
      <c r="AD7" s="161"/>
    </row>
    <row r="8" spans="1:30" ht="38.25" customHeight="1" x14ac:dyDescent="0.5">
      <c r="A8" s="36"/>
      <c r="B8" s="38"/>
      <c r="C8" s="159"/>
      <c r="D8" s="523"/>
      <c r="E8" s="333"/>
      <c r="F8" s="38"/>
      <c r="G8" s="63"/>
      <c r="H8" s="65"/>
      <c r="I8" s="535"/>
      <c r="J8" s="535" t="s">
        <v>867</v>
      </c>
      <c r="K8" s="65"/>
      <c r="L8" s="65"/>
      <c r="M8" s="87"/>
      <c r="N8" s="38"/>
      <c r="O8" s="38"/>
      <c r="P8" s="38"/>
      <c r="Q8" s="45"/>
      <c r="R8" s="165"/>
      <c r="S8" s="165"/>
      <c r="T8"/>
      <c r="U8" s="161"/>
      <c r="V8" s="161"/>
      <c r="W8" s="161"/>
      <c r="X8" s="161"/>
      <c r="Y8" s="161"/>
      <c r="Z8" s="161"/>
      <c r="AA8" s="161"/>
      <c r="AB8" s="161"/>
      <c r="AC8" s="161"/>
      <c r="AD8" s="161"/>
    </row>
    <row r="9" spans="1:30" ht="38.25" customHeight="1" x14ac:dyDescent="0.3">
      <c r="A9" s="36"/>
      <c r="B9" s="820" t="s">
        <v>941</v>
      </c>
      <c r="C9" s="821"/>
      <c r="D9" s="821"/>
      <c r="E9" s="821"/>
      <c r="F9" s="821"/>
      <c r="G9" s="821"/>
      <c r="H9" s="821"/>
      <c r="I9" s="821"/>
      <c r="J9" s="821"/>
      <c r="K9" s="821"/>
      <c r="L9" s="821"/>
      <c r="M9" s="821"/>
      <c r="N9" s="821"/>
      <c r="O9" s="821"/>
      <c r="P9" s="38"/>
      <c r="Q9" s="45"/>
      <c r="R9" s="165"/>
      <c r="S9" s="165"/>
      <c r="T9"/>
      <c r="U9" s="161"/>
      <c r="V9" s="161"/>
      <c r="W9" s="161"/>
      <c r="X9" s="161"/>
      <c r="Y9" s="161"/>
      <c r="Z9" s="161"/>
      <c r="AA9" s="161"/>
      <c r="AB9" s="161"/>
      <c r="AC9" s="161"/>
      <c r="AD9" s="161"/>
    </row>
    <row r="10" spans="1:30" ht="19.5" customHeight="1" x14ac:dyDescent="0.5">
      <c r="A10" s="36"/>
      <c r="B10" s="38"/>
      <c r="C10" s="159"/>
      <c r="D10" s="159"/>
      <c r="E10" s="204"/>
      <c r="F10" s="832"/>
      <c r="G10" s="833"/>
      <c r="H10" s="833"/>
      <c r="I10" s="833"/>
      <c r="J10" s="833"/>
      <c r="K10" s="833"/>
      <c r="L10" s="833"/>
      <c r="M10" s="303"/>
      <c r="N10" s="303"/>
      <c r="O10" s="159"/>
      <c r="P10" s="38"/>
      <c r="Q10" s="45"/>
      <c r="R10" s="165"/>
      <c r="S10" s="165"/>
      <c r="T10"/>
      <c r="U10" s="161"/>
      <c r="V10" s="161"/>
      <c r="W10" s="161"/>
      <c r="X10" s="161"/>
      <c r="Y10" s="161"/>
      <c r="Z10" s="161"/>
      <c r="AA10" s="161"/>
      <c r="AB10" s="161"/>
      <c r="AC10" s="161"/>
      <c r="AD10" s="161"/>
    </row>
    <row r="11" spans="1:30" ht="15.75" x14ac:dyDescent="0.25">
      <c r="A11" s="36"/>
      <c r="B11" s="83" t="s">
        <v>70</v>
      </c>
      <c r="C11" s="38"/>
      <c r="D11" s="91"/>
      <c r="E11" s="829" t="s">
        <v>85</v>
      </c>
      <c r="F11" s="830"/>
      <c r="G11" s="830"/>
      <c r="H11" s="830"/>
      <c r="I11" s="830"/>
      <c r="J11" s="830"/>
      <c r="K11" s="830"/>
      <c r="L11" s="830"/>
      <c r="M11" s="830"/>
      <c r="N11" s="830"/>
      <c r="O11" s="825"/>
      <c r="P11" s="38"/>
      <c r="Q11" s="45"/>
      <c r="R11" s="165"/>
      <c r="S11" s="165"/>
      <c r="T11"/>
      <c r="U11" s="161"/>
      <c r="V11" s="161"/>
      <c r="W11" s="161"/>
      <c r="X11" s="161"/>
      <c r="Y11" s="161"/>
      <c r="Z11" s="161"/>
      <c r="AA11" s="161"/>
      <c r="AB11" s="161"/>
      <c r="AC11" s="161"/>
      <c r="AD11" s="161"/>
    </row>
    <row r="12" spans="1:30" ht="3.75" customHeight="1" x14ac:dyDescent="0.2">
      <c r="A12" s="36"/>
      <c r="B12" s="38"/>
      <c r="C12" s="95"/>
      <c r="D12" s="91"/>
      <c r="E12" s="95"/>
      <c r="F12" s="95"/>
      <c r="G12" s="95"/>
      <c r="H12" s="95"/>
      <c r="I12" s="95"/>
      <c r="J12" s="95"/>
      <c r="K12" s="95"/>
      <c r="L12" s="95"/>
      <c r="M12" s="95"/>
      <c r="N12" s="95"/>
      <c r="O12" s="95"/>
      <c r="P12" s="38"/>
      <c r="Q12" s="45"/>
      <c r="R12" s="165"/>
      <c r="S12" s="165"/>
      <c r="T12"/>
      <c r="U12" s="161"/>
      <c r="V12" s="161"/>
      <c r="W12" s="161"/>
      <c r="X12" s="161"/>
      <c r="Y12" s="161"/>
      <c r="Z12" s="161"/>
      <c r="AA12" s="161"/>
      <c r="AB12" s="161"/>
      <c r="AC12" s="161"/>
      <c r="AD12" s="161"/>
    </row>
    <row r="13" spans="1:30" ht="13.5" customHeight="1" x14ac:dyDescent="0.25">
      <c r="A13" s="36"/>
      <c r="B13" s="124" t="s">
        <v>272</v>
      </c>
      <c r="C13" s="38"/>
      <c r="D13" s="91"/>
      <c r="E13" s="95"/>
      <c r="F13" s="95"/>
      <c r="G13" s="95"/>
      <c r="H13" s="95"/>
      <c r="I13" s="95"/>
      <c r="J13" s="95"/>
      <c r="K13" s="95"/>
      <c r="L13" s="95"/>
      <c r="M13" s="95"/>
      <c r="N13" s="95"/>
      <c r="O13" s="95"/>
      <c r="P13" s="38"/>
      <c r="Q13" s="45"/>
      <c r="R13" s="165"/>
      <c r="S13" s="165"/>
      <c r="T13"/>
      <c r="U13" s="161"/>
      <c r="V13" s="161"/>
      <c r="W13" s="161"/>
      <c r="X13" s="161"/>
      <c r="Y13" s="161"/>
      <c r="Z13" s="161"/>
      <c r="AA13" s="161"/>
      <c r="AB13" s="161"/>
      <c r="AC13" s="161"/>
      <c r="AD13" s="161"/>
    </row>
    <row r="14" spans="1:30" ht="15.75" x14ac:dyDescent="0.25">
      <c r="A14" s="36"/>
      <c r="B14" s="124" t="s">
        <v>300</v>
      </c>
      <c r="C14" s="38"/>
      <c r="D14" s="38"/>
      <c r="E14" s="831" t="s">
        <v>959</v>
      </c>
      <c r="F14" s="830"/>
      <c r="G14" s="830"/>
      <c r="H14" s="830"/>
      <c r="I14" s="830"/>
      <c r="J14" s="830"/>
      <c r="K14" s="830"/>
      <c r="L14" s="830"/>
      <c r="M14" s="830"/>
      <c r="N14" s="830"/>
      <c r="O14" s="825"/>
      <c r="P14" s="38"/>
      <c r="Q14" s="45"/>
      <c r="R14" s="165"/>
      <c r="S14" s="165"/>
      <c r="T14"/>
      <c r="V14" s="161"/>
      <c r="W14" s="161"/>
      <c r="X14" s="161"/>
      <c r="Y14" s="161"/>
      <c r="Z14" s="161"/>
      <c r="AA14" s="161"/>
      <c r="AB14" s="161"/>
      <c r="AC14" s="161"/>
      <c r="AD14" s="161"/>
    </row>
    <row r="15" spans="1:30" ht="15.75" x14ac:dyDescent="0.25">
      <c r="A15" s="36"/>
      <c r="B15" s="124" t="s">
        <v>301</v>
      </c>
      <c r="C15" s="38"/>
      <c r="D15" s="38"/>
      <c r="E15" s="831" t="s">
        <v>960</v>
      </c>
      <c r="F15" s="830"/>
      <c r="G15" s="830"/>
      <c r="H15" s="830"/>
      <c r="I15" s="830"/>
      <c r="J15" s="830"/>
      <c r="K15" s="830"/>
      <c r="L15" s="830"/>
      <c r="M15" s="830"/>
      <c r="N15" s="830"/>
      <c r="O15" s="825"/>
      <c r="P15" s="38"/>
      <c r="Q15" s="45"/>
      <c r="R15" s="165"/>
      <c r="S15" s="165"/>
      <c r="T15"/>
      <c r="V15" s="161"/>
      <c r="W15" s="161"/>
      <c r="X15" s="161"/>
      <c r="Y15" s="161"/>
      <c r="Z15" s="161"/>
      <c r="AA15" s="161"/>
      <c r="AB15" s="161"/>
      <c r="AC15" s="161"/>
      <c r="AD15" s="161"/>
    </row>
    <row r="16" spans="1:30" ht="15.75" x14ac:dyDescent="0.25">
      <c r="A16" s="36"/>
      <c r="B16" s="124" t="s">
        <v>302</v>
      </c>
      <c r="C16" s="38"/>
      <c r="D16" s="38"/>
      <c r="E16" s="834"/>
      <c r="F16" s="835"/>
      <c r="G16" s="835"/>
      <c r="H16" s="835"/>
      <c r="I16" s="835"/>
      <c r="J16" s="835"/>
      <c r="K16" s="835"/>
      <c r="L16" s="835"/>
      <c r="M16" s="835"/>
      <c r="N16" s="835"/>
      <c r="O16" s="836"/>
      <c r="P16" s="38"/>
      <c r="Q16" s="45"/>
      <c r="R16" s="165"/>
      <c r="S16" s="165"/>
      <c r="T16"/>
      <c r="V16" s="161"/>
      <c r="W16" s="161"/>
      <c r="X16" s="161"/>
      <c r="Y16" s="161"/>
      <c r="Z16" s="161"/>
      <c r="AA16" s="161"/>
      <c r="AB16" s="161"/>
      <c r="AC16" s="161"/>
      <c r="AD16" s="161"/>
    </row>
    <row r="17" spans="1:31" ht="15.75" x14ac:dyDescent="0.25">
      <c r="A17" s="36"/>
      <c r="B17" s="124" t="s">
        <v>13</v>
      </c>
      <c r="C17" s="38"/>
      <c r="D17" s="38"/>
      <c r="E17" s="837"/>
      <c r="F17" s="838"/>
      <c r="G17" s="838"/>
      <c r="H17" s="838"/>
      <c r="I17" s="838"/>
      <c r="J17" s="838"/>
      <c r="K17" s="838"/>
      <c r="L17" s="838"/>
      <c r="M17" s="838"/>
      <c r="N17" s="838"/>
      <c r="O17" s="839"/>
      <c r="P17" s="38"/>
      <c r="Q17" s="45"/>
      <c r="R17" s="165"/>
      <c r="S17" s="165"/>
      <c r="T17"/>
      <c r="V17" s="161"/>
      <c r="W17" s="161"/>
      <c r="X17" s="161"/>
      <c r="Y17" s="161"/>
      <c r="Z17" s="161"/>
      <c r="AA17" s="161"/>
      <c r="AB17" s="161"/>
      <c r="AC17" s="161"/>
      <c r="AD17" s="161"/>
    </row>
    <row r="18" spans="1:31" ht="5.25" customHeight="1" x14ac:dyDescent="0.2">
      <c r="A18" s="36"/>
      <c r="B18" s="306"/>
      <c r="C18" s="306"/>
      <c r="D18" s="38"/>
      <c r="E18" s="38"/>
      <c r="F18" s="38"/>
      <c r="G18" s="38"/>
      <c r="H18" s="38"/>
      <c r="I18" s="38"/>
      <c r="J18" s="38"/>
      <c r="K18" s="38"/>
      <c r="L18" s="38"/>
      <c r="M18" s="38"/>
      <c r="N18" s="38"/>
      <c r="O18" s="38"/>
      <c r="P18" s="38"/>
      <c r="Q18" s="45"/>
      <c r="R18" s="165"/>
      <c r="S18" s="165"/>
      <c r="T18"/>
      <c r="V18" s="161"/>
      <c r="W18" s="161"/>
      <c r="X18" s="161"/>
      <c r="Y18" s="161"/>
      <c r="Z18" s="161"/>
      <c r="AA18" s="161"/>
      <c r="AB18" s="161"/>
      <c r="AC18" s="161"/>
      <c r="AD18" s="161"/>
    </row>
    <row r="19" spans="1:31" ht="29.25" customHeight="1" x14ac:dyDescent="0.25">
      <c r="A19" s="36"/>
      <c r="B19" s="307" t="s">
        <v>869</v>
      </c>
      <c r="C19" s="38"/>
      <c r="D19" s="38"/>
      <c r="E19" s="38"/>
      <c r="F19" s="38"/>
      <c r="G19" s="38"/>
      <c r="H19" s="38"/>
      <c r="I19" s="38"/>
      <c r="J19" s="38"/>
      <c r="K19" s="38"/>
      <c r="L19" s="38"/>
      <c r="M19" s="38"/>
      <c r="N19" s="38"/>
      <c r="O19" s="38"/>
      <c r="P19" s="38"/>
      <c r="Q19" s="45"/>
      <c r="R19" s="165"/>
      <c r="S19" s="165"/>
      <c r="T19"/>
      <c r="V19" s="161"/>
      <c r="W19" s="161"/>
      <c r="X19" s="161"/>
      <c r="Y19" s="161"/>
      <c r="Z19" s="161"/>
      <c r="AA19" s="161"/>
      <c r="AB19" s="161"/>
      <c r="AC19" s="161"/>
      <c r="AD19" s="161"/>
    </row>
    <row r="20" spans="1:31" ht="1.5" customHeight="1" x14ac:dyDescent="0.2">
      <c r="A20" s="36"/>
      <c r="B20" s="306"/>
      <c r="C20" s="38"/>
      <c r="D20" s="38"/>
      <c r="E20" s="38"/>
      <c r="F20" s="38"/>
      <c r="G20" s="38"/>
      <c r="H20" s="38"/>
      <c r="I20" s="38"/>
      <c r="J20" s="38"/>
      <c r="K20" s="38"/>
      <c r="L20" s="38"/>
      <c r="M20" s="38"/>
      <c r="N20" s="38"/>
      <c r="O20" s="38"/>
      <c r="P20" s="38"/>
      <c r="Q20" s="45"/>
      <c r="R20" s="165"/>
      <c r="S20" s="165"/>
      <c r="T20"/>
      <c r="U20" s="161"/>
      <c r="V20" s="161"/>
      <c r="W20" s="161"/>
      <c r="X20" s="161"/>
      <c r="Y20" s="161"/>
      <c r="Z20" s="161"/>
      <c r="AA20" s="161"/>
      <c r="AB20" s="161"/>
      <c r="AC20" s="161"/>
      <c r="AD20" s="161"/>
    </row>
    <row r="21" spans="1:31" ht="15" x14ac:dyDescent="0.2">
      <c r="A21" s="36"/>
      <c r="B21" s="359" t="s">
        <v>588</v>
      </c>
      <c r="C21" s="38"/>
      <c r="D21" s="38"/>
      <c r="E21" s="38"/>
      <c r="F21" s="38"/>
      <c r="G21" s="38"/>
      <c r="H21" s="38"/>
      <c r="I21" s="38"/>
      <c r="J21" s="38"/>
      <c r="K21" s="38"/>
      <c r="L21" s="524" t="s">
        <v>589</v>
      </c>
      <c r="M21" s="38"/>
      <c r="N21" s="38"/>
      <c r="O21" s="38"/>
      <c r="P21" s="38"/>
      <c r="Q21" s="45"/>
      <c r="R21" s="165"/>
      <c r="S21" s="165"/>
      <c r="T21"/>
      <c r="U21" s="161"/>
      <c r="V21" s="161"/>
      <c r="W21" s="161"/>
      <c r="X21" s="161"/>
      <c r="Y21" s="161"/>
      <c r="Z21" s="161"/>
      <c r="AA21" s="161"/>
      <c r="AB21" s="161"/>
      <c r="AC21" s="161"/>
      <c r="AD21" s="161"/>
    </row>
    <row r="22" spans="1:31" ht="15.75" x14ac:dyDescent="0.25">
      <c r="A22" s="36"/>
      <c r="B22" s="359" t="s">
        <v>591</v>
      </c>
      <c r="C22" s="38"/>
      <c r="D22" s="83"/>
      <c r="E22" s="83"/>
      <c r="F22" s="83"/>
      <c r="G22" s="83"/>
      <c r="H22" s="83"/>
      <c r="I22" s="83"/>
      <c r="J22" s="83"/>
      <c r="K22" s="83"/>
      <c r="L22" s="524"/>
      <c r="M22" s="525"/>
      <c r="N22" s="38"/>
      <c r="O22" s="38"/>
      <c r="P22" s="38"/>
      <c r="Q22" s="45"/>
      <c r="S22"/>
      <c r="T22"/>
      <c r="U22"/>
      <c r="V22" s="161"/>
      <c r="W22" s="161"/>
      <c r="X22" s="161"/>
      <c r="Y22" s="161"/>
      <c r="Z22" s="161"/>
      <c r="AA22" s="161"/>
      <c r="AB22" s="161"/>
      <c r="AC22" s="161"/>
      <c r="AD22" s="161"/>
      <c r="AE22" s="161"/>
    </row>
    <row r="23" spans="1:31" ht="15.75" x14ac:dyDescent="0.25">
      <c r="A23" s="36"/>
      <c r="B23" s="359" t="s">
        <v>679</v>
      </c>
      <c r="C23" s="38"/>
      <c r="D23" s="83"/>
      <c r="E23" s="83"/>
      <c r="F23" s="83"/>
      <c r="G23" s="83"/>
      <c r="H23" s="83"/>
      <c r="I23" s="81"/>
      <c r="J23" s="83"/>
      <c r="K23" s="83"/>
      <c r="L23" s="524" t="s">
        <v>533</v>
      </c>
      <c r="M23" s="567"/>
      <c r="N23" s="38"/>
      <c r="O23" s="38"/>
      <c r="P23" s="38"/>
      <c r="Q23" s="45"/>
      <c r="S23"/>
      <c r="T23"/>
      <c r="U23"/>
      <c r="V23" s="161"/>
      <c r="W23" s="161"/>
      <c r="X23" s="161"/>
      <c r="Y23" s="161"/>
      <c r="Z23" s="161"/>
      <c r="AA23" s="161"/>
      <c r="AB23" s="161"/>
      <c r="AC23" s="161"/>
      <c r="AD23" s="161"/>
      <c r="AE23" s="161"/>
    </row>
    <row r="24" spans="1:31" ht="15.75" x14ac:dyDescent="0.25">
      <c r="A24" s="36"/>
      <c r="B24" s="359" t="s">
        <v>670</v>
      </c>
      <c r="C24" s="38"/>
      <c r="D24" s="83"/>
      <c r="E24" s="83"/>
      <c r="F24" s="83"/>
      <c r="G24" s="83"/>
      <c r="H24" s="83"/>
      <c r="I24" s="81"/>
      <c r="J24" s="83"/>
      <c r="K24" s="83"/>
      <c r="L24" s="725">
        <v>4.4999999999999998E-2</v>
      </c>
      <c r="M24" s="525"/>
      <c r="N24" s="38"/>
      <c r="O24" s="38"/>
      <c r="P24" s="38"/>
      <c r="Q24" s="45"/>
      <c r="S24"/>
      <c r="T24"/>
      <c r="U24"/>
      <c r="V24" s="161"/>
      <c r="W24" s="161"/>
      <c r="X24" s="161"/>
      <c r="Y24" s="161"/>
      <c r="Z24" s="161"/>
      <c r="AA24" s="161"/>
      <c r="AB24" s="161"/>
      <c r="AC24" s="161"/>
      <c r="AD24" s="161"/>
      <c r="AE24" s="161"/>
    </row>
    <row r="25" spans="1:31" ht="15.75" x14ac:dyDescent="0.25">
      <c r="A25" s="36"/>
      <c r="B25" s="359"/>
      <c r="C25" s="38"/>
      <c r="D25" s="83"/>
      <c r="E25" s="83"/>
      <c r="F25" s="83"/>
      <c r="G25" s="83"/>
      <c r="H25" s="83"/>
      <c r="I25" s="81"/>
      <c r="J25" s="83"/>
      <c r="K25" s="83"/>
      <c r="L25" s="83"/>
      <c r="M25" s="83"/>
      <c r="N25" s="38"/>
      <c r="O25" s="38"/>
      <c r="P25" s="38"/>
      <c r="Q25" s="45"/>
      <c r="S25"/>
      <c r="T25"/>
      <c r="U25"/>
      <c r="V25" s="161"/>
      <c r="W25" s="161"/>
      <c r="X25" s="161"/>
      <c r="Y25" s="161"/>
      <c r="Z25" s="161"/>
      <c r="AA25" s="161"/>
      <c r="AB25" s="161"/>
      <c r="AC25" s="161"/>
      <c r="AD25" s="161"/>
      <c r="AE25" s="161"/>
    </row>
    <row r="26" spans="1:31" ht="18" x14ac:dyDescent="0.25">
      <c r="A26" s="36"/>
      <c r="B26" s="307" t="s">
        <v>356</v>
      </c>
      <c r="C26" s="38"/>
      <c r="D26" s="83"/>
      <c r="E26" s="83"/>
      <c r="F26" s="83"/>
      <c r="G26" s="83"/>
      <c r="H26" s="83"/>
      <c r="I26" s="81"/>
      <c r="J26" s="83"/>
      <c r="K26" s="83"/>
      <c r="L26" s="512" t="s">
        <v>725</v>
      </c>
      <c r="M26" s="512" t="s">
        <v>726</v>
      </c>
      <c r="N26" s="38"/>
      <c r="O26" s="38"/>
      <c r="P26" s="38"/>
      <c r="Q26" s="45"/>
      <c r="S26"/>
      <c r="T26"/>
      <c r="U26"/>
      <c r="V26" s="161"/>
      <c r="W26" s="161"/>
      <c r="X26" s="161"/>
      <c r="Y26" s="161"/>
      <c r="Z26" s="161"/>
      <c r="AA26" s="161"/>
      <c r="AB26" s="161"/>
      <c r="AC26" s="161"/>
      <c r="AD26" s="161"/>
      <c r="AE26" s="161"/>
    </row>
    <row r="27" spans="1:31" ht="15.75" customHeight="1" x14ac:dyDescent="0.25">
      <c r="A27" s="36"/>
      <c r="B27" s="81" t="s">
        <v>723</v>
      </c>
      <c r="C27" s="38"/>
      <c r="D27" s="83"/>
      <c r="E27" s="83"/>
      <c r="F27" s="83"/>
      <c r="G27" s="83"/>
      <c r="H27" s="83"/>
      <c r="I27" s="83"/>
      <c r="J27" s="83"/>
      <c r="K27" s="83"/>
      <c r="L27" s="524" t="s">
        <v>78</v>
      </c>
      <c r="M27" s="524" t="s">
        <v>78</v>
      </c>
      <c r="N27" s="38"/>
      <c r="O27" s="427"/>
      <c r="P27" s="427"/>
      <c r="Q27" s="45"/>
      <c r="S27"/>
      <c r="T27"/>
      <c r="U27"/>
      <c r="V27" s="161"/>
      <c r="W27" s="161"/>
      <c r="X27" s="161"/>
      <c r="Y27" s="161"/>
      <c r="Z27" s="161"/>
      <c r="AA27" s="161"/>
      <c r="AB27" s="161"/>
      <c r="AC27" s="161"/>
      <c r="AD27" s="161"/>
      <c r="AE27" s="161"/>
    </row>
    <row r="28" spans="1:31" ht="15.75" customHeight="1" x14ac:dyDescent="0.25">
      <c r="A28" s="36"/>
      <c r="B28" s="81" t="s">
        <v>794</v>
      </c>
      <c r="C28" s="38"/>
      <c r="D28" s="83"/>
      <c r="E28" s="83"/>
      <c r="F28" s="83"/>
      <c r="G28" s="83"/>
      <c r="H28" s="83"/>
      <c r="I28" s="83"/>
      <c r="J28" s="83"/>
      <c r="K28" s="83"/>
      <c r="L28" s="83"/>
      <c r="M28" s="83"/>
      <c r="N28" s="38"/>
      <c r="O28" s="427"/>
      <c r="P28" s="427"/>
      <c r="Q28" s="45"/>
      <c r="S28"/>
      <c r="T28"/>
      <c r="U28"/>
      <c r="V28" s="161"/>
      <c r="W28" s="161"/>
      <c r="X28" s="161"/>
      <c r="Y28" s="161"/>
      <c r="Z28" s="161"/>
      <c r="AA28" s="161"/>
      <c r="AB28" s="161"/>
      <c r="AC28" s="161"/>
      <c r="AD28" s="161"/>
      <c r="AE28" s="161"/>
    </row>
    <row r="29" spans="1:31" ht="15.75" customHeight="1" x14ac:dyDescent="0.25">
      <c r="A29" s="36"/>
      <c r="B29" s="81" t="s">
        <v>669</v>
      </c>
      <c r="C29" s="440"/>
      <c r="D29" s="441"/>
      <c r="E29" s="441"/>
      <c r="F29" s="441"/>
      <c r="G29" s="441"/>
      <c r="H29" s="441"/>
      <c r="I29" s="441"/>
      <c r="J29" s="441"/>
      <c r="K29" s="441" t="s">
        <v>722</v>
      </c>
      <c r="L29" s="732"/>
      <c r="M29" s="732"/>
      <c r="N29" s="38"/>
      <c r="O29" s="38"/>
      <c r="P29" s="38"/>
      <c r="Q29" s="45"/>
      <c r="S29"/>
      <c r="T29"/>
      <c r="U29"/>
      <c r="V29" s="161"/>
      <c r="W29" s="161"/>
      <c r="X29" s="161"/>
      <c r="Y29" s="161"/>
      <c r="Z29" s="161"/>
      <c r="AA29" s="161"/>
      <c r="AB29" s="161"/>
      <c r="AC29" s="161"/>
      <c r="AD29" s="161"/>
      <c r="AE29" s="161"/>
    </row>
    <row r="30" spans="1:31" ht="15.75" customHeight="1" x14ac:dyDescent="0.25">
      <c r="A30" s="36"/>
      <c r="B30" s="81" t="s">
        <v>724</v>
      </c>
      <c r="C30" s="440"/>
      <c r="D30" s="441"/>
      <c r="E30" s="441"/>
      <c r="F30" s="441"/>
      <c r="G30" s="441"/>
      <c r="H30" s="441"/>
      <c r="I30" s="441"/>
      <c r="J30" s="441"/>
      <c r="K30" s="441" t="s">
        <v>626</v>
      </c>
      <c r="L30" s="732"/>
      <c r="M30" s="732"/>
      <c r="N30" s="38"/>
      <c r="O30" s="38"/>
      <c r="P30" s="38"/>
      <c r="Q30" s="45"/>
      <c r="S30"/>
      <c r="T30"/>
      <c r="U30"/>
      <c r="V30" s="161"/>
      <c r="W30" s="161"/>
      <c r="X30" s="161"/>
      <c r="Y30" s="161"/>
      <c r="Z30" s="161"/>
      <c r="AA30" s="161"/>
      <c r="AB30" s="161"/>
      <c r="AC30" s="161"/>
      <c r="AD30" s="161"/>
      <c r="AE30" s="161"/>
    </row>
    <row r="31" spans="1:31" ht="29.25" customHeight="1" x14ac:dyDescent="0.25">
      <c r="A31" s="36"/>
      <c r="B31" s="307" t="s">
        <v>581</v>
      </c>
      <c r="C31" s="38"/>
      <c r="D31" s="38"/>
      <c r="E31" s="38"/>
      <c r="F31" s="38"/>
      <c r="G31" s="38"/>
      <c r="H31" s="38"/>
      <c r="I31" s="38"/>
      <c r="J31" s="38"/>
      <c r="K31" s="38"/>
      <c r="L31" s="38"/>
      <c r="M31" s="38"/>
      <c r="N31" s="38"/>
      <c r="O31" s="38"/>
      <c r="P31" s="38"/>
      <c r="Q31" s="45"/>
      <c r="R31" s="165"/>
      <c r="S31" s="165"/>
      <c r="T31"/>
      <c r="V31" s="161"/>
      <c r="W31" s="161"/>
      <c r="X31" s="161"/>
      <c r="Y31" s="161"/>
      <c r="Z31" s="161"/>
      <c r="AA31" s="161"/>
      <c r="AB31" s="161"/>
      <c r="AC31" s="161"/>
      <c r="AD31" s="161"/>
    </row>
    <row r="32" spans="1:31" ht="1.5" customHeight="1" x14ac:dyDescent="0.2">
      <c r="A32" s="36"/>
      <c r="B32" s="306"/>
      <c r="C32" s="38"/>
      <c r="D32" s="38"/>
      <c r="E32" s="38"/>
      <c r="F32" s="38"/>
      <c r="G32" s="38"/>
      <c r="H32" s="38"/>
      <c r="I32" s="38"/>
      <c r="J32" s="38"/>
      <c r="K32" s="38"/>
      <c r="L32" s="38"/>
      <c r="M32" s="38"/>
      <c r="N32" s="38"/>
      <c r="O32" s="38"/>
      <c r="P32" s="38"/>
      <c r="Q32" s="45"/>
      <c r="R32" s="165"/>
      <c r="S32" s="165"/>
      <c r="T32"/>
      <c r="U32" s="161"/>
      <c r="V32" s="161"/>
      <c r="W32" s="161"/>
      <c r="X32" s="161"/>
      <c r="Y32" s="161"/>
      <c r="Z32" s="161"/>
      <c r="AA32" s="161"/>
      <c r="AB32" s="161"/>
      <c r="AC32" s="161"/>
      <c r="AD32" s="161"/>
    </row>
    <row r="33" spans="1:31" ht="15.75" x14ac:dyDescent="0.25">
      <c r="A33" s="36"/>
      <c r="B33" s="359" t="s">
        <v>592</v>
      </c>
      <c r="C33" s="38"/>
      <c r="D33" s="83"/>
      <c r="E33" s="83"/>
      <c r="F33" s="83"/>
      <c r="G33" s="83"/>
      <c r="H33" s="83"/>
      <c r="I33" s="83"/>
      <c r="J33" s="83"/>
      <c r="K33" s="83"/>
      <c r="L33" s="733">
        <v>0</v>
      </c>
      <c r="M33" s="364">
        <f>(L33/'WK4 - PGI summary'!H14)</f>
        <v>0</v>
      </c>
      <c r="N33" s="38"/>
      <c r="O33" s="38"/>
      <c r="P33" s="38"/>
      <c r="Q33" s="45"/>
      <c r="S33"/>
      <c r="T33"/>
      <c r="U33"/>
      <c r="V33" s="161"/>
      <c r="W33" s="161"/>
      <c r="X33" s="161"/>
      <c r="Y33" s="161"/>
      <c r="Z33" s="161"/>
      <c r="AA33" s="161"/>
      <c r="AB33" s="161"/>
      <c r="AC33" s="161"/>
      <c r="AD33" s="161"/>
      <c r="AE33" s="161"/>
    </row>
    <row r="34" spans="1:31" ht="15.75" x14ac:dyDescent="0.25">
      <c r="A34" s="36"/>
      <c r="B34" s="359" t="s">
        <v>593</v>
      </c>
      <c r="C34" s="38"/>
      <c r="D34" s="83"/>
      <c r="E34" s="83"/>
      <c r="F34" s="83"/>
      <c r="G34" s="83"/>
      <c r="H34" s="83"/>
      <c r="I34" s="81"/>
      <c r="J34" s="83"/>
      <c r="K34" s="83"/>
      <c r="L34" s="733">
        <v>459</v>
      </c>
      <c r="M34" s="525"/>
      <c r="N34" s="38"/>
      <c r="O34" s="38"/>
      <c r="P34" s="38"/>
      <c r="Q34" s="45"/>
      <c r="S34"/>
      <c r="T34"/>
      <c r="U34"/>
      <c r="V34" s="161"/>
      <c r="W34" s="161"/>
      <c r="X34" s="161"/>
      <c r="Y34" s="161"/>
      <c r="Z34" s="161"/>
      <c r="AA34" s="161"/>
      <c r="AB34" s="161"/>
      <c r="AC34" s="161"/>
      <c r="AD34" s="161"/>
      <c r="AE34" s="161"/>
    </row>
    <row r="35" spans="1:31" ht="15.75" customHeight="1" x14ac:dyDescent="0.25">
      <c r="A35" s="36"/>
      <c r="B35" s="81" t="s">
        <v>758</v>
      </c>
      <c r="C35" s="38"/>
      <c r="D35" s="83"/>
      <c r="E35" s="83"/>
      <c r="F35" s="83"/>
      <c r="G35" s="83"/>
      <c r="H35" s="83"/>
      <c r="I35" s="83"/>
      <c r="J35" s="83"/>
      <c r="K35" s="83"/>
      <c r="L35" s="734">
        <v>0</v>
      </c>
      <c r="M35" s="427"/>
      <c r="N35" s="38"/>
      <c r="O35" s="427"/>
      <c r="P35" s="427"/>
      <c r="Q35" s="45"/>
      <c r="S35"/>
      <c r="T35"/>
      <c r="U35"/>
      <c r="V35" s="161"/>
      <c r="W35" s="161"/>
      <c r="X35" s="161"/>
      <c r="Y35" s="161"/>
      <c r="Z35" s="161"/>
      <c r="AA35" s="161"/>
      <c r="AB35" s="161"/>
      <c r="AC35" s="161"/>
      <c r="AD35" s="161"/>
      <c r="AE35" s="161"/>
    </row>
    <row r="36" spans="1:31" ht="30" customHeight="1" x14ac:dyDescent="0.25">
      <c r="A36" s="36"/>
      <c r="B36" s="308" t="s">
        <v>304</v>
      </c>
      <c r="C36" s="81"/>
      <c r="D36" s="81"/>
      <c r="E36" s="81"/>
      <c r="F36" s="81"/>
      <c r="G36" s="81"/>
      <c r="H36" s="81"/>
      <c r="I36" s="81"/>
      <c r="J36" s="81"/>
      <c r="K36" s="81"/>
      <c r="L36" s="38"/>
      <c r="M36" s="358"/>
      <c r="N36" s="358"/>
      <c r="O36" s="358"/>
      <c r="P36" s="38"/>
      <c r="Q36" s="45"/>
      <c r="R36" s="165"/>
      <c r="S36" s="165"/>
      <c r="T36"/>
      <c r="V36" s="161"/>
      <c r="W36" s="161"/>
      <c r="X36" s="161"/>
      <c r="Y36" s="161"/>
      <c r="Z36" s="161"/>
      <c r="AA36" s="161"/>
      <c r="AB36" s="161"/>
      <c r="AC36" s="161"/>
      <c r="AD36" s="161"/>
    </row>
    <row r="37" spans="1:31" ht="18" customHeight="1" x14ac:dyDescent="0.25">
      <c r="A37" s="36"/>
      <c r="B37" s="81" t="s">
        <v>862</v>
      </c>
      <c r="C37" s="309"/>
      <c r="D37" s="81"/>
      <c r="E37" s="81"/>
      <c r="F37" s="81"/>
      <c r="G37" s="81"/>
      <c r="H37" s="81"/>
      <c r="I37" s="81"/>
      <c r="J37" s="81"/>
      <c r="K37" s="81"/>
      <c r="L37" s="81"/>
      <c r="M37" s="81"/>
      <c r="N37" s="81"/>
      <c r="O37" s="38"/>
      <c r="P37" s="38"/>
      <c r="Q37" s="45"/>
      <c r="R37" s="165"/>
      <c r="S37" s="165"/>
      <c r="T37"/>
      <c r="V37" s="161"/>
      <c r="W37" s="161"/>
      <c r="X37" s="161"/>
      <c r="Y37" s="161"/>
      <c r="Z37" s="161"/>
      <c r="AA37" s="161"/>
      <c r="AB37" s="161"/>
      <c r="AC37" s="161"/>
      <c r="AD37" s="161"/>
    </row>
    <row r="38" spans="1:31" ht="18" customHeight="1" x14ac:dyDescent="0.25">
      <c r="A38" s="36"/>
      <c r="B38" s="81" t="s">
        <v>681</v>
      </c>
      <c r="C38" s="309"/>
      <c r="D38" s="81"/>
      <c r="E38" s="81"/>
      <c r="F38" s="81"/>
      <c r="G38" s="81"/>
      <c r="H38" s="81"/>
      <c r="I38" s="81"/>
      <c r="J38" s="81"/>
      <c r="K38" s="81"/>
      <c r="L38" s="81"/>
      <c r="M38" s="81"/>
      <c r="N38" s="81"/>
      <c r="O38" s="38"/>
      <c r="P38" s="38"/>
      <c r="Q38" s="45"/>
      <c r="R38" s="165"/>
      <c r="S38" s="165"/>
      <c r="T38"/>
      <c r="V38" s="161"/>
      <c r="W38" s="161"/>
      <c r="X38" s="161"/>
      <c r="Y38" s="161"/>
      <c r="Z38" s="161"/>
      <c r="AA38" s="161"/>
      <c r="AB38" s="161"/>
      <c r="AC38" s="161"/>
      <c r="AD38" s="161"/>
    </row>
    <row r="39" spans="1:31" ht="18" customHeight="1" x14ac:dyDescent="0.25">
      <c r="A39" s="36"/>
      <c r="B39" s="122" t="s">
        <v>432</v>
      </c>
      <c r="C39" s="309"/>
      <c r="D39" s="81"/>
      <c r="E39" s="81"/>
      <c r="F39" s="81"/>
      <c r="G39" s="81"/>
      <c r="H39" s="81"/>
      <c r="I39" s="81"/>
      <c r="J39" s="81"/>
      <c r="K39" s="81"/>
      <c r="L39" s="81"/>
      <c r="M39" s="81"/>
      <c r="N39" s="81"/>
      <c r="O39" s="38"/>
      <c r="P39" s="38"/>
      <c r="Q39" s="45"/>
      <c r="R39" s="165"/>
      <c r="S39" s="165"/>
      <c r="T39"/>
      <c r="V39" s="161"/>
      <c r="W39" s="161"/>
      <c r="X39" s="161"/>
      <c r="Y39" s="161"/>
      <c r="Z39" s="161"/>
      <c r="AA39" s="161"/>
      <c r="AB39" s="161"/>
      <c r="AC39" s="161"/>
      <c r="AD39" s="161"/>
    </row>
    <row r="40" spans="1:31" ht="15" customHeight="1" x14ac:dyDescent="0.2">
      <c r="A40" s="36"/>
      <c r="B40" s="38"/>
      <c r="C40" s="81"/>
      <c r="D40" s="81"/>
      <c r="E40" s="81"/>
      <c r="F40" s="81"/>
      <c r="G40" s="81"/>
      <c r="H40" s="81"/>
      <c r="I40" s="81"/>
      <c r="J40" s="81"/>
      <c r="K40" s="81"/>
      <c r="L40" s="205"/>
      <c r="M40" s="81"/>
      <c r="N40" s="81"/>
      <c r="O40" s="38"/>
      <c r="P40" s="38"/>
      <c r="Q40" s="45"/>
      <c r="R40" s="165"/>
      <c r="S40" s="165"/>
      <c r="T40"/>
      <c r="U40" s="161"/>
      <c r="V40" s="161"/>
      <c r="W40" s="161"/>
      <c r="X40" s="161"/>
      <c r="Y40" s="161"/>
      <c r="Z40" s="161"/>
      <c r="AA40" s="161"/>
      <c r="AB40" s="161"/>
      <c r="AC40" s="161"/>
      <c r="AD40" s="161"/>
    </row>
    <row r="41" spans="1:31" ht="30.6" customHeight="1" x14ac:dyDescent="0.25">
      <c r="A41" s="36"/>
      <c r="B41" s="37"/>
      <c r="C41" s="81"/>
      <c r="D41" s="822" t="s">
        <v>354</v>
      </c>
      <c r="E41" s="823"/>
      <c r="F41" s="822" t="s">
        <v>355</v>
      </c>
      <c r="G41" s="828"/>
      <c r="H41" s="823"/>
      <c r="I41" s="81"/>
      <c r="J41" s="81"/>
      <c r="K41" s="81"/>
      <c r="L41" s="81"/>
      <c r="M41" s="81"/>
      <c r="N41" s="81"/>
      <c r="O41" s="81"/>
      <c r="P41" s="38"/>
      <c r="Q41" s="45"/>
      <c r="T41"/>
      <c r="V41" s="161"/>
      <c r="W41" s="161"/>
      <c r="X41" s="161"/>
      <c r="Y41" s="161"/>
      <c r="Z41" s="161"/>
      <c r="AA41" s="161"/>
      <c r="AB41" s="161"/>
      <c r="AC41" s="161"/>
      <c r="AD41" s="161"/>
    </row>
    <row r="42" spans="1:31" ht="60" x14ac:dyDescent="0.25">
      <c r="A42" s="36"/>
      <c r="B42" s="81"/>
      <c r="C42" s="81"/>
      <c r="D42" s="208" t="s">
        <v>881</v>
      </c>
      <c r="E42" s="311" t="s">
        <v>282</v>
      </c>
      <c r="F42" s="208" t="s">
        <v>881</v>
      </c>
      <c r="G42" s="311" t="s">
        <v>282</v>
      </c>
      <c r="H42" s="311" t="s">
        <v>378</v>
      </c>
      <c r="I42" s="81"/>
      <c r="J42" s="311" t="s">
        <v>800</v>
      </c>
      <c r="K42" s="311" t="s">
        <v>597</v>
      </c>
      <c r="L42" s="81"/>
      <c r="M42" s="81"/>
      <c r="N42" s="81"/>
      <c r="O42" s="81"/>
      <c r="P42" s="38"/>
      <c r="Q42" s="45"/>
      <c r="T42"/>
      <c r="V42" s="161"/>
      <c r="W42" s="161"/>
      <c r="X42" s="161"/>
      <c r="Y42" s="161"/>
      <c r="Z42" s="161"/>
      <c r="AA42" s="161"/>
      <c r="AB42" s="161"/>
      <c r="AC42" s="161"/>
      <c r="AD42" s="161"/>
    </row>
    <row r="43" spans="1:31" ht="15" hidden="1" customHeight="1" x14ac:dyDescent="0.2">
      <c r="A43" s="36"/>
      <c r="B43" s="312"/>
      <c r="C43" s="312"/>
      <c r="D43" s="313">
        <v>1</v>
      </c>
      <c r="E43" s="314"/>
      <c r="F43" s="312"/>
      <c r="G43" s="312"/>
      <c r="H43" s="312"/>
      <c r="I43" s="81"/>
      <c r="J43" s="313">
        <v>1</v>
      </c>
      <c r="K43" s="81"/>
      <c r="L43" s="81"/>
      <c r="M43" s="81"/>
      <c r="N43" s="81"/>
      <c r="O43" s="81"/>
      <c r="P43" s="38"/>
      <c r="Q43" s="45"/>
      <c r="T43"/>
      <c r="V43" s="161"/>
      <c r="W43" s="161"/>
      <c r="X43" s="161"/>
      <c r="Y43" s="161"/>
      <c r="Z43" s="161"/>
      <c r="AA43" s="161"/>
      <c r="AB43" s="161"/>
      <c r="AC43" s="161"/>
      <c r="AD43" s="161"/>
    </row>
    <row r="44" spans="1:31" ht="15.75" x14ac:dyDescent="0.25">
      <c r="A44" s="36"/>
      <c r="B44" s="315" t="s">
        <v>293</v>
      </c>
      <c r="C44" s="316" t="s">
        <v>803</v>
      </c>
      <c r="D44" s="366"/>
      <c r="E44" s="366"/>
      <c r="F44" s="367"/>
      <c r="G44" s="367"/>
      <c r="H44" s="367"/>
      <c r="I44" s="81"/>
      <c r="J44" s="735"/>
      <c r="K44" s="364">
        <f>J44/'WK4 - PGI summary'!H10</f>
        <v>0</v>
      </c>
      <c r="L44" s="81"/>
      <c r="M44" s="81"/>
      <c r="N44" s="81"/>
      <c r="O44" s="81"/>
      <c r="P44" s="38"/>
      <c r="Q44" s="45"/>
      <c r="T44"/>
      <c r="V44" s="161"/>
      <c r="W44" s="161"/>
      <c r="X44" s="161"/>
      <c r="Y44" s="161"/>
      <c r="Z44" s="161"/>
      <c r="AA44" s="161"/>
      <c r="AB44" s="161"/>
      <c r="AC44" s="161"/>
      <c r="AD44" s="161"/>
    </row>
    <row r="45" spans="1:31" ht="15.75" x14ac:dyDescent="0.25">
      <c r="A45" s="36"/>
      <c r="B45" s="315" t="s">
        <v>273</v>
      </c>
      <c r="C45" s="316" t="s">
        <v>804</v>
      </c>
      <c r="D45" s="566">
        <f>E45+L24+M33</f>
        <v>0.06</v>
      </c>
      <c r="E45" s="364">
        <v>1.4999999999999999E-2</v>
      </c>
      <c r="F45" s="317">
        <f>IF(D45=0,"",D45)</f>
        <v>0.06</v>
      </c>
      <c r="G45" s="364">
        <f>IF(E45="","",E45)</f>
        <v>1.4999999999999999E-2</v>
      </c>
      <c r="H45" s="364">
        <f>IF(D45=0,"",F45-G45)</f>
        <v>4.4999999999999998E-2</v>
      </c>
      <c r="I45" s="81"/>
      <c r="J45" s="735"/>
      <c r="K45" s="81"/>
      <c r="L45" s="81"/>
      <c r="M45" s="81"/>
      <c r="N45" s="81"/>
      <c r="O45" s="81"/>
      <c r="P45" s="38"/>
      <c r="Q45" s="45"/>
      <c r="T45"/>
      <c r="V45" s="161"/>
      <c r="W45" s="161"/>
      <c r="X45" s="161"/>
      <c r="Y45" s="161"/>
      <c r="Z45" s="161"/>
      <c r="AA45" s="161"/>
      <c r="AB45" s="161"/>
      <c r="AC45" s="161"/>
      <c r="AD45" s="161"/>
    </row>
    <row r="46" spans="1:31" ht="15.75" x14ac:dyDescent="0.25">
      <c r="A46" s="36"/>
      <c r="B46" s="315" t="s">
        <v>274</v>
      </c>
      <c r="C46" s="316" t="s">
        <v>805</v>
      </c>
      <c r="D46" s="732"/>
      <c r="E46" s="364">
        <v>2.5000000000000001E-2</v>
      </c>
      <c r="F46" s="317" t="str">
        <f t="shared" ref="F46:F51" si="0">IF(D46=0,"",($D$43+F45)*D46+F45)</f>
        <v/>
      </c>
      <c r="G46" s="364">
        <f t="shared" ref="G46:G51" si="1">IF(E46="","",($D$43+G45)*E46+G45)</f>
        <v>4.0374999999999994E-2</v>
      </c>
      <c r="H46" s="364" t="str">
        <f t="shared" ref="H46:H51" si="2">IF(D46="","",F46-G46)</f>
        <v/>
      </c>
      <c r="I46" s="81"/>
      <c r="J46" s="735"/>
      <c r="K46" s="81"/>
      <c r="L46" s="81"/>
      <c r="M46" s="81"/>
      <c r="N46" s="81"/>
      <c r="O46" s="81"/>
      <c r="P46" s="38"/>
      <c r="Q46" s="45"/>
      <c r="T46"/>
      <c r="V46" s="161"/>
      <c r="W46" s="161"/>
      <c r="X46" s="161"/>
      <c r="Y46" s="161"/>
      <c r="Z46" s="161"/>
      <c r="AA46" s="161"/>
      <c r="AB46" s="161"/>
      <c r="AC46" s="161"/>
      <c r="AD46" s="161"/>
    </row>
    <row r="47" spans="1:31" ht="15.75" x14ac:dyDescent="0.25">
      <c r="A47" s="36"/>
      <c r="B47" s="315" t="s">
        <v>275</v>
      </c>
      <c r="C47" s="316" t="s">
        <v>806</v>
      </c>
      <c r="D47" s="732"/>
      <c r="E47" s="364">
        <f>+E46</f>
        <v>2.5000000000000001E-2</v>
      </c>
      <c r="F47" s="317" t="str">
        <f t="shared" si="0"/>
        <v/>
      </c>
      <c r="G47" s="364">
        <f t="shared" si="1"/>
        <v>6.6384374999999995E-2</v>
      </c>
      <c r="H47" s="364" t="str">
        <f t="shared" si="2"/>
        <v/>
      </c>
      <c r="I47" s="81"/>
      <c r="J47" s="735"/>
      <c r="K47" s="81"/>
      <c r="L47" s="81"/>
      <c r="M47" s="81"/>
      <c r="N47" s="81"/>
      <c r="O47" s="81"/>
      <c r="P47" s="38"/>
      <c r="Q47" s="45"/>
      <c r="T47"/>
      <c r="V47" s="161"/>
      <c r="W47" s="161"/>
      <c r="X47" s="161"/>
      <c r="Y47" s="161"/>
      <c r="Z47" s="161"/>
      <c r="AA47" s="161"/>
      <c r="AB47" s="161"/>
      <c r="AC47" s="161"/>
      <c r="AD47" s="161"/>
    </row>
    <row r="48" spans="1:31" ht="15.75" x14ac:dyDescent="0.25">
      <c r="A48" s="36"/>
      <c r="B48" s="315" t="s">
        <v>276</v>
      </c>
      <c r="C48" s="316" t="s">
        <v>807</v>
      </c>
      <c r="D48" s="732"/>
      <c r="E48" s="364">
        <f>+E47</f>
        <v>2.5000000000000001E-2</v>
      </c>
      <c r="F48" s="317" t="str">
        <f t="shared" si="0"/>
        <v/>
      </c>
      <c r="G48" s="364">
        <f t="shared" si="1"/>
        <v>9.3043984375E-2</v>
      </c>
      <c r="H48" s="364" t="str">
        <f t="shared" si="2"/>
        <v/>
      </c>
      <c r="I48" s="81"/>
      <c r="J48" s="735"/>
      <c r="K48" s="81"/>
      <c r="L48" s="81"/>
      <c r="M48" s="81"/>
      <c r="N48" s="81"/>
      <c r="O48" s="81"/>
      <c r="P48" s="38"/>
      <c r="Q48" s="45"/>
      <c r="T48"/>
      <c r="V48" s="161"/>
      <c r="W48" s="161"/>
      <c r="X48" s="161"/>
      <c r="Y48" s="161"/>
      <c r="Z48" s="161"/>
      <c r="AA48" s="161"/>
      <c r="AB48" s="161"/>
      <c r="AC48" s="161"/>
      <c r="AD48" s="161"/>
    </row>
    <row r="49" spans="1:30" ht="15.75" x14ac:dyDescent="0.25">
      <c r="A49" s="36"/>
      <c r="B49" s="315" t="s">
        <v>277</v>
      </c>
      <c r="C49" s="316" t="s">
        <v>808</v>
      </c>
      <c r="D49" s="736"/>
      <c r="E49" s="364">
        <f>+E48</f>
        <v>2.5000000000000001E-2</v>
      </c>
      <c r="F49" s="317" t="str">
        <f t="shared" si="0"/>
        <v/>
      </c>
      <c r="G49" s="364">
        <f t="shared" si="1"/>
        <v>0.120370083984375</v>
      </c>
      <c r="H49" s="364" t="str">
        <f t="shared" si="2"/>
        <v/>
      </c>
      <c r="I49" s="81"/>
      <c r="J49" s="735"/>
      <c r="K49" s="81"/>
      <c r="L49" s="81"/>
      <c r="M49" s="81"/>
      <c r="N49" s="81"/>
      <c r="O49" s="81"/>
      <c r="P49" s="38"/>
      <c r="Q49" s="45"/>
      <c r="T49"/>
      <c r="V49" s="161"/>
      <c r="W49" s="161"/>
      <c r="X49" s="161"/>
      <c r="Y49" s="161"/>
      <c r="Z49" s="161"/>
      <c r="AA49" s="161"/>
      <c r="AB49" s="161"/>
      <c r="AC49" s="161"/>
      <c r="AD49" s="161"/>
    </row>
    <row r="50" spans="1:30" ht="15.75" x14ac:dyDescent="0.25">
      <c r="A50" s="36"/>
      <c r="B50" s="315" t="s">
        <v>278</v>
      </c>
      <c r="C50" s="316" t="str">
        <f>IF(C48="date","date",(VLOOKUP(C49,$P$106:$R$133,2)))</f>
        <v>2022-23</v>
      </c>
      <c r="D50" s="736"/>
      <c r="E50" s="364">
        <f>+E49</f>
        <v>2.5000000000000001E-2</v>
      </c>
      <c r="F50" s="317" t="str">
        <f t="shared" si="0"/>
        <v/>
      </c>
      <c r="G50" s="364">
        <f t="shared" si="1"/>
        <v>0.14837933608398438</v>
      </c>
      <c r="H50" s="364" t="str">
        <f t="shared" si="2"/>
        <v/>
      </c>
      <c r="I50" s="81"/>
      <c r="J50" s="735"/>
      <c r="K50" s="81"/>
      <c r="L50" s="81"/>
      <c r="M50" s="81"/>
      <c r="N50" s="81"/>
      <c r="O50" s="81"/>
      <c r="P50" s="38"/>
      <c r="Q50" s="45"/>
      <c r="T50"/>
      <c r="V50" s="161"/>
      <c r="W50" s="161"/>
      <c r="X50" s="161"/>
      <c r="Y50" s="161"/>
      <c r="Z50" s="161"/>
      <c r="AA50" s="161"/>
      <c r="AB50" s="161"/>
      <c r="AC50" s="161"/>
      <c r="AD50" s="161"/>
    </row>
    <row r="51" spans="1:30" ht="15.75" x14ac:dyDescent="0.25">
      <c r="A51" s="36"/>
      <c r="B51" s="315" t="s">
        <v>279</v>
      </c>
      <c r="C51" s="316" t="str">
        <f>IF(C49="date","date",(VLOOKUP(C50,$P$106:$R$133,2)))</f>
        <v>2023-24</v>
      </c>
      <c r="D51" s="736"/>
      <c r="E51" s="364">
        <f>+E50</f>
        <v>2.5000000000000001E-2</v>
      </c>
      <c r="F51" s="317" t="str">
        <f t="shared" si="0"/>
        <v/>
      </c>
      <c r="G51" s="364">
        <f t="shared" si="1"/>
        <v>0.17708881948608399</v>
      </c>
      <c r="H51" s="364" t="str">
        <f t="shared" si="2"/>
        <v/>
      </c>
      <c r="I51" s="81"/>
      <c r="J51" s="735"/>
      <c r="K51" s="81"/>
      <c r="L51" s="81"/>
      <c r="M51" s="81"/>
      <c r="N51" s="81"/>
      <c r="O51" s="81"/>
      <c r="P51" s="38"/>
      <c r="Q51" s="45"/>
      <c r="T51"/>
      <c r="V51" s="161"/>
      <c r="W51" s="161"/>
      <c r="X51" s="161"/>
      <c r="Y51" s="161"/>
      <c r="Z51" s="161"/>
      <c r="AA51" s="161"/>
      <c r="AB51" s="161"/>
      <c r="AC51" s="161"/>
      <c r="AD51" s="161"/>
    </row>
    <row r="52" spans="1:30" ht="15.75" x14ac:dyDescent="0.25">
      <c r="A52" s="36"/>
      <c r="B52" s="309"/>
      <c r="C52" s="411"/>
      <c r="D52" s="414"/>
      <c r="E52" s="412"/>
      <c r="F52" s="413"/>
      <c r="G52" s="412"/>
      <c r="H52" s="81"/>
      <c r="I52" s="81"/>
      <c r="J52" s="81"/>
      <c r="K52" s="81"/>
      <c r="L52" s="81"/>
      <c r="M52" s="81"/>
      <c r="N52" s="81"/>
      <c r="O52" s="81"/>
      <c r="P52" s="38"/>
      <c r="Q52" s="45"/>
      <c r="T52"/>
      <c r="V52" s="161"/>
      <c r="W52" s="161"/>
      <c r="X52" s="161"/>
      <c r="Y52" s="161"/>
      <c r="Z52" s="161"/>
      <c r="AA52" s="161"/>
      <c r="AB52" s="161"/>
      <c r="AC52" s="161"/>
      <c r="AD52" s="161"/>
    </row>
    <row r="53" spans="1:30" s="457" customFormat="1" ht="27.75" customHeight="1" x14ac:dyDescent="0.25">
      <c r="A53" s="462"/>
      <c r="B53" s="463" t="s">
        <v>385</v>
      </c>
      <c r="D53" s="464"/>
      <c r="F53" s="464"/>
      <c r="G53" s="464"/>
      <c r="H53" s="464"/>
      <c r="I53" s="464"/>
      <c r="J53" s="464"/>
      <c r="K53" s="464"/>
      <c r="L53" s="464"/>
      <c r="M53" s="464"/>
      <c r="N53" s="464"/>
      <c r="O53" s="464"/>
      <c r="P53" s="464"/>
      <c r="Q53" s="465"/>
      <c r="R53" s="466"/>
      <c r="S53" s="466"/>
      <c r="T53" s="466"/>
      <c r="U53" s="467"/>
      <c r="V53" s="466"/>
      <c r="W53" s="466"/>
      <c r="X53" s="466"/>
      <c r="Y53" s="466"/>
      <c r="Z53" s="466"/>
      <c r="AA53" s="466"/>
      <c r="AB53" s="466"/>
      <c r="AC53" s="466"/>
      <c r="AD53" s="466"/>
    </row>
    <row r="54" spans="1:30" s="457" customFormat="1" x14ac:dyDescent="0.2">
      <c r="A54" s="462"/>
      <c r="B54" s="464"/>
      <c r="C54" s="464"/>
      <c r="D54" s="464"/>
      <c r="E54" s="464"/>
      <c r="F54" s="464"/>
      <c r="G54" s="464"/>
      <c r="H54" s="464"/>
      <c r="I54" s="464"/>
      <c r="J54" s="464"/>
      <c r="K54" s="464"/>
      <c r="L54" s="464"/>
      <c r="M54" s="464"/>
      <c r="N54" s="464"/>
      <c r="O54" s="464"/>
      <c r="P54" s="464"/>
      <c r="Q54" s="465"/>
      <c r="R54" s="466"/>
      <c r="S54" s="466"/>
      <c r="T54" s="466"/>
      <c r="U54" s="466"/>
      <c r="V54" s="466"/>
      <c r="W54" s="466"/>
      <c r="X54" s="466"/>
      <c r="Y54" s="466"/>
      <c r="Z54" s="466"/>
      <c r="AA54" s="466"/>
      <c r="AB54" s="466"/>
      <c r="AC54" s="466"/>
      <c r="AD54" s="466"/>
    </row>
    <row r="55" spans="1:30" s="457" customFormat="1" ht="69.75" customHeight="1" x14ac:dyDescent="0.25">
      <c r="A55" s="462"/>
      <c r="B55" s="468"/>
      <c r="C55" s="469"/>
      <c r="D55" s="470" t="s">
        <v>552</v>
      </c>
      <c r="E55" s="471" t="s">
        <v>863</v>
      </c>
      <c r="F55" s="471" t="str">
        <f>K69</f>
        <v>Annual $ increase in PGI</v>
      </c>
      <c r="G55" s="471" t="str">
        <f>L69</f>
        <v>Annual % increase in PGI</v>
      </c>
      <c r="H55" s="470" t="str">
        <f>N69</f>
        <v>Annual $ increase in PGI above the rate peg</v>
      </c>
      <c r="I55" s="464"/>
      <c r="J55" s="464"/>
      <c r="K55" s="464"/>
      <c r="L55" s="464"/>
      <c r="M55" s="464"/>
      <c r="N55" s="464"/>
      <c r="O55" s="464"/>
      <c r="P55" s="464"/>
      <c r="Q55" s="465"/>
      <c r="R55" s="466"/>
      <c r="S55" s="466"/>
      <c r="T55" s="466"/>
      <c r="U55" s="466"/>
      <c r="V55" s="466"/>
      <c r="W55" s="466"/>
      <c r="X55" s="466"/>
      <c r="Y55" s="466"/>
      <c r="Z55" s="466"/>
      <c r="AA55" s="466"/>
      <c r="AB55" s="466"/>
      <c r="AC55" s="466"/>
    </row>
    <row r="56" spans="1:30" s="457" customFormat="1" ht="15" x14ac:dyDescent="0.25">
      <c r="A56" s="462"/>
      <c r="B56" s="472" t="s">
        <v>293</v>
      </c>
      <c r="C56" s="473" t="str">
        <f>C44</f>
        <v>2016-17</v>
      </c>
      <c r="D56" s="476">
        <f>J70</f>
        <v>6905594.9811308803</v>
      </c>
      <c r="E56" s="476">
        <f>J44</f>
        <v>0</v>
      </c>
      <c r="F56" s="476"/>
      <c r="G56" s="474"/>
      <c r="H56" s="474"/>
      <c r="I56" s="464"/>
      <c r="J56" s="464"/>
      <c r="K56" s="635"/>
      <c r="L56" s="464"/>
      <c r="M56" s="464"/>
      <c r="N56" s="464"/>
      <c r="O56" s="464"/>
      <c r="P56" s="464"/>
      <c r="Q56" s="465"/>
      <c r="R56" s="467"/>
      <c r="S56" s="467"/>
      <c r="T56" s="466"/>
      <c r="U56" s="466"/>
      <c r="V56" s="466"/>
      <c r="W56" s="466"/>
      <c r="X56" s="466"/>
      <c r="Y56" s="466"/>
      <c r="Z56" s="466"/>
      <c r="AA56" s="466"/>
      <c r="AB56" s="466"/>
      <c r="AC56" s="466"/>
    </row>
    <row r="57" spans="1:30" s="457" customFormat="1" ht="15" x14ac:dyDescent="0.25">
      <c r="A57" s="462"/>
      <c r="B57" s="472" t="s">
        <v>273</v>
      </c>
      <c r="C57" s="473" t="str">
        <f t="shared" ref="C57:C63" si="3">C45</f>
        <v>2017-18</v>
      </c>
      <c r="D57" s="476">
        <f t="shared" ref="D57:D63" si="4">J71</f>
        <v>7320389.6799987331</v>
      </c>
      <c r="E57" s="476">
        <f t="shared" ref="E57:E63" si="5">J45</f>
        <v>0</v>
      </c>
      <c r="F57" s="476">
        <f t="shared" ref="F57:G63" si="6">K71</f>
        <v>414794.6988678528</v>
      </c>
      <c r="G57" s="526">
        <f t="shared" si="6"/>
        <v>6.0066467842561533</v>
      </c>
      <c r="H57" s="527">
        <f t="shared" ref="H57:H63" si="7">N71</f>
        <v>310292.7741508903</v>
      </c>
      <c r="I57" s="636"/>
      <c r="J57" s="634"/>
      <c r="K57" s="637"/>
      <c r="L57" s="464"/>
      <c r="M57" s="464"/>
      <c r="N57" s="464"/>
      <c r="O57" s="464"/>
      <c r="P57" s="464"/>
      <c r="Q57" s="465"/>
      <c r="R57" s="467"/>
      <c r="S57" s="467"/>
      <c r="T57" s="466"/>
      <c r="U57" s="466"/>
      <c r="V57" s="466"/>
      <c r="W57" s="466"/>
      <c r="X57" s="466"/>
      <c r="Y57" s="466"/>
      <c r="Z57" s="466"/>
      <c r="AA57" s="466"/>
      <c r="AB57" s="466"/>
      <c r="AC57" s="466"/>
    </row>
    <row r="58" spans="1:30" s="457" customFormat="1" ht="15" x14ac:dyDescent="0.25">
      <c r="A58" s="462"/>
      <c r="B58" s="472" t="s">
        <v>274</v>
      </c>
      <c r="C58" s="473" t="str">
        <f t="shared" si="3"/>
        <v>2018-19</v>
      </c>
      <c r="D58" s="476" t="str">
        <f t="shared" si="4"/>
        <v/>
      </c>
      <c r="E58" s="476">
        <f t="shared" si="5"/>
        <v>0</v>
      </c>
      <c r="F58" s="476" t="str">
        <f t="shared" si="6"/>
        <v/>
      </c>
      <c r="G58" s="526" t="str">
        <f t="shared" si="6"/>
        <v/>
      </c>
      <c r="H58" s="527" t="str">
        <f t="shared" si="7"/>
        <v/>
      </c>
      <c r="I58" s="464"/>
      <c r="J58" s="464"/>
      <c r="K58" s="464"/>
      <c r="L58" s="464"/>
      <c r="M58" s="464"/>
      <c r="N58" s="464"/>
      <c r="O58" s="464"/>
      <c r="P58" s="464"/>
      <c r="Q58" s="465"/>
      <c r="R58" s="467"/>
      <c r="S58" s="467"/>
      <c r="T58" s="466"/>
      <c r="U58" s="466"/>
      <c r="V58" s="466"/>
      <c r="W58" s="466"/>
      <c r="X58" s="466"/>
      <c r="Y58" s="466"/>
      <c r="Z58" s="466"/>
      <c r="AA58" s="466"/>
      <c r="AB58" s="466"/>
      <c r="AC58" s="466"/>
    </row>
    <row r="59" spans="1:30" s="457" customFormat="1" ht="15" x14ac:dyDescent="0.25">
      <c r="A59" s="462"/>
      <c r="B59" s="472" t="s">
        <v>275</v>
      </c>
      <c r="C59" s="473" t="str">
        <f t="shared" si="3"/>
        <v>2019-20</v>
      </c>
      <c r="D59" s="476" t="str">
        <f t="shared" si="4"/>
        <v/>
      </c>
      <c r="E59" s="476">
        <f t="shared" si="5"/>
        <v>0</v>
      </c>
      <c r="F59" s="476" t="str">
        <f t="shared" si="6"/>
        <v/>
      </c>
      <c r="G59" s="526" t="str">
        <f t="shared" si="6"/>
        <v/>
      </c>
      <c r="H59" s="527" t="str">
        <f t="shared" si="7"/>
        <v/>
      </c>
      <c r="I59" s="464"/>
      <c r="J59" s="464"/>
      <c r="K59" s="464"/>
      <c r="L59" s="464"/>
      <c r="M59" s="464"/>
      <c r="N59" s="464"/>
      <c r="O59" s="464"/>
      <c r="P59" s="464"/>
      <c r="Q59" s="465"/>
      <c r="R59" s="467"/>
      <c r="S59" s="467"/>
      <c r="T59" s="466"/>
      <c r="U59" s="466"/>
      <c r="V59" s="466"/>
      <c r="W59" s="466"/>
      <c r="X59" s="466"/>
      <c r="Y59" s="466"/>
      <c r="Z59" s="466"/>
      <c r="AA59" s="466"/>
      <c r="AB59" s="466"/>
      <c r="AC59" s="466"/>
    </row>
    <row r="60" spans="1:30" s="457" customFormat="1" ht="15" x14ac:dyDescent="0.25">
      <c r="A60" s="462"/>
      <c r="B60" s="472" t="s">
        <v>276</v>
      </c>
      <c r="C60" s="473" t="str">
        <f t="shared" si="3"/>
        <v>2020-21</v>
      </c>
      <c r="D60" s="476" t="str">
        <f t="shared" si="4"/>
        <v/>
      </c>
      <c r="E60" s="476">
        <f t="shared" si="5"/>
        <v>0</v>
      </c>
      <c r="F60" s="476" t="str">
        <f t="shared" si="6"/>
        <v/>
      </c>
      <c r="G60" s="526" t="str">
        <f t="shared" si="6"/>
        <v/>
      </c>
      <c r="H60" s="527" t="str">
        <f t="shared" si="7"/>
        <v/>
      </c>
      <c r="I60" s="464"/>
      <c r="J60" s="464"/>
      <c r="K60" s="464"/>
      <c r="L60" s="464"/>
      <c r="M60" s="464"/>
      <c r="N60" s="464"/>
      <c r="O60" s="464"/>
      <c r="P60" s="464"/>
      <c r="Q60" s="465"/>
      <c r="R60" s="467"/>
      <c r="S60" s="467"/>
      <c r="T60" s="466"/>
      <c r="U60" s="466"/>
      <c r="V60" s="466"/>
      <c r="W60" s="466"/>
      <c r="X60" s="466"/>
      <c r="Y60" s="466"/>
      <c r="Z60" s="466"/>
      <c r="AA60" s="466"/>
      <c r="AB60" s="466"/>
      <c r="AC60" s="466"/>
    </row>
    <row r="61" spans="1:30" s="457" customFormat="1" ht="15" x14ac:dyDescent="0.25">
      <c r="A61" s="462"/>
      <c r="B61" s="472" t="s">
        <v>277</v>
      </c>
      <c r="C61" s="473" t="str">
        <f t="shared" si="3"/>
        <v>2021-22</v>
      </c>
      <c r="D61" s="476" t="str">
        <f t="shared" si="4"/>
        <v/>
      </c>
      <c r="E61" s="476">
        <f t="shared" si="5"/>
        <v>0</v>
      </c>
      <c r="F61" s="476" t="str">
        <f t="shared" si="6"/>
        <v/>
      </c>
      <c r="G61" s="526" t="str">
        <f t="shared" si="6"/>
        <v/>
      </c>
      <c r="H61" s="527" t="str">
        <f t="shared" si="7"/>
        <v/>
      </c>
      <c r="I61" s="464"/>
      <c r="J61" s="464"/>
      <c r="K61" s="464"/>
      <c r="L61" s="464"/>
      <c r="M61" s="464"/>
      <c r="N61" s="464"/>
      <c r="O61" s="464"/>
      <c r="P61" s="464"/>
      <c r="Q61" s="465"/>
      <c r="R61" s="467"/>
      <c r="S61" s="467"/>
      <c r="T61" s="466"/>
      <c r="U61" s="466"/>
      <c r="V61" s="466"/>
      <c r="W61" s="466"/>
      <c r="X61" s="466"/>
      <c r="Y61" s="466"/>
      <c r="Z61" s="466"/>
      <c r="AA61" s="466"/>
      <c r="AB61" s="466"/>
      <c r="AC61" s="466"/>
    </row>
    <row r="62" spans="1:30" s="457" customFormat="1" ht="15" x14ac:dyDescent="0.25">
      <c r="A62" s="462"/>
      <c r="B62" s="472" t="s">
        <v>278</v>
      </c>
      <c r="C62" s="473" t="str">
        <f t="shared" si="3"/>
        <v>2022-23</v>
      </c>
      <c r="D62" s="476" t="str">
        <f t="shared" si="4"/>
        <v/>
      </c>
      <c r="E62" s="476">
        <f t="shared" si="5"/>
        <v>0</v>
      </c>
      <c r="F62" s="476" t="str">
        <f t="shared" si="6"/>
        <v/>
      </c>
      <c r="G62" s="526" t="str">
        <f t="shared" si="6"/>
        <v/>
      </c>
      <c r="H62" s="527" t="str">
        <f t="shared" si="7"/>
        <v/>
      </c>
      <c r="I62" s="464"/>
      <c r="J62" s="464"/>
      <c r="K62" s="464"/>
      <c r="L62" s="464"/>
      <c r="M62" s="464"/>
      <c r="N62" s="464"/>
      <c r="O62" s="464"/>
      <c r="P62" s="464"/>
      <c r="Q62" s="465"/>
      <c r="R62" s="467"/>
      <c r="S62" s="467"/>
      <c r="T62" s="466"/>
      <c r="U62" s="466"/>
      <c r="V62" s="466"/>
      <c r="W62" s="466"/>
      <c r="X62" s="466"/>
      <c r="Y62" s="466"/>
      <c r="Z62" s="466"/>
      <c r="AA62" s="466"/>
      <c r="AB62" s="466"/>
      <c r="AC62" s="466"/>
    </row>
    <row r="63" spans="1:30" s="457" customFormat="1" ht="15" x14ac:dyDescent="0.25">
      <c r="A63" s="462"/>
      <c r="B63" s="472" t="s">
        <v>279</v>
      </c>
      <c r="C63" s="473" t="str">
        <f t="shared" si="3"/>
        <v>2023-24</v>
      </c>
      <c r="D63" s="476" t="str">
        <f t="shared" si="4"/>
        <v/>
      </c>
      <c r="E63" s="476">
        <f t="shared" si="5"/>
        <v>0</v>
      </c>
      <c r="F63" s="476" t="str">
        <f t="shared" si="6"/>
        <v/>
      </c>
      <c r="G63" s="526" t="str">
        <f t="shared" si="6"/>
        <v/>
      </c>
      <c r="H63" s="527" t="str">
        <f t="shared" si="7"/>
        <v/>
      </c>
      <c r="I63" s="464"/>
      <c r="J63" s="464"/>
      <c r="K63" s="464"/>
      <c r="L63" s="464"/>
      <c r="M63" s="464"/>
      <c r="N63" s="464"/>
      <c r="O63" s="464"/>
      <c r="P63" s="464"/>
      <c r="Q63" s="465"/>
      <c r="R63" s="467"/>
      <c r="S63" s="467"/>
      <c r="T63" s="466"/>
      <c r="U63" s="466"/>
      <c r="V63" s="466"/>
      <c r="W63" s="466"/>
      <c r="X63" s="466"/>
      <c r="Y63" s="466"/>
      <c r="Z63" s="466"/>
      <c r="AA63" s="466"/>
      <c r="AB63" s="466"/>
      <c r="AC63" s="466"/>
    </row>
    <row r="64" spans="1:30" s="457" customFormat="1" ht="15" x14ac:dyDescent="0.25">
      <c r="A64" s="462"/>
      <c r="B64" s="669" t="s">
        <v>553</v>
      </c>
      <c r="C64" s="668"/>
      <c r="D64" s="476">
        <f>J78</f>
        <v>414794.6988678528</v>
      </c>
      <c r="E64" s="464"/>
      <c r="F64" s="464"/>
      <c r="G64" s="464"/>
      <c r="H64" s="464"/>
      <c r="I64" s="464"/>
      <c r="J64" s="464"/>
      <c r="K64" s="464"/>
      <c r="L64" s="464"/>
      <c r="M64" s="464"/>
      <c r="N64" s="464"/>
      <c r="O64" s="464"/>
      <c r="P64" s="464"/>
      <c r="Q64" s="465"/>
      <c r="R64" s="467"/>
      <c r="S64" s="467"/>
      <c r="T64" s="466"/>
      <c r="U64" s="466"/>
      <c r="V64" s="466"/>
      <c r="W64" s="466"/>
      <c r="X64" s="466"/>
      <c r="Y64" s="466"/>
      <c r="Z64" s="466"/>
      <c r="AA64" s="466"/>
      <c r="AB64" s="466"/>
      <c r="AC64" s="466"/>
    </row>
    <row r="65" spans="1:30" s="457" customFormat="1" ht="15.75" x14ac:dyDescent="0.25">
      <c r="A65" s="462"/>
      <c r="B65" s="669" t="s">
        <v>554</v>
      </c>
      <c r="C65" s="668"/>
      <c r="D65" s="529">
        <f>J79</f>
        <v>6.0066467842561602E-2</v>
      </c>
      <c r="E65" s="464"/>
      <c r="F65" s="464"/>
      <c r="G65" s="464"/>
      <c r="H65" s="464"/>
      <c r="I65" s="464"/>
      <c r="J65" s="464"/>
      <c r="K65" s="487"/>
      <c r="L65" s="488"/>
      <c r="M65" s="464"/>
      <c r="N65" s="464"/>
      <c r="O65" s="464"/>
      <c r="P65" s="464"/>
      <c r="Q65" s="465"/>
      <c r="R65" s="489"/>
      <c r="T65" s="466"/>
      <c r="U65" s="466"/>
      <c r="V65" s="466"/>
      <c r="W65" s="466"/>
      <c r="X65" s="466"/>
      <c r="Y65" s="466"/>
      <c r="Z65" s="466"/>
      <c r="AA65" s="466"/>
      <c r="AB65" s="466"/>
      <c r="AC65" s="466"/>
    </row>
    <row r="66" spans="1:30" s="457" customFormat="1" ht="15.75" x14ac:dyDescent="0.25">
      <c r="A66" s="462"/>
      <c r="B66" s="530"/>
      <c r="C66" s="528"/>
      <c r="D66" s="528"/>
      <c r="E66" s="531"/>
      <c r="F66" s="532"/>
      <c r="G66" s="531"/>
      <c r="H66" s="533"/>
      <c r="I66" s="533"/>
      <c r="J66" s="533"/>
      <c r="K66" s="533"/>
      <c r="L66" s="533"/>
      <c r="M66" s="533"/>
      <c r="N66" s="533"/>
      <c r="O66" s="533"/>
      <c r="P66" s="464"/>
      <c r="Q66" s="465"/>
      <c r="S66" s="467"/>
      <c r="U66" s="467"/>
      <c r="V66" s="466"/>
      <c r="W66" s="466"/>
      <c r="X66" s="466"/>
      <c r="Y66" s="466"/>
      <c r="Z66" s="466"/>
      <c r="AA66" s="466"/>
      <c r="AB66" s="466"/>
      <c r="AC66" s="466"/>
      <c r="AD66" s="466"/>
    </row>
    <row r="67" spans="1:30" s="457" customFormat="1" ht="27.75" customHeight="1" x14ac:dyDescent="0.25">
      <c r="A67" s="462"/>
      <c r="B67" s="463" t="s">
        <v>555</v>
      </c>
      <c r="D67" s="464"/>
      <c r="F67" s="464"/>
      <c r="G67" s="464"/>
      <c r="H67" s="464"/>
      <c r="I67" s="464"/>
      <c r="J67" s="464"/>
      <c r="K67" s="464"/>
      <c r="L67" s="464"/>
      <c r="M67" s="464"/>
      <c r="N67" s="464"/>
      <c r="O67" s="464"/>
      <c r="P67" s="464"/>
      <c r="Q67" s="465"/>
      <c r="R67" s="466"/>
      <c r="S67" s="466"/>
      <c r="T67" s="466"/>
      <c r="U67" s="467"/>
      <c r="V67" s="466"/>
      <c r="W67" s="466"/>
      <c r="X67" s="466"/>
      <c r="Y67" s="466"/>
      <c r="Z67" s="466"/>
      <c r="AA67" s="466"/>
      <c r="AB67" s="466"/>
      <c r="AC67" s="466"/>
      <c r="AD67" s="466"/>
    </row>
    <row r="68" spans="1:30" s="457" customFormat="1" x14ac:dyDescent="0.2">
      <c r="A68" s="462"/>
      <c r="B68" s="464"/>
      <c r="C68" s="464"/>
      <c r="D68" s="464"/>
      <c r="E68" s="464"/>
      <c r="F68" s="464"/>
      <c r="G68" s="464"/>
      <c r="H68" s="464"/>
      <c r="I68" s="464"/>
      <c r="J68" s="464"/>
      <c r="K68" s="464"/>
      <c r="L68" s="464"/>
      <c r="M68" s="464"/>
      <c r="N68" s="464"/>
      <c r="O68" s="464"/>
      <c r="P68" s="464"/>
      <c r="Q68" s="465"/>
      <c r="R68" s="466"/>
      <c r="S68" s="466"/>
      <c r="T68" s="466"/>
      <c r="U68" s="466"/>
      <c r="V68" s="466"/>
      <c r="W68" s="466"/>
      <c r="X68" s="466"/>
      <c r="Y68" s="466"/>
      <c r="Z68" s="466"/>
      <c r="AA68" s="466"/>
      <c r="AB68" s="466"/>
      <c r="AC68" s="466"/>
      <c r="AD68" s="466"/>
    </row>
    <row r="69" spans="1:30" s="457" customFormat="1" ht="69.75" customHeight="1" x14ac:dyDescent="0.25">
      <c r="A69" s="462"/>
      <c r="B69" s="468"/>
      <c r="C69" s="469"/>
      <c r="D69" s="470" t="s">
        <v>376</v>
      </c>
      <c r="E69" s="471" t="s">
        <v>863</v>
      </c>
      <c r="F69" s="744" t="s">
        <v>377</v>
      </c>
      <c r="G69" s="471" t="s">
        <v>379</v>
      </c>
      <c r="H69" s="471" t="s">
        <v>882</v>
      </c>
      <c r="I69" s="471" t="s">
        <v>380</v>
      </c>
      <c r="J69" s="471" t="s">
        <v>386</v>
      </c>
      <c r="K69" s="471" t="s">
        <v>501</v>
      </c>
      <c r="L69" s="470" t="s">
        <v>387</v>
      </c>
      <c r="M69" s="470" t="s">
        <v>388</v>
      </c>
      <c r="N69" s="470" t="s">
        <v>502</v>
      </c>
      <c r="O69" s="470" t="s">
        <v>389</v>
      </c>
      <c r="P69" s="464"/>
      <c r="Q69" s="465"/>
      <c r="R69" s="466"/>
      <c r="S69" s="466"/>
      <c r="T69" s="466"/>
      <c r="U69" s="466"/>
      <c r="V69" s="466"/>
      <c r="W69" s="466"/>
      <c r="X69" s="466"/>
      <c r="Y69" s="466"/>
      <c r="Z69" s="466"/>
      <c r="AA69" s="466"/>
      <c r="AB69" s="466"/>
      <c r="AC69" s="466"/>
    </row>
    <row r="70" spans="1:30" s="457" customFormat="1" ht="15" x14ac:dyDescent="0.25">
      <c r="A70" s="462"/>
      <c r="B70" s="472" t="s">
        <v>293</v>
      </c>
      <c r="C70" s="473" t="str">
        <f t="shared" ref="C70:C77" si="8">C44</f>
        <v>2016-17</v>
      </c>
      <c r="D70" s="474"/>
      <c r="E70" s="475"/>
      <c r="G70" s="474"/>
      <c r="H70" s="474"/>
      <c r="I70" s="474"/>
      <c r="J70" s="476">
        <f>IF('WK4 - PGI summary'!H10=0,0,'WK4 - PGI summary'!H10)</f>
        <v>6905594.9811308803</v>
      </c>
      <c r="K70" s="476" t="str">
        <f t="shared" ref="K70:K77" si="9">IF(D70="","",(J70-J69))</f>
        <v/>
      </c>
      <c r="L70" s="477"/>
      <c r="M70" s="476">
        <f>IF('WK4 - PGI summary'!H10=0,0,'WK4 - PGI summary'!H10)</f>
        <v>6905594.9811308803</v>
      </c>
      <c r="N70" s="476"/>
      <c r="O70" s="476">
        <f>IF('WK4 - PGI summary'!H10=0,0,'WK4 - PGI summary'!H10)</f>
        <v>6905594.9811308803</v>
      </c>
      <c r="P70" s="464"/>
      <c r="Q70" s="465"/>
      <c r="R70" s="467"/>
      <c r="S70" s="467"/>
      <c r="T70" s="466"/>
      <c r="U70" s="466"/>
      <c r="V70" s="466"/>
      <c r="W70" s="466"/>
      <c r="X70" s="466"/>
      <c r="Y70" s="466"/>
      <c r="Z70" s="466"/>
      <c r="AA70" s="466"/>
      <c r="AB70" s="466"/>
      <c r="AC70" s="466"/>
    </row>
    <row r="71" spans="1:30" s="457" customFormat="1" ht="15" x14ac:dyDescent="0.25">
      <c r="A71" s="462"/>
      <c r="B71" s="472" t="s">
        <v>273</v>
      </c>
      <c r="C71" s="473" t="str">
        <f t="shared" si="8"/>
        <v>2017-18</v>
      </c>
      <c r="D71" s="746">
        <f t="shared" ref="D71:D77" si="10">IF(G71="","",J70)</f>
        <v>6905594.9811308803</v>
      </c>
      <c r="E71" s="746">
        <f>E56</f>
        <v>0</v>
      </c>
      <c r="F71" s="746">
        <f>IF(D71="","",D71-E71)</f>
        <v>6905594.9811308803</v>
      </c>
      <c r="G71" s="747">
        <f t="shared" ref="G71:G77" si="11">IF(D45="","",D45)</f>
        <v>0.06</v>
      </c>
      <c r="H71" s="479">
        <f t="shared" ref="H71:H77" si="12">IF(G71="","",(G71+1)*F71)</f>
        <v>7319930.6799987331</v>
      </c>
      <c r="I71" s="745">
        <f>'WK4 - PGI summary'!H34</f>
        <v>459</v>
      </c>
      <c r="J71" s="746">
        <f>H71+I71</f>
        <v>7320389.6799987331</v>
      </c>
      <c r="K71" s="476">
        <f t="shared" si="9"/>
        <v>414794.6988678528</v>
      </c>
      <c r="L71" s="480">
        <f>IF(D71=0,"",(J71/D71-1)*100)</f>
        <v>6.0066467842561533</v>
      </c>
      <c r="M71" s="479">
        <f>F71*(1+E45)+I71</f>
        <v>7009637.9058478428</v>
      </c>
      <c r="N71" s="479">
        <f>IF(D71="","",(K71-(M71-M70+I71)))</f>
        <v>310292.7741508903</v>
      </c>
      <c r="O71" s="479">
        <f>D71*(1+E45)+I71</f>
        <v>7009637.9058478428</v>
      </c>
      <c r="P71" s="464"/>
      <c r="Q71" s="465"/>
      <c r="R71" s="467"/>
      <c r="S71" s="467"/>
      <c r="T71" s="466"/>
      <c r="U71" s="466"/>
      <c r="V71" s="466"/>
      <c r="W71" s="466"/>
      <c r="X71" s="466"/>
      <c r="Y71" s="466"/>
      <c r="Z71" s="466"/>
      <c r="AA71" s="466"/>
      <c r="AB71" s="466"/>
      <c r="AC71" s="466"/>
    </row>
    <row r="72" spans="1:30" s="457" customFormat="1" ht="15" x14ac:dyDescent="0.25">
      <c r="A72" s="462"/>
      <c r="B72" s="472" t="s">
        <v>274</v>
      </c>
      <c r="C72" s="473" t="str">
        <f t="shared" si="8"/>
        <v>2018-19</v>
      </c>
      <c r="D72" s="476" t="str">
        <f t="shared" si="10"/>
        <v/>
      </c>
      <c r="E72" s="476">
        <f t="shared" ref="E72:E77" si="13">E57</f>
        <v>0</v>
      </c>
      <c r="F72" s="476" t="str">
        <f t="shared" ref="F72:F77" si="14">IF(D72="","",D72-E72)</f>
        <v/>
      </c>
      <c r="G72" s="478" t="str">
        <f t="shared" si="11"/>
        <v/>
      </c>
      <c r="H72" s="479" t="str">
        <f t="shared" si="12"/>
        <v/>
      </c>
      <c r="I72" s="474"/>
      <c r="J72" s="476" t="str">
        <f t="shared" ref="J72:J77" si="15">H72</f>
        <v/>
      </c>
      <c r="K72" s="476" t="str">
        <f t="shared" si="9"/>
        <v/>
      </c>
      <c r="L72" s="480" t="str">
        <f t="shared" ref="L72:L77" si="16">IF(D72="","",(J72/D72-1)*100)</f>
        <v/>
      </c>
      <c r="M72" s="479" t="str">
        <f t="shared" ref="M72:M77" si="17">IF(F72="","",(M71*(1+E46))-E72)</f>
        <v/>
      </c>
      <c r="N72" s="479" t="str">
        <f t="shared" ref="N72:N77" si="18">IF(D72="","",(K72-(M72-M71+I72)))</f>
        <v/>
      </c>
      <c r="O72" s="479" t="str">
        <f t="shared" ref="O72:O77" si="19">IF(D72="","",O71*(1+E46))</f>
        <v/>
      </c>
      <c r="P72" s="464"/>
      <c r="Q72" s="465"/>
      <c r="R72" s="467"/>
      <c r="S72" s="467"/>
      <c r="T72" s="466"/>
      <c r="U72" s="466"/>
      <c r="V72" s="466"/>
      <c r="W72" s="466"/>
      <c r="X72" s="466"/>
      <c r="Y72" s="466"/>
      <c r="Z72" s="466"/>
      <c r="AA72" s="466"/>
      <c r="AB72" s="466"/>
      <c r="AC72" s="466"/>
    </row>
    <row r="73" spans="1:30" s="457" customFormat="1" ht="15" x14ac:dyDescent="0.25">
      <c r="A73" s="462"/>
      <c r="B73" s="472" t="s">
        <v>275</v>
      </c>
      <c r="C73" s="473" t="str">
        <f t="shared" si="8"/>
        <v>2019-20</v>
      </c>
      <c r="D73" s="476" t="str">
        <f t="shared" si="10"/>
        <v/>
      </c>
      <c r="E73" s="476">
        <f t="shared" si="13"/>
        <v>0</v>
      </c>
      <c r="F73" s="476" t="str">
        <f t="shared" si="14"/>
        <v/>
      </c>
      <c r="G73" s="478" t="str">
        <f t="shared" si="11"/>
        <v/>
      </c>
      <c r="H73" s="479" t="str">
        <f t="shared" si="12"/>
        <v/>
      </c>
      <c r="I73" s="474"/>
      <c r="J73" s="476" t="str">
        <f t="shared" si="15"/>
        <v/>
      </c>
      <c r="K73" s="476" t="str">
        <f t="shared" si="9"/>
        <v/>
      </c>
      <c r="L73" s="480" t="str">
        <f t="shared" si="16"/>
        <v/>
      </c>
      <c r="M73" s="479" t="str">
        <f t="shared" si="17"/>
        <v/>
      </c>
      <c r="N73" s="479" t="str">
        <f t="shared" si="18"/>
        <v/>
      </c>
      <c r="O73" s="479" t="str">
        <f t="shared" si="19"/>
        <v/>
      </c>
      <c r="P73" s="464"/>
      <c r="Q73" s="465"/>
      <c r="R73" s="467"/>
      <c r="S73" s="467"/>
      <c r="T73" s="466"/>
      <c r="U73" s="466"/>
      <c r="V73" s="466"/>
      <c r="W73" s="466"/>
      <c r="X73" s="466"/>
      <c r="Y73" s="466"/>
      <c r="Z73" s="466"/>
      <c r="AA73" s="466"/>
      <c r="AB73" s="466"/>
      <c r="AC73" s="466"/>
    </row>
    <row r="74" spans="1:30" s="457" customFormat="1" ht="15" x14ac:dyDescent="0.25">
      <c r="A74" s="462"/>
      <c r="B74" s="472" t="s">
        <v>276</v>
      </c>
      <c r="C74" s="473" t="str">
        <f t="shared" si="8"/>
        <v>2020-21</v>
      </c>
      <c r="D74" s="476" t="str">
        <f t="shared" si="10"/>
        <v/>
      </c>
      <c r="E74" s="476">
        <f t="shared" si="13"/>
        <v>0</v>
      </c>
      <c r="F74" s="476" t="str">
        <f t="shared" si="14"/>
        <v/>
      </c>
      <c r="G74" s="478" t="str">
        <f t="shared" si="11"/>
        <v/>
      </c>
      <c r="H74" s="479" t="str">
        <f t="shared" si="12"/>
        <v/>
      </c>
      <c r="I74" s="474"/>
      <c r="J74" s="476" t="str">
        <f t="shared" si="15"/>
        <v/>
      </c>
      <c r="K74" s="476" t="str">
        <f t="shared" si="9"/>
        <v/>
      </c>
      <c r="L74" s="480" t="str">
        <f t="shared" si="16"/>
        <v/>
      </c>
      <c r="M74" s="479" t="str">
        <f t="shared" si="17"/>
        <v/>
      </c>
      <c r="N74" s="479" t="str">
        <f t="shared" si="18"/>
        <v/>
      </c>
      <c r="O74" s="479" t="str">
        <f t="shared" si="19"/>
        <v/>
      </c>
      <c r="P74" s="464"/>
      <c r="Q74" s="465"/>
      <c r="R74" s="467"/>
      <c r="S74" s="467"/>
      <c r="T74" s="466"/>
      <c r="U74" s="466"/>
      <c r="V74" s="466"/>
      <c r="W74" s="466"/>
      <c r="X74" s="466"/>
      <c r="Y74" s="466"/>
      <c r="Z74" s="466"/>
      <c r="AA74" s="466"/>
      <c r="AB74" s="466"/>
      <c r="AC74" s="466"/>
    </row>
    <row r="75" spans="1:30" s="457" customFormat="1" ht="15" x14ac:dyDescent="0.25">
      <c r="A75" s="462"/>
      <c r="B75" s="472" t="s">
        <v>277</v>
      </c>
      <c r="C75" s="473" t="str">
        <f t="shared" si="8"/>
        <v>2021-22</v>
      </c>
      <c r="D75" s="476" t="str">
        <f t="shared" si="10"/>
        <v/>
      </c>
      <c r="E75" s="476">
        <f t="shared" si="13"/>
        <v>0</v>
      </c>
      <c r="F75" s="476" t="str">
        <f t="shared" si="14"/>
        <v/>
      </c>
      <c r="G75" s="478" t="str">
        <f t="shared" si="11"/>
        <v/>
      </c>
      <c r="H75" s="479" t="str">
        <f t="shared" si="12"/>
        <v/>
      </c>
      <c r="I75" s="474"/>
      <c r="J75" s="476" t="str">
        <f t="shared" si="15"/>
        <v/>
      </c>
      <c r="K75" s="476" t="str">
        <f t="shared" si="9"/>
        <v/>
      </c>
      <c r="L75" s="480" t="str">
        <f t="shared" si="16"/>
        <v/>
      </c>
      <c r="M75" s="479" t="str">
        <f t="shared" si="17"/>
        <v/>
      </c>
      <c r="N75" s="479" t="str">
        <f t="shared" si="18"/>
        <v/>
      </c>
      <c r="O75" s="479" t="str">
        <f t="shared" si="19"/>
        <v/>
      </c>
      <c r="P75" s="464"/>
      <c r="Q75" s="465"/>
      <c r="R75" s="467"/>
      <c r="S75" s="467"/>
      <c r="T75" s="466"/>
      <c r="U75" s="466"/>
      <c r="V75" s="466"/>
      <c r="W75" s="466"/>
      <c r="X75" s="466"/>
      <c r="Y75" s="466"/>
      <c r="Z75" s="466"/>
      <c r="AA75" s="466"/>
      <c r="AB75" s="466"/>
      <c r="AC75" s="466"/>
    </row>
    <row r="76" spans="1:30" s="457" customFormat="1" ht="15" x14ac:dyDescent="0.25">
      <c r="A76" s="462"/>
      <c r="B76" s="472" t="s">
        <v>278</v>
      </c>
      <c r="C76" s="473" t="str">
        <f t="shared" si="8"/>
        <v>2022-23</v>
      </c>
      <c r="D76" s="476" t="str">
        <f t="shared" si="10"/>
        <v/>
      </c>
      <c r="E76" s="476">
        <f t="shared" si="13"/>
        <v>0</v>
      </c>
      <c r="F76" s="476" t="str">
        <f t="shared" si="14"/>
        <v/>
      </c>
      <c r="G76" s="478" t="str">
        <f t="shared" si="11"/>
        <v/>
      </c>
      <c r="H76" s="479" t="str">
        <f t="shared" si="12"/>
        <v/>
      </c>
      <c r="I76" s="474"/>
      <c r="J76" s="476" t="str">
        <f t="shared" si="15"/>
        <v/>
      </c>
      <c r="K76" s="476" t="str">
        <f t="shared" si="9"/>
        <v/>
      </c>
      <c r="L76" s="480" t="str">
        <f t="shared" si="16"/>
        <v/>
      </c>
      <c r="M76" s="479" t="str">
        <f t="shared" si="17"/>
        <v/>
      </c>
      <c r="N76" s="479" t="str">
        <f t="shared" si="18"/>
        <v/>
      </c>
      <c r="O76" s="479" t="str">
        <f t="shared" si="19"/>
        <v/>
      </c>
      <c r="P76" s="464"/>
      <c r="Q76" s="465"/>
      <c r="R76" s="467"/>
      <c r="S76" s="467"/>
      <c r="T76" s="466"/>
      <c r="U76" s="466"/>
      <c r="V76" s="466"/>
      <c r="W76" s="466"/>
      <c r="X76" s="466"/>
      <c r="Y76" s="466"/>
      <c r="Z76" s="466"/>
      <c r="AA76" s="466"/>
      <c r="AB76" s="466"/>
      <c r="AC76" s="466"/>
    </row>
    <row r="77" spans="1:30" s="457" customFormat="1" ht="15" x14ac:dyDescent="0.25">
      <c r="A77" s="462"/>
      <c r="B77" s="472" t="s">
        <v>279</v>
      </c>
      <c r="C77" s="473" t="str">
        <f t="shared" si="8"/>
        <v>2023-24</v>
      </c>
      <c r="D77" s="476" t="str">
        <f t="shared" si="10"/>
        <v/>
      </c>
      <c r="E77" s="476">
        <f t="shared" si="13"/>
        <v>0</v>
      </c>
      <c r="F77" s="476" t="str">
        <f t="shared" si="14"/>
        <v/>
      </c>
      <c r="G77" s="478" t="str">
        <f t="shared" si="11"/>
        <v/>
      </c>
      <c r="H77" s="479" t="str">
        <f t="shared" si="12"/>
        <v/>
      </c>
      <c r="I77" s="481"/>
      <c r="J77" s="476" t="str">
        <f t="shared" si="15"/>
        <v/>
      </c>
      <c r="K77" s="476" t="str">
        <f t="shared" si="9"/>
        <v/>
      </c>
      <c r="L77" s="480" t="str">
        <f t="shared" si="16"/>
        <v/>
      </c>
      <c r="M77" s="479" t="str">
        <f t="shared" si="17"/>
        <v/>
      </c>
      <c r="N77" s="479" t="str">
        <f t="shared" si="18"/>
        <v/>
      </c>
      <c r="O77" s="479" t="str">
        <f t="shared" si="19"/>
        <v/>
      </c>
      <c r="P77" s="464"/>
      <c r="Q77" s="465"/>
      <c r="R77" s="467"/>
      <c r="S77" s="467"/>
      <c r="T77" s="466"/>
      <c r="U77" s="466"/>
      <c r="V77" s="466"/>
      <c r="W77" s="466"/>
      <c r="X77" s="466"/>
      <c r="Y77" s="466"/>
      <c r="Z77" s="466"/>
      <c r="AA77" s="466"/>
      <c r="AB77" s="466"/>
      <c r="AC77" s="466"/>
    </row>
    <row r="78" spans="1:30" s="457" customFormat="1" ht="15" x14ac:dyDescent="0.25">
      <c r="A78" s="462"/>
      <c r="B78" s="464"/>
      <c r="C78" s="464"/>
      <c r="D78" s="464"/>
      <c r="E78" s="464"/>
      <c r="F78" s="468"/>
      <c r="G78" s="469"/>
      <c r="H78" s="469"/>
      <c r="I78" s="482" t="s">
        <v>390</v>
      </c>
      <c r="J78" s="483">
        <f>INDEX(J70:J77,COUNT(J70:J77))-J70</f>
        <v>414794.6988678528</v>
      </c>
      <c r="K78" s="483">
        <f>SUM(K71:K77)</f>
        <v>414794.6988678528</v>
      </c>
      <c r="L78" s="484"/>
      <c r="M78" s="483">
        <f>SUM(M71:M77)</f>
        <v>7009637.9058478428</v>
      </c>
      <c r="N78" s="483">
        <f>SUM(N71:N77)</f>
        <v>310292.7741508903</v>
      </c>
      <c r="O78" s="483">
        <f>SUM(O71:O77)</f>
        <v>7009637.9058478428</v>
      </c>
      <c r="P78" s="464"/>
      <c r="Q78" s="465"/>
      <c r="R78" s="467"/>
      <c r="S78" s="467"/>
      <c r="T78" s="466"/>
      <c r="U78" s="466"/>
      <c r="V78" s="466"/>
      <c r="W78" s="466"/>
      <c r="X78" s="466"/>
      <c r="Y78" s="466"/>
      <c r="Z78" s="466"/>
      <c r="AA78" s="466"/>
      <c r="AB78" s="466"/>
      <c r="AC78" s="466"/>
    </row>
    <row r="79" spans="1:30" s="457" customFormat="1" ht="15.75" x14ac:dyDescent="0.25">
      <c r="A79" s="462"/>
      <c r="B79" s="464"/>
      <c r="C79" s="464"/>
      <c r="D79" s="464"/>
      <c r="E79" s="464"/>
      <c r="F79" s="468"/>
      <c r="G79" s="469"/>
      <c r="H79" s="469"/>
      <c r="I79" s="485" t="s">
        <v>381</v>
      </c>
      <c r="J79" s="486">
        <f>J78/J70</f>
        <v>6.0066467842561602E-2</v>
      </c>
      <c r="K79" s="487"/>
      <c r="L79" s="488"/>
      <c r="M79" s="464"/>
      <c r="N79" s="464"/>
      <c r="O79" s="464"/>
      <c r="P79" s="464"/>
      <c r="Q79" s="465"/>
      <c r="R79" s="489"/>
      <c r="T79" s="466"/>
      <c r="U79" s="466"/>
      <c r="V79" s="466"/>
      <c r="W79" s="466"/>
      <c r="X79" s="466"/>
      <c r="Y79" s="466"/>
      <c r="Z79" s="466"/>
      <c r="AA79" s="466"/>
      <c r="AB79" s="466"/>
      <c r="AC79" s="466"/>
    </row>
    <row r="80" spans="1:30" s="457" customFormat="1" ht="32.25" customHeight="1" x14ac:dyDescent="0.25">
      <c r="A80" s="462"/>
      <c r="B80" s="463" t="s">
        <v>447</v>
      </c>
      <c r="C80" s="464"/>
      <c r="D80" s="464"/>
      <c r="E80" s="464"/>
      <c r="F80" s="464"/>
      <c r="G80" s="464"/>
      <c r="H80" s="464"/>
      <c r="I80" s="464"/>
      <c r="J80" s="464"/>
      <c r="K80" s="464"/>
      <c r="L80" s="464"/>
      <c r="M80" s="464"/>
      <c r="N80" s="464"/>
      <c r="O80" s="464"/>
      <c r="P80" s="464"/>
      <c r="Q80" s="465"/>
      <c r="R80" s="467"/>
      <c r="S80" s="489"/>
      <c r="U80" s="466"/>
      <c r="V80" s="466"/>
      <c r="W80" s="466"/>
      <c r="X80" s="466"/>
      <c r="Y80" s="466"/>
      <c r="Z80" s="466"/>
      <c r="AA80" s="466"/>
      <c r="AB80" s="466"/>
      <c r="AC80" s="466"/>
      <c r="AD80" s="466"/>
    </row>
    <row r="81" spans="1:31" s="457" customFormat="1" ht="10.15" customHeight="1" x14ac:dyDescent="0.2">
      <c r="A81" s="462"/>
      <c r="B81" s="464"/>
      <c r="C81" s="464"/>
      <c r="D81" s="464"/>
      <c r="E81" s="464"/>
      <c r="F81" s="464"/>
      <c r="G81" s="464"/>
      <c r="H81" s="464"/>
      <c r="I81" s="464"/>
      <c r="J81" s="464"/>
      <c r="K81" s="464"/>
      <c r="L81" s="464"/>
      <c r="M81" s="464"/>
      <c r="N81" s="464"/>
      <c r="O81" s="464"/>
      <c r="P81" s="464"/>
      <c r="Q81" s="465"/>
      <c r="R81" s="467"/>
      <c r="S81" s="489"/>
      <c r="U81" s="466"/>
      <c r="V81" s="466"/>
      <c r="W81" s="466"/>
      <c r="X81" s="466"/>
      <c r="Y81" s="466"/>
      <c r="Z81" s="466"/>
      <c r="AA81" s="466"/>
      <c r="AB81" s="466"/>
      <c r="AC81" s="466"/>
      <c r="AD81" s="466"/>
    </row>
    <row r="82" spans="1:31" s="457" customFormat="1" ht="95.25" customHeight="1" x14ac:dyDescent="0.25">
      <c r="B82" s="468"/>
      <c r="C82" s="469"/>
      <c r="D82" s="471" t="s">
        <v>883</v>
      </c>
      <c r="E82" s="470" t="s">
        <v>383</v>
      </c>
      <c r="F82" s="470" t="s">
        <v>382</v>
      </c>
      <c r="G82" s="470" t="s">
        <v>801</v>
      </c>
      <c r="H82" s="470" t="s">
        <v>384</v>
      </c>
      <c r="I82" s="464"/>
      <c r="J82" s="464"/>
      <c r="K82" s="464"/>
      <c r="L82" s="464"/>
      <c r="M82" s="464"/>
      <c r="N82" s="464"/>
      <c r="O82" s="464"/>
      <c r="P82" s="464"/>
      <c r="Q82" s="465"/>
      <c r="R82" s="467"/>
      <c r="S82" s="489"/>
      <c r="T82" s="489"/>
      <c r="V82" s="466"/>
      <c r="W82" s="466"/>
      <c r="X82" s="466"/>
      <c r="Y82" s="466"/>
      <c r="Z82" s="466"/>
      <c r="AA82" s="466"/>
      <c r="AB82" s="466"/>
      <c r="AC82" s="466"/>
      <c r="AD82" s="466"/>
      <c r="AE82" s="466"/>
    </row>
    <row r="83" spans="1:31" s="457" customFormat="1" ht="15.75" x14ac:dyDescent="0.25">
      <c r="B83" s="472" t="s">
        <v>293</v>
      </c>
      <c r="C83" s="473" t="str">
        <f t="shared" ref="C83:C90" si="20">C44</f>
        <v>2016-17</v>
      </c>
      <c r="D83" s="473"/>
      <c r="E83" s="490"/>
      <c r="F83" s="490"/>
      <c r="G83" s="490"/>
      <c r="H83" s="490"/>
      <c r="I83" s="464"/>
      <c r="J83" s="464"/>
      <c r="K83" s="464"/>
      <c r="L83" s="464"/>
      <c r="M83" s="464"/>
      <c r="N83" s="464"/>
      <c r="O83" s="464"/>
      <c r="P83" s="464"/>
      <c r="Q83" s="465"/>
      <c r="R83" s="467"/>
      <c r="S83" s="489"/>
      <c r="T83" s="489"/>
      <c r="V83" s="466"/>
      <c r="W83" s="466"/>
      <c r="X83" s="466"/>
      <c r="Y83" s="466"/>
      <c r="Z83" s="466"/>
      <c r="AA83" s="466"/>
      <c r="AB83" s="466"/>
      <c r="AC83" s="466"/>
      <c r="AD83" s="466"/>
      <c r="AE83" s="466"/>
    </row>
    <row r="84" spans="1:31" s="457" customFormat="1" ht="15.75" x14ac:dyDescent="0.25">
      <c r="B84" s="472" t="s">
        <v>273</v>
      </c>
      <c r="C84" s="473" t="str">
        <f t="shared" si="20"/>
        <v>2017-18</v>
      </c>
      <c r="D84" s="491">
        <f>IF(J71="","",J71)</f>
        <v>7320389.6799987331</v>
      </c>
      <c r="E84" s="479">
        <f>M71</f>
        <v>7009637.9058478428</v>
      </c>
      <c r="F84" s="479">
        <f t="shared" ref="F84:F90" si="21">IF(D84="","",D84-E84)</f>
        <v>310751.7741508903</v>
      </c>
      <c r="G84" s="479">
        <f>D71*(1+E45)+I71</f>
        <v>7009637.9058478428</v>
      </c>
      <c r="H84" s="476">
        <f t="shared" ref="H84:H90" si="22">IF(D84="","",D84-G84)</f>
        <v>310751.7741508903</v>
      </c>
      <c r="I84" s="464"/>
      <c r="J84" s="464"/>
      <c r="K84" s="464"/>
      <c r="L84" s="464"/>
      <c r="M84" s="464"/>
      <c r="N84" s="464"/>
      <c r="O84" s="464"/>
      <c r="P84" s="464"/>
      <c r="Q84" s="465"/>
      <c r="R84" s="467"/>
      <c r="S84" s="489"/>
      <c r="T84" s="489"/>
      <c r="V84" s="466"/>
      <c r="W84" s="466"/>
      <c r="X84" s="466"/>
      <c r="Y84" s="466"/>
      <c r="Z84" s="466"/>
      <c r="AA84" s="466"/>
      <c r="AB84" s="466"/>
      <c r="AC84" s="466"/>
      <c r="AD84" s="466"/>
      <c r="AE84" s="466"/>
    </row>
    <row r="85" spans="1:31" s="457" customFormat="1" ht="15.75" x14ac:dyDescent="0.25">
      <c r="B85" s="472" t="s">
        <v>274</v>
      </c>
      <c r="C85" s="473" t="str">
        <f t="shared" si="20"/>
        <v>2018-19</v>
      </c>
      <c r="D85" s="491" t="str">
        <f t="shared" ref="D85:D90" si="23">IF(J72="","",J72+D84)</f>
        <v/>
      </c>
      <c r="E85" s="479" t="str">
        <f t="shared" ref="E85:E90" si="24">IF(F72="","",E84+M72)</f>
        <v/>
      </c>
      <c r="F85" s="479" t="str">
        <f t="shared" si="21"/>
        <v/>
      </c>
      <c r="G85" s="479" t="str">
        <f>IF(D72="","",G84*(1+E46)+G84)</f>
        <v/>
      </c>
      <c r="H85" s="476" t="str">
        <f t="shared" si="22"/>
        <v/>
      </c>
      <c r="I85" s="464"/>
      <c r="J85" s="464"/>
      <c r="K85" s="464"/>
      <c r="L85" s="464"/>
      <c r="M85" s="464"/>
      <c r="N85" s="464"/>
      <c r="O85" s="464"/>
      <c r="P85" s="464"/>
      <c r="Q85" s="465"/>
      <c r="R85" s="467"/>
      <c r="S85" s="489"/>
      <c r="T85" s="489"/>
      <c r="V85" s="466"/>
      <c r="W85" s="466"/>
      <c r="X85" s="466"/>
      <c r="Y85" s="466"/>
      <c r="Z85" s="466"/>
      <c r="AA85" s="466"/>
      <c r="AB85" s="466"/>
      <c r="AC85" s="466"/>
      <c r="AD85" s="466"/>
      <c r="AE85" s="466"/>
    </row>
    <row r="86" spans="1:31" s="457" customFormat="1" ht="15.75" x14ac:dyDescent="0.25">
      <c r="B86" s="472" t="s">
        <v>275</v>
      </c>
      <c r="C86" s="473" t="str">
        <f t="shared" si="20"/>
        <v>2019-20</v>
      </c>
      <c r="D86" s="491" t="str">
        <f t="shared" si="23"/>
        <v/>
      </c>
      <c r="E86" s="479" t="str">
        <f t="shared" si="24"/>
        <v/>
      </c>
      <c r="F86" s="479" t="str">
        <f t="shared" si="21"/>
        <v/>
      </c>
      <c r="G86" s="479" t="str">
        <f>IF(D73="","",(G85-G84)*(1+E47)+G85)</f>
        <v/>
      </c>
      <c r="H86" s="476" t="str">
        <f t="shared" si="22"/>
        <v/>
      </c>
      <c r="I86" s="464"/>
      <c r="J86" s="464"/>
      <c r="K86" s="464"/>
      <c r="L86" s="464"/>
      <c r="M86" s="464"/>
      <c r="N86" s="464"/>
      <c r="O86" s="464"/>
      <c r="P86" s="464"/>
      <c r="Q86" s="465"/>
      <c r="R86" s="467"/>
      <c r="S86" s="489"/>
      <c r="T86" s="489"/>
      <c r="V86" s="466"/>
      <c r="W86" s="466"/>
      <c r="X86" s="466"/>
      <c r="Y86" s="466"/>
      <c r="Z86" s="466"/>
      <c r="AA86" s="466"/>
      <c r="AB86" s="466"/>
      <c r="AC86" s="466"/>
      <c r="AD86" s="466"/>
      <c r="AE86" s="466"/>
    </row>
    <row r="87" spans="1:31" s="457" customFormat="1" ht="15.75" x14ac:dyDescent="0.25">
      <c r="B87" s="472" t="s">
        <v>276</v>
      </c>
      <c r="C87" s="473" t="str">
        <f t="shared" si="20"/>
        <v>2020-21</v>
      </c>
      <c r="D87" s="491" t="str">
        <f t="shared" si="23"/>
        <v/>
      </c>
      <c r="E87" s="479" t="str">
        <f t="shared" si="24"/>
        <v/>
      </c>
      <c r="F87" s="479" t="str">
        <f t="shared" si="21"/>
        <v/>
      </c>
      <c r="G87" s="479" t="str">
        <f>IF(D74="","",(G86-G85)*(1+E48)+G86)</f>
        <v/>
      </c>
      <c r="H87" s="476" t="str">
        <f t="shared" si="22"/>
        <v/>
      </c>
      <c r="I87" s="464"/>
      <c r="J87" s="464"/>
      <c r="K87" s="464"/>
      <c r="L87" s="464"/>
      <c r="M87" s="464"/>
      <c r="N87" s="464"/>
      <c r="O87" s="464"/>
      <c r="P87" s="464"/>
      <c r="Q87" s="465"/>
      <c r="R87" s="467"/>
      <c r="S87" s="489"/>
      <c r="T87" s="489"/>
      <c r="V87" s="466"/>
      <c r="W87" s="466"/>
      <c r="X87" s="466"/>
      <c r="Y87" s="466"/>
      <c r="Z87" s="466"/>
      <c r="AA87" s="466"/>
      <c r="AB87" s="466"/>
      <c r="AC87" s="466"/>
      <c r="AD87" s="466"/>
      <c r="AE87" s="466"/>
    </row>
    <row r="88" spans="1:31" s="457" customFormat="1" ht="15.75" x14ac:dyDescent="0.25">
      <c r="B88" s="472" t="s">
        <v>277</v>
      </c>
      <c r="C88" s="473" t="str">
        <f t="shared" si="20"/>
        <v>2021-22</v>
      </c>
      <c r="D88" s="491" t="str">
        <f t="shared" si="23"/>
        <v/>
      </c>
      <c r="E88" s="479" t="str">
        <f t="shared" si="24"/>
        <v/>
      </c>
      <c r="F88" s="479" t="str">
        <f t="shared" si="21"/>
        <v/>
      </c>
      <c r="G88" s="479" t="str">
        <f>IF(D75="","",(G87-G86)*(1+E49)+G87)</f>
        <v/>
      </c>
      <c r="H88" s="476" t="str">
        <f t="shared" si="22"/>
        <v/>
      </c>
      <c r="I88" s="464"/>
      <c r="J88" s="464"/>
      <c r="K88" s="464"/>
      <c r="L88" s="464"/>
      <c r="M88" s="464"/>
      <c r="N88" s="464"/>
      <c r="O88" s="464"/>
      <c r="P88" s="464"/>
      <c r="Q88" s="465"/>
      <c r="R88" s="467"/>
      <c r="S88" s="489"/>
      <c r="T88" s="489"/>
      <c r="V88" s="466"/>
      <c r="W88" s="466"/>
      <c r="X88" s="466"/>
      <c r="Y88" s="466"/>
      <c r="Z88" s="466"/>
      <c r="AA88" s="466"/>
      <c r="AB88" s="466"/>
      <c r="AC88" s="466"/>
      <c r="AD88" s="466"/>
      <c r="AE88" s="466"/>
    </row>
    <row r="89" spans="1:31" s="457" customFormat="1" ht="15.75" x14ac:dyDescent="0.25">
      <c r="B89" s="472" t="s">
        <v>278</v>
      </c>
      <c r="C89" s="473" t="str">
        <f t="shared" si="20"/>
        <v>2022-23</v>
      </c>
      <c r="D89" s="491" t="str">
        <f t="shared" si="23"/>
        <v/>
      </c>
      <c r="E89" s="479" t="str">
        <f t="shared" si="24"/>
        <v/>
      </c>
      <c r="F89" s="479" t="str">
        <f t="shared" si="21"/>
        <v/>
      </c>
      <c r="G89" s="479" t="str">
        <f>IF(D76="","",(G88-G87)*(1+E50)+G88)</f>
        <v/>
      </c>
      <c r="H89" s="476" t="str">
        <f t="shared" si="22"/>
        <v/>
      </c>
      <c r="I89" s="464"/>
      <c r="J89" s="464"/>
      <c r="K89" s="464"/>
      <c r="L89" s="464"/>
      <c r="M89" s="464"/>
      <c r="N89" s="464"/>
      <c r="O89" s="464"/>
      <c r="P89" s="464"/>
      <c r="Q89" s="465"/>
      <c r="R89" s="467"/>
      <c r="S89" s="489"/>
      <c r="T89" s="489"/>
      <c r="V89" s="466"/>
      <c r="W89" s="466"/>
      <c r="X89" s="466"/>
      <c r="Y89" s="466"/>
      <c r="Z89" s="466"/>
      <c r="AA89" s="466"/>
      <c r="AB89" s="466"/>
      <c r="AC89" s="466"/>
      <c r="AD89" s="466"/>
      <c r="AE89" s="466"/>
    </row>
    <row r="90" spans="1:31" s="457" customFormat="1" ht="15.75" x14ac:dyDescent="0.25">
      <c r="B90" s="472" t="s">
        <v>279</v>
      </c>
      <c r="C90" s="473" t="str">
        <f t="shared" si="20"/>
        <v>2023-24</v>
      </c>
      <c r="D90" s="491" t="str">
        <f t="shared" si="23"/>
        <v/>
      </c>
      <c r="E90" s="479" t="str">
        <f t="shared" si="24"/>
        <v/>
      </c>
      <c r="F90" s="479" t="str">
        <f t="shared" si="21"/>
        <v/>
      </c>
      <c r="G90" s="479" t="str">
        <f>IF(D77="","",(G89-G88)*(1+E51)+G89)</f>
        <v/>
      </c>
      <c r="H90" s="476" t="str">
        <f t="shared" si="22"/>
        <v/>
      </c>
      <c r="I90" s="464"/>
      <c r="J90" s="464"/>
      <c r="K90" s="464"/>
      <c r="L90" s="464"/>
      <c r="M90" s="464"/>
      <c r="N90" s="464"/>
      <c r="O90" s="464"/>
      <c r="P90" s="464"/>
      <c r="Q90" s="465"/>
      <c r="R90" s="467"/>
      <c r="S90" s="489"/>
      <c r="T90" s="489"/>
      <c r="V90" s="466"/>
      <c r="W90" s="466"/>
      <c r="X90" s="466"/>
      <c r="Y90" s="466"/>
      <c r="Z90" s="466"/>
      <c r="AA90" s="466"/>
      <c r="AB90" s="466"/>
      <c r="AC90" s="466"/>
      <c r="AD90" s="466"/>
      <c r="AE90" s="466"/>
    </row>
    <row r="91" spans="1:31" s="457" customFormat="1" ht="15.75" x14ac:dyDescent="0.25">
      <c r="A91" s="492"/>
      <c r="B91" s="493"/>
      <c r="C91" s="494"/>
      <c r="D91" s="494"/>
      <c r="E91" s="493"/>
      <c r="F91" s="495"/>
      <c r="G91" s="496"/>
      <c r="H91" s="497">
        <f>INDEX(H84:H90,COUNT(H84:H90))/INDEX(G84:G90,COUNT(G84:G90))</f>
        <v>4.4332072258917013E-2</v>
      </c>
      <c r="I91" s="498" t="s">
        <v>884</v>
      </c>
      <c r="J91" s="493"/>
      <c r="K91" s="493"/>
      <c r="L91" s="493"/>
      <c r="M91" s="493"/>
      <c r="N91" s="493"/>
      <c r="O91" s="493"/>
      <c r="P91" s="493"/>
      <c r="Q91" s="499"/>
      <c r="R91" s="467"/>
      <c r="S91" s="489"/>
      <c r="U91" s="466"/>
      <c r="V91" s="466"/>
      <c r="W91" s="466"/>
      <c r="X91" s="466"/>
      <c r="Y91" s="466"/>
      <c r="Z91" s="466"/>
      <c r="AA91" s="466"/>
      <c r="AB91" s="466"/>
      <c r="AC91" s="466"/>
      <c r="AD91" s="466"/>
    </row>
    <row r="92" spans="1:31" ht="15" x14ac:dyDescent="0.2">
      <c r="A92" s="36"/>
      <c r="B92" s="38"/>
      <c r="C92" s="38"/>
      <c r="D92" s="38"/>
      <c r="E92" s="38"/>
      <c r="F92" s="38"/>
      <c r="G92" s="38"/>
      <c r="H92" s="38"/>
      <c r="I92" s="38"/>
      <c r="J92" s="38"/>
      <c r="K92" s="38"/>
      <c r="L92" s="38"/>
      <c r="M92" s="38"/>
      <c r="N92" s="38"/>
      <c r="O92" s="38"/>
      <c r="P92" s="38"/>
      <c r="Q92" s="38"/>
      <c r="R92" s="162"/>
      <c r="S92" s="165"/>
      <c r="T92"/>
      <c r="U92" s="161"/>
      <c r="V92" s="161"/>
      <c r="W92" s="161"/>
      <c r="X92" s="161"/>
      <c r="Y92" s="161"/>
      <c r="Z92" s="161"/>
      <c r="AA92" s="161"/>
      <c r="AB92" s="161"/>
      <c r="AC92" s="161"/>
      <c r="AD92" s="161"/>
    </row>
    <row r="93" spans="1:31" ht="15" x14ac:dyDescent="0.2">
      <c r="A93" s="36"/>
      <c r="B93" s="38"/>
      <c r="C93" s="38"/>
      <c r="D93" s="38"/>
      <c r="E93" s="38"/>
      <c r="F93" s="38"/>
      <c r="G93" s="38"/>
      <c r="H93" s="38"/>
      <c r="I93" s="38"/>
      <c r="J93" s="38"/>
      <c r="K93" s="38"/>
      <c r="L93" s="38"/>
      <c r="M93" s="38"/>
      <c r="N93" s="38"/>
      <c r="O93" s="38"/>
      <c r="P93" s="38"/>
      <c r="Q93" s="38"/>
      <c r="R93" s="165"/>
      <c r="S93" s="165"/>
      <c r="T93"/>
      <c r="U93" s="161"/>
      <c r="V93" s="161"/>
      <c r="W93" s="161"/>
      <c r="X93" s="161"/>
      <c r="Y93" s="161"/>
      <c r="Z93" s="161"/>
      <c r="AA93" s="161"/>
      <c r="AB93" s="161"/>
      <c r="AC93" s="161"/>
      <c r="AD93" s="161"/>
    </row>
    <row r="94" spans="1:31" x14ac:dyDescent="0.2">
      <c r="A94" s="38"/>
      <c r="B94" s="38"/>
      <c r="C94" s="38"/>
      <c r="D94" s="38"/>
      <c r="E94" s="38"/>
      <c r="F94" s="38"/>
      <c r="G94" s="38"/>
      <c r="H94" s="38"/>
      <c r="I94" s="38"/>
      <c r="J94" s="38"/>
      <c r="K94" s="38"/>
      <c r="L94" s="38"/>
      <c r="M94" s="38"/>
      <c r="N94" s="38"/>
      <c r="O94" s="38"/>
      <c r="P94" s="38"/>
      <c r="Q94" s="38"/>
      <c r="S94"/>
      <c r="T94"/>
      <c r="U94" s="161"/>
      <c r="V94" s="161"/>
      <c r="W94" s="161"/>
      <c r="X94" s="161"/>
      <c r="Y94" s="161"/>
      <c r="Z94" s="161"/>
      <c r="AA94" s="161"/>
      <c r="AB94" s="161"/>
      <c r="AC94" s="161"/>
      <c r="AD94" s="161"/>
    </row>
    <row r="95" spans="1:31" hidden="1" x14ac:dyDescent="0.2">
      <c r="S95"/>
      <c r="T95"/>
    </row>
    <row r="96" spans="1:31" hidden="1" x14ac:dyDescent="0.2"/>
    <row r="97" spans="2:30" hidden="1" x14ac:dyDescent="0.2">
      <c r="S97" s="161"/>
      <c r="T97" s="161"/>
      <c r="U97" s="161"/>
      <c r="V97" s="161"/>
      <c r="W97" s="161"/>
      <c r="X97" s="161"/>
      <c r="Y97" s="161"/>
      <c r="Z97" s="161"/>
      <c r="AA97" s="161"/>
      <c r="AB97" s="161"/>
      <c r="AC97" s="161"/>
      <c r="AD97" s="161"/>
    </row>
    <row r="98" spans="2:30" ht="12.75" hidden="1" x14ac:dyDescent="0.2">
      <c r="B98" s="1" t="s">
        <v>16</v>
      </c>
      <c r="C98" s="1"/>
      <c r="G98" s="1" t="s">
        <v>17</v>
      </c>
      <c r="J98" s="163" t="s">
        <v>294</v>
      </c>
      <c r="K98" s="163"/>
      <c r="O98" s="1"/>
      <c r="P98" s="1"/>
      <c r="Q98" s="1"/>
      <c r="R98" s="162"/>
    </row>
    <row r="99" spans="2:30" hidden="1" x14ac:dyDescent="0.2">
      <c r="R99" s="162"/>
    </row>
    <row r="100" spans="2:30" ht="12.75" hidden="1" x14ac:dyDescent="0.2">
      <c r="B100" s="4" t="s">
        <v>71</v>
      </c>
      <c r="C100" s="4"/>
      <c r="G100" t="s">
        <v>73</v>
      </c>
      <c r="H100" t="s">
        <v>589</v>
      </c>
      <c r="J100" s="164" t="s">
        <v>295</v>
      </c>
      <c r="K100" s="164"/>
      <c r="L100" s="164" t="s">
        <v>345</v>
      </c>
      <c r="R100" s="1"/>
    </row>
    <row r="101" spans="2:30" ht="12.75" hidden="1" x14ac:dyDescent="0.2">
      <c r="B101" s="4" t="s">
        <v>74</v>
      </c>
      <c r="C101" s="4"/>
      <c r="G101" t="s">
        <v>76</v>
      </c>
      <c r="H101" t="s">
        <v>590</v>
      </c>
      <c r="R101" s="162"/>
    </row>
    <row r="102" spans="2:30" ht="12.75" hidden="1" x14ac:dyDescent="0.2">
      <c r="B102" s="5" t="s">
        <v>75</v>
      </c>
      <c r="C102" s="5"/>
      <c r="G102" t="s">
        <v>78</v>
      </c>
      <c r="J102" s="161" t="s">
        <v>283</v>
      </c>
      <c r="K102" s="161"/>
      <c r="L102" t="s">
        <v>76</v>
      </c>
      <c r="R102" s="162"/>
    </row>
    <row r="103" spans="2:30" ht="12.75" hidden="1" x14ac:dyDescent="0.2">
      <c r="B103" s="5" t="s">
        <v>77</v>
      </c>
      <c r="C103" s="5"/>
      <c r="J103" s="161" t="s">
        <v>284</v>
      </c>
      <c r="K103" s="161"/>
      <c r="L103" t="s">
        <v>78</v>
      </c>
      <c r="R103" s="162"/>
    </row>
    <row r="104" spans="2:30" ht="12.75" hidden="1" x14ac:dyDescent="0.2">
      <c r="B104" s="5" t="s">
        <v>79</v>
      </c>
      <c r="C104" s="5"/>
      <c r="G104" s="163" t="s">
        <v>395</v>
      </c>
      <c r="J104" s="161" t="s">
        <v>285</v>
      </c>
      <c r="K104" s="161"/>
      <c r="O104" s="1" t="s">
        <v>19</v>
      </c>
      <c r="P104" s="162"/>
      <c r="Q104" s="162"/>
      <c r="R104" s="162"/>
    </row>
    <row r="105" spans="2:30" ht="12.75" hidden="1" x14ac:dyDescent="0.2">
      <c r="B105" s="5" t="s">
        <v>80</v>
      </c>
      <c r="C105" s="5"/>
      <c r="G105" t="s">
        <v>73</v>
      </c>
      <c r="J105" s="161" t="s">
        <v>286</v>
      </c>
      <c r="K105" s="161"/>
      <c r="O105" s="162" t="s">
        <v>303</v>
      </c>
      <c r="P105" s="162"/>
      <c r="Q105" s="161"/>
      <c r="R105" s="161"/>
      <c r="T105" s="1" t="s">
        <v>18</v>
      </c>
    </row>
    <row r="106" spans="2:30" ht="12.75" hidden="1" x14ac:dyDescent="0.2">
      <c r="B106" s="5" t="s">
        <v>81</v>
      </c>
      <c r="C106" s="5"/>
      <c r="G106" t="s">
        <v>76</v>
      </c>
      <c r="J106" s="161" t="s">
        <v>287</v>
      </c>
      <c r="K106" s="161"/>
      <c r="O106" s="162" t="s">
        <v>815</v>
      </c>
      <c r="P106" s="362" t="s">
        <v>816</v>
      </c>
      <c r="Q106" s="161" t="s">
        <v>817</v>
      </c>
      <c r="R106" s="161" t="s">
        <v>818</v>
      </c>
      <c r="T106"/>
    </row>
    <row r="107" spans="2:30" ht="12.75" hidden="1" x14ac:dyDescent="0.2">
      <c r="B107" s="5" t="s">
        <v>82</v>
      </c>
      <c r="C107" s="5"/>
      <c r="G107" t="s">
        <v>78</v>
      </c>
      <c r="J107" s="161" t="s">
        <v>288</v>
      </c>
      <c r="K107" s="161"/>
      <c r="O107" s="162" t="s">
        <v>819</v>
      </c>
      <c r="P107" s="362" t="s">
        <v>817</v>
      </c>
      <c r="Q107" s="161" t="s">
        <v>820</v>
      </c>
      <c r="R107" s="161" t="s">
        <v>816</v>
      </c>
      <c r="T107" s="161" t="s">
        <v>303</v>
      </c>
    </row>
    <row r="108" spans="2:30" ht="12.75" hidden="1" x14ac:dyDescent="0.2">
      <c r="B108" s="6" t="s">
        <v>83</v>
      </c>
      <c r="C108" s="6"/>
      <c r="E108" s="181"/>
      <c r="O108" s="162" t="s">
        <v>821</v>
      </c>
      <c r="P108" s="362" t="s">
        <v>820</v>
      </c>
      <c r="Q108" s="161" t="s">
        <v>803</v>
      </c>
      <c r="R108" s="161" t="s">
        <v>817</v>
      </c>
      <c r="T108" s="161" t="s">
        <v>815</v>
      </c>
    </row>
    <row r="109" spans="2:30" ht="12.75" hidden="1" x14ac:dyDescent="0.2">
      <c r="B109" s="5" t="s">
        <v>84</v>
      </c>
      <c r="C109" s="5"/>
      <c r="G109" s="1" t="s">
        <v>17</v>
      </c>
      <c r="J109" s="164" t="s">
        <v>296</v>
      </c>
      <c r="K109" s="164"/>
      <c r="O109" s="162" t="s">
        <v>814</v>
      </c>
      <c r="P109" s="362" t="s">
        <v>803</v>
      </c>
      <c r="Q109" s="161" t="s">
        <v>804</v>
      </c>
      <c r="R109" s="161" t="s">
        <v>820</v>
      </c>
      <c r="T109" s="161" t="s">
        <v>819</v>
      </c>
    </row>
    <row r="110" spans="2:30" ht="12.75" hidden="1" x14ac:dyDescent="0.2">
      <c r="B110" s="5" t="s">
        <v>85</v>
      </c>
      <c r="C110" s="5"/>
      <c r="O110" s="162" t="s">
        <v>822</v>
      </c>
      <c r="P110" s="362" t="s">
        <v>804</v>
      </c>
      <c r="Q110" s="161" t="s">
        <v>805</v>
      </c>
      <c r="R110" s="161" t="s">
        <v>803</v>
      </c>
      <c r="T110" s="161" t="s">
        <v>821</v>
      </c>
    </row>
    <row r="111" spans="2:30" ht="12.75" hidden="1" x14ac:dyDescent="0.2">
      <c r="B111" s="5" t="s">
        <v>86</v>
      </c>
      <c r="C111" s="5"/>
      <c r="G111" t="s">
        <v>533</v>
      </c>
      <c r="H111" t="s">
        <v>680</v>
      </c>
      <c r="J111" s="161" t="s">
        <v>78</v>
      </c>
      <c r="K111" s="161"/>
      <c r="O111" s="162" t="s">
        <v>823</v>
      </c>
      <c r="P111" s="362" t="s">
        <v>805</v>
      </c>
      <c r="Q111" s="161" t="s">
        <v>806</v>
      </c>
      <c r="R111" s="161" t="s">
        <v>804</v>
      </c>
      <c r="T111" s="161" t="s">
        <v>814</v>
      </c>
    </row>
    <row r="112" spans="2:30" ht="12.75" hidden="1" x14ac:dyDescent="0.2">
      <c r="B112" s="5" t="s">
        <v>87</v>
      </c>
      <c r="C112" s="5"/>
      <c r="G112" t="s">
        <v>534</v>
      </c>
      <c r="J112" s="426" t="s">
        <v>421</v>
      </c>
      <c r="K112" s="426"/>
      <c r="O112" s="162" t="s">
        <v>824</v>
      </c>
      <c r="P112" s="362" t="s">
        <v>806</v>
      </c>
      <c r="Q112" s="161" t="s">
        <v>807</v>
      </c>
      <c r="R112" s="161" t="s">
        <v>805</v>
      </c>
      <c r="T112" s="161" t="s">
        <v>822</v>
      </c>
    </row>
    <row r="113" spans="2:20" ht="12.75" hidden="1" x14ac:dyDescent="0.2">
      <c r="B113" s="5" t="s">
        <v>88</v>
      </c>
      <c r="C113" s="5"/>
      <c r="G113" t="s">
        <v>283</v>
      </c>
      <c r="J113" s="426" t="s">
        <v>422</v>
      </c>
      <c r="K113" s="426"/>
      <c r="O113" s="162" t="s">
        <v>825</v>
      </c>
      <c r="P113" s="362" t="s">
        <v>807</v>
      </c>
      <c r="Q113" s="161" t="s">
        <v>808</v>
      </c>
      <c r="R113" s="161" t="s">
        <v>806</v>
      </c>
      <c r="T113" s="161" t="s">
        <v>823</v>
      </c>
    </row>
    <row r="114" spans="2:20" ht="12.75" hidden="1" x14ac:dyDescent="0.2">
      <c r="B114" s="5" t="s">
        <v>89</v>
      </c>
      <c r="C114" s="5"/>
      <c r="G114" t="s">
        <v>284</v>
      </c>
      <c r="J114" s="426" t="s">
        <v>423</v>
      </c>
      <c r="K114" s="426"/>
      <c r="O114" s="162" t="s">
        <v>826</v>
      </c>
      <c r="P114" s="362" t="s">
        <v>808</v>
      </c>
      <c r="Q114" s="161" t="s">
        <v>809</v>
      </c>
      <c r="R114" s="161" t="s">
        <v>807</v>
      </c>
      <c r="T114" s="161" t="s">
        <v>824</v>
      </c>
    </row>
    <row r="115" spans="2:20" ht="12.75" hidden="1" x14ac:dyDescent="0.2">
      <c r="B115" s="5" t="s">
        <v>90</v>
      </c>
      <c r="C115" s="5"/>
      <c r="G115" t="s">
        <v>285</v>
      </c>
      <c r="J115" s="426" t="s">
        <v>424</v>
      </c>
      <c r="K115" s="426"/>
      <c r="O115" s="162" t="s">
        <v>827</v>
      </c>
      <c r="P115" s="362" t="s">
        <v>809</v>
      </c>
      <c r="Q115" s="161" t="s">
        <v>810</v>
      </c>
      <c r="R115" s="161" t="s">
        <v>808</v>
      </c>
      <c r="T115" s="161" t="s">
        <v>825</v>
      </c>
    </row>
    <row r="116" spans="2:20" ht="12.75" hidden="1" x14ac:dyDescent="0.2">
      <c r="B116" s="5" t="s">
        <v>91</v>
      </c>
      <c r="C116" s="5"/>
      <c r="G116" t="s">
        <v>286</v>
      </c>
      <c r="J116" s="426" t="s">
        <v>425</v>
      </c>
      <c r="K116" s="426"/>
      <c r="O116" s="162" t="s">
        <v>828</v>
      </c>
      <c r="P116" s="362" t="s">
        <v>810</v>
      </c>
      <c r="Q116" s="161" t="s">
        <v>811</v>
      </c>
      <c r="R116" s="161" t="s">
        <v>809</v>
      </c>
      <c r="T116" s="161" t="s">
        <v>826</v>
      </c>
    </row>
    <row r="117" spans="2:20" ht="12.75" hidden="1" x14ac:dyDescent="0.2">
      <c r="B117" s="5" t="s">
        <v>92</v>
      </c>
      <c r="C117" s="5"/>
      <c r="G117" t="s">
        <v>287</v>
      </c>
      <c r="J117" s="426" t="s">
        <v>426</v>
      </c>
      <c r="K117" s="426"/>
      <c r="O117" s="162" t="s">
        <v>829</v>
      </c>
      <c r="P117" s="362" t="s">
        <v>811</v>
      </c>
      <c r="Q117" s="161" t="s">
        <v>812</v>
      </c>
      <c r="R117" s="161" t="s">
        <v>810</v>
      </c>
      <c r="T117" s="161" t="s">
        <v>827</v>
      </c>
    </row>
    <row r="118" spans="2:20" ht="12.75" hidden="1" x14ac:dyDescent="0.2">
      <c r="B118" s="5" t="s">
        <v>93</v>
      </c>
      <c r="C118" s="5"/>
      <c r="G118" t="s">
        <v>288</v>
      </c>
      <c r="J118" s="426" t="s">
        <v>531</v>
      </c>
      <c r="K118" s="426"/>
      <c r="O118" s="162" t="s">
        <v>830</v>
      </c>
      <c r="P118" s="362" t="s">
        <v>812</v>
      </c>
      <c r="Q118" s="161" t="s">
        <v>831</v>
      </c>
      <c r="R118" s="161" t="s">
        <v>811</v>
      </c>
      <c r="T118" s="161" t="s">
        <v>828</v>
      </c>
    </row>
    <row r="119" spans="2:20" ht="12.75" hidden="1" x14ac:dyDescent="0.2">
      <c r="B119" s="5" t="s">
        <v>94</v>
      </c>
      <c r="C119" s="5"/>
      <c r="G119" t="s">
        <v>535</v>
      </c>
      <c r="J119" s="426" t="s">
        <v>860</v>
      </c>
      <c r="K119" s="426"/>
      <c r="O119" s="162" t="s">
        <v>832</v>
      </c>
      <c r="P119" s="362" t="s">
        <v>831</v>
      </c>
      <c r="Q119" s="161" t="s">
        <v>833</v>
      </c>
      <c r="R119" s="161" t="s">
        <v>812</v>
      </c>
      <c r="T119" s="161" t="s">
        <v>829</v>
      </c>
    </row>
    <row r="120" spans="2:20" ht="12.75" hidden="1" x14ac:dyDescent="0.2">
      <c r="B120" s="5" t="s">
        <v>95</v>
      </c>
      <c r="C120" s="5"/>
      <c r="G120" t="s">
        <v>536</v>
      </c>
      <c r="J120" s="164" t="s">
        <v>297</v>
      </c>
      <c r="K120" s="164"/>
      <c r="O120" s="162" t="s">
        <v>834</v>
      </c>
      <c r="P120" s="362" t="s">
        <v>833</v>
      </c>
      <c r="Q120" s="161" t="s">
        <v>835</v>
      </c>
      <c r="R120" s="161" t="s">
        <v>831</v>
      </c>
      <c r="T120" s="161" t="s">
        <v>830</v>
      </c>
    </row>
    <row r="121" spans="2:20" ht="12.75" hidden="1" x14ac:dyDescent="0.2">
      <c r="B121" s="5" t="s">
        <v>96</v>
      </c>
      <c r="C121" s="5"/>
      <c r="G121" t="s">
        <v>537</v>
      </c>
      <c r="O121" s="162" t="s">
        <v>836</v>
      </c>
      <c r="P121" s="362" t="s">
        <v>835</v>
      </c>
      <c r="Q121" s="161" t="s">
        <v>837</v>
      </c>
      <c r="R121" s="161" t="s">
        <v>833</v>
      </c>
      <c r="T121" s="161" t="s">
        <v>832</v>
      </c>
    </row>
    <row r="122" spans="2:20" ht="12.75" hidden="1" x14ac:dyDescent="0.2">
      <c r="B122" s="5" t="s">
        <v>97</v>
      </c>
      <c r="C122" s="5"/>
      <c r="G122" t="s">
        <v>538</v>
      </c>
      <c r="J122" s="426" t="s">
        <v>78</v>
      </c>
      <c r="K122" s="362"/>
      <c r="O122" s="162" t="s">
        <v>838</v>
      </c>
      <c r="P122" s="362" t="s">
        <v>837</v>
      </c>
      <c r="Q122" s="161" t="s">
        <v>839</v>
      </c>
      <c r="R122" s="161" t="s">
        <v>835</v>
      </c>
      <c r="T122" s="161" t="s">
        <v>834</v>
      </c>
    </row>
    <row r="123" spans="2:20" ht="12.75" hidden="1" x14ac:dyDescent="0.2">
      <c r="B123" s="5" t="s">
        <v>98</v>
      </c>
      <c r="C123" s="5"/>
      <c r="G123" t="s">
        <v>539</v>
      </c>
      <c r="J123" s="362" t="s">
        <v>427</v>
      </c>
      <c r="K123" s="362"/>
      <c r="O123" s="162" t="s">
        <v>840</v>
      </c>
      <c r="P123" s="362" t="s">
        <v>839</v>
      </c>
      <c r="Q123" s="161" t="s">
        <v>841</v>
      </c>
      <c r="R123" s="161" t="s">
        <v>837</v>
      </c>
      <c r="T123" s="161" t="s">
        <v>836</v>
      </c>
    </row>
    <row r="124" spans="2:20" ht="12.75" hidden="1" x14ac:dyDescent="0.2">
      <c r="B124" s="5" t="s">
        <v>99</v>
      </c>
      <c r="C124" s="5"/>
      <c r="G124" t="s">
        <v>540</v>
      </c>
      <c r="J124" s="362" t="s">
        <v>428</v>
      </c>
      <c r="K124" s="362"/>
      <c r="O124" s="162" t="s">
        <v>842</v>
      </c>
      <c r="P124" s="362" t="s">
        <v>841</v>
      </c>
      <c r="Q124" s="161" t="s">
        <v>843</v>
      </c>
      <c r="R124" s="161" t="s">
        <v>839</v>
      </c>
      <c r="T124" s="161" t="s">
        <v>838</v>
      </c>
    </row>
    <row r="125" spans="2:20" ht="12.75" hidden="1" x14ac:dyDescent="0.2">
      <c r="B125" s="5" t="s">
        <v>100</v>
      </c>
      <c r="C125" s="5"/>
      <c r="G125" t="s">
        <v>541</v>
      </c>
      <c r="J125" s="362" t="s">
        <v>429</v>
      </c>
      <c r="K125" s="362"/>
      <c r="O125" s="162" t="s">
        <v>844</v>
      </c>
      <c r="P125" s="362" t="s">
        <v>843</v>
      </c>
      <c r="Q125" s="161" t="s">
        <v>845</v>
      </c>
      <c r="R125" s="161" t="s">
        <v>841</v>
      </c>
      <c r="T125" s="161" t="s">
        <v>840</v>
      </c>
    </row>
    <row r="126" spans="2:20" ht="12.75" hidden="1" x14ac:dyDescent="0.2">
      <c r="B126" s="5" t="s">
        <v>101</v>
      </c>
      <c r="C126" s="5"/>
      <c r="G126" t="s">
        <v>542</v>
      </c>
      <c r="J126" s="362" t="s">
        <v>430</v>
      </c>
      <c r="K126" s="362"/>
      <c r="O126" s="162" t="s">
        <v>846</v>
      </c>
      <c r="P126" s="362" t="s">
        <v>845</v>
      </c>
      <c r="Q126" s="161" t="s">
        <v>847</v>
      </c>
      <c r="R126" s="161" t="s">
        <v>843</v>
      </c>
      <c r="T126" s="161" t="s">
        <v>842</v>
      </c>
    </row>
    <row r="127" spans="2:20" ht="12.75" hidden="1" x14ac:dyDescent="0.2">
      <c r="B127" s="5" t="s">
        <v>102</v>
      </c>
      <c r="C127" s="5"/>
      <c r="G127" t="s">
        <v>543</v>
      </c>
      <c r="J127" s="362" t="s">
        <v>431</v>
      </c>
      <c r="K127" s="362"/>
      <c r="O127" s="162" t="s">
        <v>848</v>
      </c>
      <c r="P127" s="362" t="s">
        <v>847</v>
      </c>
      <c r="Q127" s="161" t="s">
        <v>849</v>
      </c>
      <c r="R127" s="161" t="s">
        <v>845</v>
      </c>
      <c r="T127" s="161" t="s">
        <v>844</v>
      </c>
    </row>
    <row r="128" spans="2:20" ht="12.75" hidden="1" x14ac:dyDescent="0.2">
      <c r="B128" s="5" t="s">
        <v>103</v>
      </c>
      <c r="C128" s="5"/>
      <c r="G128" t="s">
        <v>544</v>
      </c>
      <c r="J128" s="362" t="s">
        <v>532</v>
      </c>
      <c r="K128" s="362"/>
      <c r="O128" s="162" t="s">
        <v>850</v>
      </c>
      <c r="P128" s="362" t="s">
        <v>849</v>
      </c>
      <c r="Q128" s="161" t="s">
        <v>851</v>
      </c>
      <c r="R128" s="161" t="s">
        <v>847</v>
      </c>
    </row>
    <row r="129" spans="2:18" ht="12.75" hidden="1" x14ac:dyDescent="0.2">
      <c r="B129" s="5" t="s">
        <v>104</v>
      </c>
      <c r="C129" s="5"/>
      <c r="G129" t="s">
        <v>545</v>
      </c>
      <c r="J129" s="362" t="s">
        <v>861</v>
      </c>
      <c r="K129" s="161"/>
      <c r="O129" s="162" t="s">
        <v>852</v>
      </c>
      <c r="P129" s="362" t="s">
        <v>851</v>
      </c>
      <c r="Q129" s="161" t="s">
        <v>853</v>
      </c>
      <c r="R129" s="161" t="s">
        <v>849</v>
      </c>
    </row>
    <row r="130" spans="2:18" ht="12.75" hidden="1" x14ac:dyDescent="0.2">
      <c r="B130" s="5" t="s">
        <v>105</v>
      </c>
      <c r="C130" s="5"/>
      <c r="G130" t="s">
        <v>546</v>
      </c>
      <c r="O130" s="162" t="s">
        <v>854</v>
      </c>
      <c r="P130" s="362" t="s">
        <v>853</v>
      </c>
      <c r="Q130" s="161" t="s">
        <v>855</v>
      </c>
      <c r="R130" s="161" t="s">
        <v>851</v>
      </c>
    </row>
    <row r="131" spans="2:18" ht="12.75" hidden="1" x14ac:dyDescent="0.2">
      <c r="B131" s="5" t="s">
        <v>106</v>
      </c>
      <c r="C131" s="5"/>
      <c r="G131" t="s">
        <v>547</v>
      </c>
      <c r="J131" s="164" t="s">
        <v>298</v>
      </c>
      <c r="K131" s="164"/>
      <c r="O131" s="162" t="s">
        <v>856</v>
      </c>
      <c r="P131" s="362" t="s">
        <v>855</v>
      </c>
      <c r="Q131" s="161" t="s">
        <v>857</v>
      </c>
      <c r="R131" s="161" t="s">
        <v>853</v>
      </c>
    </row>
    <row r="132" spans="2:18" ht="12.75" hidden="1" x14ac:dyDescent="0.2">
      <c r="B132" s="5" t="s">
        <v>107</v>
      </c>
      <c r="C132" s="5"/>
      <c r="O132" s="162" t="s">
        <v>858</v>
      </c>
      <c r="P132" s="362" t="s">
        <v>857</v>
      </c>
      <c r="Q132" s="362" t="s">
        <v>859</v>
      </c>
      <c r="R132" s="362" t="s">
        <v>855</v>
      </c>
    </row>
    <row r="133" spans="2:18" ht="12.75" hidden="1" x14ac:dyDescent="0.2">
      <c r="B133" s="6" t="s">
        <v>108</v>
      </c>
      <c r="C133" s="6"/>
      <c r="J133" s="161" t="s">
        <v>289</v>
      </c>
      <c r="K133" s="161"/>
      <c r="O133" s="162" t="s">
        <v>303</v>
      </c>
      <c r="P133" s="161" t="s">
        <v>346</v>
      </c>
      <c r="Q133" s="362" t="s">
        <v>346</v>
      </c>
      <c r="R133" s="161" t="s">
        <v>346</v>
      </c>
    </row>
    <row r="134" spans="2:18" ht="12.75" hidden="1" x14ac:dyDescent="0.2">
      <c r="B134" s="5" t="s">
        <v>109</v>
      </c>
      <c r="C134" s="5"/>
      <c r="J134" s="161" t="s">
        <v>290</v>
      </c>
      <c r="K134" s="161"/>
      <c r="O134" s="162"/>
      <c r="P134" s="162"/>
      <c r="Q134" s="162"/>
      <c r="R134" s="162"/>
    </row>
    <row r="135" spans="2:18" ht="12.75" hidden="1" x14ac:dyDescent="0.2">
      <c r="B135" s="5" t="s">
        <v>110</v>
      </c>
      <c r="C135" s="5"/>
      <c r="J135" s="161" t="s">
        <v>291</v>
      </c>
      <c r="K135" s="161"/>
      <c r="O135" s="162"/>
      <c r="P135" s="162"/>
      <c r="Q135" s="162"/>
      <c r="R135" s="162"/>
    </row>
    <row r="136" spans="2:18" ht="12.75" hidden="1" x14ac:dyDescent="0.2">
      <c r="B136" s="5" t="s">
        <v>111</v>
      </c>
      <c r="C136" s="5"/>
      <c r="J136" s="161"/>
      <c r="K136" s="161"/>
      <c r="O136" s="161"/>
      <c r="P136" s="161"/>
      <c r="Q136" s="161"/>
      <c r="R136" s="161"/>
    </row>
    <row r="137" spans="2:18" ht="12.75" hidden="1" x14ac:dyDescent="0.2">
      <c r="B137" s="5" t="s">
        <v>112</v>
      </c>
      <c r="C137" s="5"/>
      <c r="J137" s="164" t="s">
        <v>299</v>
      </c>
      <c r="K137" s="164"/>
      <c r="O137" s="161"/>
      <c r="P137" s="161"/>
      <c r="Q137" s="161"/>
      <c r="R137" s="161"/>
    </row>
    <row r="138" spans="2:18" ht="12.75" hidden="1" x14ac:dyDescent="0.2">
      <c r="B138" s="6" t="s">
        <v>113</v>
      </c>
      <c r="C138" s="6"/>
      <c r="O138" s="161"/>
      <c r="P138" s="161"/>
      <c r="Q138" s="161"/>
      <c r="R138" s="161"/>
    </row>
    <row r="139" spans="2:18" ht="12.75" hidden="1" x14ac:dyDescent="0.2">
      <c r="B139" s="5" t="s">
        <v>114</v>
      </c>
      <c r="C139" s="5"/>
      <c r="J139" s="161" t="s">
        <v>76</v>
      </c>
      <c r="K139" s="161"/>
      <c r="O139" s="161"/>
      <c r="P139" s="161"/>
      <c r="Q139" s="161"/>
      <c r="R139" s="161"/>
    </row>
    <row r="140" spans="2:18" ht="12.75" hidden="1" x14ac:dyDescent="0.2">
      <c r="B140" s="5" t="s">
        <v>115</v>
      </c>
      <c r="C140" s="5"/>
      <c r="J140" s="161" t="s">
        <v>78</v>
      </c>
      <c r="K140" s="161"/>
      <c r="O140" s="161"/>
      <c r="P140" s="161"/>
      <c r="Q140" s="161"/>
      <c r="R140" s="161"/>
    </row>
    <row r="141" spans="2:18" ht="12.75" hidden="1" x14ac:dyDescent="0.2">
      <c r="B141" s="6" t="s">
        <v>116</v>
      </c>
      <c r="C141" s="6"/>
      <c r="J141" s="161" t="s">
        <v>292</v>
      </c>
      <c r="K141" s="161"/>
      <c r="O141" s="161"/>
      <c r="P141" s="161"/>
      <c r="Q141" s="161"/>
      <c r="R141" s="161"/>
    </row>
    <row r="142" spans="2:18" ht="12.75" hidden="1" x14ac:dyDescent="0.2">
      <c r="B142" s="5" t="s">
        <v>117</v>
      </c>
      <c r="C142" s="5"/>
      <c r="O142" s="161"/>
      <c r="P142" s="161"/>
      <c r="Q142" s="161"/>
      <c r="R142" s="161"/>
    </row>
    <row r="143" spans="2:18" ht="336" hidden="1" x14ac:dyDescent="0.2">
      <c r="B143" s="5" t="s">
        <v>118</v>
      </c>
      <c r="C143" s="5"/>
      <c r="J143" s="417" t="s">
        <v>396</v>
      </c>
      <c r="K143" s="417"/>
      <c r="O143" s="161"/>
      <c r="P143" s="161"/>
      <c r="Q143" s="161"/>
      <c r="R143" s="161"/>
    </row>
    <row r="144" spans="2:18" ht="12.75" hidden="1" x14ac:dyDescent="0.2">
      <c r="B144" s="5" t="s">
        <v>119</v>
      </c>
      <c r="C144" s="5"/>
      <c r="O144" s="161"/>
      <c r="P144" s="161"/>
      <c r="Q144" s="161"/>
      <c r="R144" s="161"/>
    </row>
    <row r="145" spans="2:18" ht="12.75" hidden="1" x14ac:dyDescent="0.2">
      <c r="B145" s="5" t="s">
        <v>120</v>
      </c>
      <c r="C145" s="5"/>
      <c r="O145" s="161"/>
      <c r="P145" s="161"/>
      <c r="Q145" s="161"/>
      <c r="R145" s="161"/>
    </row>
    <row r="146" spans="2:18" ht="12.75" hidden="1" x14ac:dyDescent="0.2">
      <c r="B146" s="5" t="s">
        <v>121</v>
      </c>
      <c r="C146" s="5"/>
      <c r="O146" s="161"/>
      <c r="P146" s="161"/>
      <c r="Q146" s="161"/>
      <c r="R146" s="161"/>
    </row>
    <row r="147" spans="2:18" ht="12.75" hidden="1" x14ac:dyDescent="0.2">
      <c r="B147" s="5" t="s">
        <v>122</v>
      </c>
      <c r="C147" s="5"/>
      <c r="O147" s="161"/>
      <c r="P147" s="161"/>
      <c r="Q147" s="161"/>
      <c r="R147" s="161"/>
    </row>
    <row r="148" spans="2:18" ht="12.75" hidden="1" x14ac:dyDescent="0.2">
      <c r="B148" s="5" t="s">
        <v>123</v>
      </c>
      <c r="C148" s="5"/>
      <c r="O148" s="161"/>
      <c r="P148" s="161"/>
      <c r="Q148" s="161"/>
      <c r="R148" s="161"/>
    </row>
    <row r="149" spans="2:18" ht="12.75" hidden="1" x14ac:dyDescent="0.2">
      <c r="B149" s="5" t="s">
        <v>124</v>
      </c>
      <c r="C149" s="5"/>
      <c r="O149" s="161"/>
      <c r="P149" s="161"/>
      <c r="Q149" s="161"/>
      <c r="R149" s="161"/>
    </row>
    <row r="150" spans="2:18" ht="12.75" hidden="1" x14ac:dyDescent="0.2">
      <c r="B150" s="6" t="s">
        <v>125</v>
      </c>
      <c r="C150" s="6"/>
      <c r="O150" s="161"/>
      <c r="P150" s="161"/>
      <c r="Q150" s="161"/>
      <c r="R150" s="161"/>
    </row>
    <row r="151" spans="2:18" ht="12.75" hidden="1" x14ac:dyDescent="0.2">
      <c r="B151" s="5" t="s">
        <v>126</v>
      </c>
      <c r="C151" s="5"/>
      <c r="O151" s="161"/>
      <c r="P151" s="161"/>
      <c r="Q151" s="161"/>
      <c r="R151" s="161"/>
    </row>
    <row r="152" spans="2:18" ht="12.75" hidden="1" x14ac:dyDescent="0.2">
      <c r="B152" s="5" t="s">
        <v>127</v>
      </c>
      <c r="C152" s="5"/>
      <c r="O152" s="161"/>
      <c r="P152" s="161"/>
      <c r="Q152" s="161"/>
      <c r="R152" s="161"/>
    </row>
    <row r="153" spans="2:18" ht="12.75" hidden="1" x14ac:dyDescent="0.2">
      <c r="B153" s="6" t="s">
        <v>128</v>
      </c>
      <c r="C153" s="6"/>
      <c r="O153" s="161"/>
      <c r="P153" s="161"/>
      <c r="Q153" s="161"/>
      <c r="R153" s="161"/>
    </row>
    <row r="154" spans="2:18" ht="12.75" hidden="1" x14ac:dyDescent="0.2">
      <c r="B154" s="5" t="s">
        <v>129</v>
      </c>
      <c r="C154" s="5"/>
      <c r="O154" s="161"/>
      <c r="P154" s="161"/>
      <c r="Q154" s="161"/>
      <c r="R154" s="161"/>
    </row>
    <row r="155" spans="2:18" ht="12.75" hidden="1" x14ac:dyDescent="0.2">
      <c r="B155" s="6" t="s">
        <v>130</v>
      </c>
      <c r="C155" s="6"/>
      <c r="O155" s="161"/>
      <c r="P155" s="161"/>
      <c r="Q155" s="161"/>
      <c r="R155" s="161"/>
    </row>
    <row r="156" spans="2:18" ht="12.75" hidden="1" x14ac:dyDescent="0.2">
      <c r="B156" s="5" t="s">
        <v>131</v>
      </c>
      <c r="C156" s="5"/>
      <c r="O156" s="161"/>
      <c r="P156" s="161"/>
      <c r="Q156" s="161"/>
      <c r="R156" s="161"/>
    </row>
    <row r="157" spans="2:18" ht="12.75" hidden="1" x14ac:dyDescent="0.2">
      <c r="B157" s="5" t="s">
        <v>132</v>
      </c>
      <c r="C157" s="5"/>
      <c r="O157" s="161"/>
      <c r="P157" s="161"/>
      <c r="Q157" s="161"/>
      <c r="R157" s="161"/>
    </row>
    <row r="158" spans="2:18" ht="12.75" hidden="1" x14ac:dyDescent="0.2">
      <c r="B158" s="5" t="s">
        <v>133</v>
      </c>
      <c r="C158" s="5"/>
      <c r="O158" s="161"/>
      <c r="P158" s="161"/>
      <c r="Q158" s="161"/>
      <c r="R158" s="161"/>
    </row>
    <row r="159" spans="2:18" ht="12.75" hidden="1" x14ac:dyDescent="0.2">
      <c r="B159" s="5" t="s">
        <v>134</v>
      </c>
      <c r="C159" s="5"/>
      <c r="O159" s="161"/>
      <c r="P159" s="161"/>
      <c r="Q159" s="161"/>
      <c r="R159" s="161"/>
    </row>
    <row r="160" spans="2:18" ht="12.75" hidden="1" x14ac:dyDescent="0.2">
      <c r="B160" s="5" t="s">
        <v>135</v>
      </c>
      <c r="C160" s="5"/>
      <c r="O160" s="161"/>
      <c r="P160" s="161"/>
      <c r="Q160" s="161"/>
      <c r="R160" s="161"/>
    </row>
    <row r="161" spans="2:18" ht="12.75" hidden="1" x14ac:dyDescent="0.2">
      <c r="B161" s="6" t="s">
        <v>136</v>
      </c>
      <c r="C161" s="6"/>
      <c r="O161" s="161"/>
      <c r="P161" s="161"/>
      <c r="Q161" s="161"/>
      <c r="R161" s="161"/>
    </row>
    <row r="162" spans="2:18" ht="12.75" hidden="1" x14ac:dyDescent="0.2">
      <c r="B162" s="5" t="s">
        <v>137</v>
      </c>
      <c r="C162" s="5"/>
      <c r="O162" s="161"/>
      <c r="P162" s="161"/>
      <c r="Q162" s="161"/>
      <c r="R162" s="161"/>
    </row>
    <row r="163" spans="2:18" ht="12.75" hidden="1" x14ac:dyDescent="0.2">
      <c r="B163" s="5" t="s">
        <v>138</v>
      </c>
      <c r="C163" s="5"/>
      <c r="O163" s="161"/>
      <c r="P163" s="161"/>
      <c r="Q163" s="161"/>
      <c r="R163" s="161"/>
    </row>
    <row r="164" spans="2:18" ht="12.75" hidden="1" x14ac:dyDescent="0.2">
      <c r="B164" s="5" t="s">
        <v>139</v>
      </c>
      <c r="C164" s="5"/>
      <c r="O164" s="161"/>
      <c r="P164" s="161"/>
      <c r="Q164" s="161"/>
      <c r="R164" s="161"/>
    </row>
    <row r="165" spans="2:18" ht="12.75" hidden="1" x14ac:dyDescent="0.2">
      <c r="B165" s="5" t="s">
        <v>20</v>
      </c>
      <c r="C165" s="5"/>
      <c r="O165" s="161"/>
      <c r="P165" s="161"/>
      <c r="Q165" s="161"/>
      <c r="R165" s="161"/>
    </row>
    <row r="166" spans="2:18" ht="12.75" hidden="1" x14ac:dyDescent="0.2">
      <c r="B166" s="5" t="s">
        <v>140</v>
      </c>
      <c r="C166" s="5"/>
    </row>
    <row r="167" spans="2:18" ht="12.75" hidden="1" x14ac:dyDescent="0.2">
      <c r="B167" s="5" t="s">
        <v>141</v>
      </c>
      <c r="C167" s="5"/>
    </row>
    <row r="168" spans="2:18" ht="12.75" hidden="1" x14ac:dyDescent="0.2">
      <c r="B168" s="5" t="s">
        <v>142</v>
      </c>
      <c r="C168" s="5"/>
    </row>
    <row r="169" spans="2:18" ht="12.75" hidden="1" x14ac:dyDescent="0.2">
      <c r="B169" s="5" t="s">
        <v>143</v>
      </c>
      <c r="C169" s="5"/>
    </row>
    <row r="170" spans="2:18" ht="12.75" hidden="1" x14ac:dyDescent="0.2">
      <c r="B170" s="5" t="s">
        <v>144</v>
      </c>
      <c r="C170" s="5"/>
    </row>
    <row r="171" spans="2:18" ht="12.75" hidden="1" x14ac:dyDescent="0.2">
      <c r="B171" s="5" t="s">
        <v>145</v>
      </c>
      <c r="C171" s="5"/>
    </row>
    <row r="172" spans="2:18" ht="12.75" hidden="1" x14ac:dyDescent="0.2">
      <c r="B172" s="5" t="s">
        <v>146</v>
      </c>
      <c r="C172" s="5"/>
    </row>
    <row r="173" spans="2:18" ht="12.75" hidden="1" x14ac:dyDescent="0.2">
      <c r="B173" s="5" t="s">
        <v>147</v>
      </c>
      <c r="C173" s="5"/>
    </row>
    <row r="174" spans="2:18" ht="12.75" hidden="1" x14ac:dyDescent="0.2">
      <c r="B174" s="5" t="s">
        <v>148</v>
      </c>
      <c r="C174" s="5"/>
    </row>
    <row r="175" spans="2:18" ht="12.75" hidden="1" x14ac:dyDescent="0.2">
      <c r="B175" s="5" t="s">
        <v>149</v>
      </c>
      <c r="C175" s="5"/>
    </row>
    <row r="176" spans="2:18" ht="12.75" hidden="1" x14ac:dyDescent="0.2">
      <c r="B176" s="5" t="s">
        <v>150</v>
      </c>
      <c r="C176" s="5"/>
    </row>
    <row r="177" spans="2:3" ht="12.75" hidden="1" x14ac:dyDescent="0.2">
      <c r="B177" s="5" t="s">
        <v>151</v>
      </c>
      <c r="C177" s="5"/>
    </row>
    <row r="178" spans="2:3" ht="12.75" hidden="1" x14ac:dyDescent="0.2">
      <c r="B178" s="5" t="s">
        <v>152</v>
      </c>
      <c r="C178" s="5"/>
    </row>
    <row r="179" spans="2:3" ht="12.75" hidden="1" x14ac:dyDescent="0.2">
      <c r="B179" s="5" t="s">
        <v>153</v>
      </c>
      <c r="C179" s="5"/>
    </row>
    <row r="180" spans="2:3" ht="12.75" hidden="1" x14ac:dyDescent="0.2">
      <c r="B180" s="5" t="s">
        <v>154</v>
      </c>
      <c r="C180" s="5"/>
    </row>
    <row r="181" spans="2:3" ht="12.75" hidden="1" x14ac:dyDescent="0.2">
      <c r="B181" s="5" t="s">
        <v>155</v>
      </c>
      <c r="C181" s="5"/>
    </row>
    <row r="182" spans="2:3" ht="12.75" hidden="1" x14ac:dyDescent="0.2">
      <c r="B182" s="5" t="s">
        <v>156</v>
      </c>
      <c r="C182" s="5"/>
    </row>
    <row r="183" spans="2:3" ht="12.75" hidden="1" x14ac:dyDescent="0.2">
      <c r="B183" s="5" t="s">
        <v>157</v>
      </c>
      <c r="C183" s="5"/>
    </row>
    <row r="184" spans="2:3" ht="12.75" hidden="1" x14ac:dyDescent="0.2">
      <c r="B184" s="6" t="s">
        <v>158</v>
      </c>
      <c r="C184" s="6"/>
    </row>
    <row r="185" spans="2:3" ht="12.75" hidden="1" x14ac:dyDescent="0.2">
      <c r="B185" s="5" t="s">
        <v>159</v>
      </c>
      <c r="C185" s="5"/>
    </row>
    <row r="186" spans="2:3" ht="12.75" hidden="1" x14ac:dyDescent="0.2">
      <c r="B186" s="6" t="s">
        <v>160</v>
      </c>
      <c r="C186" s="6"/>
    </row>
    <row r="187" spans="2:3" ht="12.75" hidden="1" x14ac:dyDescent="0.2">
      <c r="B187" s="5" t="s">
        <v>161</v>
      </c>
      <c r="C187" s="5"/>
    </row>
    <row r="188" spans="2:3" ht="12.75" hidden="1" x14ac:dyDescent="0.2">
      <c r="B188" s="5" t="s">
        <v>162</v>
      </c>
      <c r="C188" s="5"/>
    </row>
    <row r="189" spans="2:3" ht="12.75" hidden="1" x14ac:dyDescent="0.2">
      <c r="B189" s="5" t="s">
        <v>163</v>
      </c>
      <c r="C189" s="5"/>
    </row>
    <row r="190" spans="2:3" ht="12.75" hidden="1" x14ac:dyDescent="0.2">
      <c r="B190" s="5" t="s">
        <v>164</v>
      </c>
      <c r="C190" s="5"/>
    </row>
    <row r="191" spans="2:3" ht="12.75" hidden="1" x14ac:dyDescent="0.2">
      <c r="B191" s="6" t="s">
        <v>165</v>
      </c>
      <c r="C191" s="6"/>
    </row>
    <row r="192" spans="2:3" ht="12.75" hidden="1" x14ac:dyDescent="0.2">
      <c r="B192" s="5" t="s">
        <v>166</v>
      </c>
      <c r="C192" s="5"/>
    </row>
    <row r="193" spans="2:3" ht="12.75" hidden="1" x14ac:dyDescent="0.2">
      <c r="B193" s="5" t="s">
        <v>167</v>
      </c>
      <c r="C193" s="5"/>
    </row>
    <row r="194" spans="2:3" ht="12.75" hidden="1" x14ac:dyDescent="0.2">
      <c r="B194" s="5" t="s">
        <v>168</v>
      </c>
      <c r="C194" s="5"/>
    </row>
    <row r="195" spans="2:3" ht="12.75" hidden="1" x14ac:dyDescent="0.2">
      <c r="B195" s="5" t="s">
        <v>169</v>
      </c>
      <c r="C195" s="5"/>
    </row>
    <row r="196" spans="2:3" ht="12.75" hidden="1" x14ac:dyDescent="0.2">
      <c r="B196" s="5" t="s">
        <v>170</v>
      </c>
      <c r="C196" s="5"/>
    </row>
    <row r="197" spans="2:3" ht="12.75" hidden="1" x14ac:dyDescent="0.2">
      <c r="B197" s="5" t="s">
        <v>171</v>
      </c>
      <c r="C197" s="5"/>
    </row>
    <row r="198" spans="2:3" ht="12.75" hidden="1" x14ac:dyDescent="0.2">
      <c r="B198" s="5" t="s">
        <v>172</v>
      </c>
      <c r="C198" s="5"/>
    </row>
    <row r="199" spans="2:3" ht="12.75" hidden="1" x14ac:dyDescent="0.2">
      <c r="B199" s="5" t="s">
        <v>173</v>
      </c>
      <c r="C199" s="5"/>
    </row>
    <row r="200" spans="2:3" ht="12.75" hidden="1" x14ac:dyDescent="0.2">
      <c r="B200" s="5" t="s">
        <v>174</v>
      </c>
      <c r="C200" s="5"/>
    </row>
    <row r="201" spans="2:3" ht="12.75" hidden="1" x14ac:dyDescent="0.2">
      <c r="B201" s="5" t="s">
        <v>175</v>
      </c>
      <c r="C201" s="5"/>
    </row>
    <row r="202" spans="2:3" ht="12.75" hidden="1" x14ac:dyDescent="0.2">
      <c r="B202" s="5" t="s">
        <v>176</v>
      </c>
      <c r="C202" s="5"/>
    </row>
    <row r="203" spans="2:3" ht="12.75" hidden="1" x14ac:dyDescent="0.2">
      <c r="B203" s="6" t="s">
        <v>177</v>
      </c>
      <c r="C203" s="6"/>
    </row>
    <row r="204" spans="2:3" ht="12.75" hidden="1" x14ac:dyDescent="0.2">
      <c r="B204" s="5" t="s">
        <v>178</v>
      </c>
      <c r="C204" s="5"/>
    </row>
    <row r="205" spans="2:3" ht="12.75" hidden="1" x14ac:dyDescent="0.2">
      <c r="B205" s="6" t="s">
        <v>179</v>
      </c>
      <c r="C205" s="6"/>
    </row>
    <row r="206" spans="2:3" ht="12.75" hidden="1" x14ac:dyDescent="0.2">
      <c r="B206" s="5" t="s">
        <v>180</v>
      </c>
      <c r="C206" s="5"/>
    </row>
    <row r="207" spans="2:3" ht="12.75" hidden="1" x14ac:dyDescent="0.2">
      <c r="B207" s="5" t="s">
        <v>181</v>
      </c>
      <c r="C207" s="5"/>
    </row>
    <row r="208" spans="2:3" ht="12.75" hidden="1" x14ac:dyDescent="0.2">
      <c r="B208" s="5" t="s">
        <v>182</v>
      </c>
      <c r="C208" s="5"/>
    </row>
    <row r="209" spans="2:3" ht="12.75" hidden="1" x14ac:dyDescent="0.2">
      <c r="B209" s="5" t="s">
        <v>183</v>
      </c>
      <c r="C209" s="5"/>
    </row>
    <row r="210" spans="2:3" ht="12.75" hidden="1" x14ac:dyDescent="0.2">
      <c r="B210" s="6" t="s">
        <v>184</v>
      </c>
      <c r="C210" s="6"/>
    </row>
    <row r="211" spans="2:3" ht="12.75" hidden="1" x14ac:dyDescent="0.2">
      <c r="B211" s="5" t="s">
        <v>185</v>
      </c>
      <c r="C211" s="5"/>
    </row>
    <row r="212" spans="2:3" ht="12.75" hidden="1" x14ac:dyDescent="0.2">
      <c r="B212" s="6" t="s">
        <v>186</v>
      </c>
      <c r="C212" s="6"/>
    </row>
    <row r="213" spans="2:3" ht="12.75" hidden="1" x14ac:dyDescent="0.2">
      <c r="B213" s="5" t="s">
        <v>187</v>
      </c>
      <c r="C213" s="5"/>
    </row>
    <row r="214" spans="2:3" ht="12.75" hidden="1" x14ac:dyDescent="0.2">
      <c r="B214" s="5" t="s">
        <v>188</v>
      </c>
      <c r="C214" s="5"/>
    </row>
    <row r="215" spans="2:3" ht="12.75" hidden="1" x14ac:dyDescent="0.2">
      <c r="B215" s="5" t="s">
        <v>189</v>
      </c>
      <c r="C215" s="5"/>
    </row>
    <row r="216" spans="2:3" ht="12.75" hidden="1" x14ac:dyDescent="0.2">
      <c r="B216" s="5" t="s">
        <v>190</v>
      </c>
      <c r="C216" s="5"/>
    </row>
    <row r="217" spans="2:3" ht="12.75" hidden="1" x14ac:dyDescent="0.2">
      <c r="B217" s="5" t="s">
        <v>191</v>
      </c>
      <c r="C217" s="5"/>
    </row>
    <row r="218" spans="2:3" ht="12.75" hidden="1" x14ac:dyDescent="0.2">
      <c r="B218" s="5" t="s">
        <v>192</v>
      </c>
      <c r="C218" s="5"/>
    </row>
    <row r="219" spans="2:3" ht="12.75" hidden="1" x14ac:dyDescent="0.2">
      <c r="B219" s="5" t="s">
        <v>193</v>
      </c>
      <c r="C219" s="5"/>
    </row>
    <row r="220" spans="2:3" ht="12.75" hidden="1" x14ac:dyDescent="0.2">
      <c r="B220" s="5" t="s">
        <v>194</v>
      </c>
      <c r="C220" s="5"/>
    </row>
    <row r="221" spans="2:3" ht="12.75" hidden="1" x14ac:dyDescent="0.2">
      <c r="B221" s="5" t="s">
        <v>195</v>
      </c>
      <c r="C221" s="5"/>
    </row>
    <row r="222" spans="2:3" ht="12.75" hidden="1" x14ac:dyDescent="0.2">
      <c r="B222" s="5" t="s">
        <v>196</v>
      </c>
      <c r="C222" s="5"/>
    </row>
    <row r="223" spans="2:3" ht="12.75" hidden="1" x14ac:dyDescent="0.2">
      <c r="B223" s="6" t="s">
        <v>350</v>
      </c>
      <c r="C223" s="6"/>
    </row>
    <row r="224" spans="2:3" ht="12.75" hidden="1" x14ac:dyDescent="0.2">
      <c r="B224" s="6" t="s">
        <v>197</v>
      </c>
      <c r="C224" s="6"/>
    </row>
    <row r="225" spans="2:3" ht="12.75" hidden="1" x14ac:dyDescent="0.2">
      <c r="B225" s="5" t="s">
        <v>198</v>
      </c>
      <c r="C225" s="5"/>
    </row>
    <row r="226" spans="2:3" ht="12.75" hidden="1" x14ac:dyDescent="0.2">
      <c r="B226" s="5" t="s">
        <v>199</v>
      </c>
      <c r="C226" s="5"/>
    </row>
    <row r="227" spans="2:3" ht="12.75" hidden="1" x14ac:dyDescent="0.2">
      <c r="B227" s="5" t="s">
        <v>200</v>
      </c>
      <c r="C227" s="5"/>
    </row>
    <row r="228" spans="2:3" ht="12.75" hidden="1" x14ac:dyDescent="0.2">
      <c r="B228" s="6" t="s">
        <v>201</v>
      </c>
      <c r="C228" s="6"/>
    </row>
    <row r="229" spans="2:3" ht="12.75" hidden="1" x14ac:dyDescent="0.2">
      <c r="B229" s="5" t="s">
        <v>202</v>
      </c>
      <c r="C229" s="5"/>
    </row>
    <row r="230" spans="2:3" ht="12.75" hidden="1" x14ac:dyDescent="0.2">
      <c r="B230" s="6" t="s">
        <v>203</v>
      </c>
      <c r="C230" s="6"/>
    </row>
    <row r="231" spans="2:3" ht="12.75" hidden="1" x14ac:dyDescent="0.2">
      <c r="B231" s="6" t="s">
        <v>204</v>
      </c>
      <c r="C231" s="6"/>
    </row>
    <row r="232" spans="2:3" ht="12.75" hidden="1" x14ac:dyDescent="0.2">
      <c r="B232" s="5" t="s">
        <v>205</v>
      </c>
      <c r="C232" s="5"/>
    </row>
    <row r="233" spans="2:3" ht="12.75" hidden="1" x14ac:dyDescent="0.2">
      <c r="B233" s="5" t="s">
        <v>206</v>
      </c>
      <c r="C233" s="5"/>
    </row>
    <row r="234" spans="2:3" ht="12.75" hidden="1" x14ac:dyDescent="0.2">
      <c r="B234" s="5" t="s">
        <v>207</v>
      </c>
      <c r="C234" s="5"/>
    </row>
    <row r="235" spans="2:3" ht="12.75" hidden="1" x14ac:dyDescent="0.2">
      <c r="B235" s="5" t="s">
        <v>208</v>
      </c>
      <c r="C235" s="5"/>
    </row>
    <row r="236" spans="2:3" ht="12.75" hidden="1" x14ac:dyDescent="0.2">
      <c r="B236" s="5" t="s">
        <v>209</v>
      </c>
      <c r="C236" s="5"/>
    </row>
    <row r="237" spans="2:3" ht="12.75" hidden="1" x14ac:dyDescent="0.2">
      <c r="B237" s="5" t="s">
        <v>210</v>
      </c>
      <c r="C237" s="5"/>
    </row>
    <row r="238" spans="2:3" ht="12.75" hidden="1" x14ac:dyDescent="0.2">
      <c r="B238" s="5" t="s">
        <v>211</v>
      </c>
      <c r="C238" s="5"/>
    </row>
    <row r="239" spans="2:3" ht="12.75" hidden="1" x14ac:dyDescent="0.2">
      <c r="B239" s="5" t="s">
        <v>212</v>
      </c>
      <c r="C239" s="5"/>
    </row>
    <row r="240" spans="2:3" ht="12.75" hidden="1" x14ac:dyDescent="0.2">
      <c r="B240" s="6" t="s">
        <v>213</v>
      </c>
      <c r="C240" s="6"/>
    </row>
    <row r="241" spans="2:3" ht="12.75" hidden="1" x14ac:dyDescent="0.2">
      <c r="B241" s="5" t="s">
        <v>214</v>
      </c>
      <c r="C241" s="5"/>
    </row>
    <row r="242" spans="2:3" ht="12.75" hidden="1" x14ac:dyDescent="0.2">
      <c r="B242" s="5" t="s">
        <v>215</v>
      </c>
      <c r="C242" s="5"/>
    </row>
    <row r="243" spans="2:3" ht="12.75" hidden="1" x14ac:dyDescent="0.2">
      <c r="B243" s="5" t="s">
        <v>216</v>
      </c>
      <c r="C243" s="5"/>
    </row>
    <row r="244" spans="2:3" ht="12.75" hidden="1" x14ac:dyDescent="0.2">
      <c r="B244" s="5" t="s">
        <v>217</v>
      </c>
      <c r="C244" s="5"/>
    </row>
    <row r="245" spans="2:3" ht="12.75" hidden="1" x14ac:dyDescent="0.2">
      <c r="B245" s="5" t="s">
        <v>218</v>
      </c>
      <c r="C245" s="5"/>
    </row>
    <row r="246" spans="2:3" ht="12.75" hidden="1" x14ac:dyDescent="0.2">
      <c r="B246" s="5" t="s">
        <v>219</v>
      </c>
      <c r="C246" s="5"/>
    </row>
    <row r="247" spans="2:3" ht="12.75" hidden="1" x14ac:dyDescent="0.2">
      <c r="B247" s="5" t="s">
        <v>220</v>
      </c>
      <c r="C247" s="5"/>
    </row>
    <row r="248" spans="2:3" ht="12.75" hidden="1" x14ac:dyDescent="0.2">
      <c r="B248" s="5" t="s">
        <v>221</v>
      </c>
      <c r="C248" s="5"/>
    </row>
    <row r="249" spans="2:3" ht="12.75" hidden="1" x14ac:dyDescent="0.2">
      <c r="B249" s="5" t="s">
        <v>222</v>
      </c>
      <c r="C249" s="5"/>
    </row>
    <row r="250" spans="2:3" ht="12.75" hidden="1" x14ac:dyDescent="0.2">
      <c r="B250" s="5" t="s">
        <v>223</v>
      </c>
      <c r="C250" s="5"/>
    </row>
    <row r="251" spans="2:3" ht="12.75" hidden="1" x14ac:dyDescent="0.2">
      <c r="B251" s="6" t="s">
        <v>224</v>
      </c>
      <c r="C251" s="6"/>
    </row>
    <row r="252" spans="2:3" ht="12.75" hidden="1" x14ac:dyDescent="0.2">
      <c r="B252" s="5" t="s">
        <v>225</v>
      </c>
      <c r="C252" s="5"/>
    </row>
  </sheetData>
  <sheetProtection password="CC77" sheet="1" objects="1" scenarios="1"/>
  <protectedRanges>
    <protectedRange sqref="L21:L24 M23 L27:M27" name="Range4"/>
    <protectedRange sqref="J44:J51" name="Range3"/>
    <protectedRange sqref="L21" name="Range1"/>
    <protectedRange sqref="L22" name="Range2"/>
  </protectedRanges>
  <mergeCells count="11">
    <mergeCell ref="B9:O9"/>
    <mergeCell ref="D41:E41"/>
    <mergeCell ref="O3:P3"/>
    <mergeCell ref="D4:O4"/>
    <mergeCell ref="F41:H41"/>
    <mergeCell ref="E11:O11"/>
    <mergeCell ref="E14:O14"/>
    <mergeCell ref="E15:O15"/>
    <mergeCell ref="F10:L10"/>
    <mergeCell ref="E16:O16"/>
    <mergeCell ref="E17:O17"/>
  </mergeCells>
  <phoneticPr fontId="3" type="noConversion"/>
  <dataValidations xWindow="989" yWindow="411" count="23">
    <dataValidation errorStyle="warning" allowBlank="1" showInputMessage="1" showErrorMessage="1" errorTitle="Expiring variation amount" error="The expiring variation amount must be entered as a whole negative number." sqref="D42:E44 L79 R68:S68 C92:C93 L81 M82:O90 G68:H81 C69:C90 B69:B93 F42:G52 G91 G92:H93 L91:N93 D83:D90 I91 L68:N68 M80:N81 L69:L77 E45:E52 B55:C66 H42:H51 D66:G66 L65 R54:S54 F56:G56 J42:J43 H55:H63 G54:H54 K42 B41:C52"/>
    <dataValidation type="list" allowBlank="1" showInputMessage="1" showErrorMessage="1" errorTitle="Select Council Name" error="Council name must be selected from the drop-down list." promptTitle="Select Council Name" prompt="Select your Council from the drop-down list." sqref="E11">
      <formula1>$B$100:$B$252</formula1>
    </dataValidation>
    <dataValidation errorStyle="warning" allowBlank="1" showInputMessage="1" showErrorMessage="1" errorTitle="Expiring variation amount" error="The expiring variation amount must be entered as a whole negative number." promptTitle="First yr SV % increase" prompt="This % increase reflects the additional income sought by Council in the first year (inc. the rate peg income) plus any Crown land adjustments._x000a__x000a_Refer to Worksheet 4 to enter in the requested 1st yr increase in % terms and any Crown land adjustments ($)." sqref="D45"/>
    <dataValidation errorStyle="warning" allowBlank="1" showInputMessage="1" showErrorMessage="1" errorTitle="Expiring variation amount" error="The expiring variation amount must be entered as a whole negative number." promptTitle="Forward yr SV % increase" prompt="Enter in the total percentage increase to general income being sought in this year, including the rate peg increase, but excluding other income adjustments due to catch ups/excesses, valuation objections and Crown Land adjustments" sqref="D46:D52"/>
    <dataValidation errorStyle="warning" allowBlank="1" showInputMessage="1" showErrorMessage="1" errorTitle="Expiring variation amount" error="The expiring variation amount must be entered as a whole negative number." prompt="These increases are due to the SV and exclude other income adjustments." sqref="D41 F41"/>
    <dataValidation type="list" allowBlank="1" showErrorMessage="1" error="You must select the date from the drop down list." promptTitle="Application Start Date          " prompt="Select the date of the first rating year for which this application applies" sqref="O3:P3">
      <formula1>$T$107:$T$127</formula1>
    </dataValidation>
    <dataValidation type="list" allowBlank="1" showInputMessage="1" showErrorMessage="1" sqref="L22">
      <formula1>$J$101:$J$107</formula1>
    </dataValidation>
    <dataValidation type="list" allowBlank="1" showInputMessage="1" showErrorMessage="1" sqref="L23">
      <formula1>$G$111:$I$111</formula1>
    </dataValidation>
    <dataValidation type="list" allowBlank="1" showInputMessage="1" showErrorMessage="1" sqref="L27">
      <formula1>$J$110:$J$119</formula1>
    </dataValidation>
    <dataValidation type="list" showInputMessage="1" showErrorMessage="1" sqref="P29:P30">
      <formula1>$J$133:$J$140</formula1>
    </dataValidation>
    <dataValidation type="list" allowBlank="1" showInputMessage="1" showErrorMessage="1" sqref="L21">
      <formula1>$H$99:$H$101</formula1>
    </dataValidation>
    <dataValidation errorStyle="warning" allowBlank="1" showInputMessage="1" showErrorMessage="1" errorTitle="Expiring variation amount" error="The expiring variation amount must be entered as a whole negative number." promptTitle="Previous year SV % increase" prompt="Enter in the percentage increase to general income for the original special variation that is now expiring (i.e.the original increase excluding the rate peg and any other permanent components)" sqref="L30"/>
    <dataValidation errorStyle="warning" allowBlank="1" showInputMessage="1" showErrorMessage="1" errorTitle="Expiring variation amount" error="The expiring variation amount must be entered as a whole negative number." promptTitle="Previous yr SV % increase" prompt="Enter in the percentage increase to general income for the original special variation that is now expiring (i.e.the original increase excluding the rate peg and any other permanent components)_x000a_" sqref="M30"/>
    <dataValidation errorStyle="warning" allowBlank="1" showInputMessage="1" showErrorMessage="1" errorTitle="Expiring variation amount" error="The expiring variation amount must be entered as a whole negative number." promptTitle="Forward yr SV % increase" prompt="Enter the the total percentage increase to general income being sought in the first year of the special vari, excluding the rate peg increase and excluding other income adjustments due to catch ups/excesses, valuation objections and Crown Land adjustments" sqref="L24"/>
    <dataValidation errorStyle="warning" allowBlank="1" showInputMessage="1" showErrorMessage="1" errorTitle="Expiring variation amount" error="The expiring variation amount must be entered as a whole negative number." promptTitle="Number of years before expiry" prompt="Enter in the total number of years before the special variation is due to expire i.e. 5, 10, 20." sqref="M23"/>
    <dataValidation errorStyle="warning" allowBlank="1" showInputMessage="1" showErrorMessage="1" errorTitle="Expiring variation amount" error="The expiring variation amount must be entered as a whole negative number." promptTitle="Percentage value of expiring SV" prompt="This cell calculates the percentage value of the expiring variation relative to the current year's general income" sqref="K44"/>
    <dataValidation errorStyle="warning" allowBlank="1" showInputMessage="1" showErrorMessage="1" errorTitle="Expiring variation amount" error="The expiring variation amount must be entered as a whole negative number." promptTitle="Previous year SV % increase" prompt="Enter in the total percentage increase to general income for the original special variation approved (i.e. including the rate peg)_x000a_" sqref="L29"/>
    <dataValidation errorStyle="warning" allowBlank="1" showInputMessage="1" showErrorMessage="1" errorTitle="Expiring variation amount" error="The expiring variation amount must be entered as a whole negative number." promptTitle="Previous yr SV % increase" prompt="Enter in the total percentage increase to general income for the original special variation approved (i.e. including the rate peg)_x000a__x000a_" sqref="M29"/>
    <dataValidation allowBlank="1" showInputMessage="1" showErrorMessage="1" promptTitle="Prior year catch up/excess" prompt="Enter the catch-up or excess amount, as advised by the Office of Local Government._x000a__x000a_A catch-up amount should be entered as a positive whole number._x000a__x000a_An excess amount should be entered as a negative whole number." sqref="L34"/>
    <dataValidation allowBlank="1" showInputMessage="1" showErrorMessage="1" promptTitle="Valuation Objections" prompt="If Council claimed any valuation objections in the previous year, notional general income must be adjusted back to its correct level._x000a__x000a_This adjustment should be verified by OLG before submission to IPART." sqref="L35"/>
    <dataValidation allowBlank="1" showInputMessage="1" showErrorMessage="1" promptTitle="Crown land adjustment" prompt="Some councils may also wish to claim an adjustment for Crown land. Refer to the Office of Local Government (OLG) for advice on this dollar amount." sqref="L33"/>
    <dataValidation errorStyle="warning" allowBlank="1" showInputMessage="1" showErrorMessage="1" errorTitle="Expiring variation amount" error="The expiring variation amount must be entered as a whole negative number." promptTitle="Expiring SV" prompt="Enter the amount of the expiring special variation as a positive whole number._x000a__x000a_Council must consult with the Office of Local Government about the correct amount of the expiring special variation, before submitting its application to IPART." sqref="J44:J51"/>
    <dataValidation type="list" allowBlank="1" showInputMessage="1" showErrorMessage="1" sqref="M27">
      <formula1>$J$121:$J$129</formula1>
    </dataValidation>
  </dataValidations>
  <printOptions horizontalCentered="1"/>
  <pageMargins left="0.25" right="0.25" top="0.75" bottom="0.75" header="0.3" footer="0.3"/>
  <pageSetup paperSize="9" scale="42" orientation="portrait" r:id="rId1"/>
  <headerFooter alignWithMargins="0"/>
  <rowBreaks count="1" manualBreakCount="1">
    <brk id="91" max="14"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W173"/>
  <sheetViews>
    <sheetView showGridLines="0" topLeftCell="A18" zoomScaleNormal="100" workbookViewId="0">
      <selection activeCell="I37" sqref="I37"/>
    </sheetView>
  </sheetViews>
  <sheetFormatPr defaultColWidth="9.140625" defaultRowHeight="12.75" x14ac:dyDescent="0.2"/>
  <cols>
    <col min="1" max="1" width="2" style="3" customWidth="1"/>
    <col min="2" max="2" width="13.5703125" style="3" customWidth="1"/>
    <col min="3" max="3" width="20.140625" style="3" customWidth="1"/>
    <col min="4" max="4" width="14.42578125" style="3" customWidth="1"/>
    <col min="5" max="5" width="10.42578125" style="3" customWidth="1"/>
    <col min="6" max="7" width="9.42578125" style="3" customWidth="1"/>
    <col min="8" max="9" width="10.5703125" style="3" customWidth="1"/>
    <col min="10" max="10" width="21.5703125" style="3" customWidth="1"/>
    <col min="11" max="11" width="20.85546875" style="22" customWidth="1"/>
    <col min="12" max="12" width="23.7109375" style="22" customWidth="1"/>
    <col min="13" max="13" width="2.7109375" style="3" customWidth="1"/>
    <col min="14" max="14" width="5.28515625" style="3" customWidth="1"/>
    <col min="15" max="16" width="9.140625" style="3" hidden="1" customWidth="1"/>
    <col min="17" max="17" width="5.5703125" style="3" hidden="1" customWidth="1"/>
    <col min="18" max="18" width="5.28515625" style="3" hidden="1" customWidth="1"/>
    <col min="19" max="19" width="7.85546875" style="3" hidden="1" customWidth="1"/>
    <col min="20" max="20" width="8.85546875" style="3" hidden="1" customWidth="1"/>
    <col min="21" max="21" width="7.7109375" style="3" hidden="1" customWidth="1"/>
    <col min="22" max="22" width="8.140625" style="3" hidden="1" customWidth="1"/>
    <col min="23" max="16384" width="9.140625" style="3"/>
  </cols>
  <sheetData>
    <row r="1" spans="1:22" x14ac:dyDescent="0.2">
      <c r="A1" s="30"/>
      <c r="B1" s="31"/>
      <c r="C1" s="31"/>
      <c r="D1" s="32"/>
      <c r="E1" s="32"/>
      <c r="F1" s="32"/>
      <c r="G1" s="32"/>
      <c r="H1" s="32"/>
      <c r="I1" s="32"/>
      <c r="J1" s="32"/>
      <c r="K1" s="33"/>
      <c r="L1" s="34"/>
      <c r="M1" s="35"/>
    </row>
    <row r="2" spans="1:22" ht="15.75" x14ac:dyDescent="0.25">
      <c r="A2" s="36"/>
      <c r="B2" s="844" t="str">
        <f>'WK1 - Identification'!E11</f>
        <v>Bellingen Shire Council</v>
      </c>
      <c r="C2" s="845"/>
      <c r="D2" s="845"/>
      <c r="E2" s="845"/>
      <c r="F2" s="846"/>
      <c r="G2" s="38"/>
      <c r="H2" s="38"/>
      <c r="I2" s="38"/>
      <c r="J2" s="38"/>
      <c r="K2" s="39"/>
      <c r="L2" s="125"/>
      <c r="M2" s="41"/>
    </row>
    <row r="3" spans="1:22" ht="18" x14ac:dyDescent="0.25">
      <c r="A3" s="36"/>
      <c r="B3" s="42"/>
      <c r="C3" s="42"/>
      <c r="D3" s="38"/>
      <c r="E3" s="38"/>
      <c r="F3" s="43"/>
      <c r="G3" s="38"/>
      <c r="H3" s="38"/>
      <c r="I3" s="38"/>
      <c r="J3" s="38"/>
      <c r="K3" s="39"/>
      <c r="L3" s="44"/>
      <c r="M3" s="45"/>
    </row>
    <row r="4" spans="1:22" ht="26.25" x14ac:dyDescent="0.4">
      <c r="A4" s="36"/>
      <c r="B4" s="832" t="s">
        <v>226</v>
      </c>
      <c r="C4" s="832"/>
      <c r="D4" s="832"/>
      <c r="E4" s="832"/>
      <c r="F4" s="832"/>
      <c r="G4" s="832"/>
      <c r="H4" s="832"/>
      <c r="I4" s="832"/>
      <c r="J4" s="832"/>
      <c r="K4" s="832"/>
      <c r="L4" s="832"/>
      <c r="M4" s="46"/>
    </row>
    <row r="5" spans="1:22" x14ac:dyDescent="0.2">
      <c r="A5" s="36"/>
      <c r="B5" s="47"/>
      <c r="C5" s="47"/>
      <c r="D5" s="42"/>
      <c r="E5" s="42"/>
      <c r="F5" s="42"/>
      <c r="G5" s="42"/>
      <c r="H5" s="42"/>
      <c r="I5" s="42"/>
      <c r="J5" s="38"/>
      <c r="K5" s="39"/>
      <c r="L5" s="39"/>
      <c r="M5" s="48"/>
    </row>
    <row r="6" spans="1:22" ht="30" x14ac:dyDescent="0.4">
      <c r="A6" s="36"/>
      <c r="B6" s="852" t="s">
        <v>813</v>
      </c>
      <c r="C6" s="852"/>
      <c r="D6" s="852"/>
      <c r="E6" s="852"/>
      <c r="F6" s="852"/>
      <c r="G6" s="852"/>
      <c r="H6" s="852"/>
      <c r="I6" s="852"/>
      <c r="J6" s="852"/>
      <c r="K6" s="852"/>
      <c r="L6" s="852"/>
      <c r="M6" s="48"/>
    </row>
    <row r="7" spans="1:22" ht="23.25" x14ac:dyDescent="0.35">
      <c r="A7" s="36"/>
      <c r="B7" s="850" t="s">
        <v>22</v>
      </c>
      <c r="C7" s="850"/>
      <c r="D7" s="850"/>
      <c r="E7" s="850"/>
      <c r="F7" s="850"/>
      <c r="G7" s="850"/>
      <c r="H7" s="850"/>
      <c r="I7" s="850"/>
      <c r="J7" s="850"/>
      <c r="K7" s="850"/>
      <c r="L7" s="850"/>
      <c r="M7" s="48"/>
    </row>
    <row r="8" spans="1:22" ht="23.25" x14ac:dyDescent="0.35">
      <c r="A8" s="36"/>
      <c r="B8" s="103"/>
      <c r="C8" s="103"/>
      <c r="D8" s="103"/>
      <c r="E8" s="103"/>
      <c r="F8" s="103"/>
      <c r="G8" s="103"/>
      <c r="H8" s="103"/>
      <c r="I8" s="103"/>
      <c r="J8" s="103"/>
      <c r="K8" s="103"/>
      <c r="L8" s="103"/>
      <c r="M8" s="48"/>
    </row>
    <row r="9" spans="1:22" ht="20.25" x14ac:dyDescent="0.3">
      <c r="A9" s="36"/>
      <c r="B9" s="820" t="s">
        <v>942</v>
      </c>
      <c r="C9" s="821"/>
      <c r="D9" s="821"/>
      <c r="E9" s="821"/>
      <c r="F9" s="821"/>
      <c r="G9" s="821"/>
      <c r="H9" s="821"/>
      <c r="I9" s="821"/>
      <c r="J9" s="821"/>
      <c r="K9" s="821"/>
      <c r="L9" s="821"/>
      <c r="M9" s="821"/>
      <c r="N9" s="821"/>
      <c r="O9" s="821"/>
    </row>
    <row r="10" spans="1:22" ht="15.75" x14ac:dyDescent="0.25">
      <c r="A10" s="36"/>
      <c r="B10" s="853"/>
      <c r="C10" s="853"/>
      <c r="D10" s="853"/>
      <c r="E10" s="853"/>
      <c r="F10" s="853"/>
      <c r="G10" s="853"/>
      <c r="H10" s="853"/>
      <c r="I10" s="853"/>
      <c r="J10" s="853"/>
      <c r="K10" s="853"/>
      <c r="L10" s="853"/>
      <c r="M10" s="45"/>
    </row>
    <row r="11" spans="1:22" ht="60.75" customHeight="1" x14ac:dyDescent="0.25">
      <c r="A11" s="36"/>
      <c r="B11" s="851" t="s">
        <v>23</v>
      </c>
      <c r="C11" s="851"/>
      <c r="D11" s="851"/>
      <c r="E11" s="851"/>
      <c r="F11" s="851"/>
      <c r="G11" s="851"/>
      <c r="H11" s="851"/>
      <c r="I11" s="851"/>
      <c r="J11" s="851"/>
      <c r="K11" s="851"/>
      <c r="L11" s="851"/>
      <c r="M11" s="45"/>
    </row>
    <row r="12" spans="1:22" ht="18" x14ac:dyDescent="0.25">
      <c r="A12" s="36"/>
      <c r="B12" s="187"/>
      <c r="C12" s="188"/>
      <c r="D12" s="188"/>
      <c r="E12" s="188"/>
      <c r="F12" s="188"/>
      <c r="G12" s="188"/>
      <c r="H12" s="188"/>
      <c r="I12" s="188"/>
      <c r="J12" s="188"/>
      <c r="K12" s="188"/>
      <c r="L12" s="188"/>
      <c r="M12" s="45"/>
    </row>
    <row r="13" spans="1:22" ht="23.25" x14ac:dyDescent="0.35">
      <c r="A13" s="36"/>
      <c r="B13" s="187"/>
      <c r="C13" s="840" t="s">
        <v>351</v>
      </c>
      <c r="D13" s="840"/>
      <c r="E13" s="840"/>
      <c r="F13" s="840"/>
      <c r="G13" s="840"/>
      <c r="H13" s="840"/>
      <c r="I13" s="840"/>
      <c r="J13" s="840"/>
      <c r="K13" s="840"/>
      <c r="L13" s="188"/>
      <c r="M13" s="45"/>
    </row>
    <row r="14" spans="1:22" ht="12" x14ac:dyDescent="0.2">
      <c r="A14" s="36"/>
      <c r="B14" s="38"/>
      <c r="C14" s="38"/>
      <c r="D14" s="38"/>
      <c r="E14" s="38"/>
      <c r="F14" s="38"/>
      <c r="G14" s="38"/>
      <c r="H14" s="38"/>
      <c r="I14" s="38"/>
      <c r="J14" s="38"/>
      <c r="K14" s="38"/>
      <c r="L14" s="38"/>
      <c r="M14" s="45"/>
    </row>
    <row r="15" spans="1:22" s="7" customFormat="1" ht="51" x14ac:dyDescent="0.2">
      <c r="A15" s="51"/>
      <c r="B15" s="52" t="s">
        <v>227</v>
      </c>
      <c r="C15" s="52" t="s">
        <v>228</v>
      </c>
      <c r="D15" s="52" t="s">
        <v>281</v>
      </c>
      <c r="E15" s="54" t="s">
        <v>598</v>
      </c>
      <c r="F15" s="52" t="s">
        <v>24</v>
      </c>
      <c r="G15" s="52" t="s">
        <v>230</v>
      </c>
      <c r="H15" s="53" t="s">
        <v>25</v>
      </c>
      <c r="I15" s="52" t="s">
        <v>231</v>
      </c>
      <c r="J15" s="54" t="s">
        <v>232</v>
      </c>
      <c r="K15" s="55" t="s">
        <v>233</v>
      </c>
      <c r="L15" s="406" t="s">
        <v>434</v>
      </c>
      <c r="M15" s="56"/>
    </row>
    <row r="16" spans="1:22" s="7" customFormat="1" ht="6" hidden="1" customHeight="1" x14ac:dyDescent="0.2">
      <c r="A16" s="8"/>
      <c r="B16" s="9" t="s">
        <v>234</v>
      </c>
      <c r="C16" s="9" t="s">
        <v>235</v>
      </c>
      <c r="D16" s="9" t="s">
        <v>236</v>
      </c>
      <c r="E16" s="9" t="s">
        <v>237</v>
      </c>
      <c r="F16" s="9" t="s">
        <v>238</v>
      </c>
      <c r="G16" s="10"/>
      <c r="H16" s="11" t="s">
        <v>239</v>
      </c>
      <c r="I16" s="9" t="s">
        <v>240</v>
      </c>
      <c r="J16" s="12" t="s">
        <v>241</v>
      </c>
      <c r="K16" s="12" t="s">
        <v>242</v>
      </c>
      <c r="L16" s="126" t="s">
        <v>243</v>
      </c>
      <c r="M16" s="56"/>
      <c r="O16" s="7" t="s">
        <v>234</v>
      </c>
      <c r="P16" s="7" t="s">
        <v>238</v>
      </c>
      <c r="Q16" s="7" t="s">
        <v>234</v>
      </c>
      <c r="R16" s="7" t="s">
        <v>238</v>
      </c>
      <c r="S16" s="7" t="s">
        <v>234</v>
      </c>
      <c r="T16" s="7" t="s">
        <v>238</v>
      </c>
      <c r="U16" s="7" t="s">
        <v>234</v>
      </c>
      <c r="V16" s="7" t="s">
        <v>238</v>
      </c>
    </row>
    <row r="17" spans="1:22" x14ac:dyDescent="0.2">
      <c r="A17" s="36"/>
      <c r="B17" s="580" t="s">
        <v>246</v>
      </c>
      <c r="C17" s="16"/>
      <c r="D17" s="17">
        <v>859</v>
      </c>
      <c r="E17" s="18">
        <v>0.29654700000000001</v>
      </c>
      <c r="F17" s="17">
        <v>436.7</v>
      </c>
      <c r="G17" s="57">
        <f>IF(F17="", "",D17*F17/L17)</f>
        <v>0.43426211566250034</v>
      </c>
      <c r="H17" s="17"/>
      <c r="I17" s="17"/>
      <c r="J17" s="19">
        <v>164795800</v>
      </c>
      <c r="K17" s="737"/>
      <c r="L17" s="58">
        <f t="shared" ref="L17:L84" si="0">IF(D17="","",IF(F17&lt;&gt;"",F17*D17+J17*(E17/100),(J17-K17)*(E17/100)+H17*I17))</f>
        <v>863822.30102599994</v>
      </c>
      <c r="M17" s="45"/>
      <c r="O17" s="3" t="s">
        <v>244</v>
      </c>
      <c r="P17" s="3" t="s">
        <v>245</v>
      </c>
      <c r="Q17" s="3" t="s">
        <v>246</v>
      </c>
      <c r="R17" s="3" t="s">
        <v>245</v>
      </c>
      <c r="S17" s="3" t="s">
        <v>247</v>
      </c>
      <c r="T17" s="3" t="s">
        <v>245</v>
      </c>
      <c r="U17" s="3" t="s">
        <v>248</v>
      </c>
      <c r="V17" s="3" t="s">
        <v>245</v>
      </c>
    </row>
    <row r="18" spans="1:22" x14ac:dyDescent="0.2">
      <c r="A18" s="36"/>
      <c r="B18" s="580" t="s">
        <v>246</v>
      </c>
      <c r="C18" s="16" t="s">
        <v>955</v>
      </c>
      <c r="D18" s="17">
        <v>1297</v>
      </c>
      <c r="E18" s="18">
        <v>0.28606900000000002</v>
      </c>
      <c r="F18" s="17">
        <v>436.7</v>
      </c>
      <c r="G18" s="57">
        <f t="shared" ref="G18:G81" si="1">IF(F18="", "",D18*F18/L18)</f>
        <v>0.48301110186825075</v>
      </c>
      <c r="H18" s="17"/>
      <c r="I18" s="17"/>
      <c r="J18" s="19">
        <v>211922210</v>
      </c>
      <c r="K18" s="737"/>
      <c r="L18" s="58">
        <f t="shared" si="0"/>
        <v>1172643.6469249001</v>
      </c>
      <c r="M18" s="45"/>
    </row>
    <row r="19" spans="1:22" x14ac:dyDescent="0.2">
      <c r="A19" s="36"/>
      <c r="B19" s="580" t="s">
        <v>246</v>
      </c>
      <c r="C19" s="16" t="s">
        <v>954</v>
      </c>
      <c r="D19" s="17">
        <v>532</v>
      </c>
      <c r="E19" s="18">
        <v>0.380938</v>
      </c>
      <c r="F19" s="17">
        <v>386.7</v>
      </c>
      <c r="G19" s="57">
        <f t="shared" si="1"/>
        <v>0.49326385125188371</v>
      </c>
      <c r="H19" s="17"/>
      <c r="I19" s="17"/>
      <c r="J19" s="19">
        <v>55479700</v>
      </c>
      <c r="K19" s="737"/>
      <c r="L19" s="58">
        <f t="shared" si="0"/>
        <v>417067.65958600002</v>
      </c>
      <c r="M19" s="45"/>
    </row>
    <row r="20" spans="1:22" x14ac:dyDescent="0.2">
      <c r="A20" s="36"/>
      <c r="B20" s="580" t="s">
        <v>246</v>
      </c>
      <c r="C20" s="16" t="s">
        <v>956</v>
      </c>
      <c r="D20" s="17">
        <v>177</v>
      </c>
      <c r="E20" s="18">
        <v>0.26673599999999997</v>
      </c>
      <c r="F20" s="17">
        <v>436.7</v>
      </c>
      <c r="G20" s="57">
        <f t="shared" si="1"/>
        <v>0.41516712806824868</v>
      </c>
      <c r="H20" s="17"/>
      <c r="I20" s="17"/>
      <c r="J20" s="19">
        <v>40821000</v>
      </c>
      <c r="K20" s="737"/>
      <c r="L20" s="58">
        <f t="shared" si="0"/>
        <v>186180.20255999998</v>
      </c>
      <c r="M20" s="45"/>
    </row>
    <row r="21" spans="1:22" x14ac:dyDescent="0.2">
      <c r="A21" s="36"/>
      <c r="B21" s="580" t="s">
        <v>246</v>
      </c>
      <c r="C21" s="16" t="s">
        <v>957</v>
      </c>
      <c r="D21" s="17">
        <v>1240</v>
      </c>
      <c r="E21" s="18">
        <v>0.29663400000000001</v>
      </c>
      <c r="F21" s="17">
        <v>436.7</v>
      </c>
      <c r="G21" s="57">
        <f t="shared" si="1"/>
        <v>0.30834647024151696</v>
      </c>
      <c r="H21" s="17"/>
      <c r="I21" s="17"/>
      <c r="J21" s="19">
        <v>409480821</v>
      </c>
      <c r="K21" s="737"/>
      <c r="L21" s="58">
        <f t="shared" si="0"/>
        <v>1756167.33856514</v>
      </c>
      <c r="M21" s="45"/>
    </row>
    <row r="22" spans="1:22" x14ac:dyDescent="0.2">
      <c r="A22" s="36"/>
      <c r="B22" s="580" t="s">
        <v>246</v>
      </c>
      <c r="C22" s="16" t="s">
        <v>958</v>
      </c>
      <c r="D22" s="17">
        <v>1110</v>
      </c>
      <c r="E22" s="18">
        <v>0.33934799999999998</v>
      </c>
      <c r="F22" s="17">
        <v>436.7</v>
      </c>
      <c r="G22" s="57">
        <f t="shared" si="1"/>
        <v>0.43942399925868203</v>
      </c>
      <c r="H22" s="17"/>
      <c r="I22" s="17"/>
      <c r="J22" s="737">
        <v>182226530</v>
      </c>
      <c r="K22" s="737"/>
      <c r="L22" s="58">
        <f t="shared" si="0"/>
        <v>1103119.0850244001</v>
      </c>
      <c r="M22" s="45"/>
    </row>
    <row r="23" spans="1:22" x14ac:dyDescent="0.2">
      <c r="A23" s="36"/>
      <c r="B23" s="580" t="s">
        <v>246</v>
      </c>
      <c r="C23" s="16"/>
      <c r="D23" s="17"/>
      <c r="E23" s="18"/>
      <c r="F23" s="17"/>
      <c r="G23" s="57" t="str">
        <f t="shared" si="1"/>
        <v/>
      </c>
      <c r="H23" s="17"/>
      <c r="I23" s="17"/>
      <c r="J23" s="737"/>
      <c r="K23" s="737"/>
      <c r="L23" s="58" t="str">
        <f t="shared" si="0"/>
        <v/>
      </c>
      <c r="M23" s="45"/>
    </row>
    <row r="24" spans="1:22" x14ac:dyDescent="0.2">
      <c r="A24" s="36"/>
      <c r="B24" s="580" t="s">
        <v>246</v>
      </c>
      <c r="C24" s="16"/>
      <c r="D24" s="17"/>
      <c r="E24" s="18"/>
      <c r="F24" s="17"/>
      <c r="G24" s="57" t="str">
        <f t="shared" si="1"/>
        <v/>
      </c>
      <c r="H24" s="17"/>
      <c r="I24" s="17"/>
      <c r="J24" s="737"/>
      <c r="K24" s="737"/>
      <c r="L24" s="58" t="str">
        <f t="shared" si="0"/>
        <v/>
      </c>
      <c r="M24" s="45"/>
    </row>
    <row r="25" spans="1:22" x14ac:dyDescent="0.2">
      <c r="A25" s="36"/>
      <c r="B25" s="580" t="s">
        <v>246</v>
      </c>
      <c r="C25" s="16"/>
      <c r="D25" s="17"/>
      <c r="E25" s="18"/>
      <c r="F25" s="17"/>
      <c r="G25" s="57" t="str">
        <f t="shared" si="1"/>
        <v/>
      </c>
      <c r="H25" s="17"/>
      <c r="I25" s="17"/>
      <c r="J25" s="737"/>
      <c r="K25" s="737"/>
      <c r="L25" s="58" t="str">
        <f t="shared" si="0"/>
        <v/>
      </c>
      <c r="M25" s="45"/>
    </row>
    <row r="26" spans="1:22" x14ac:dyDescent="0.2">
      <c r="A26" s="36"/>
      <c r="B26" s="580" t="s">
        <v>246</v>
      </c>
      <c r="C26" s="16"/>
      <c r="D26" s="17"/>
      <c r="E26" s="18"/>
      <c r="F26" s="17"/>
      <c r="G26" s="57" t="str">
        <f t="shared" si="1"/>
        <v/>
      </c>
      <c r="H26" s="17"/>
      <c r="I26" s="17"/>
      <c r="J26" s="737"/>
      <c r="K26" s="737"/>
      <c r="L26" s="58" t="str">
        <f t="shared" si="0"/>
        <v/>
      </c>
      <c r="M26" s="45"/>
    </row>
    <row r="27" spans="1:22" x14ac:dyDescent="0.2">
      <c r="A27" s="36"/>
      <c r="B27" s="580" t="s">
        <v>246</v>
      </c>
      <c r="C27" s="16"/>
      <c r="D27" s="17"/>
      <c r="E27" s="18"/>
      <c r="F27" s="17"/>
      <c r="G27" s="57" t="str">
        <f t="shared" si="1"/>
        <v/>
      </c>
      <c r="H27" s="17"/>
      <c r="I27" s="17"/>
      <c r="J27" s="737"/>
      <c r="K27" s="737"/>
      <c r="L27" s="58" t="str">
        <f t="shared" si="0"/>
        <v/>
      </c>
      <c r="M27" s="45"/>
    </row>
    <row r="28" spans="1:22" x14ac:dyDescent="0.2">
      <c r="A28" s="36"/>
      <c r="B28" s="580" t="s">
        <v>246</v>
      </c>
      <c r="C28" s="16"/>
      <c r="D28" s="17"/>
      <c r="E28" s="18"/>
      <c r="F28" s="17"/>
      <c r="G28" s="57" t="str">
        <f t="shared" si="1"/>
        <v/>
      </c>
      <c r="H28" s="17"/>
      <c r="I28" s="17"/>
      <c r="J28" s="737"/>
      <c r="K28" s="737"/>
      <c r="L28" s="58" t="str">
        <f t="shared" si="0"/>
        <v/>
      </c>
      <c r="M28" s="45"/>
    </row>
    <row r="29" spans="1:22" x14ac:dyDescent="0.2">
      <c r="A29" s="36"/>
      <c r="B29" s="580" t="s">
        <v>246</v>
      </c>
      <c r="C29" s="16"/>
      <c r="D29" s="17"/>
      <c r="E29" s="18"/>
      <c r="F29" s="17"/>
      <c r="G29" s="57" t="str">
        <f t="shared" si="1"/>
        <v/>
      </c>
      <c r="H29" s="17"/>
      <c r="I29" s="17"/>
      <c r="J29" s="737"/>
      <c r="K29" s="737"/>
      <c r="L29" s="58" t="str">
        <f t="shared" si="0"/>
        <v/>
      </c>
      <c r="M29" s="45"/>
    </row>
    <row r="30" spans="1:22" x14ac:dyDescent="0.2">
      <c r="A30" s="36"/>
      <c r="B30" s="580" t="s">
        <v>246</v>
      </c>
      <c r="C30" s="16"/>
      <c r="D30" s="17"/>
      <c r="E30" s="18"/>
      <c r="F30" s="17"/>
      <c r="G30" s="57" t="str">
        <f t="shared" si="1"/>
        <v/>
      </c>
      <c r="H30" s="17"/>
      <c r="I30" s="17"/>
      <c r="J30" s="737"/>
      <c r="K30" s="737"/>
      <c r="L30" s="58" t="str">
        <f t="shared" si="0"/>
        <v/>
      </c>
      <c r="M30" s="45"/>
    </row>
    <row r="31" spans="1:22" x14ac:dyDescent="0.2">
      <c r="A31" s="36"/>
      <c r="B31" s="580" t="s">
        <v>246</v>
      </c>
      <c r="C31" s="16"/>
      <c r="D31" s="17"/>
      <c r="E31" s="18"/>
      <c r="F31" s="17"/>
      <c r="G31" s="57" t="str">
        <f t="shared" si="1"/>
        <v/>
      </c>
      <c r="H31" s="17"/>
      <c r="I31" s="17"/>
      <c r="J31" s="737"/>
      <c r="K31" s="737"/>
      <c r="L31" s="58" t="str">
        <f t="shared" si="0"/>
        <v/>
      </c>
      <c r="M31" s="45"/>
    </row>
    <row r="32" spans="1:22" x14ac:dyDescent="0.2">
      <c r="A32" s="36"/>
      <c r="B32" s="580" t="s">
        <v>246</v>
      </c>
      <c r="C32" s="16"/>
      <c r="D32" s="17"/>
      <c r="E32" s="18"/>
      <c r="F32" s="17"/>
      <c r="G32" s="57" t="str">
        <f t="shared" si="1"/>
        <v/>
      </c>
      <c r="H32" s="17"/>
      <c r="I32" s="17"/>
      <c r="J32" s="737"/>
      <c r="K32" s="737"/>
      <c r="L32" s="58" t="str">
        <f t="shared" si="0"/>
        <v/>
      </c>
      <c r="M32" s="45"/>
    </row>
    <row r="33" spans="1:23" x14ac:dyDescent="0.2">
      <c r="A33" s="36"/>
      <c r="B33" s="580" t="s">
        <v>246</v>
      </c>
      <c r="C33" s="16"/>
      <c r="D33" s="17"/>
      <c r="E33" s="18"/>
      <c r="F33" s="17"/>
      <c r="G33" s="57" t="str">
        <f t="shared" si="1"/>
        <v/>
      </c>
      <c r="H33" s="17"/>
      <c r="I33" s="17"/>
      <c r="J33" s="737"/>
      <c r="K33" s="737"/>
      <c r="L33" s="58" t="str">
        <f t="shared" si="0"/>
        <v/>
      </c>
      <c r="M33" s="45"/>
    </row>
    <row r="34" spans="1:23" x14ac:dyDescent="0.2">
      <c r="A34" s="36"/>
      <c r="B34" s="580" t="s">
        <v>246</v>
      </c>
      <c r="C34" s="16"/>
      <c r="D34" s="17"/>
      <c r="E34" s="18"/>
      <c r="F34" s="17"/>
      <c r="G34" s="57" t="str">
        <f t="shared" si="1"/>
        <v/>
      </c>
      <c r="H34" s="17"/>
      <c r="I34" s="17"/>
      <c r="J34" s="737"/>
      <c r="K34" s="737"/>
      <c r="L34" s="58" t="str">
        <f t="shared" si="0"/>
        <v/>
      </c>
      <c r="M34" s="45"/>
    </row>
    <row r="35" spans="1:23" x14ac:dyDescent="0.2">
      <c r="A35" s="36"/>
      <c r="B35" s="580" t="s">
        <v>246</v>
      </c>
      <c r="C35" s="16"/>
      <c r="D35" s="17"/>
      <c r="E35" s="18"/>
      <c r="F35" s="17"/>
      <c r="G35" s="57" t="str">
        <f t="shared" si="1"/>
        <v/>
      </c>
      <c r="H35" s="17"/>
      <c r="I35" s="17"/>
      <c r="J35" s="737"/>
      <c r="K35" s="737"/>
      <c r="L35" s="58" t="str">
        <f t="shared" si="0"/>
        <v/>
      </c>
      <c r="M35" s="45"/>
    </row>
    <row r="36" spans="1:23" x14ac:dyDescent="0.2">
      <c r="A36" s="36"/>
      <c r="B36" s="580" t="s">
        <v>246</v>
      </c>
      <c r="C36" s="16"/>
      <c r="D36" s="17"/>
      <c r="E36" s="18"/>
      <c r="F36" s="17"/>
      <c r="G36" s="57" t="str">
        <f t="shared" si="1"/>
        <v/>
      </c>
      <c r="H36" s="17"/>
      <c r="I36" s="17"/>
      <c r="J36" s="737"/>
      <c r="K36" s="737"/>
      <c r="L36" s="58" t="str">
        <f t="shared" si="0"/>
        <v/>
      </c>
      <c r="M36" s="45"/>
    </row>
    <row r="37" spans="1:23" s="508" customFormat="1" x14ac:dyDescent="0.2">
      <c r="A37" s="504"/>
      <c r="B37" s="509"/>
      <c r="C37" s="509" t="s">
        <v>564</v>
      </c>
      <c r="D37" s="653">
        <f>SUM(D17:D36)</f>
        <v>5215</v>
      </c>
      <c r="E37" s="510"/>
      <c r="F37" s="510"/>
      <c r="G37" s="510"/>
      <c r="H37" s="510"/>
      <c r="I37" s="544">
        <f>SUM(I17:I36)</f>
        <v>0</v>
      </c>
      <c r="J37" s="544">
        <f>SUM(J17:J36)</f>
        <v>1064726061</v>
      </c>
      <c r="K37" s="544">
        <f>SUM(K17:K36)</f>
        <v>0</v>
      </c>
      <c r="L37" s="544">
        <f>SUM(L17:L36)</f>
        <v>5499000.2336864397</v>
      </c>
      <c r="M37" s="506"/>
      <c r="W37" s="3"/>
    </row>
    <row r="38" spans="1:23" x14ac:dyDescent="0.2">
      <c r="A38" s="36"/>
      <c r="B38" s="580" t="s">
        <v>248</v>
      </c>
      <c r="C38" s="16"/>
      <c r="D38" s="17">
        <v>161</v>
      </c>
      <c r="E38" s="18">
        <v>0.24706</v>
      </c>
      <c r="F38" s="17">
        <v>436.7</v>
      </c>
      <c r="G38" s="57">
        <f t="shared" si="1"/>
        <v>0.45872601048836137</v>
      </c>
      <c r="H38" s="17"/>
      <c r="I38" s="17"/>
      <c r="J38" s="19">
        <v>33579206</v>
      </c>
      <c r="K38" s="737"/>
      <c r="L38" s="58">
        <f t="shared" si="0"/>
        <v>153269.48634359997</v>
      </c>
      <c r="M38" s="45"/>
    </row>
    <row r="39" spans="1:23" x14ac:dyDescent="0.2">
      <c r="A39" s="36"/>
      <c r="B39" s="580" t="s">
        <v>248</v>
      </c>
      <c r="C39" s="16" t="s">
        <v>955</v>
      </c>
      <c r="D39" s="17">
        <v>103</v>
      </c>
      <c r="E39" s="18">
        <v>0.35671999999999998</v>
      </c>
      <c r="F39" s="17">
        <v>436.7</v>
      </c>
      <c r="G39" s="57">
        <f t="shared" si="1"/>
        <v>0.34649071277041305</v>
      </c>
      <c r="H39" s="17"/>
      <c r="I39" s="17"/>
      <c r="J39" s="19">
        <v>23782260</v>
      </c>
      <c r="K39" s="737"/>
      <c r="L39" s="58">
        <f t="shared" si="0"/>
        <v>129816.177872</v>
      </c>
      <c r="M39" s="45"/>
    </row>
    <row r="40" spans="1:23" x14ac:dyDescent="0.2">
      <c r="A40" s="36"/>
      <c r="B40" s="580" t="s">
        <v>248</v>
      </c>
      <c r="C40" s="16" t="s">
        <v>954</v>
      </c>
      <c r="D40" s="17">
        <v>93</v>
      </c>
      <c r="E40" s="18">
        <v>0.42796499999999998</v>
      </c>
      <c r="F40" s="17">
        <v>399</v>
      </c>
      <c r="G40" s="57">
        <f t="shared" si="1"/>
        <v>0.4935554217279548</v>
      </c>
      <c r="H40" s="17"/>
      <c r="I40" s="17"/>
      <c r="J40" s="19">
        <v>8897000</v>
      </c>
      <c r="K40" s="737"/>
      <c r="L40" s="58">
        <f t="shared" si="0"/>
        <v>75183.046050000004</v>
      </c>
      <c r="M40" s="45"/>
    </row>
    <row r="41" spans="1:23" x14ac:dyDescent="0.2">
      <c r="A41" s="36"/>
      <c r="B41" s="580" t="s">
        <v>248</v>
      </c>
      <c r="C41" s="16" t="s">
        <v>958</v>
      </c>
      <c r="D41" s="17">
        <v>54</v>
      </c>
      <c r="E41" s="18">
        <v>0.38117299999999998</v>
      </c>
      <c r="F41" s="17">
        <v>436.7</v>
      </c>
      <c r="G41" s="57">
        <f t="shared" si="1"/>
        <v>0.27019421983694164</v>
      </c>
      <c r="H41" s="17"/>
      <c r="I41" s="17"/>
      <c r="J41" s="737">
        <v>16710370</v>
      </c>
      <c r="K41" s="737"/>
      <c r="L41" s="58">
        <f t="shared" si="0"/>
        <v>87277.218640099993</v>
      </c>
      <c r="M41" s="45"/>
    </row>
    <row r="42" spans="1:23" x14ac:dyDescent="0.2">
      <c r="A42" s="36"/>
      <c r="B42" s="580" t="s">
        <v>248</v>
      </c>
      <c r="C42" s="16"/>
      <c r="D42" s="17"/>
      <c r="E42" s="18"/>
      <c r="F42" s="17"/>
      <c r="G42" s="57" t="str">
        <f t="shared" si="1"/>
        <v/>
      </c>
      <c r="H42" s="17"/>
      <c r="I42" s="17"/>
      <c r="J42" s="737"/>
      <c r="K42" s="737"/>
      <c r="L42" s="58" t="str">
        <f t="shared" si="0"/>
        <v/>
      </c>
      <c r="M42" s="45"/>
    </row>
    <row r="43" spans="1:23" x14ac:dyDescent="0.2">
      <c r="A43" s="36"/>
      <c r="B43" s="580" t="s">
        <v>248</v>
      </c>
      <c r="C43" s="16"/>
      <c r="D43" s="17"/>
      <c r="E43" s="18"/>
      <c r="F43" s="17"/>
      <c r="G43" s="57" t="str">
        <f t="shared" si="1"/>
        <v/>
      </c>
      <c r="H43" s="17"/>
      <c r="I43" s="17"/>
      <c r="J43" s="737"/>
      <c r="K43" s="737"/>
      <c r="L43" s="58" t="str">
        <f t="shared" si="0"/>
        <v/>
      </c>
      <c r="M43" s="45"/>
    </row>
    <row r="44" spans="1:23" x14ac:dyDescent="0.2">
      <c r="A44" s="36"/>
      <c r="B44" s="580" t="s">
        <v>248</v>
      </c>
      <c r="C44" s="16"/>
      <c r="D44" s="17"/>
      <c r="E44" s="18"/>
      <c r="F44" s="17"/>
      <c r="G44" s="57" t="str">
        <f t="shared" si="1"/>
        <v/>
      </c>
      <c r="H44" s="17"/>
      <c r="I44" s="17"/>
      <c r="J44" s="737"/>
      <c r="K44" s="737"/>
      <c r="L44" s="58" t="str">
        <f t="shared" si="0"/>
        <v/>
      </c>
      <c r="M44" s="45"/>
    </row>
    <row r="45" spans="1:23" x14ac:dyDescent="0.2">
      <c r="A45" s="36"/>
      <c r="B45" s="580" t="s">
        <v>248</v>
      </c>
      <c r="C45" s="16"/>
      <c r="D45" s="17"/>
      <c r="E45" s="18"/>
      <c r="F45" s="17"/>
      <c r="G45" s="57" t="str">
        <f t="shared" si="1"/>
        <v/>
      </c>
      <c r="H45" s="17"/>
      <c r="I45" s="17"/>
      <c r="J45" s="737"/>
      <c r="K45" s="737"/>
      <c r="L45" s="58" t="str">
        <f t="shared" si="0"/>
        <v/>
      </c>
      <c r="M45" s="45"/>
    </row>
    <row r="46" spans="1:23" x14ac:dyDescent="0.2">
      <c r="A46" s="36"/>
      <c r="B46" s="580" t="s">
        <v>248</v>
      </c>
      <c r="C46" s="16"/>
      <c r="D46" s="17"/>
      <c r="E46" s="18"/>
      <c r="F46" s="17"/>
      <c r="G46" s="57" t="str">
        <f t="shared" si="1"/>
        <v/>
      </c>
      <c r="H46" s="17"/>
      <c r="I46" s="17"/>
      <c r="J46" s="19"/>
      <c r="K46" s="19"/>
      <c r="L46" s="58" t="str">
        <f t="shared" si="0"/>
        <v/>
      </c>
      <c r="M46" s="45"/>
    </row>
    <row r="47" spans="1:23" x14ac:dyDescent="0.2">
      <c r="A47" s="36"/>
      <c r="B47" s="580" t="s">
        <v>248</v>
      </c>
      <c r="C47" s="16"/>
      <c r="D47" s="17"/>
      <c r="E47" s="18"/>
      <c r="F47" s="17"/>
      <c r="G47" s="57" t="str">
        <f t="shared" si="1"/>
        <v/>
      </c>
      <c r="H47" s="17"/>
      <c r="I47" s="17"/>
      <c r="J47" s="19"/>
      <c r="K47" s="19"/>
      <c r="L47" s="58" t="str">
        <f t="shared" si="0"/>
        <v/>
      </c>
      <c r="M47" s="45"/>
    </row>
    <row r="48" spans="1:23" x14ac:dyDescent="0.2">
      <c r="A48" s="36"/>
      <c r="B48" s="580" t="s">
        <v>248</v>
      </c>
      <c r="C48" s="16"/>
      <c r="D48" s="17"/>
      <c r="E48" s="18"/>
      <c r="F48" s="17"/>
      <c r="G48" s="57" t="str">
        <f t="shared" si="1"/>
        <v/>
      </c>
      <c r="H48" s="17"/>
      <c r="I48" s="17"/>
      <c r="J48" s="19"/>
      <c r="K48" s="19"/>
      <c r="L48" s="58" t="str">
        <f t="shared" si="0"/>
        <v/>
      </c>
      <c r="M48" s="45"/>
    </row>
    <row r="49" spans="1:23" x14ac:dyDescent="0.2">
      <c r="A49" s="36"/>
      <c r="B49" s="580" t="s">
        <v>248</v>
      </c>
      <c r="C49" s="16"/>
      <c r="D49" s="17"/>
      <c r="E49" s="18"/>
      <c r="F49" s="17"/>
      <c r="G49" s="57" t="str">
        <f t="shared" si="1"/>
        <v/>
      </c>
      <c r="H49" s="17"/>
      <c r="I49" s="17"/>
      <c r="J49" s="19"/>
      <c r="K49" s="19"/>
      <c r="L49" s="58" t="str">
        <f t="shared" si="0"/>
        <v/>
      </c>
      <c r="M49" s="45"/>
    </row>
    <row r="50" spans="1:23" x14ac:dyDescent="0.2">
      <c r="A50" s="36"/>
      <c r="B50" s="580" t="s">
        <v>248</v>
      </c>
      <c r="C50" s="16"/>
      <c r="D50" s="17"/>
      <c r="E50" s="18"/>
      <c r="F50" s="17"/>
      <c r="G50" s="57" t="str">
        <f t="shared" si="1"/>
        <v/>
      </c>
      <c r="H50" s="17"/>
      <c r="I50" s="17"/>
      <c r="J50" s="19"/>
      <c r="K50" s="19"/>
      <c r="L50" s="58" t="str">
        <f t="shared" si="0"/>
        <v/>
      </c>
      <c r="M50" s="45"/>
    </row>
    <row r="51" spans="1:23" x14ac:dyDescent="0.2">
      <c r="A51" s="36"/>
      <c r="B51" s="580" t="s">
        <v>248</v>
      </c>
      <c r="C51" s="16"/>
      <c r="D51" s="17"/>
      <c r="E51" s="18"/>
      <c r="F51" s="17"/>
      <c r="G51" s="57" t="str">
        <f t="shared" si="1"/>
        <v/>
      </c>
      <c r="H51" s="17"/>
      <c r="I51" s="17"/>
      <c r="J51" s="19"/>
      <c r="K51" s="19"/>
      <c r="L51" s="58" t="str">
        <f t="shared" si="0"/>
        <v/>
      </c>
      <c r="M51" s="45"/>
    </row>
    <row r="52" spans="1:23" x14ac:dyDescent="0.2">
      <c r="A52" s="36"/>
      <c r="B52" s="580" t="s">
        <v>248</v>
      </c>
      <c r="C52" s="16"/>
      <c r="D52" s="17"/>
      <c r="E52" s="18"/>
      <c r="F52" s="17"/>
      <c r="G52" s="57" t="str">
        <f t="shared" si="1"/>
        <v/>
      </c>
      <c r="H52" s="17"/>
      <c r="I52" s="17"/>
      <c r="J52" s="19"/>
      <c r="K52" s="19"/>
      <c r="L52" s="58" t="str">
        <f t="shared" si="0"/>
        <v/>
      </c>
      <c r="M52" s="45"/>
    </row>
    <row r="53" spans="1:23" x14ac:dyDescent="0.2">
      <c r="A53" s="36"/>
      <c r="B53" s="580" t="s">
        <v>248</v>
      </c>
      <c r="C53" s="16"/>
      <c r="D53" s="17"/>
      <c r="E53" s="18"/>
      <c r="F53" s="17"/>
      <c r="G53" s="57" t="str">
        <f t="shared" si="1"/>
        <v/>
      </c>
      <c r="H53" s="17"/>
      <c r="I53" s="17"/>
      <c r="J53" s="19"/>
      <c r="K53" s="19"/>
      <c r="L53" s="58" t="str">
        <f t="shared" si="0"/>
        <v/>
      </c>
      <c r="M53" s="45"/>
    </row>
    <row r="54" spans="1:23" x14ac:dyDescent="0.2">
      <c r="A54" s="36"/>
      <c r="B54" s="580" t="s">
        <v>248</v>
      </c>
      <c r="C54" s="16"/>
      <c r="D54" s="17"/>
      <c r="E54" s="18"/>
      <c r="F54" s="17"/>
      <c r="G54" s="57" t="str">
        <f t="shared" si="1"/>
        <v/>
      </c>
      <c r="H54" s="17"/>
      <c r="I54" s="17"/>
      <c r="J54" s="19"/>
      <c r="K54" s="19"/>
      <c r="L54" s="58" t="str">
        <f t="shared" si="0"/>
        <v/>
      </c>
      <c r="M54" s="45"/>
    </row>
    <row r="55" spans="1:23" x14ac:dyDescent="0.2">
      <c r="A55" s="36"/>
      <c r="B55" s="580" t="s">
        <v>248</v>
      </c>
      <c r="C55" s="16"/>
      <c r="D55" s="17"/>
      <c r="E55" s="18"/>
      <c r="F55" s="17"/>
      <c r="G55" s="57" t="str">
        <f t="shared" si="1"/>
        <v/>
      </c>
      <c r="H55" s="17"/>
      <c r="I55" s="17"/>
      <c r="J55" s="19"/>
      <c r="K55" s="19"/>
      <c r="L55" s="58" t="str">
        <f t="shared" si="0"/>
        <v/>
      </c>
      <c r="M55" s="45"/>
    </row>
    <row r="56" spans="1:23" x14ac:dyDescent="0.2">
      <c r="A56" s="36"/>
      <c r="B56" s="580" t="s">
        <v>248</v>
      </c>
      <c r="C56" s="16"/>
      <c r="D56" s="17"/>
      <c r="E56" s="18"/>
      <c r="F56" s="17"/>
      <c r="G56" s="57" t="str">
        <f t="shared" si="1"/>
        <v/>
      </c>
      <c r="H56" s="17"/>
      <c r="I56" s="17"/>
      <c r="J56" s="19"/>
      <c r="K56" s="19"/>
      <c r="L56" s="58" t="str">
        <f t="shared" si="0"/>
        <v/>
      </c>
      <c r="M56" s="45"/>
    </row>
    <row r="57" spans="1:23" x14ac:dyDescent="0.2">
      <c r="A57" s="36"/>
      <c r="B57" s="580" t="s">
        <v>248</v>
      </c>
      <c r="C57" s="16"/>
      <c r="D57" s="17"/>
      <c r="E57" s="18"/>
      <c r="F57" s="17"/>
      <c r="G57" s="57" t="str">
        <f t="shared" si="1"/>
        <v/>
      </c>
      <c r="H57" s="17"/>
      <c r="I57" s="17"/>
      <c r="J57" s="19"/>
      <c r="K57" s="19"/>
      <c r="L57" s="58" t="str">
        <f t="shared" si="0"/>
        <v/>
      </c>
      <c r="M57" s="45"/>
    </row>
    <row r="58" spans="1:23" x14ac:dyDescent="0.2">
      <c r="A58" s="36"/>
      <c r="B58" s="580" t="s">
        <v>248</v>
      </c>
      <c r="C58" s="16"/>
      <c r="D58" s="17"/>
      <c r="E58" s="18"/>
      <c r="F58" s="17"/>
      <c r="G58" s="57" t="str">
        <f t="shared" si="1"/>
        <v/>
      </c>
      <c r="H58" s="17"/>
      <c r="I58" s="17"/>
      <c r="J58" s="19"/>
      <c r="K58" s="19"/>
      <c r="L58" s="58" t="str">
        <f t="shared" si="0"/>
        <v/>
      </c>
      <c r="M58" s="45"/>
    </row>
    <row r="59" spans="1:23" x14ac:dyDescent="0.2">
      <c r="A59" s="36"/>
      <c r="B59" s="580" t="s">
        <v>248</v>
      </c>
      <c r="C59" s="16"/>
      <c r="D59" s="17"/>
      <c r="E59" s="18"/>
      <c r="F59" s="17"/>
      <c r="G59" s="57" t="str">
        <f t="shared" si="1"/>
        <v/>
      </c>
      <c r="H59" s="17"/>
      <c r="I59" s="17"/>
      <c r="J59" s="19"/>
      <c r="K59" s="19"/>
      <c r="L59" s="58" t="str">
        <f t="shared" si="0"/>
        <v/>
      </c>
      <c r="M59" s="45"/>
    </row>
    <row r="60" spans="1:23" x14ac:dyDescent="0.2">
      <c r="A60" s="36"/>
      <c r="B60" s="580" t="s">
        <v>248</v>
      </c>
      <c r="C60" s="16"/>
      <c r="D60" s="17"/>
      <c r="E60" s="18"/>
      <c r="F60" s="17"/>
      <c r="G60" s="57" t="str">
        <f t="shared" si="1"/>
        <v/>
      </c>
      <c r="H60" s="17"/>
      <c r="I60" s="17"/>
      <c r="J60" s="19"/>
      <c r="K60" s="19"/>
      <c r="L60" s="58" t="str">
        <f t="shared" si="0"/>
        <v/>
      </c>
      <c r="M60" s="45"/>
    </row>
    <row r="61" spans="1:23" x14ac:dyDescent="0.2">
      <c r="A61" s="36"/>
      <c r="B61" s="580" t="s">
        <v>248</v>
      </c>
      <c r="C61" s="16"/>
      <c r="D61" s="17"/>
      <c r="E61" s="18"/>
      <c r="F61" s="17"/>
      <c r="G61" s="57" t="str">
        <f t="shared" si="1"/>
        <v/>
      </c>
      <c r="H61" s="17"/>
      <c r="I61" s="17"/>
      <c r="J61" s="19"/>
      <c r="K61" s="19"/>
      <c r="L61" s="58" t="str">
        <f t="shared" si="0"/>
        <v/>
      </c>
      <c r="M61" s="45"/>
    </row>
    <row r="62" spans="1:23" x14ac:dyDescent="0.2">
      <c r="A62" s="36"/>
      <c r="B62" s="580" t="s">
        <v>248</v>
      </c>
      <c r="C62" s="16"/>
      <c r="D62" s="17"/>
      <c r="E62" s="18"/>
      <c r="F62" s="17"/>
      <c r="G62" s="57" t="str">
        <f t="shared" si="1"/>
        <v/>
      </c>
      <c r="H62" s="17"/>
      <c r="I62" s="17"/>
      <c r="J62" s="19"/>
      <c r="K62" s="19"/>
      <c r="L62" s="58" t="str">
        <f t="shared" si="0"/>
        <v/>
      </c>
      <c r="M62" s="45"/>
    </row>
    <row r="63" spans="1:23" s="508" customFormat="1" x14ac:dyDescent="0.2">
      <c r="A63" s="504"/>
      <c r="B63" s="580"/>
      <c r="C63" s="509" t="s">
        <v>563</v>
      </c>
      <c r="D63" s="510">
        <f>SUM(D38:D62)</f>
        <v>411</v>
      </c>
      <c r="E63" s="510"/>
      <c r="F63" s="510"/>
      <c r="G63" s="57"/>
      <c r="H63" s="510"/>
      <c r="I63" s="544">
        <f>SUM(I38:I62)</f>
        <v>0</v>
      </c>
      <c r="J63" s="544">
        <f>SUM(J38:J62)</f>
        <v>82968836</v>
      </c>
      <c r="K63" s="544">
        <f>SUM(K38:K62)</f>
        <v>0</v>
      </c>
      <c r="L63" s="544">
        <f>SUM(L38:L62)</f>
        <v>445545.92890569998</v>
      </c>
      <c r="M63" s="506"/>
      <c r="W63" s="3"/>
    </row>
    <row r="64" spans="1:23" x14ac:dyDescent="0.2">
      <c r="A64" s="36"/>
      <c r="B64" s="580" t="s">
        <v>244</v>
      </c>
      <c r="C64" s="16"/>
      <c r="D64" s="17">
        <v>402</v>
      </c>
      <c r="E64" s="18">
        <v>0.26586300000000002</v>
      </c>
      <c r="F64" s="17">
        <v>436.7</v>
      </c>
      <c r="G64" s="57">
        <f t="shared" si="1"/>
        <v>0.18266855607494134</v>
      </c>
      <c r="H64" s="17"/>
      <c r="I64" s="17"/>
      <c r="J64" s="19">
        <v>295451198</v>
      </c>
      <c r="K64" s="737"/>
      <c r="L64" s="58">
        <f t="shared" si="0"/>
        <v>961048.81853874016</v>
      </c>
      <c r="M64" s="45"/>
    </row>
    <row r="65" spans="1:23" x14ac:dyDescent="0.2">
      <c r="A65" s="36"/>
      <c r="B65" s="580" t="s">
        <v>244</v>
      </c>
      <c r="C65" s="16"/>
      <c r="D65" s="17"/>
      <c r="E65" s="18"/>
      <c r="F65" s="17"/>
      <c r="G65" s="57" t="str">
        <f t="shared" si="1"/>
        <v/>
      </c>
      <c r="H65" s="17"/>
      <c r="I65" s="17"/>
      <c r="J65" s="19"/>
      <c r="K65" s="737"/>
      <c r="L65" s="58" t="str">
        <f t="shared" si="0"/>
        <v/>
      </c>
      <c r="M65" s="45"/>
    </row>
    <row r="66" spans="1:23" x14ac:dyDescent="0.2">
      <c r="A66" s="36"/>
      <c r="B66" s="580" t="s">
        <v>244</v>
      </c>
      <c r="C66" s="16"/>
      <c r="D66" s="17"/>
      <c r="E66" s="18"/>
      <c r="F66" s="17"/>
      <c r="G66" s="57" t="str">
        <f t="shared" si="1"/>
        <v/>
      </c>
      <c r="H66" s="17"/>
      <c r="I66" s="17"/>
      <c r="J66" s="737"/>
      <c r="K66" s="737"/>
      <c r="L66" s="58" t="str">
        <f t="shared" si="0"/>
        <v/>
      </c>
      <c r="M66" s="45"/>
    </row>
    <row r="67" spans="1:23" x14ac:dyDescent="0.2">
      <c r="A67" s="36"/>
      <c r="B67" s="580" t="s">
        <v>244</v>
      </c>
      <c r="C67" s="16"/>
      <c r="D67" s="17"/>
      <c r="E67" s="18"/>
      <c r="F67" s="17"/>
      <c r="G67" s="57" t="str">
        <f t="shared" si="1"/>
        <v/>
      </c>
      <c r="H67" s="17"/>
      <c r="I67" s="17"/>
      <c r="J67" s="737"/>
      <c r="K67" s="737"/>
      <c r="L67" s="58" t="str">
        <f t="shared" si="0"/>
        <v/>
      </c>
      <c r="M67" s="45"/>
    </row>
    <row r="68" spans="1:23" x14ac:dyDescent="0.2">
      <c r="A68" s="36"/>
      <c r="B68" s="580" t="s">
        <v>244</v>
      </c>
      <c r="C68" s="16"/>
      <c r="D68" s="17"/>
      <c r="E68" s="18"/>
      <c r="F68" s="17"/>
      <c r="G68" s="57" t="str">
        <f t="shared" si="1"/>
        <v/>
      </c>
      <c r="H68" s="17"/>
      <c r="I68" s="17"/>
      <c r="J68" s="737"/>
      <c r="K68" s="737"/>
      <c r="L68" s="58" t="str">
        <f t="shared" si="0"/>
        <v/>
      </c>
      <c r="M68" s="45"/>
    </row>
    <row r="69" spans="1:23" x14ac:dyDescent="0.2">
      <c r="A69" s="36"/>
      <c r="B69" s="580" t="s">
        <v>244</v>
      </c>
      <c r="C69" s="16"/>
      <c r="D69" s="17"/>
      <c r="E69" s="18"/>
      <c r="F69" s="17"/>
      <c r="G69" s="57" t="str">
        <f t="shared" si="1"/>
        <v/>
      </c>
      <c r="H69" s="17"/>
      <c r="I69" s="17"/>
      <c r="J69" s="737"/>
      <c r="K69" s="737"/>
      <c r="L69" s="58" t="str">
        <f t="shared" si="0"/>
        <v/>
      </c>
      <c r="M69" s="45"/>
    </row>
    <row r="70" spans="1:23" x14ac:dyDescent="0.2">
      <c r="A70" s="36"/>
      <c r="B70" s="580" t="s">
        <v>244</v>
      </c>
      <c r="C70" s="16"/>
      <c r="D70" s="17"/>
      <c r="E70" s="18"/>
      <c r="F70" s="17"/>
      <c r="G70" s="57" t="str">
        <f t="shared" si="1"/>
        <v/>
      </c>
      <c r="H70" s="17"/>
      <c r="I70" s="17"/>
      <c r="J70" s="19"/>
      <c r="K70" s="19"/>
      <c r="L70" s="58" t="str">
        <f t="shared" si="0"/>
        <v/>
      </c>
      <c r="M70" s="45"/>
    </row>
    <row r="71" spans="1:23" x14ac:dyDescent="0.2">
      <c r="A71" s="36"/>
      <c r="B71" s="580" t="s">
        <v>244</v>
      </c>
      <c r="C71" s="16"/>
      <c r="D71" s="17"/>
      <c r="E71" s="18"/>
      <c r="F71" s="17"/>
      <c r="G71" s="57" t="str">
        <f t="shared" si="1"/>
        <v/>
      </c>
      <c r="H71" s="17"/>
      <c r="I71" s="17"/>
      <c r="J71" s="19"/>
      <c r="K71" s="19"/>
      <c r="L71" s="58" t="str">
        <f t="shared" si="0"/>
        <v/>
      </c>
      <c r="M71" s="45"/>
    </row>
    <row r="72" spans="1:23" x14ac:dyDescent="0.2">
      <c r="A72" s="36"/>
      <c r="B72" s="580" t="s">
        <v>244</v>
      </c>
      <c r="C72" s="16"/>
      <c r="D72" s="17"/>
      <c r="E72" s="18"/>
      <c r="F72" s="17"/>
      <c r="G72" s="57" t="str">
        <f t="shared" si="1"/>
        <v/>
      </c>
      <c r="H72" s="17"/>
      <c r="I72" s="17"/>
      <c r="J72" s="19"/>
      <c r="K72" s="19"/>
      <c r="L72" s="58" t="str">
        <f t="shared" si="0"/>
        <v/>
      </c>
      <c r="M72" s="45"/>
    </row>
    <row r="73" spans="1:23" x14ac:dyDescent="0.2">
      <c r="A73" s="36"/>
      <c r="B73" s="580" t="s">
        <v>244</v>
      </c>
      <c r="C73" s="16"/>
      <c r="D73" s="17"/>
      <c r="E73" s="18"/>
      <c r="F73" s="17"/>
      <c r="G73" s="57" t="str">
        <f t="shared" si="1"/>
        <v/>
      </c>
      <c r="H73" s="17"/>
      <c r="I73" s="17"/>
      <c r="J73" s="19"/>
      <c r="K73" s="19"/>
      <c r="L73" s="58" t="str">
        <f t="shared" si="0"/>
        <v/>
      </c>
      <c r="M73" s="45"/>
    </row>
    <row r="74" spans="1:23" s="508" customFormat="1" x14ac:dyDescent="0.2">
      <c r="A74" s="504"/>
      <c r="B74" s="509"/>
      <c r="C74" s="509" t="s">
        <v>565</v>
      </c>
      <c r="D74" s="510">
        <f>SUM(D64:D73)</f>
        <v>402</v>
      </c>
      <c r="E74" s="510"/>
      <c r="F74" s="510"/>
      <c r="G74" s="57"/>
      <c r="H74" s="510"/>
      <c r="I74" s="544">
        <f>SUM(I64:I73)</f>
        <v>0</v>
      </c>
      <c r="J74" s="544">
        <f>SUM(J64:J73)</f>
        <v>295451198</v>
      </c>
      <c r="K74" s="544">
        <f>SUM(K64:K73)</f>
        <v>0</v>
      </c>
      <c r="L74" s="544">
        <f>SUM(L64:L73)</f>
        <v>961048.81853874016</v>
      </c>
      <c r="M74" s="506"/>
      <c r="W74" s="3"/>
    </row>
    <row r="75" spans="1:23" x14ac:dyDescent="0.2">
      <c r="A75" s="36"/>
      <c r="B75" s="580" t="s">
        <v>247</v>
      </c>
      <c r="C75" s="16"/>
      <c r="D75" s="17"/>
      <c r="E75" s="18"/>
      <c r="F75" s="17"/>
      <c r="G75" s="57" t="str">
        <f t="shared" si="1"/>
        <v/>
      </c>
      <c r="H75" s="17"/>
      <c r="I75" s="17"/>
      <c r="J75" s="737"/>
      <c r="K75" s="737"/>
      <c r="L75" s="58" t="str">
        <f t="shared" si="0"/>
        <v/>
      </c>
      <c r="M75" s="45"/>
    </row>
    <row r="76" spans="1:23" x14ac:dyDescent="0.2">
      <c r="A76" s="36"/>
      <c r="B76" s="580" t="s">
        <v>247</v>
      </c>
      <c r="C76" s="16"/>
      <c r="D76" s="17"/>
      <c r="E76" s="18"/>
      <c r="F76" s="17"/>
      <c r="G76" s="57" t="str">
        <f t="shared" si="1"/>
        <v/>
      </c>
      <c r="H76" s="17"/>
      <c r="I76" s="17"/>
      <c r="J76" s="737"/>
      <c r="K76" s="737"/>
      <c r="L76" s="58" t="str">
        <f t="shared" si="0"/>
        <v/>
      </c>
      <c r="M76" s="45"/>
    </row>
    <row r="77" spans="1:23" x14ac:dyDescent="0.2">
      <c r="A77" s="36"/>
      <c r="B77" s="580" t="s">
        <v>247</v>
      </c>
      <c r="C77" s="16"/>
      <c r="D77" s="17"/>
      <c r="E77" s="18"/>
      <c r="F77" s="17"/>
      <c r="G77" s="57" t="str">
        <f t="shared" si="1"/>
        <v/>
      </c>
      <c r="H77" s="17"/>
      <c r="I77" s="17"/>
      <c r="J77" s="737"/>
      <c r="K77" s="737"/>
      <c r="L77" s="58" t="str">
        <f t="shared" si="0"/>
        <v/>
      </c>
      <c r="M77" s="45"/>
    </row>
    <row r="78" spans="1:23" x14ac:dyDescent="0.2">
      <c r="A78" s="36"/>
      <c r="B78" s="580" t="s">
        <v>247</v>
      </c>
      <c r="C78" s="16"/>
      <c r="D78" s="17"/>
      <c r="E78" s="18"/>
      <c r="F78" s="17"/>
      <c r="G78" s="57" t="str">
        <f t="shared" si="1"/>
        <v/>
      </c>
      <c r="H78" s="17"/>
      <c r="I78" s="17"/>
      <c r="J78" s="737"/>
      <c r="K78" s="737"/>
      <c r="L78" s="58" t="str">
        <f t="shared" si="0"/>
        <v/>
      </c>
      <c r="M78" s="45"/>
    </row>
    <row r="79" spans="1:23" x14ac:dyDescent="0.2">
      <c r="A79" s="36"/>
      <c r="B79" s="580" t="s">
        <v>247</v>
      </c>
      <c r="C79" s="16"/>
      <c r="D79" s="17"/>
      <c r="E79" s="18"/>
      <c r="F79" s="17"/>
      <c r="G79" s="57" t="str">
        <f t="shared" si="1"/>
        <v/>
      </c>
      <c r="H79" s="17"/>
      <c r="I79" s="17"/>
      <c r="J79" s="737"/>
      <c r="K79" s="737"/>
      <c r="L79" s="58" t="str">
        <f t="shared" si="0"/>
        <v/>
      </c>
      <c r="M79" s="45"/>
    </row>
    <row r="80" spans="1:23" x14ac:dyDescent="0.2">
      <c r="A80" s="36"/>
      <c r="B80" s="580" t="s">
        <v>247</v>
      </c>
      <c r="C80" s="16"/>
      <c r="D80" s="17"/>
      <c r="E80" s="18"/>
      <c r="F80" s="17"/>
      <c r="G80" s="57" t="str">
        <f t="shared" si="1"/>
        <v/>
      </c>
      <c r="H80" s="17"/>
      <c r="I80" s="17"/>
      <c r="J80" s="737"/>
      <c r="K80" s="737"/>
      <c r="L80" s="58" t="str">
        <f t="shared" si="0"/>
        <v/>
      </c>
      <c r="M80" s="45"/>
    </row>
    <row r="81" spans="1:23" x14ac:dyDescent="0.2">
      <c r="A81" s="36"/>
      <c r="B81" s="580" t="s">
        <v>247</v>
      </c>
      <c r="C81" s="16"/>
      <c r="D81" s="17"/>
      <c r="E81" s="18"/>
      <c r="F81" s="17"/>
      <c r="G81" s="57" t="str">
        <f t="shared" si="1"/>
        <v/>
      </c>
      <c r="H81" s="17"/>
      <c r="I81" s="17"/>
      <c r="J81" s="19"/>
      <c r="K81" s="19"/>
      <c r="L81" s="58" t="str">
        <f t="shared" si="0"/>
        <v/>
      </c>
      <c r="M81" s="45"/>
    </row>
    <row r="82" spans="1:23" x14ac:dyDescent="0.2">
      <c r="A82" s="36"/>
      <c r="B82" s="580" t="s">
        <v>247</v>
      </c>
      <c r="C82" s="16"/>
      <c r="D82" s="17"/>
      <c r="E82" s="18"/>
      <c r="F82" s="17"/>
      <c r="G82" s="57" t="str">
        <f>IF(F82="", "",D82*F82/L82)</f>
        <v/>
      </c>
      <c r="H82" s="17"/>
      <c r="I82" s="17"/>
      <c r="J82" s="19"/>
      <c r="K82" s="19"/>
      <c r="L82" s="58" t="str">
        <f t="shared" si="0"/>
        <v/>
      </c>
      <c r="M82" s="45"/>
    </row>
    <row r="83" spans="1:23" x14ac:dyDescent="0.2">
      <c r="A83" s="36"/>
      <c r="B83" s="580" t="s">
        <v>247</v>
      </c>
      <c r="C83" s="16"/>
      <c r="D83" s="17"/>
      <c r="E83" s="18"/>
      <c r="F83" s="17"/>
      <c r="G83" s="57" t="str">
        <f>IF(F83="", "",D83*F83/L83)</f>
        <v/>
      </c>
      <c r="H83" s="17"/>
      <c r="I83" s="17"/>
      <c r="J83" s="19"/>
      <c r="K83" s="19"/>
      <c r="L83" s="58" t="str">
        <f t="shared" si="0"/>
        <v/>
      </c>
      <c r="M83" s="45"/>
    </row>
    <row r="84" spans="1:23" x14ac:dyDescent="0.2">
      <c r="A84" s="36"/>
      <c r="B84" s="580" t="s">
        <v>247</v>
      </c>
      <c r="C84" s="16"/>
      <c r="D84" s="17"/>
      <c r="E84" s="18"/>
      <c r="F84" s="17"/>
      <c r="G84" s="57" t="str">
        <f>IF(F84="", "",D84*F84/L84)</f>
        <v/>
      </c>
      <c r="H84" s="17"/>
      <c r="I84" s="17"/>
      <c r="J84" s="19"/>
      <c r="K84" s="19"/>
      <c r="L84" s="58" t="str">
        <f t="shared" si="0"/>
        <v/>
      </c>
      <c r="M84" s="45"/>
    </row>
    <row r="85" spans="1:23" s="508" customFormat="1" x14ac:dyDescent="0.2">
      <c r="A85" s="504"/>
      <c r="B85" s="509"/>
      <c r="C85" s="509" t="s">
        <v>566</v>
      </c>
      <c r="D85" s="510">
        <f>SUM(D75:D84)</f>
        <v>0</v>
      </c>
      <c r="E85" s="510"/>
      <c r="F85" s="510"/>
      <c r="G85" s="510"/>
      <c r="H85" s="510"/>
      <c r="I85" s="544">
        <f>SUM(I75:I84)</f>
        <v>0</v>
      </c>
      <c r="J85" s="544">
        <f>SUM(J75:J84)</f>
        <v>0</v>
      </c>
      <c r="K85" s="544">
        <f>SUM(K75:K84)</f>
        <v>0</v>
      </c>
      <c r="L85" s="544">
        <f>SUM(L75:L84)</f>
        <v>0</v>
      </c>
      <c r="M85" s="506"/>
      <c r="W85" s="3"/>
    </row>
    <row r="86" spans="1:23" x14ac:dyDescent="0.2">
      <c r="A86" s="36"/>
      <c r="B86" s="15"/>
      <c r="C86" s="16"/>
      <c r="D86" s="17"/>
      <c r="E86" s="18"/>
      <c r="F86" s="17"/>
      <c r="G86" s="57" t="s">
        <v>921</v>
      </c>
      <c r="H86" s="17"/>
      <c r="I86" s="17"/>
      <c r="J86" s="19"/>
      <c r="K86" s="19"/>
      <c r="L86" s="58" t="str">
        <f>IF(D86="","",IF(F86&lt;&gt;"",F86*D86+J86*(E86/100),(J86-K86)*(E86/100)+H86*I86))</f>
        <v/>
      </c>
      <c r="M86" s="45"/>
    </row>
    <row r="87" spans="1:23" x14ac:dyDescent="0.2">
      <c r="A87" s="36"/>
      <c r="B87" s="59" t="s">
        <v>249</v>
      </c>
      <c r="C87" s="60"/>
      <c r="D87" s="355">
        <f>D37+D63+D74+D85</f>
        <v>6028</v>
      </c>
      <c r="E87" s="38"/>
      <c r="F87" s="40"/>
      <c r="G87" s="40" t="s">
        <v>250</v>
      </c>
      <c r="H87" s="38"/>
      <c r="I87" s="38"/>
      <c r="J87" s="654">
        <f>J37+J63+J74+J85</f>
        <v>1443146095</v>
      </c>
      <c r="K87" s="62" t="s">
        <v>251</v>
      </c>
      <c r="L87" s="654">
        <f>L37+L63+L74+L85</f>
        <v>6905594.9811308803</v>
      </c>
      <c r="M87" s="45"/>
    </row>
    <row r="88" spans="1:23" x14ac:dyDescent="0.2">
      <c r="A88" s="63"/>
      <c r="B88" s="64"/>
      <c r="C88" s="64"/>
      <c r="D88" s="65"/>
      <c r="E88" s="65"/>
      <c r="F88" s="66"/>
      <c r="G88" s="65"/>
      <c r="H88" s="65"/>
      <c r="I88" s="65"/>
      <c r="J88" s="65"/>
      <c r="K88" s="67"/>
      <c r="L88" s="68"/>
      <c r="M88" s="69"/>
    </row>
    <row r="89" spans="1:23" ht="18" x14ac:dyDescent="0.25">
      <c r="A89" s="30"/>
      <c r="B89" s="70"/>
      <c r="C89" s="70"/>
      <c r="D89" s="32"/>
      <c r="E89" s="32"/>
      <c r="F89" s="32"/>
      <c r="G89" s="32"/>
      <c r="H89" s="32"/>
      <c r="I89" s="32"/>
      <c r="J89" s="32"/>
      <c r="K89" s="33"/>
      <c r="L89" s="33"/>
      <c r="M89" s="71"/>
    </row>
    <row r="90" spans="1:23" ht="15.75" x14ac:dyDescent="0.25">
      <c r="A90" s="36"/>
      <c r="B90" s="844" t="str">
        <f>B2</f>
        <v>Bellingen Shire Council</v>
      </c>
      <c r="C90" s="845"/>
      <c r="D90" s="845"/>
      <c r="E90" s="845"/>
      <c r="F90" s="846"/>
      <c r="G90" s="42"/>
      <c r="H90" s="42"/>
      <c r="I90" s="42"/>
      <c r="J90" s="38"/>
      <c r="K90" s="39"/>
      <c r="L90" s="40"/>
      <c r="M90" s="48"/>
    </row>
    <row r="91" spans="1:23" ht="23.25" x14ac:dyDescent="0.35">
      <c r="A91" s="36"/>
      <c r="B91" s="72"/>
      <c r="C91" s="840" t="s">
        <v>26</v>
      </c>
      <c r="D91" s="840"/>
      <c r="E91" s="840"/>
      <c r="F91" s="840"/>
      <c r="G91" s="840"/>
      <c r="H91" s="840"/>
      <c r="I91" s="840"/>
      <c r="J91" s="840"/>
      <c r="K91" s="840"/>
      <c r="L91" s="76"/>
      <c r="M91" s="46"/>
    </row>
    <row r="92" spans="1:23" ht="15.75" x14ac:dyDescent="0.25">
      <c r="A92" s="36"/>
      <c r="B92" s="73"/>
      <c r="C92" s="73"/>
      <c r="D92" s="74"/>
      <c r="E92" s="74"/>
      <c r="F92" s="74"/>
      <c r="G92" s="74"/>
      <c r="H92" s="74"/>
      <c r="I92" s="74"/>
      <c r="J92" s="75"/>
      <c r="K92" s="76"/>
      <c r="L92" s="76"/>
      <c r="M92" s="46"/>
    </row>
    <row r="93" spans="1:23" x14ac:dyDescent="0.2">
      <c r="A93" s="36"/>
      <c r="B93" s="47"/>
      <c r="C93" s="47"/>
      <c r="D93" s="42"/>
      <c r="E93" s="42"/>
      <c r="F93" s="42"/>
      <c r="G93" s="42"/>
      <c r="H93" s="42"/>
      <c r="I93" s="42"/>
      <c r="J93" s="38"/>
      <c r="K93" s="39"/>
      <c r="L93" s="39"/>
      <c r="M93" s="48"/>
    </row>
    <row r="94" spans="1:23" ht="38.25" x14ac:dyDescent="0.2">
      <c r="A94" s="51"/>
      <c r="B94" s="52" t="s">
        <v>227</v>
      </c>
      <c r="C94" s="54" t="s">
        <v>548</v>
      </c>
      <c r="D94" s="77" t="s">
        <v>281</v>
      </c>
      <c r="E94" s="77" t="s">
        <v>229</v>
      </c>
      <c r="F94" s="77" t="s">
        <v>24</v>
      </c>
      <c r="G94" s="77" t="s">
        <v>230</v>
      </c>
      <c r="H94" s="77" t="s">
        <v>25</v>
      </c>
      <c r="I94" s="77" t="s">
        <v>231</v>
      </c>
      <c r="J94" s="54" t="s">
        <v>232</v>
      </c>
      <c r="K94" s="55" t="s">
        <v>233</v>
      </c>
      <c r="L94" s="406" t="s">
        <v>397</v>
      </c>
      <c r="M94" s="56"/>
    </row>
    <row r="95" spans="1:23" s="174" customFormat="1" x14ac:dyDescent="0.2">
      <c r="A95" s="167"/>
      <c r="B95" s="580" t="s">
        <v>246</v>
      </c>
      <c r="C95" s="15"/>
      <c r="D95" s="17"/>
      <c r="E95" s="168"/>
      <c r="F95" s="169"/>
      <c r="G95" s="170" t="str">
        <f>IF(F95="","",D95*F95/L95)</f>
        <v/>
      </c>
      <c r="H95" s="169"/>
      <c r="I95" s="169"/>
      <c r="J95" s="171"/>
      <c r="K95" s="171"/>
      <c r="L95" s="172" t="str">
        <f>IF(D95="","",IF(F95&lt;&gt;"",F95*D95+J95*(E95/100),(J95-K95)*(E95/100)+H95*I95))</f>
        <v/>
      </c>
      <c r="M95" s="173"/>
      <c r="W95" s="3"/>
    </row>
    <row r="96" spans="1:23" s="174" customFormat="1" x14ac:dyDescent="0.2">
      <c r="A96" s="167"/>
      <c r="B96" s="580" t="s">
        <v>246</v>
      </c>
      <c r="C96" s="15"/>
      <c r="D96" s="17"/>
      <c r="E96" s="168"/>
      <c r="F96" s="169"/>
      <c r="G96" s="170" t="str">
        <f t="shared" ref="G96:G144" si="2">IF(F96="","",D96*F96/L96)</f>
        <v/>
      </c>
      <c r="H96" s="169"/>
      <c r="I96" s="169"/>
      <c r="J96" s="171"/>
      <c r="K96" s="171"/>
      <c r="L96" s="172" t="str">
        <f t="shared" ref="L96:L144" si="3">IF(D96="","",IF(F96&lt;&gt;"",F96*D96+J96*(E96/100),(J96-K96)*(E96/100)+H96*I96))</f>
        <v/>
      </c>
      <c r="M96" s="173"/>
      <c r="W96" s="3"/>
    </row>
    <row r="97" spans="1:23" s="174" customFormat="1" x14ac:dyDescent="0.2">
      <c r="A97" s="167"/>
      <c r="B97" s="580" t="s">
        <v>246</v>
      </c>
      <c r="C97" s="15"/>
      <c r="D97" s="17"/>
      <c r="E97" s="168"/>
      <c r="F97" s="169"/>
      <c r="G97" s="170" t="str">
        <f t="shared" si="2"/>
        <v/>
      </c>
      <c r="H97" s="169"/>
      <c r="I97" s="169"/>
      <c r="J97" s="171"/>
      <c r="K97" s="171"/>
      <c r="L97" s="172" t="str">
        <f t="shared" si="3"/>
        <v/>
      </c>
      <c r="M97" s="173"/>
      <c r="W97" s="3"/>
    </row>
    <row r="98" spans="1:23" s="174" customFormat="1" x14ac:dyDescent="0.2">
      <c r="A98" s="167"/>
      <c r="B98" s="580" t="s">
        <v>246</v>
      </c>
      <c r="C98" s="15"/>
      <c r="D98" s="17"/>
      <c r="E98" s="168"/>
      <c r="F98" s="169"/>
      <c r="G98" s="170" t="str">
        <f t="shared" si="2"/>
        <v/>
      </c>
      <c r="H98" s="169"/>
      <c r="I98" s="169"/>
      <c r="J98" s="171"/>
      <c r="K98" s="171"/>
      <c r="L98" s="172" t="str">
        <f t="shared" si="3"/>
        <v/>
      </c>
      <c r="M98" s="173"/>
      <c r="W98" s="3"/>
    </row>
    <row r="99" spans="1:23" s="174" customFormat="1" x14ac:dyDescent="0.2">
      <c r="A99" s="167"/>
      <c r="B99" s="580" t="s">
        <v>246</v>
      </c>
      <c r="C99" s="15"/>
      <c r="D99" s="17"/>
      <c r="E99" s="168"/>
      <c r="F99" s="169"/>
      <c r="G99" s="170" t="str">
        <f t="shared" si="2"/>
        <v/>
      </c>
      <c r="H99" s="169"/>
      <c r="I99" s="169"/>
      <c r="J99" s="171"/>
      <c r="K99" s="171"/>
      <c r="L99" s="172" t="str">
        <f t="shared" si="3"/>
        <v/>
      </c>
      <c r="M99" s="173"/>
      <c r="W99" s="3"/>
    </row>
    <row r="100" spans="1:23" s="174" customFormat="1" x14ac:dyDescent="0.2">
      <c r="A100" s="167"/>
      <c r="B100" s="580" t="s">
        <v>246</v>
      </c>
      <c r="C100" s="15"/>
      <c r="D100" s="17"/>
      <c r="E100" s="168"/>
      <c r="F100" s="169"/>
      <c r="G100" s="170" t="str">
        <f t="shared" si="2"/>
        <v/>
      </c>
      <c r="H100" s="169"/>
      <c r="I100" s="169"/>
      <c r="J100" s="171"/>
      <c r="K100" s="171"/>
      <c r="L100" s="172" t="str">
        <f t="shared" si="3"/>
        <v/>
      </c>
      <c r="M100" s="173"/>
      <c r="W100" s="3"/>
    </row>
    <row r="101" spans="1:23" s="174" customFormat="1" x14ac:dyDescent="0.2">
      <c r="A101" s="167"/>
      <c r="B101" s="580" t="s">
        <v>246</v>
      </c>
      <c r="C101" s="15"/>
      <c r="D101" s="17"/>
      <c r="E101" s="168"/>
      <c r="F101" s="169"/>
      <c r="G101" s="170" t="str">
        <f t="shared" si="2"/>
        <v/>
      </c>
      <c r="H101" s="169"/>
      <c r="I101" s="169"/>
      <c r="J101" s="171"/>
      <c r="K101" s="171"/>
      <c r="L101" s="172" t="str">
        <f t="shared" si="3"/>
        <v/>
      </c>
      <c r="M101" s="173"/>
      <c r="W101" s="3"/>
    </row>
    <row r="102" spans="1:23" s="174" customFormat="1" x14ac:dyDescent="0.2">
      <c r="A102" s="167"/>
      <c r="B102" s="580" t="s">
        <v>246</v>
      </c>
      <c r="C102" s="15"/>
      <c r="D102" s="17"/>
      <c r="E102" s="168"/>
      <c r="F102" s="169"/>
      <c r="G102" s="170" t="str">
        <f t="shared" si="2"/>
        <v/>
      </c>
      <c r="H102" s="169"/>
      <c r="I102" s="169"/>
      <c r="J102" s="171"/>
      <c r="K102" s="171"/>
      <c r="L102" s="172" t="str">
        <f t="shared" si="3"/>
        <v/>
      </c>
      <c r="M102" s="173"/>
      <c r="W102" s="3"/>
    </row>
    <row r="103" spans="1:23" s="174" customFormat="1" x14ac:dyDescent="0.2">
      <c r="A103" s="167"/>
      <c r="B103" s="580" t="s">
        <v>246</v>
      </c>
      <c r="C103" s="15"/>
      <c r="D103" s="17"/>
      <c r="E103" s="168"/>
      <c r="F103" s="169"/>
      <c r="G103" s="170" t="str">
        <f t="shared" si="2"/>
        <v/>
      </c>
      <c r="H103" s="169"/>
      <c r="I103" s="169"/>
      <c r="J103" s="171"/>
      <c r="K103" s="171"/>
      <c r="L103" s="172" t="str">
        <f t="shared" si="3"/>
        <v/>
      </c>
      <c r="M103" s="173"/>
      <c r="W103" s="3"/>
    </row>
    <row r="104" spans="1:23" s="174" customFormat="1" x14ac:dyDescent="0.2">
      <c r="A104" s="167"/>
      <c r="B104" s="580" t="s">
        <v>246</v>
      </c>
      <c r="C104" s="15"/>
      <c r="D104" s="17"/>
      <c r="E104" s="168"/>
      <c r="F104" s="169"/>
      <c r="G104" s="170" t="str">
        <f t="shared" si="2"/>
        <v/>
      </c>
      <c r="H104" s="169"/>
      <c r="I104" s="169"/>
      <c r="J104" s="171"/>
      <c r="K104" s="171"/>
      <c r="L104" s="172" t="str">
        <f t="shared" si="3"/>
        <v/>
      </c>
      <c r="M104" s="173"/>
      <c r="W104" s="3"/>
    </row>
    <row r="105" spans="1:23" s="174" customFormat="1" x14ac:dyDescent="0.2">
      <c r="A105" s="167"/>
      <c r="B105" s="580" t="s">
        <v>248</v>
      </c>
      <c r="C105" s="15"/>
      <c r="D105" s="17"/>
      <c r="E105" s="168"/>
      <c r="F105" s="169"/>
      <c r="G105" s="170" t="str">
        <f t="shared" si="2"/>
        <v/>
      </c>
      <c r="H105" s="169"/>
      <c r="I105" s="169"/>
      <c r="J105" s="171"/>
      <c r="K105" s="171"/>
      <c r="L105" s="172" t="str">
        <f t="shared" si="3"/>
        <v/>
      </c>
      <c r="M105" s="173"/>
      <c r="W105" s="3"/>
    </row>
    <row r="106" spans="1:23" s="174" customFormat="1" x14ac:dyDescent="0.2">
      <c r="A106" s="167"/>
      <c r="B106" s="580" t="s">
        <v>248</v>
      </c>
      <c r="C106" s="15"/>
      <c r="D106" s="17"/>
      <c r="E106" s="168"/>
      <c r="F106" s="169"/>
      <c r="G106" s="170" t="str">
        <f t="shared" si="2"/>
        <v/>
      </c>
      <c r="H106" s="169"/>
      <c r="I106" s="169"/>
      <c r="J106" s="171"/>
      <c r="K106" s="171"/>
      <c r="L106" s="172" t="str">
        <f t="shared" si="3"/>
        <v/>
      </c>
      <c r="M106" s="173"/>
      <c r="W106" s="3"/>
    </row>
    <row r="107" spans="1:23" s="174" customFormat="1" x14ac:dyDescent="0.2">
      <c r="A107" s="167"/>
      <c r="B107" s="580" t="s">
        <v>248</v>
      </c>
      <c r="C107" s="15"/>
      <c r="D107" s="17"/>
      <c r="E107" s="168"/>
      <c r="F107" s="169"/>
      <c r="G107" s="170" t="str">
        <f t="shared" si="2"/>
        <v/>
      </c>
      <c r="H107" s="169"/>
      <c r="I107" s="169"/>
      <c r="J107" s="171"/>
      <c r="K107" s="171"/>
      <c r="L107" s="172" t="str">
        <f t="shared" si="3"/>
        <v/>
      </c>
      <c r="M107" s="173"/>
      <c r="W107" s="3"/>
    </row>
    <row r="108" spans="1:23" s="174" customFormat="1" x14ac:dyDescent="0.2">
      <c r="A108" s="167"/>
      <c r="B108" s="580" t="s">
        <v>248</v>
      </c>
      <c r="C108" s="15"/>
      <c r="D108" s="17"/>
      <c r="E108" s="168"/>
      <c r="F108" s="169"/>
      <c r="G108" s="170" t="str">
        <f t="shared" si="2"/>
        <v/>
      </c>
      <c r="H108" s="169"/>
      <c r="I108" s="169"/>
      <c r="J108" s="171"/>
      <c r="K108" s="171"/>
      <c r="L108" s="172" t="str">
        <f t="shared" si="3"/>
        <v/>
      </c>
      <c r="M108" s="173"/>
      <c r="W108" s="3"/>
    </row>
    <row r="109" spans="1:23" s="174" customFormat="1" x14ac:dyDescent="0.2">
      <c r="A109" s="167"/>
      <c r="B109" s="580" t="s">
        <v>248</v>
      </c>
      <c r="C109" s="15"/>
      <c r="D109" s="17"/>
      <c r="E109" s="168"/>
      <c r="F109" s="169"/>
      <c r="G109" s="170" t="str">
        <f t="shared" si="2"/>
        <v/>
      </c>
      <c r="H109" s="169"/>
      <c r="I109" s="169"/>
      <c r="J109" s="171"/>
      <c r="K109" s="171"/>
      <c r="L109" s="172" t="str">
        <f t="shared" si="3"/>
        <v/>
      </c>
      <c r="M109" s="173"/>
      <c r="W109" s="3"/>
    </row>
    <row r="110" spans="1:23" s="174" customFormat="1" x14ac:dyDescent="0.2">
      <c r="A110" s="167"/>
      <c r="B110" s="580" t="s">
        <v>248</v>
      </c>
      <c r="C110" s="15"/>
      <c r="D110" s="17"/>
      <c r="E110" s="168"/>
      <c r="F110" s="169"/>
      <c r="G110" s="170" t="str">
        <f t="shared" si="2"/>
        <v/>
      </c>
      <c r="H110" s="169"/>
      <c r="I110" s="169"/>
      <c r="J110" s="171"/>
      <c r="K110" s="171"/>
      <c r="L110" s="172" t="str">
        <f t="shared" si="3"/>
        <v/>
      </c>
      <c r="M110" s="173"/>
      <c r="W110" s="3"/>
    </row>
    <row r="111" spans="1:23" s="174" customFormat="1" x14ac:dyDescent="0.2">
      <c r="A111" s="167"/>
      <c r="B111" s="580" t="s">
        <v>248</v>
      </c>
      <c r="C111" s="15"/>
      <c r="D111" s="17"/>
      <c r="E111" s="168"/>
      <c r="F111" s="169"/>
      <c r="G111" s="170" t="str">
        <f t="shared" si="2"/>
        <v/>
      </c>
      <c r="H111" s="169"/>
      <c r="I111" s="169"/>
      <c r="J111" s="171"/>
      <c r="K111" s="171"/>
      <c r="L111" s="172" t="str">
        <f t="shared" si="3"/>
        <v/>
      </c>
      <c r="M111" s="173"/>
      <c r="W111" s="3"/>
    </row>
    <row r="112" spans="1:23" s="174" customFormat="1" x14ac:dyDescent="0.2">
      <c r="A112" s="167"/>
      <c r="B112" s="580" t="s">
        <v>248</v>
      </c>
      <c r="C112" s="15"/>
      <c r="D112" s="17"/>
      <c r="E112" s="168"/>
      <c r="F112" s="169"/>
      <c r="G112" s="170" t="str">
        <f t="shared" si="2"/>
        <v/>
      </c>
      <c r="H112" s="169"/>
      <c r="I112" s="169"/>
      <c r="J112" s="171"/>
      <c r="K112" s="171"/>
      <c r="L112" s="172" t="str">
        <f t="shared" si="3"/>
        <v/>
      </c>
      <c r="M112" s="173"/>
      <c r="W112" s="3"/>
    </row>
    <row r="113" spans="1:23" s="174" customFormat="1" x14ac:dyDescent="0.2">
      <c r="A113" s="167"/>
      <c r="B113" s="580" t="s">
        <v>248</v>
      </c>
      <c r="C113" s="15"/>
      <c r="D113" s="17"/>
      <c r="E113" s="168"/>
      <c r="F113" s="169"/>
      <c r="G113" s="170" t="str">
        <f t="shared" si="2"/>
        <v/>
      </c>
      <c r="H113" s="169"/>
      <c r="I113" s="169"/>
      <c r="J113" s="171"/>
      <c r="K113" s="171"/>
      <c r="L113" s="172" t="str">
        <f t="shared" si="3"/>
        <v/>
      </c>
      <c r="M113" s="173"/>
      <c r="W113" s="3"/>
    </row>
    <row r="114" spans="1:23" s="174" customFormat="1" x14ac:dyDescent="0.2">
      <c r="A114" s="167"/>
      <c r="B114" s="580" t="s">
        <v>248</v>
      </c>
      <c r="C114" s="15"/>
      <c r="D114" s="17"/>
      <c r="E114" s="168"/>
      <c r="F114" s="169"/>
      <c r="G114" s="170" t="str">
        <f t="shared" si="2"/>
        <v/>
      </c>
      <c r="H114" s="169"/>
      <c r="I114" s="169"/>
      <c r="J114" s="171"/>
      <c r="K114" s="171"/>
      <c r="L114" s="172" t="str">
        <f t="shared" si="3"/>
        <v/>
      </c>
      <c r="M114" s="173"/>
      <c r="W114" s="3"/>
    </row>
    <row r="115" spans="1:23" s="174" customFormat="1" x14ac:dyDescent="0.2">
      <c r="A115" s="167"/>
      <c r="B115" s="580" t="s">
        <v>248</v>
      </c>
      <c r="C115" s="15"/>
      <c r="D115" s="17"/>
      <c r="E115" s="168"/>
      <c r="F115" s="169"/>
      <c r="G115" s="170" t="str">
        <f t="shared" si="2"/>
        <v/>
      </c>
      <c r="H115" s="169"/>
      <c r="I115" s="169"/>
      <c r="J115" s="171"/>
      <c r="K115" s="171"/>
      <c r="L115" s="172" t="str">
        <f t="shared" si="3"/>
        <v/>
      </c>
      <c r="M115" s="173"/>
      <c r="W115" s="3"/>
    </row>
    <row r="116" spans="1:23" s="174" customFormat="1" x14ac:dyDescent="0.2">
      <c r="A116" s="167"/>
      <c r="B116" s="580" t="s">
        <v>248</v>
      </c>
      <c r="C116" s="15"/>
      <c r="D116" s="17"/>
      <c r="E116" s="168"/>
      <c r="F116" s="169"/>
      <c r="G116" s="170" t="str">
        <f t="shared" si="2"/>
        <v/>
      </c>
      <c r="H116" s="169"/>
      <c r="I116" s="169"/>
      <c r="J116" s="171"/>
      <c r="K116" s="171"/>
      <c r="L116" s="172" t="str">
        <f t="shared" si="3"/>
        <v/>
      </c>
      <c r="M116" s="173"/>
      <c r="W116" s="3"/>
    </row>
    <row r="117" spans="1:23" s="174" customFormat="1" x14ac:dyDescent="0.2">
      <c r="A117" s="167"/>
      <c r="B117" s="580" t="s">
        <v>248</v>
      </c>
      <c r="C117" s="15"/>
      <c r="D117" s="17"/>
      <c r="E117" s="168"/>
      <c r="F117" s="169"/>
      <c r="G117" s="170" t="str">
        <f t="shared" si="2"/>
        <v/>
      </c>
      <c r="H117" s="169"/>
      <c r="I117" s="169"/>
      <c r="J117" s="171"/>
      <c r="K117" s="171"/>
      <c r="L117" s="172" t="str">
        <f t="shared" si="3"/>
        <v/>
      </c>
      <c r="M117" s="173"/>
      <c r="W117" s="3"/>
    </row>
    <row r="118" spans="1:23" s="174" customFormat="1" x14ac:dyDescent="0.2">
      <c r="A118" s="167"/>
      <c r="B118" s="580" t="s">
        <v>248</v>
      </c>
      <c r="C118" s="15"/>
      <c r="D118" s="17"/>
      <c r="E118" s="168"/>
      <c r="F118" s="169"/>
      <c r="G118" s="170" t="str">
        <f t="shared" si="2"/>
        <v/>
      </c>
      <c r="H118" s="169"/>
      <c r="I118" s="169"/>
      <c r="J118" s="171"/>
      <c r="K118" s="171"/>
      <c r="L118" s="172" t="str">
        <f t="shared" si="3"/>
        <v/>
      </c>
      <c r="M118" s="173"/>
      <c r="W118" s="3"/>
    </row>
    <row r="119" spans="1:23" s="174" customFormat="1" x14ac:dyDescent="0.2">
      <c r="A119" s="167"/>
      <c r="B119" s="580" t="s">
        <v>248</v>
      </c>
      <c r="C119" s="15"/>
      <c r="D119" s="17"/>
      <c r="E119" s="168"/>
      <c r="F119" s="169"/>
      <c r="G119" s="170" t="str">
        <f t="shared" si="2"/>
        <v/>
      </c>
      <c r="H119" s="169"/>
      <c r="I119" s="169"/>
      <c r="J119" s="171"/>
      <c r="K119" s="171"/>
      <c r="L119" s="172" t="str">
        <f t="shared" si="3"/>
        <v/>
      </c>
      <c r="M119" s="173"/>
      <c r="W119" s="3"/>
    </row>
    <row r="120" spans="1:23" s="174" customFormat="1" x14ac:dyDescent="0.2">
      <c r="A120" s="167"/>
      <c r="B120" s="580" t="s">
        <v>248</v>
      </c>
      <c r="C120" s="15"/>
      <c r="D120" s="17"/>
      <c r="E120" s="168"/>
      <c r="F120" s="169"/>
      <c r="G120" s="170" t="str">
        <f t="shared" si="2"/>
        <v/>
      </c>
      <c r="H120" s="169"/>
      <c r="I120" s="169"/>
      <c r="J120" s="171"/>
      <c r="K120" s="171"/>
      <c r="L120" s="172" t="str">
        <f t="shared" si="3"/>
        <v/>
      </c>
      <c r="M120" s="173"/>
      <c r="W120" s="3"/>
    </row>
    <row r="121" spans="1:23" s="174" customFormat="1" x14ac:dyDescent="0.2">
      <c r="A121" s="167"/>
      <c r="B121" s="580" t="s">
        <v>248</v>
      </c>
      <c r="C121" s="15"/>
      <c r="D121" s="17"/>
      <c r="E121" s="168"/>
      <c r="F121" s="169"/>
      <c r="G121" s="170" t="str">
        <f t="shared" si="2"/>
        <v/>
      </c>
      <c r="H121" s="169"/>
      <c r="I121" s="169"/>
      <c r="J121" s="171"/>
      <c r="K121" s="171"/>
      <c r="L121" s="172" t="str">
        <f t="shared" si="3"/>
        <v/>
      </c>
      <c r="M121" s="173"/>
      <c r="W121" s="3"/>
    </row>
    <row r="122" spans="1:23" s="174" customFormat="1" x14ac:dyDescent="0.2">
      <c r="A122" s="167"/>
      <c r="B122" s="580" t="s">
        <v>248</v>
      </c>
      <c r="C122" s="15"/>
      <c r="D122" s="17"/>
      <c r="E122" s="168"/>
      <c r="F122" s="169"/>
      <c r="G122" s="170" t="str">
        <f t="shared" si="2"/>
        <v/>
      </c>
      <c r="H122" s="169"/>
      <c r="I122" s="169"/>
      <c r="J122" s="171"/>
      <c r="K122" s="171"/>
      <c r="L122" s="172" t="str">
        <f t="shared" si="3"/>
        <v/>
      </c>
      <c r="M122" s="173"/>
      <c r="W122" s="3"/>
    </row>
    <row r="123" spans="1:23" s="174" customFormat="1" x14ac:dyDescent="0.2">
      <c r="A123" s="167"/>
      <c r="B123" s="580" t="s">
        <v>248</v>
      </c>
      <c r="C123" s="15"/>
      <c r="D123" s="17"/>
      <c r="E123" s="168"/>
      <c r="F123" s="169"/>
      <c r="G123" s="170" t="str">
        <f t="shared" si="2"/>
        <v/>
      </c>
      <c r="H123" s="169"/>
      <c r="I123" s="169"/>
      <c r="J123" s="171"/>
      <c r="K123" s="171"/>
      <c r="L123" s="172" t="str">
        <f t="shared" si="3"/>
        <v/>
      </c>
      <c r="M123" s="173"/>
      <c r="W123" s="3"/>
    </row>
    <row r="124" spans="1:23" s="174" customFormat="1" x14ac:dyDescent="0.2">
      <c r="A124" s="167"/>
      <c r="B124" s="580" t="s">
        <v>248</v>
      </c>
      <c r="C124" s="15"/>
      <c r="D124" s="17"/>
      <c r="E124" s="168"/>
      <c r="F124" s="169"/>
      <c r="G124" s="170" t="str">
        <f t="shared" si="2"/>
        <v/>
      </c>
      <c r="H124" s="169"/>
      <c r="I124" s="169"/>
      <c r="J124" s="171"/>
      <c r="K124" s="171"/>
      <c r="L124" s="172" t="str">
        <f t="shared" si="3"/>
        <v/>
      </c>
      <c r="M124" s="173"/>
      <c r="W124" s="3"/>
    </row>
    <row r="125" spans="1:23" s="174" customFormat="1" x14ac:dyDescent="0.2">
      <c r="A125" s="167"/>
      <c r="B125" s="580" t="s">
        <v>244</v>
      </c>
      <c r="C125" s="15"/>
      <c r="D125" s="17"/>
      <c r="E125" s="168"/>
      <c r="F125" s="169"/>
      <c r="G125" s="170" t="str">
        <f t="shared" si="2"/>
        <v/>
      </c>
      <c r="H125" s="169"/>
      <c r="I125" s="169"/>
      <c r="J125" s="171"/>
      <c r="K125" s="171"/>
      <c r="L125" s="172" t="str">
        <f t="shared" si="3"/>
        <v/>
      </c>
      <c r="M125" s="173"/>
      <c r="W125" s="3"/>
    </row>
    <row r="126" spans="1:23" s="174" customFormat="1" x14ac:dyDescent="0.2">
      <c r="A126" s="167"/>
      <c r="B126" s="580" t="s">
        <v>244</v>
      </c>
      <c r="C126" s="15"/>
      <c r="D126" s="17"/>
      <c r="E126" s="168"/>
      <c r="F126" s="169"/>
      <c r="G126" s="170" t="str">
        <f t="shared" si="2"/>
        <v/>
      </c>
      <c r="H126" s="169"/>
      <c r="I126" s="169"/>
      <c r="J126" s="171"/>
      <c r="K126" s="171"/>
      <c r="L126" s="172" t="str">
        <f t="shared" si="3"/>
        <v/>
      </c>
      <c r="M126" s="173"/>
      <c r="W126" s="3"/>
    </row>
    <row r="127" spans="1:23" s="174" customFormat="1" x14ac:dyDescent="0.2">
      <c r="A127" s="167"/>
      <c r="B127" s="580" t="s">
        <v>244</v>
      </c>
      <c r="C127" s="15"/>
      <c r="D127" s="17"/>
      <c r="E127" s="168"/>
      <c r="F127" s="169"/>
      <c r="G127" s="170" t="str">
        <f t="shared" si="2"/>
        <v/>
      </c>
      <c r="H127" s="169"/>
      <c r="I127" s="169"/>
      <c r="J127" s="171"/>
      <c r="K127" s="171"/>
      <c r="L127" s="172" t="str">
        <f t="shared" si="3"/>
        <v/>
      </c>
      <c r="M127" s="173"/>
      <c r="W127" s="3"/>
    </row>
    <row r="128" spans="1:23" s="174" customFormat="1" x14ac:dyDescent="0.2">
      <c r="A128" s="167"/>
      <c r="B128" s="580" t="s">
        <v>244</v>
      </c>
      <c r="C128" s="394"/>
      <c r="D128" s="17"/>
      <c r="E128" s="168"/>
      <c r="F128" s="169"/>
      <c r="G128" s="170" t="str">
        <f t="shared" si="2"/>
        <v/>
      </c>
      <c r="H128" s="169"/>
      <c r="I128" s="169"/>
      <c r="J128" s="171"/>
      <c r="K128" s="171"/>
      <c r="L128" s="172" t="str">
        <f t="shared" si="3"/>
        <v/>
      </c>
      <c r="M128" s="173"/>
      <c r="W128" s="3"/>
    </row>
    <row r="129" spans="1:23" s="174" customFormat="1" x14ac:dyDescent="0.2">
      <c r="A129" s="167"/>
      <c r="B129" s="580" t="s">
        <v>244</v>
      </c>
      <c r="C129" s="394"/>
      <c r="D129" s="17"/>
      <c r="E129" s="168"/>
      <c r="F129" s="169"/>
      <c r="G129" s="170" t="str">
        <f t="shared" si="2"/>
        <v/>
      </c>
      <c r="H129" s="169"/>
      <c r="I129" s="169"/>
      <c r="J129" s="171"/>
      <c r="K129" s="171"/>
      <c r="L129" s="172" t="str">
        <f t="shared" si="3"/>
        <v/>
      </c>
      <c r="M129" s="173"/>
      <c r="W129" s="3"/>
    </row>
    <row r="130" spans="1:23" s="174" customFormat="1" x14ac:dyDescent="0.2">
      <c r="A130" s="167"/>
      <c r="B130" s="580" t="s">
        <v>244</v>
      </c>
      <c r="C130" s="394"/>
      <c r="D130" s="17"/>
      <c r="E130" s="168"/>
      <c r="F130" s="169"/>
      <c r="G130" s="170" t="str">
        <f t="shared" si="2"/>
        <v/>
      </c>
      <c r="H130" s="169"/>
      <c r="I130" s="169"/>
      <c r="J130" s="171"/>
      <c r="K130" s="171"/>
      <c r="L130" s="172" t="str">
        <f t="shared" si="3"/>
        <v/>
      </c>
      <c r="M130" s="173"/>
      <c r="W130" s="3"/>
    </row>
    <row r="131" spans="1:23" s="174" customFormat="1" x14ac:dyDescent="0.2">
      <c r="A131" s="167"/>
      <c r="B131" s="580" t="s">
        <v>244</v>
      </c>
      <c r="C131" s="394"/>
      <c r="D131" s="17"/>
      <c r="E131" s="168"/>
      <c r="F131" s="169"/>
      <c r="G131" s="170" t="str">
        <f t="shared" si="2"/>
        <v/>
      </c>
      <c r="H131" s="169"/>
      <c r="I131" s="169"/>
      <c r="J131" s="171"/>
      <c r="K131" s="171"/>
      <c r="L131" s="172" t="str">
        <f t="shared" si="3"/>
        <v/>
      </c>
      <c r="M131" s="173"/>
      <c r="W131" s="3"/>
    </row>
    <row r="132" spans="1:23" s="174" customFormat="1" x14ac:dyDescent="0.2">
      <c r="A132" s="167"/>
      <c r="B132" s="580" t="s">
        <v>244</v>
      </c>
      <c r="C132" s="394"/>
      <c r="D132" s="17"/>
      <c r="E132" s="168"/>
      <c r="F132" s="169"/>
      <c r="G132" s="170" t="str">
        <f t="shared" si="2"/>
        <v/>
      </c>
      <c r="H132" s="169"/>
      <c r="I132" s="169"/>
      <c r="J132" s="171"/>
      <c r="K132" s="171"/>
      <c r="L132" s="172" t="str">
        <f t="shared" si="3"/>
        <v/>
      </c>
      <c r="M132" s="173"/>
      <c r="W132" s="3"/>
    </row>
    <row r="133" spans="1:23" s="174" customFormat="1" x14ac:dyDescent="0.2">
      <c r="A133" s="167"/>
      <c r="B133" s="580" t="s">
        <v>244</v>
      </c>
      <c r="C133" s="394"/>
      <c r="D133" s="17"/>
      <c r="E133" s="168"/>
      <c r="F133" s="169"/>
      <c r="G133" s="170" t="str">
        <f t="shared" si="2"/>
        <v/>
      </c>
      <c r="H133" s="169"/>
      <c r="I133" s="169"/>
      <c r="J133" s="171"/>
      <c r="K133" s="171"/>
      <c r="L133" s="172" t="str">
        <f t="shared" si="3"/>
        <v/>
      </c>
      <c r="M133" s="173"/>
      <c r="W133" s="3"/>
    </row>
    <row r="134" spans="1:23" s="174" customFormat="1" x14ac:dyDescent="0.2">
      <c r="A134" s="167"/>
      <c r="B134" s="580" t="s">
        <v>244</v>
      </c>
      <c r="C134" s="394"/>
      <c r="D134" s="17"/>
      <c r="E134" s="168"/>
      <c r="F134" s="169"/>
      <c r="G134" s="170" t="str">
        <f t="shared" si="2"/>
        <v/>
      </c>
      <c r="H134" s="169"/>
      <c r="I134" s="169"/>
      <c r="J134" s="171"/>
      <c r="K134" s="171"/>
      <c r="L134" s="172" t="str">
        <f t="shared" si="3"/>
        <v/>
      </c>
      <c r="M134" s="173"/>
      <c r="W134" s="3"/>
    </row>
    <row r="135" spans="1:23" s="174" customFormat="1" x14ac:dyDescent="0.2">
      <c r="A135" s="167"/>
      <c r="B135" s="580" t="s">
        <v>247</v>
      </c>
      <c r="C135" s="394"/>
      <c r="D135" s="17"/>
      <c r="E135" s="168"/>
      <c r="F135" s="169"/>
      <c r="G135" s="170" t="str">
        <f t="shared" si="2"/>
        <v/>
      </c>
      <c r="H135" s="169"/>
      <c r="I135" s="169"/>
      <c r="J135" s="171"/>
      <c r="K135" s="171"/>
      <c r="L135" s="172" t="str">
        <f t="shared" si="3"/>
        <v/>
      </c>
      <c r="M135" s="173"/>
      <c r="W135" s="3"/>
    </row>
    <row r="136" spans="1:23" s="174" customFormat="1" x14ac:dyDescent="0.2">
      <c r="A136" s="167"/>
      <c r="B136" s="580" t="s">
        <v>247</v>
      </c>
      <c r="C136" s="394"/>
      <c r="D136" s="17"/>
      <c r="E136" s="168"/>
      <c r="F136" s="169"/>
      <c r="G136" s="170" t="str">
        <f t="shared" si="2"/>
        <v/>
      </c>
      <c r="H136" s="169"/>
      <c r="I136" s="169"/>
      <c r="J136" s="171"/>
      <c r="K136" s="171"/>
      <c r="L136" s="172" t="str">
        <f t="shared" si="3"/>
        <v/>
      </c>
      <c r="M136" s="173"/>
      <c r="W136" s="3"/>
    </row>
    <row r="137" spans="1:23" s="174" customFormat="1" x14ac:dyDescent="0.2">
      <c r="A137" s="167"/>
      <c r="B137" s="580" t="s">
        <v>247</v>
      </c>
      <c r="C137" s="394"/>
      <c r="D137" s="17"/>
      <c r="E137" s="168"/>
      <c r="F137" s="169"/>
      <c r="G137" s="170" t="str">
        <f t="shared" si="2"/>
        <v/>
      </c>
      <c r="H137" s="169"/>
      <c r="I137" s="169"/>
      <c r="J137" s="171"/>
      <c r="K137" s="171"/>
      <c r="L137" s="172" t="str">
        <f t="shared" si="3"/>
        <v/>
      </c>
      <c r="M137" s="173"/>
      <c r="W137" s="3"/>
    </row>
    <row r="138" spans="1:23" s="174" customFormat="1" x14ac:dyDescent="0.2">
      <c r="A138" s="167"/>
      <c r="B138" s="580" t="s">
        <v>247</v>
      </c>
      <c r="C138" s="394"/>
      <c r="D138" s="17"/>
      <c r="E138" s="168"/>
      <c r="F138" s="169"/>
      <c r="G138" s="170" t="str">
        <f t="shared" si="2"/>
        <v/>
      </c>
      <c r="H138" s="169"/>
      <c r="I138" s="169"/>
      <c r="J138" s="171"/>
      <c r="K138" s="171"/>
      <c r="L138" s="172" t="str">
        <f t="shared" si="3"/>
        <v/>
      </c>
      <c r="M138" s="173"/>
      <c r="W138" s="3"/>
    </row>
    <row r="139" spans="1:23" s="174" customFormat="1" x14ac:dyDescent="0.2">
      <c r="A139" s="167"/>
      <c r="B139" s="580" t="s">
        <v>247</v>
      </c>
      <c r="C139" s="394"/>
      <c r="D139" s="17"/>
      <c r="E139" s="168"/>
      <c r="F139" s="169"/>
      <c r="G139" s="170" t="str">
        <f t="shared" si="2"/>
        <v/>
      </c>
      <c r="H139" s="169"/>
      <c r="I139" s="169"/>
      <c r="J139" s="171"/>
      <c r="K139" s="171"/>
      <c r="L139" s="172" t="str">
        <f t="shared" si="3"/>
        <v/>
      </c>
      <c r="M139" s="173"/>
      <c r="W139" s="3"/>
    </row>
    <row r="140" spans="1:23" s="174" customFormat="1" x14ac:dyDescent="0.2">
      <c r="A140" s="167"/>
      <c r="B140" s="580" t="s">
        <v>247</v>
      </c>
      <c r="C140" s="394"/>
      <c r="D140" s="17"/>
      <c r="E140" s="168"/>
      <c r="F140" s="169"/>
      <c r="G140" s="170" t="str">
        <f t="shared" si="2"/>
        <v/>
      </c>
      <c r="H140" s="169"/>
      <c r="I140" s="169"/>
      <c r="J140" s="171"/>
      <c r="K140" s="171"/>
      <c r="L140" s="172" t="str">
        <f t="shared" si="3"/>
        <v/>
      </c>
      <c r="M140" s="173"/>
      <c r="W140" s="3"/>
    </row>
    <row r="141" spans="1:23" s="174" customFormat="1" x14ac:dyDescent="0.2">
      <c r="A141" s="167"/>
      <c r="B141" s="580" t="s">
        <v>247</v>
      </c>
      <c r="C141" s="394"/>
      <c r="D141" s="17"/>
      <c r="E141" s="168"/>
      <c r="F141" s="169"/>
      <c r="G141" s="170" t="str">
        <f t="shared" si="2"/>
        <v/>
      </c>
      <c r="H141" s="169"/>
      <c r="I141" s="169"/>
      <c r="J141" s="171"/>
      <c r="K141" s="171"/>
      <c r="L141" s="172" t="str">
        <f t="shared" si="3"/>
        <v/>
      </c>
      <c r="M141" s="173"/>
      <c r="W141" s="3"/>
    </row>
    <row r="142" spans="1:23" s="174" customFormat="1" x14ac:dyDescent="0.2">
      <c r="A142" s="167"/>
      <c r="B142" s="580" t="s">
        <v>247</v>
      </c>
      <c r="C142" s="394"/>
      <c r="D142" s="17"/>
      <c r="E142" s="168"/>
      <c r="F142" s="169"/>
      <c r="G142" s="170" t="str">
        <f t="shared" si="2"/>
        <v/>
      </c>
      <c r="H142" s="169"/>
      <c r="I142" s="169"/>
      <c r="J142" s="171"/>
      <c r="K142" s="171"/>
      <c r="L142" s="172" t="str">
        <f t="shared" si="3"/>
        <v/>
      </c>
      <c r="M142" s="173"/>
      <c r="W142" s="3"/>
    </row>
    <row r="143" spans="1:23" s="174" customFormat="1" x14ac:dyDescent="0.2">
      <c r="A143" s="167"/>
      <c r="B143" s="580" t="s">
        <v>247</v>
      </c>
      <c r="C143" s="394"/>
      <c r="D143" s="17"/>
      <c r="E143" s="168"/>
      <c r="F143" s="169"/>
      <c r="G143" s="170" t="str">
        <f t="shared" si="2"/>
        <v/>
      </c>
      <c r="H143" s="169"/>
      <c r="I143" s="169"/>
      <c r="J143" s="171"/>
      <c r="K143" s="171"/>
      <c r="L143" s="172" t="str">
        <f t="shared" si="3"/>
        <v/>
      </c>
      <c r="M143" s="173"/>
      <c r="W143" s="3"/>
    </row>
    <row r="144" spans="1:23" s="174" customFormat="1" x14ac:dyDescent="0.2">
      <c r="A144" s="167"/>
      <c r="B144" s="580" t="s">
        <v>247</v>
      </c>
      <c r="C144" s="394"/>
      <c r="D144" s="17"/>
      <c r="E144" s="394"/>
      <c r="F144" s="169"/>
      <c r="G144" s="170" t="str">
        <f t="shared" si="2"/>
        <v/>
      </c>
      <c r="H144" s="169"/>
      <c r="I144" s="394"/>
      <c r="J144" s="171"/>
      <c r="K144" s="394"/>
      <c r="L144" s="172" t="str">
        <f t="shared" si="3"/>
        <v/>
      </c>
      <c r="M144" s="173"/>
      <c r="W144" s="3"/>
    </row>
    <row r="145" spans="1:13" x14ac:dyDescent="0.2">
      <c r="A145" s="36"/>
      <c r="B145" s="38"/>
      <c r="C145" s="38"/>
      <c r="D145" s="38"/>
      <c r="E145" s="38"/>
      <c r="F145" s="40"/>
      <c r="G145" s="38"/>
      <c r="H145" s="38"/>
      <c r="I145" s="38"/>
      <c r="J145" s="78"/>
      <c r="K145" s="62" t="s">
        <v>251</v>
      </c>
      <c r="L145" s="61">
        <f>SUM(L95:L144)</f>
        <v>0</v>
      </c>
      <c r="M145" s="45"/>
    </row>
    <row r="146" spans="1:13" x14ac:dyDescent="0.2">
      <c r="A146" s="63"/>
      <c r="B146" s="64"/>
      <c r="C146" s="64"/>
      <c r="D146" s="65"/>
      <c r="E146" s="65"/>
      <c r="F146" s="66"/>
      <c r="G146" s="65"/>
      <c r="H146" s="65"/>
      <c r="I146" s="65"/>
      <c r="J146" s="65"/>
      <c r="K146" s="67"/>
      <c r="L146" s="68"/>
      <c r="M146" s="69"/>
    </row>
    <row r="147" spans="1:13" ht="18" x14ac:dyDescent="0.25">
      <c r="A147" s="30"/>
      <c r="B147" s="70"/>
      <c r="C147" s="70"/>
      <c r="D147" s="32"/>
      <c r="E147" s="32"/>
      <c r="F147" s="32"/>
      <c r="G147" s="32"/>
      <c r="H147" s="32"/>
      <c r="I147" s="32"/>
      <c r="J147" s="32"/>
      <c r="K147" s="33"/>
      <c r="L147" s="33"/>
      <c r="M147" s="71"/>
    </row>
    <row r="148" spans="1:13" ht="15.75" x14ac:dyDescent="0.25">
      <c r="A148" s="36"/>
      <c r="B148" s="844" t="str">
        <f>B2</f>
        <v>Bellingen Shire Council</v>
      </c>
      <c r="C148" s="845"/>
      <c r="D148" s="845"/>
      <c r="E148" s="845"/>
      <c r="F148" s="846"/>
      <c r="G148" s="42"/>
      <c r="H148" s="42"/>
      <c r="I148" s="42"/>
      <c r="J148" s="38"/>
      <c r="K148" s="39"/>
      <c r="L148" s="40"/>
      <c r="M148" s="48"/>
    </row>
    <row r="149" spans="1:13" ht="23.25" x14ac:dyDescent="0.35">
      <c r="A149" s="36"/>
      <c r="B149" s="72"/>
      <c r="C149" s="840" t="s">
        <v>27</v>
      </c>
      <c r="D149" s="840"/>
      <c r="E149" s="840"/>
      <c r="F149" s="840"/>
      <c r="G149" s="840"/>
      <c r="H149" s="840"/>
      <c r="I149" s="840"/>
      <c r="J149" s="840"/>
      <c r="K149" s="840"/>
      <c r="L149" s="76"/>
      <c r="M149" s="46"/>
    </row>
    <row r="150" spans="1:13" ht="15.75" x14ac:dyDescent="0.25">
      <c r="A150" s="36"/>
      <c r="B150" s="73"/>
      <c r="C150" s="73"/>
      <c r="D150" s="74"/>
      <c r="E150" s="74"/>
      <c r="F150" s="74"/>
      <c r="G150" s="74"/>
      <c r="H150" s="74"/>
      <c r="I150" s="74"/>
      <c r="J150" s="75"/>
      <c r="K150" s="76"/>
      <c r="L150" s="76"/>
      <c r="M150" s="46"/>
    </row>
    <row r="151" spans="1:13" x14ac:dyDescent="0.2">
      <c r="A151" s="36"/>
      <c r="B151" s="47"/>
      <c r="C151" s="47"/>
      <c r="D151" s="42"/>
      <c r="E151" s="42"/>
      <c r="F151" s="42"/>
      <c r="G151" s="42"/>
      <c r="H151" s="42"/>
      <c r="I151" s="42"/>
      <c r="J151" s="38"/>
      <c r="K151" s="39"/>
      <c r="L151" s="39"/>
      <c r="M151" s="48"/>
    </row>
    <row r="152" spans="1:13" ht="38.25" x14ac:dyDescent="0.2">
      <c r="A152" s="51"/>
      <c r="B152" s="847" t="s">
        <v>28</v>
      </c>
      <c r="C152" s="848"/>
      <c r="D152" s="848"/>
      <c r="E152" s="848"/>
      <c r="F152" s="848"/>
      <c r="G152" s="848"/>
      <c r="H152" s="848"/>
      <c r="I152" s="849"/>
      <c r="J152" s="666" t="s">
        <v>802</v>
      </c>
      <c r="K152" s="77" t="s">
        <v>29</v>
      </c>
      <c r="L152" s="406" t="s">
        <v>397</v>
      </c>
      <c r="M152" s="45"/>
    </row>
    <row r="153" spans="1:13" x14ac:dyDescent="0.2">
      <c r="A153" s="36"/>
      <c r="B153" s="841"/>
      <c r="C153" s="842"/>
      <c r="D153" s="842"/>
      <c r="E153" s="842"/>
      <c r="F153" s="842"/>
      <c r="G153" s="842"/>
      <c r="H153" s="842"/>
      <c r="I153" s="843"/>
      <c r="J153" s="20"/>
      <c r="K153" s="20"/>
      <c r="L153" s="79" t="str">
        <f t="shared" ref="L153:L160" si="4">IF(B153="","",J153*K153)</f>
        <v/>
      </c>
      <c r="M153" s="45"/>
    </row>
    <row r="154" spans="1:13" x14ac:dyDescent="0.2">
      <c r="A154" s="36"/>
      <c r="B154" s="841"/>
      <c r="C154" s="842"/>
      <c r="D154" s="842"/>
      <c r="E154" s="842"/>
      <c r="F154" s="842"/>
      <c r="G154" s="842"/>
      <c r="H154" s="842"/>
      <c r="I154" s="843"/>
      <c r="J154" s="20"/>
      <c r="K154" s="20"/>
      <c r="L154" s="79" t="str">
        <f t="shared" si="4"/>
        <v/>
      </c>
      <c r="M154" s="45"/>
    </row>
    <row r="155" spans="1:13" x14ac:dyDescent="0.2">
      <c r="A155" s="36"/>
      <c r="B155" s="841"/>
      <c r="C155" s="842"/>
      <c r="D155" s="842"/>
      <c r="E155" s="842"/>
      <c r="F155" s="842"/>
      <c r="G155" s="842"/>
      <c r="H155" s="842"/>
      <c r="I155" s="843"/>
      <c r="J155" s="20"/>
      <c r="K155" s="20"/>
      <c r="L155" s="79" t="str">
        <f t="shared" si="4"/>
        <v/>
      </c>
      <c r="M155" s="45"/>
    </row>
    <row r="156" spans="1:13" x14ac:dyDescent="0.2">
      <c r="A156" s="36"/>
      <c r="B156" s="841"/>
      <c r="C156" s="842"/>
      <c r="D156" s="842"/>
      <c r="E156" s="842"/>
      <c r="F156" s="842"/>
      <c r="G156" s="842"/>
      <c r="H156" s="842"/>
      <c r="I156" s="843"/>
      <c r="J156" s="20"/>
      <c r="K156" s="20"/>
      <c r="L156" s="79" t="str">
        <f t="shared" si="4"/>
        <v/>
      </c>
      <c r="M156" s="45"/>
    </row>
    <row r="157" spans="1:13" x14ac:dyDescent="0.2">
      <c r="A157" s="36"/>
      <c r="B157" s="841"/>
      <c r="C157" s="842"/>
      <c r="D157" s="842"/>
      <c r="E157" s="842"/>
      <c r="F157" s="842"/>
      <c r="G157" s="842"/>
      <c r="H157" s="842"/>
      <c r="I157" s="843"/>
      <c r="J157" s="20"/>
      <c r="K157" s="20"/>
      <c r="L157" s="79" t="str">
        <f t="shared" si="4"/>
        <v/>
      </c>
      <c r="M157" s="45"/>
    </row>
    <row r="158" spans="1:13" x14ac:dyDescent="0.2">
      <c r="A158" s="36"/>
      <c r="B158" s="841"/>
      <c r="C158" s="842"/>
      <c r="D158" s="842"/>
      <c r="E158" s="842"/>
      <c r="F158" s="842"/>
      <c r="G158" s="842"/>
      <c r="H158" s="842"/>
      <c r="I158" s="843"/>
      <c r="J158" s="20"/>
      <c r="K158" s="20"/>
      <c r="L158" s="79" t="str">
        <f t="shared" si="4"/>
        <v/>
      </c>
      <c r="M158" s="45"/>
    </row>
    <row r="159" spans="1:13" x14ac:dyDescent="0.2">
      <c r="A159" s="36"/>
      <c r="B159" s="841"/>
      <c r="C159" s="842"/>
      <c r="D159" s="842"/>
      <c r="E159" s="842"/>
      <c r="F159" s="842"/>
      <c r="G159" s="842"/>
      <c r="H159" s="842"/>
      <c r="I159" s="843"/>
      <c r="J159" s="20"/>
      <c r="K159" s="20"/>
      <c r="L159" s="79" t="str">
        <f t="shared" si="4"/>
        <v/>
      </c>
      <c r="M159" s="45"/>
    </row>
    <row r="160" spans="1:13" x14ac:dyDescent="0.2">
      <c r="A160" s="36"/>
      <c r="B160" s="841"/>
      <c r="C160" s="842"/>
      <c r="D160" s="842"/>
      <c r="E160" s="842"/>
      <c r="F160" s="842"/>
      <c r="G160" s="842"/>
      <c r="H160" s="842"/>
      <c r="I160" s="843"/>
      <c r="J160" s="20"/>
      <c r="K160" s="20"/>
      <c r="L160" s="79" t="str">
        <f t="shared" si="4"/>
        <v/>
      </c>
      <c r="M160" s="45"/>
    </row>
    <row r="161" spans="1:13" x14ac:dyDescent="0.2">
      <c r="A161" s="36"/>
      <c r="B161" s="60"/>
      <c r="C161" s="60"/>
      <c r="D161" s="38"/>
      <c r="E161" s="38"/>
      <c r="F161" s="40"/>
      <c r="G161" s="38"/>
      <c r="H161" s="38"/>
      <c r="I161" s="38"/>
      <c r="J161" s="62"/>
      <c r="K161" s="62" t="s">
        <v>251</v>
      </c>
      <c r="L161" s="61">
        <f>SUM(L153:L160)</f>
        <v>0</v>
      </c>
      <c r="M161" s="45"/>
    </row>
    <row r="162" spans="1:13" x14ac:dyDescent="0.2">
      <c r="A162" s="36"/>
      <c r="B162" s="60"/>
      <c r="C162" s="60"/>
      <c r="D162" s="38"/>
      <c r="E162" s="38"/>
      <c r="F162" s="40"/>
      <c r="G162" s="38"/>
      <c r="H162" s="38"/>
      <c r="I162" s="38"/>
      <c r="J162" s="38"/>
      <c r="K162" s="78"/>
      <c r="L162" s="62"/>
      <c r="M162" s="84"/>
    </row>
    <row r="163" spans="1:13" x14ac:dyDescent="0.2">
      <c r="A163" s="36"/>
      <c r="B163" s="38"/>
      <c r="C163" s="38"/>
      <c r="D163" s="38"/>
      <c r="E163" s="38"/>
      <c r="F163" s="40"/>
      <c r="G163" s="38"/>
      <c r="H163" s="38"/>
      <c r="I163" s="38"/>
      <c r="J163" s="38"/>
      <c r="K163" s="78"/>
      <c r="L163" s="62"/>
      <c r="M163" s="84"/>
    </row>
    <row r="164" spans="1:13" x14ac:dyDescent="0.2">
      <c r="A164" s="36"/>
      <c r="B164" s="38"/>
      <c r="C164" s="38"/>
      <c r="D164" s="38"/>
      <c r="E164" s="38"/>
      <c r="F164" s="59"/>
      <c r="G164" s="59" t="s">
        <v>30</v>
      </c>
      <c r="H164" s="40"/>
      <c r="I164" s="38"/>
      <c r="J164" s="78"/>
      <c r="K164" s="854">
        <f>S2_Ordinary_Rates_Sub_Total+S2_Special_Rates_Sub_Total+S2_Annual_Charges_Sub_Total</f>
        <v>6905594.9811308803</v>
      </c>
      <c r="L164" s="855"/>
      <c r="M164" s="45"/>
    </row>
    <row r="165" spans="1:13" x14ac:dyDescent="0.2">
      <c r="A165" s="36"/>
      <c r="B165" s="60"/>
      <c r="C165" s="60"/>
      <c r="D165" s="38"/>
      <c r="E165" s="38"/>
      <c r="F165" s="40"/>
      <c r="G165" s="38"/>
      <c r="H165" s="38"/>
      <c r="I165" s="38"/>
      <c r="J165" s="38"/>
      <c r="K165" s="78"/>
      <c r="L165" s="62"/>
      <c r="M165" s="84"/>
    </row>
    <row r="166" spans="1:13" x14ac:dyDescent="0.2">
      <c r="A166" s="36"/>
      <c r="B166" s="59" t="s">
        <v>252</v>
      </c>
      <c r="C166" s="59"/>
      <c r="D166" s="38"/>
      <c r="E166" s="38"/>
      <c r="F166" s="40"/>
      <c r="G166" s="38"/>
      <c r="H166" s="38"/>
      <c r="I166" s="38"/>
      <c r="J166" s="38"/>
      <c r="K166" s="78"/>
      <c r="L166" s="62"/>
      <c r="M166" s="84"/>
    </row>
    <row r="167" spans="1:13" x14ac:dyDescent="0.2">
      <c r="A167" s="63"/>
      <c r="B167" s="65"/>
      <c r="C167" s="65"/>
      <c r="D167" s="65"/>
      <c r="E167" s="65"/>
      <c r="F167" s="65"/>
      <c r="G167" s="65"/>
      <c r="H167" s="65"/>
      <c r="I167" s="65"/>
      <c r="J167" s="65"/>
      <c r="K167" s="89"/>
      <c r="L167" s="89"/>
      <c r="M167" s="87"/>
    </row>
    <row r="168" spans="1:13" x14ac:dyDescent="0.2">
      <c r="A168" s="21"/>
      <c r="B168" s="21"/>
    </row>
    <row r="169" spans="1:13" x14ac:dyDescent="0.2">
      <c r="A169" s="21"/>
      <c r="B169" s="21"/>
    </row>
    <row r="170" spans="1:13" x14ac:dyDescent="0.2">
      <c r="A170" s="21"/>
      <c r="B170" s="21"/>
    </row>
    <row r="171" spans="1:13" x14ac:dyDescent="0.2">
      <c r="A171" s="21"/>
      <c r="B171" s="21"/>
    </row>
    <row r="172" spans="1:13" x14ac:dyDescent="0.2">
      <c r="A172" s="21"/>
      <c r="B172" s="21"/>
    </row>
    <row r="173" spans="1:13" x14ac:dyDescent="0.2">
      <c r="A173" s="21"/>
      <c r="B173" s="21"/>
    </row>
  </sheetData>
  <sheetProtection password="CC77" sheet="1"/>
  <mergeCells count="22">
    <mergeCell ref="K164:L164"/>
    <mergeCell ref="B155:I155"/>
    <mergeCell ref="B156:I156"/>
    <mergeCell ref="B157:I157"/>
    <mergeCell ref="B158:I158"/>
    <mergeCell ref="B159:I159"/>
    <mergeCell ref="B160:I160"/>
    <mergeCell ref="B2:F2"/>
    <mergeCell ref="B7:L7"/>
    <mergeCell ref="B11:L11"/>
    <mergeCell ref="B4:L4"/>
    <mergeCell ref="B6:L6"/>
    <mergeCell ref="B10:L10"/>
    <mergeCell ref="B9:O9"/>
    <mergeCell ref="C13:K13"/>
    <mergeCell ref="C91:K91"/>
    <mergeCell ref="B154:I154"/>
    <mergeCell ref="B90:F90"/>
    <mergeCell ref="B148:F148"/>
    <mergeCell ref="C149:K149"/>
    <mergeCell ref="B152:I152"/>
    <mergeCell ref="B153:I153"/>
  </mergeCells>
  <phoneticPr fontId="3" type="noConversion"/>
  <dataValidations xWindow="467" yWindow="553" count="8">
    <dataValidation allowBlank="1" showErrorMessage="1" promptTitle="Note:" prompt="Do not forget to enter base date at the top of this form._x000a_" sqref="K164:L164"/>
    <dataValidation allowBlank="1" showInputMessage="1" showErrorMessage="1" promptTitle="Note:" prompt="Please enter Minimum, Ad Valorem Rate and Base Amount for this rating category/sub-category on the same row._x000a__x000a_Section 500 permits a maximum of 50% of category/sub-category income as a Base Amount." sqref="F95:F143 F17:F36 F38:F62 F64:F73 F75:F84 F86"/>
    <dataValidation allowBlank="1" showInputMessage="1" showErrorMessage="1" promptTitle="Note:" prompt="Total land value includes all rateable parcels including those parcels subject to a minimum." sqref="J95:J143 J17:J36 J38:J62 J64:J73 J75:J84 J86"/>
    <dataValidation operator="greaterThan" allowBlank="1" showInputMessage="1" showErrorMessage="1" errorTitle="Data Entry Error" error="Number must be greater than zero." promptTitle="Note:" prompt="Please enter Minimum, Ad Valorem Rate and Base Amount for this rating category/sub-category on the same row." sqref="E95:E143 E17:E36 E38:E62 E64:E73 E75:E84 E86"/>
    <dataValidation allowBlank="1" showInputMessage="1" showErrorMessage="1" promptTitle="Note:" prompt="Please enter Minimum, Ad Valorem Rate and Base Amount for this rating category/sub-category on the same row." sqref="H95:H143 H17:H36 H38:H62 H64:H73 H75:H84 H86"/>
    <dataValidation allowBlank="1" showInputMessage="1" showErrorMessage="1" promptTitle="Annual Charges" prompt="Enter in the name of the annual charge and the group of ratepayers the charge is levied on." sqref="B153:I160"/>
    <dataValidation type="custom" showDropDown="1" showInputMessage="1" showErrorMessage="1" errorTitle="Data Entry Error" error="You must select a rating category before entering the sub-category." promptTitle="Note:" prompt="Enter the name of the sub-category,  if applicable._x000a__x000a_Please use a meaningful description, ie. Centre of Population, Intensity of Use or Economic Factors, Kind of Mining, Centre of Activity. " sqref="C17:C36 C38:C62 C64:C73 C75:C84 C86">
      <formula1>NOT(ISBLANK(B17))</formula1>
    </dataValidation>
    <dataValidation type="list" allowBlank="1" showInputMessage="1" showErrorMessage="1" errorTitle="Data Entry Error" error="Please select one of the available options from the drop-down list." promptTitle="Note:" prompt="Select one of the available rating categories from the drop-down list." sqref="B86">
      <formula1>$A$169:$A$172</formula1>
    </dataValidation>
  </dataValidations>
  <printOptions horizontalCentered="1"/>
  <pageMargins left="0.74803149606299213" right="0.74803149606299213" top="0.62992125984251968" bottom="0.47244094488188981" header="0.19685039370078741" footer="0.31496062992125984"/>
  <pageSetup paperSize="9" scale="85" fitToHeight="0" orientation="landscape" r:id="rId1"/>
  <headerFooter alignWithMargins="0"/>
  <rowBreaks count="2" manualBreakCount="2">
    <brk id="88" max="16383" man="1"/>
    <brk id="146"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V175"/>
  <sheetViews>
    <sheetView showGridLines="0" topLeftCell="A9" zoomScale="115" zoomScaleNormal="115" workbookViewId="0">
      <selection activeCell="D14" sqref="D14:D19"/>
    </sheetView>
  </sheetViews>
  <sheetFormatPr defaultColWidth="9.140625" defaultRowHeight="12.75" x14ac:dyDescent="0.2"/>
  <cols>
    <col min="1" max="1" width="2.7109375" style="3" customWidth="1"/>
    <col min="2" max="2" width="10.140625" style="3" customWidth="1"/>
    <col min="3" max="3" width="20.140625" style="3" customWidth="1"/>
    <col min="4" max="4" width="17.140625" style="3" customWidth="1"/>
    <col min="5" max="5" width="11.7109375" style="3" customWidth="1"/>
    <col min="6" max="6" width="11.42578125" style="3" customWidth="1"/>
    <col min="7" max="7" width="11.28515625" style="3" customWidth="1"/>
    <col min="8" max="8" width="10.5703125" style="3" customWidth="1"/>
    <col min="9" max="9" width="13.28515625" style="3" customWidth="1"/>
    <col min="10" max="10" width="20.28515625" style="3" customWidth="1"/>
    <col min="11" max="11" width="16.140625" style="22" customWidth="1"/>
    <col min="12" max="12" width="18.7109375" style="22" customWidth="1"/>
    <col min="13" max="13" width="2.7109375" style="3" customWidth="1"/>
    <col min="14" max="14" width="8.140625" style="3" bestFit="1" customWidth="1"/>
    <col min="15" max="16" width="9.140625" style="3" hidden="1" customWidth="1"/>
    <col min="17" max="17" width="5.5703125" style="3" hidden="1" customWidth="1"/>
    <col min="18" max="18" width="5.28515625" style="3" hidden="1" customWidth="1"/>
    <col min="19" max="19" width="7.85546875" style="3" hidden="1" customWidth="1"/>
    <col min="20" max="20" width="8.85546875" style="3" hidden="1" customWidth="1"/>
    <col min="21" max="21" width="7.7109375" style="3" hidden="1" customWidth="1"/>
    <col min="22" max="22" width="8.140625" style="3" hidden="1" customWidth="1"/>
    <col min="23" max="16384" width="9.140625" style="3"/>
  </cols>
  <sheetData>
    <row r="1" spans="1:22" ht="13.5" customHeight="1" x14ac:dyDescent="0.2">
      <c r="A1" s="30"/>
      <c r="B1" s="31"/>
      <c r="C1" s="31"/>
      <c r="D1" s="32"/>
      <c r="E1" s="32"/>
      <c r="F1" s="32"/>
      <c r="G1" s="32"/>
      <c r="H1" s="32"/>
      <c r="I1" s="32"/>
      <c r="J1" s="32"/>
      <c r="K1" s="33"/>
      <c r="L1" s="34"/>
      <c r="M1" s="35"/>
    </row>
    <row r="2" spans="1:22" ht="15.95" customHeight="1" x14ac:dyDescent="0.25">
      <c r="A2" s="36"/>
      <c r="B2" s="844" t="str">
        <f>'WK1 - Identification'!E11</f>
        <v>Bellingen Shire Council</v>
      </c>
      <c r="C2" s="845"/>
      <c r="D2" s="845"/>
      <c r="E2" s="845"/>
      <c r="F2" s="846"/>
      <c r="G2" s="38"/>
      <c r="H2" s="38"/>
      <c r="I2" s="38"/>
      <c r="J2" s="38"/>
      <c r="K2" s="39"/>
      <c r="L2" s="125"/>
      <c r="M2" s="41"/>
    </row>
    <row r="3" spans="1:22" ht="12.75" customHeight="1" x14ac:dyDescent="0.25">
      <c r="A3" s="36"/>
      <c r="B3" s="42"/>
      <c r="C3" s="42"/>
      <c r="D3" s="38"/>
      <c r="E3" s="38"/>
      <c r="F3" s="43"/>
      <c r="G3" s="38"/>
      <c r="H3" s="38"/>
      <c r="I3" s="38"/>
      <c r="J3" s="38"/>
      <c r="K3" s="39"/>
      <c r="L3" s="44"/>
      <c r="M3" s="45"/>
    </row>
    <row r="4" spans="1:22" ht="26.25" x14ac:dyDescent="0.4">
      <c r="A4" s="36"/>
      <c r="B4" s="832" t="s">
        <v>253</v>
      </c>
      <c r="C4" s="832"/>
      <c r="D4" s="832"/>
      <c r="E4" s="832"/>
      <c r="F4" s="832"/>
      <c r="G4" s="832"/>
      <c r="H4" s="832"/>
      <c r="I4" s="832"/>
      <c r="J4" s="832"/>
      <c r="K4" s="832"/>
      <c r="L4" s="832"/>
      <c r="M4" s="46"/>
    </row>
    <row r="5" spans="1:22" ht="12.75" customHeight="1" x14ac:dyDescent="0.2">
      <c r="A5" s="36"/>
      <c r="B5" s="47"/>
      <c r="C5" s="47"/>
      <c r="D5" s="42"/>
      <c r="E5" s="42"/>
      <c r="F5" s="42"/>
      <c r="G5" s="42"/>
      <c r="H5" s="42"/>
      <c r="I5" s="42"/>
      <c r="J5" s="38"/>
      <c r="K5" s="39"/>
      <c r="L5" s="39"/>
      <c r="M5" s="48"/>
    </row>
    <row r="6" spans="1:22" ht="26.25" x14ac:dyDescent="0.4">
      <c r="A6" s="36"/>
      <c r="B6" s="856" t="s">
        <v>934</v>
      </c>
      <c r="C6" s="856"/>
      <c r="D6" s="856"/>
      <c r="E6" s="856"/>
      <c r="F6" s="856"/>
      <c r="G6" s="856"/>
      <c r="H6" s="856"/>
      <c r="I6" s="856"/>
      <c r="J6" s="856"/>
      <c r="K6" s="856"/>
      <c r="L6" s="856"/>
      <c r="M6" s="48"/>
    </row>
    <row r="7" spans="1:22" ht="3.75" customHeight="1" x14ac:dyDescent="0.25">
      <c r="A7" s="36"/>
      <c r="B7" s="49"/>
      <c r="C7" s="49"/>
      <c r="D7" s="50"/>
      <c r="E7" s="50"/>
      <c r="F7" s="303"/>
      <c r="G7" s="303"/>
      <c r="H7" s="304"/>
      <c r="I7" s="304"/>
      <c r="J7" s="38"/>
      <c r="K7" s="39"/>
      <c r="L7" s="39"/>
      <c r="M7" s="45"/>
    </row>
    <row r="8" spans="1:22" ht="24" customHeight="1" x14ac:dyDescent="0.4">
      <c r="A8" s="36"/>
      <c r="B8" s="859" t="s">
        <v>943</v>
      </c>
      <c r="C8" s="859"/>
      <c r="D8" s="859"/>
      <c r="E8" s="859"/>
      <c r="F8" s="859"/>
      <c r="G8" s="859"/>
      <c r="H8" s="859"/>
      <c r="I8" s="859"/>
      <c r="J8" s="859"/>
      <c r="K8" s="859"/>
      <c r="L8" s="859"/>
      <c r="M8" s="48"/>
      <c r="O8" s="90"/>
    </row>
    <row r="9" spans="1:22" ht="102.75" customHeight="1" x14ac:dyDescent="0.2">
      <c r="A9" s="36"/>
      <c r="B9" s="857" t="s">
        <v>750</v>
      </c>
      <c r="C9" s="858"/>
      <c r="D9" s="858"/>
      <c r="E9" s="858"/>
      <c r="F9" s="858"/>
      <c r="G9" s="858"/>
      <c r="H9" s="858"/>
      <c r="I9" s="858"/>
      <c r="J9" s="858"/>
      <c r="K9" s="858"/>
      <c r="L9" s="858"/>
      <c r="M9" s="45"/>
    </row>
    <row r="10" spans="1:22" ht="21.75" customHeight="1" x14ac:dyDescent="0.35">
      <c r="A10" s="36"/>
      <c r="B10" s="189"/>
      <c r="C10" s="840" t="s">
        <v>351</v>
      </c>
      <c r="D10" s="840"/>
      <c r="E10" s="840"/>
      <c r="F10" s="840"/>
      <c r="G10" s="840"/>
      <c r="H10" s="840"/>
      <c r="I10" s="840"/>
      <c r="J10" s="840"/>
      <c r="K10" s="840"/>
      <c r="L10" s="190"/>
      <c r="M10" s="45"/>
    </row>
    <row r="11" spans="1:22" ht="9.75" customHeight="1" x14ac:dyDescent="0.2">
      <c r="A11" s="36"/>
      <c r="B11" s="38"/>
      <c r="C11" s="38"/>
      <c r="D11" s="38"/>
      <c r="E11" s="38"/>
      <c r="F11" s="38"/>
      <c r="G11" s="38"/>
      <c r="H11" s="38"/>
      <c r="I11" s="38"/>
      <c r="J11" s="38"/>
      <c r="K11" s="38"/>
      <c r="L11" s="38"/>
      <c r="M11" s="45"/>
    </row>
    <row r="12" spans="1:22" s="7" customFormat="1" ht="57.75" customHeight="1" x14ac:dyDescent="0.2">
      <c r="A12" s="51"/>
      <c r="B12" s="52" t="s">
        <v>227</v>
      </c>
      <c r="C12" s="52" t="s">
        <v>228</v>
      </c>
      <c r="D12" s="54" t="s">
        <v>281</v>
      </c>
      <c r="E12" s="52" t="s">
        <v>229</v>
      </c>
      <c r="F12" s="52" t="s">
        <v>24</v>
      </c>
      <c r="G12" s="52" t="s">
        <v>230</v>
      </c>
      <c r="H12" s="53" t="s">
        <v>25</v>
      </c>
      <c r="I12" s="52" t="s">
        <v>231</v>
      </c>
      <c r="J12" s="54" t="s">
        <v>31</v>
      </c>
      <c r="K12" s="55" t="s">
        <v>233</v>
      </c>
      <c r="L12" s="406" t="s">
        <v>435</v>
      </c>
      <c r="M12" s="56"/>
    </row>
    <row r="13" spans="1:22" s="7" customFormat="1" ht="12.75" hidden="1" customHeight="1" x14ac:dyDescent="0.2">
      <c r="A13" s="8"/>
      <c r="B13" s="9" t="s">
        <v>234</v>
      </c>
      <c r="C13" s="9" t="s">
        <v>235</v>
      </c>
      <c r="D13" s="9" t="s">
        <v>236</v>
      </c>
      <c r="E13" s="9" t="s">
        <v>237</v>
      </c>
      <c r="F13" s="9" t="s">
        <v>238</v>
      </c>
      <c r="G13" s="10"/>
      <c r="H13" s="11" t="s">
        <v>239</v>
      </c>
      <c r="I13" s="9" t="s">
        <v>240</v>
      </c>
      <c r="J13" s="12" t="s">
        <v>241</v>
      </c>
      <c r="K13" s="12" t="s">
        <v>242</v>
      </c>
      <c r="L13" s="13" t="s">
        <v>243</v>
      </c>
      <c r="M13" s="14"/>
      <c r="O13" s="7" t="s">
        <v>234</v>
      </c>
      <c r="P13" s="7" t="s">
        <v>238</v>
      </c>
      <c r="Q13" s="7" t="s">
        <v>234</v>
      </c>
      <c r="R13" s="7" t="s">
        <v>238</v>
      </c>
      <c r="S13" s="7" t="s">
        <v>234</v>
      </c>
      <c r="T13" s="7" t="s">
        <v>238</v>
      </c>
      <c r="U13" s="7" t="s">
        <v>234</v>
      </c>
      <c r="V13" s="7" t="s">
        <v>238</v>
      </c>
    </row>
    <row r="14" spans="1:22" x14ac:dyDescent="0.2">
      <c r="A14" s="36"/>
      <c r="B14" s="580" t="s">
        <v>246</v>
      </c>
      <c r="C14" s="16"/>
      <c r="D14" s="17">
        <v>859</v>
      </c>
      <c r="E14" s="18">
        <v>0.27650200000000003</v>
      </c>
      <c r="F14" s="17">
        <v>462.9</v>
      </c>
      <c r="G14" s="57">
        <f>IF(F14="", "",D14*F14/L14)</f>
        <v>0.4341974155725164</v>
      </c>
      <c r="H14" s="17"/>
      <c r="I14" s="17"/>
      <c r="J14" s="18">
        <v>187395760</v>
      </c>
      <c r="K14" s="737"/>
      <c r="L14" s="58">
        <f>IF(D14="","",IF(F14&lt;&gt;"",F14*D14+J14*(E14/100),(J14-K14)*(E14/100)+H14*I14))</f>
        <v>915784.12431520014</v>
      </c>
      <c r="M14" s="45"/>
      <c r="O14" s="3" t="s">
        <v>244</v>
      </c>
      <c r="P14" s="3" t="s">
        <v>245</v>
      </c>
      <c r="Q14" s="3" t="s">
        <v>246</v>
      </c>
      <c r="R14" s="3" t="s">
        <v>245</v>
      </c>
      <c r="S14" s="3" t="s">
        <v>247</v>
      </c>
      <c r="T14" s="3" t="s">
        <v>245</v>
      </c>
      <c r="U14" s="3" t="s">
        <v>248</v>
      </c>
      <c r="V14" s="3" t="s">
        <v>245</v>
      </c>
    </row>
    <row r="15" spans="1:22" x14ac:dyDescent="0.2">
      <c r="A15" s="36"/>
      <c r="B15" s="580" t="s">
        <v>246</v>
      </c>
      <c r="C15" s="16" t="s">
        <v>955</v>
      </c>
      <c r="D15" s="17">
        <v>1297</v>
      </c>
      <c r="E15" s="18">
        <v>0.2268</v>
      </c>
      <c r="F15" s="17">
        <v>462.9</v>
      </c>
      <c r="G15" s="57">
        <f t="shared" ref="G15:G46" si="0">IF(F15="", "",D15*F15/L15)</f>
        <v>0.48300726779261033</v>
      </c>
      <c r="H15" s="17"/>
      <c r="I15" s="17"/>
      <c r="J15" s="18">
        <v>283344560</v>
      </c>
      <c r="K15" s="737"/>
      <c r="L15" s="58">
        <f t="shared" ref="L15:L33" si="1">IF(D15="","",IF(F15&lt;&gt;"",F15*D15+J15*(E15/100),(J15-K15)*(E15/100)+H15*I15))</f>
        <v>1243006.7620799998</v>
      </c>
      <c r="M15" s="45"/>
    </row>
    <row r="16" spans="1:22" x14ac:dyDescent="0.2">
      <c r="A16" s="36"/>
      <c r="B16" s="580" t="s">
        <v>246</v>
      </c>
      <c r="C16" s="16" t="s">
        <v>954</v>
      </c>
      <c r="D16" s="17">
        <v>532</v>
      </c>
      <c r="E16" s="18">
        <v>0.38287300000000002</v>
      </c>
      <c r="F16" s="17">
        <v>409.15</v>
      </c>
      <c r="G16" s="57">
        <f t="shared" si="0"/>
        <v>0.4922905311231045</v>
      </c>
      <c r="H16" s="17"/>
      <c r="I16" s="17"/>
      <c r="J16" s="18">
        <v>58631800</v>
      </c>
      <c r="K16" s="737"/>
      <c r="L16" s="58">
        <f t="shared" si="1"/>
        <v>442153.13161400001</v>
      </c>
      <c r="M16" s="45"/>
    </row>
    <row r="17" spans="1:13" x14ac:dyDescent="0.2">
      <c r="A17" s="36"/>
      <c r="B17" s="580" t="s">
        <v>246</v>
      </c>
      <c r="C17" s="16" t="s">
        <v>956</v>
      </c>
      <c r="D17" s="17">
        <v>177</v>
      </c>
      <c r="E17" s="18">
        <v>0.23385900000000001</v>
      </c>
      <c r="F17" s="17">
        <v>462.9</v>
      </c>
      <c r="G17" s="57">
        <f t="shared" si="0"/>
        <v>0.41453435542138023</v>
      </c>
      <c r="H17" s="17"/>
      <c r="I17" s="17"/>
      <c r="J17" s="18">
        <v>49482000</v>
      </c>
      <c r="K17" s="737"/>
      <c r="L17" s="58">
        <f t="shared" si="1"/>
        <v>197651.41038000002</v>
      </c>
      <c r="M17" s="45"/>
    </row>
    <row r="18" spans="1:13" x14ac:dyDescent="0.2">
      <c r="A18" s="36"/>
      <c r="B18" s="580" t="s">
        <v>246</v>
      </c>
      <c r="C18" s="16" t="s">
        <v>957</v>
      </c>
      <c r="D18" s="17">
        <v>1240</v>
      </c>
      <c r="E18" s="18">
        <v>0.29132400000000003</v>
      </c>
      <c r="F18" s="17">
        <v>462.9</v>
      </c>
      <c r="G18" s="57">
        <f t="shared" si="0"/>
        <v>0.30833756684672819</v>
      </c>
      <c r="H18" s="17"/>
      <c r="I18" s="17"/>
      <c r="J18" s="18">
        <v>441977691</v>
      </c>
      <c r="K18" s="737"/>
      <c r="L18" s="58">
        <f t="shared" si="1"/>
        <v>1861583.0885288401</v>
      </c>
      <c r="M18" s="45"/>
    </row>
    <row r="19" spans="1:13" x14ac:dyDescent="0.2">
      <c r="A19" s="36"/>
      <c r="B19" s="580" t="s">
        <v>246</v>
      </c>
      <c r="C19" s="16" t="s">
        <v>958</v>
      </c>
      <c r="D19" s="17">
        <v>1110</v>
      </c>
      <c r="E19" s="18">
        <v>0.30834400000000001</v>
      </c>
      <c r="F19" s="17">
        <v>462.9</v>
      </c>
      <c r="G19" s="57">
        <f t="shared" si="0"/>
        <v>0.43951087734893479</v>
      </c>
      <c r="H19" s="17"/>
      <c r="I19" s="17"/>
      <c r="J19" s="18">
        <v>212506500</v>
      </c>
      <c r="K19" s="737"/>
      <c r="L19" s="58">
        <f t="shared" si="1"/>
        <v>1169070.0423600001</v>
      </c>
      <c r="M19" s="45"/>
    </row>
    <row r="20" spans="1:13" x14ac:dyDescent="0.2">
      <c r="A20" s="36"/>
      <c r="B20" s="580" t="s">
        <v>246</v>
      </c>
      <c r="C20" s="16"/>
      <c r="D20" s="17"/>
      <c r="E20" s="18"/>
      <c r="F20" s="17"/>
      <c r="G20" s="57" t="str">
        <f t="shared" si="0"/>
        <v/>
      </c>
      <c r="H20" s="17"/>
      <c r="I20" s="17"/>
      <c r="J20" s="737"/>
      <c r="K20" s="737"/>
      <c r="L20" s="58" t="str">
        <f t="shared" si="1"/>
        <v/>
      </c>
      <c r="M20" s="45"/>
    </row>
    <row r="21" spans="1:13" x14ac:dyDescent="0.2">
      <c r="A21" s="36"/>
      <c r="B21" s="580" t="s">
        <v>246</v>
      </c>
      <c r="C21" s="16"/>
      <c r="D21" s="17"/>
      <c r="E21" s="18"/>
      <c r="F21" s="17"/>
      <c r="G21" s="57" t="str">
        <f t="shared" si="0"/>
        <v/>
      </c>
      <c r="H21" s="17"/>
      <c r="I21" s="17"/>
      <c r="J21" s="737"/>
      <c r="K21" s="737"/>
      <c r="L21" s="58" t="str">
        <f t="shared" si="1"/>
        <v/>
      </c>
      <c r="M21" s="45"/>
    </row>
    <row r="22" spans="1:13" x14ac:dyDescent="0.2">
      <c r="A22" s="36"/>
      <c r="B22" s="580" t="s">
        <v>246</v>
      </c>
      <c r="C22" s="16"/>
      <c r="D22" s="17"/>
      <c r="E22" s="18"/>
      <c r="F22" s="17"/>
      <c r="G22" s="57" t="str">
        <f t="shared" si="0"/>
        <v/>
      </c>
      <c r="H22" s="17"/>
      <c r="I22" s="17"/>
      <c r="J22" s="737"/>
      <c r="K22" s="737"/>
      <c r="L22" s="58" t="str">
        <f t="shared" si="1"/>
        <v/>
      </c>
      <c r="M22" s="45"/>
    </row>
    <row r="23" spans="1:13" x14ac:dyDescent="0.2">
      <c r="A23" s="36"/>
      <c r="B23" s="580" t="s">
        <v>246</v>
      </c>
      <c r="C23" s="16"/>
      <c r="D23" s="17"/>
      <c r="E23" s="18"/>
      <c r="F23" s="17"/>
      <c r="G23" s="57" t="str">
        <f t="shared" si="0"/>
        <v/>
      </c>
      <c r="H23" s="17"/>
      <c r="I23" s="17"/>
      <c r="J23" s="737"/>
      <c r="K23" s="737"/>
      <c r="L23" s="58" t="str">
        <f t="shared" si="1"/>
        <v/>
      </c>
      <c r="M23" s="45"/>
    </row>
    <row r="24" spans="1:13" x14ac:dyDescent="0.2">
      <c r="A24" s="36"/>
      <c r="B24" s="580" t="s">
        <v>246</v>
      </c>
      <c r="C24" s="16"/>
      <c r="D24" s="17"/>
      <c r="E24" s="18"/>
      <c r="F24" s="17"/>
      <c r="G24" s="57" t="str">
        <f t="shared" si="0"/>
        <v/>
      </c>
      <c r="H24" s="17"/>
      <c r="I24" s="17"/>
      <c r="J24" s="737"/>
      <c r="K24" s="737"/>
      <c r="L24" s="58" t="str">
        <f t="shared" si="1"/>
        <v/>
      </c>
      <c r="M24" s="45"/>
    </row>
    <row r="25" spans="1:13" x14ac:dyDescent="0.2">
      <c r="A25" s="36"/>
      <c r="B25" s="580" t="s">
        <v>246</v>
      </c>
      <c r="C25" s="16"/>
      <c r="D25" s="17"/>
      <c r="E25" s="18"/>
      <c r="F25" s="17"/>
      <c r="G25" s="57" t="str">
        <f t="shared" si="0"/>
        <v/>
      </c>
      <c r="H25" s="17"/>
      <c r="I25" s="17"/>
      <c r="J25" s="737"/>
      <c r="K25" s="737"/>
      <c r="L25" s="58" t="str">
        <f t="shared" si="1"/>
        <v/>
      </c>
      <c r="M25" s="45"/>
    </row>
    <row r="26" spans="1:13" x14ac:dyDescent="0.2">
      <c r="A26" s="36"/>
      <c r="B26" s="580" t="s">
        <v>246</v>
      </c>
      <c r="C26" s="16"/>
      <c r="D26" s="17"/>
      <c r="E26" s="18"/>
      <c r="F26" s="17"/>
      <c r="G26" s="57" t="str">
        <f t="shared" si="0"/>
        <v/>
      </c>
      <c r="H26" s="17"/>
      <c r="I26" s="17"/>
      <c r="J26" s="737"/>
      <c r="K26" s="737"/>
      <c r="L26" s="58" t="str">
        <f t="shared" si="1"/>
        <v/>
      </c>
      <c r="M26" s="45"/>
    </row>
    <row r="27" spans="1:13" x14ac:dyDescent="0.2">
      <c r="A27" s="36"/>
      <c r="B27" s="580" t="s">
        <v>246</v>
      </c>
      <c r="C27" s="16"/>
      <c r="D27" s="17"/>
      <c r="E27" s="18"/>
      <c r="F27" s="17"/>
      <c r="G27" s="57" t="str">
        <f t="shared" si="0"/>
        <v/>
      </c>
      <c r="H27" s="17"/>
      <c r="I27" s="17"/>
      <c r="J27" s="737"/>
      <c r="K27" s="737"/>
      <c r="L27" s="58" t="str">
        <f t="shared" si="1"/>
        <v/>
      </c>
      <c r="M27" s="45"/>
    </row>
    <row r="28" spans="1:13" x14ac:dyDescent="0.2">
      <c r="A28" s="36"/>
      <c r="B28" s="580" t="s">
        <v>246</v>
      </c>
      <c r="C28" s="16"/>
      <c r="D28" s="17"/>
      <c r="E28" s="18"/>
      <c r="F28" s="17"/>
      <c r="G28" s="57" t="str">
        <f t="shared" si="0"/>
        <v/>
      </c>
      <c r="H28" s="17"/>
      <c r="I28" s="17"/>
      <c r="J28" s="737"/>
      <c r="K28" s="737"/>
      <c r="L28" s="58" t="str">
        <f t="shared" si="1"/>
        <v/>
      </c>
      <c r="M28" s="45"/>
    </row>
    <row r="29" spans="1:13" x14ac:dyDescent="0.2">
      <c r="A29" s="36"/>
      <c r="B29" s="580" t="s">
        <v>246</v>
      </c>
      <c r="C29" s="16"/>
      <c r="D29" s="17"/>
      <c r="E29" s="18"/>
      <c r="F29" s="17"/>
      <c r="G29" s="57" t="str">
        <f t="shared" si="0"/>
        <v/>
      </c>
      <c r="H29" s="17"/>
      <c r="I29" s="17"/>
      <c r="J29" s="737"/>
      <c r="K29" s="737"/>
      <c r="L29" s="58" t="str">
        <f t="shared" si="1"/>
        <v/>
      </c>
      <c r="M29" s="45"/>
    </row>
    <row r="30" spans="1:13" x14ac:dyDescent="0.2">
      <c r="A30" s="36"/>
      <c r="B30" s="580" t="s">
        <v>246</v>
      </c>
      <c r="C30" s="16"/>
      <c r="D30" s="17"/>
      <c r="E30" s="18"/>
      <c r="F30" s="17"/>
      <c r="G30" s="57" t="str">
        <f t="shared" si="0"/>
        <v/>
      </c>
      <c r="H30" s="17"/>
      <c r="I30" s="17"/>
      <c r="J30" s="19"/>
      <c r="K30" s="19"/>
      <c r="L30" s="58" t="str">
        <f t="shared" si="1"/>
        <v/>
      </c>
      <c r="M30" s="45"/>
    </row>
    <row r="31" spans="1:13" x14ac:dyDescent="0.2">
      <c r="A31" s="36"/>
      <c r="B31" s="580" t="s">
        <v>246</v>
      </c>
      <c r="C31" s="16"/>
      <c r="D31" s="17"/>
      <c r="E31" s="18"/>
      <c r="F31" s="17"/>
      <c r="G31" s="57" t="str">
        <f t="shared" si="0"/>
        <v/>
      </c>
      <c r="H31" s="17"/>
      <c r="I31" s="17"/>
      <c r="J31" s="19"/>
      <c r="K31" s="19"/>
      <c r="L31" s="58" t="str">
        <f t="shared" si="1"/>
        <v/>
      </c>
      <c r="M31" s="45"/>
    </row>
    <row r="32" spans="1:13" x14ac:dyDescent="0.2">
      <c r="A32" s="36"/>
      <c r="B32" s="580" t="s">
        <v>246</v>
      </c>
      <c r="C32" s="16"/>
      <c r="D32" s="17"/>
      <c r="E32" s="18"/>
      <c r="F32" s="17"/>
      <c r="G32" s="57" t="str">
        <f t="shared" si="0"/>
        <v/>
      </c>
      <c r="H32" s="17"/>
      <c r="I32" s="17"/>
      <c r="J32" s="19"/>
      <c r="K32" s="19"/>
      <c r="L32" s="58" t="str">
        <f t="shared" si="1"/>
        <v/>
      </c>
      <c r="M32" s="45"/>
    </row>
    <row r="33" spans="1:14" x14ac:dyDescent="0.2">
      <c r="A33" s="36"/>
      <c r="B33" s="580" t="s">
        <v>246</v>
      </c>
      <c r="C33" s="16"/>
      <c r="D33" s="17"/>
      <c r="E33" s="18"/>
      <c r="F33" s="17"/>
      <c r="G33" s="57" t="str">
        <f t="shared" si="0"/>
        <v/>
      </c>
      <c r="H33" s="17"/>
      <c r="I33" s="17"/>
      <c r="J33" s="19"/>
      <c r="K33" s="19"/>
      <c r="L33" s="58" t="str">
        <f t="shared" si="1"/>
        <v/>
      </c>
      <c r="M33" s="45"/>
    </row>
    <row r="34" spans="1:14" s="508" customFormat="1" x14ac:dyDescent="0.2">
      <c r="A34" s="504"/>
      <c r="B34" s="505"/>
      <c r="C34" s="505" t="s">
        <v>564</v>
      </c>
      <c r="D34" s="655">
        <f>SUM(D14:D33)</f>
        <v>5215</v>
      </c>
      <c r="E34" s="505"/>
      <c r="F34" s="505"/>
      <c r="G34" s="505"/>
      <c r="H34" s="505"/>
      <c r="I34" s="505">
        <f>SUM(I14:I33)</f>
        <v>0</v>
      </c>
      <c r="J34" s="505">
        <f>SUM(J14:J33)</f>
        <v>1233338311</v>
      </c>
      <c r="K34" s="505">
        <f>SUM(K14:K33)</f>
        <v>0</v>
      </c>
      <c r="L34" s="505">
        <f>SUM(L14:L33)</f>
        <v>5829248.5592780402</v>
      </c>
      <c r="M34" s="506"/>
      <c r="N34" s="507"/>
    </row>
    <row r="35" spans="1:14" x14ac:dyDescent="0.2">
      <c r="A35" s="36"/>
      <c r="B35" s="580" t="s">
        <v>248</v>
      </c>
      <c r="C35" s="394"/>
      <c r="D35" s="17">
        <v>161</v>
      </c>
      <c r="E35" s="18">
        <v>0.23958699999999999</v>
      </c>
      <c r="F35" s="17">
        <v>462.9</v>
      </c>
      <c r="G35" s="57">
        <f t="shared" si="0"/>
        <v>0.4585897880160496</v>
      </c>
      <c r="H35" s="17"/>
      <c r="I35" s="17"/>
      <c r="J35" s="18">
        <v>36724160</v>
      </c>
      <c r="K35" s="737"/>
      <c r="L35" s="58">
        <f t="shared" ref="L35:L83" si="2">IF(D35="","",IF(F35&lt;&gt;"",F35*D35+J35*(E35/100),(J35-K35)*(E35/100)+H35*I35))</f>
        <v>162513.2132192</v>
      </c>
      <c r="M35" s="45"/>
    </row>
    <row r="36" spans="1:14" x14ac:dyDescent="0.2">
      <c r="A36" s="36"/>
      <c r="B36" s="580" t="s">
        <v>248</v>
      </c>
      <c r="C36" s="394" t="s">
        <v>955</v>
      </c>
      <c r="D36" s="17">
        <v>103</v>
      </c>
      <c r="E36" s="18">
        <v>0.32577699999999998</v>
      </c>
      <c r="F36" s="17">
        <v>462.9</v>
      </c>
      <c r="G36" s="57">
        <f t="shared" si="0"/>
        <v>0.34644223863604873</v>
      </c>
      <c r="H36" s="17"/>
      <c r="I36" s="17"/>
      <c r="J36" s="18">
        <v>27609410</v>
      </c>
      <c r="K36" s="737"/>
      <c r="L36" s="58">
        <f t="shared" si="2"/>
        <v>137623.8076157</v>
      </c>
      <c r="M36" s="45"/>
    </row>
    <row r="37" spans="1:14" x14ac:dyDescent="0.2">
      <c r="A37" s="36"/>
      <c r="B37" s="580" t="s">
        <v>248</v>
      </c>
      <c r="C37" s="394" t="s">
        <v>954</v>
      </c>
      <c r="D37" s="17">
        <v>93</v>
      </c>
      <c r="E37" s="18">
        <v>0.432666</v>
      </c>
      <c r="F37" s="17">
        <v>422.95</v>
      </c>
      <c r="G37" s="57">
        <f t="shared" si="0"/>
        <v>0.49295762483933958</v>
      </c>
      <c r="H37" s="17"/>
      <c r="I37" s="17"/>
      <c r="J37" s="18">
        <v>9350910</v>
      </c>
      <c r="K37" s="737"/>
      <c r="L37" s="58">
        <f t="shared" si="2"/>
        <v>79792.558260599995</v>
      </c>
      <c r="M37" s="45"/>
    </row>
    <row r="38" spans="1:14" x14ac:dyDescent="0.2">
      <c r="A38" s="36"/>
      <c r="B38" s="580" t="s">
        <v>248</v>
      </c>
      <c r="C38" s="394" t="s">
        <v>958</v>
      </c>
      <c r="D38" s="17">
        <v>54</v>
      </c>
      <c r="E38" s="18">
        <v>0.353435</v>
      </c>
      <c r="F38" s="17">
        <v>462.9</v>
      </c>
      <c r="G38" s="57">
        <f t="shared" si="0"/>
        <v>0.27100308609833285</v>
      </c>
      <c r="H38" s="17"/>
      <c r="I38" s="17"/>
      <c r="J38" s="18">
        <v>19024920</v>
      </c>
      <c r="K38" s="737"/>
      <c r="L38" s="58">
        <f t="shared" si="2"/>
        <v>92237.326001999987</v>
      </c>
      <c r="M38" s="45"/>
    </row>
    <row r="39" spans="1:14" x14ac:dyDescent="0.2">
      <c r="A39" s="36"/>
      <c r="B39" s="580" t="s">
        <v>248</v>
      </c>
      <c r="C39" s="394"/>
      <c r="D39" s="17"/>
      <c r="E39" s="18"/>
      <c r="F39" s="17"/>
      <c r="G39" s="57" t="str">
        <f t="shared" si="0"/>
        <v/>
      </c>
      <c r="H39" s="17"/>
      <c r="I39" s="17"/>
      <c r="J39" s="737"/>
      <c r="K39" s="737"/>
      <c r="L39" s="58" t="str">
        <f t="shared" si="2"/>
        <v/>
      </c>
      <c r="M39" s="45"/>
    </row>
    <row r="40" spans="1:14" x14ac:dyDescent="0.2">
      <c r="A40" s="36"/>
      <c r="B40" s="580" t="s">
        <v>248</v>
      </c>
      <c r="C40" s="394"/>
      <c r="D40" s="17"/>
      <c r="E40" s="18"/>
      <c r="F40" s="17"/>
      <c r="G40" s="57" t="str">
        <f t="shared" si="0"/>
        <v/>
      </c>
      <c r="H40" s="17"/>
      <c r="I40" s="17"/>
      <c r="J40" s="737"/>
      <c r="K40" s="737"/>
      <c r="L40" s="58" t="str">
        <f t="shared" si="2"/>
        <v/>
      </c>
      <c r="M40" s="45"/>
    </row>
    <row r="41" spans="1:14" x14ac:dyDescent="0.2">
      <c r="A41" s="36"/>
      <c r="B41" s="580" t="s">
        <v>248</v>
      </c>
      <c r="C41" s="394"/>
      <c r="D41" s="17"/>
      <c r="E41" s="18"/>
      <c r="F41" s="17"/>
      <c r="G41" s="57" t="str">
        <f t="shared" si="0"/>
        <v/>
      </c>
      <c r="H41" s="17"/>
      <c r="I41" s="17"/>
      <c r="J41" s="737"/>
      <c r="K41" s="737"/>
      <c r="L41" s="58" t="str">
        <f t="shared" si="2"/>
        <v/>
      </c>
      <c r="M41" s="45"/>
    </row>
    <row r="42" spans="1:14" x14ac:dyDescent="0.2">
      <c r="A42" s="36"/>
      <c r="B42" s="580" t="s">
        <v>248</v>
      </c>
      <c r="C42" s="394"/>
      <c r="D42" s="17"/>
      <c r="E42" s="18"/>
      <c r="F42" s="17"/>
      <c r="G42" s="57" t="str">
        <f t="shared" si="0"/>
        <v/>
      </c>
      <c r="H42" s="17"/>
      <c r="I42" s="17"/>
      <c r="J42" s="737"/>
      <c r="K42" s="737"/>
      <c r="L42" s="58" t="str">
        <f t="shared" si="2"/>
        <v/>
      </c>
      <c r="M42" s="45"/>
    </row>
    <row r="43" spans="1:14" x14ac:dyDescent="0.2">
      <c r="A43" s="36"/>
      <c r="B43" s="580" t="s">
        <v>248</v>
      </c>
      <c r="C43" s="394"/>
      <c r="D43" s="17"/>
      <c r="E43" s="18"/>
      <c r="F43" s="17"/>
      <c r="G43" s="57" t="str">
        <f t="shared" si="0"/>
        <v/>
      </c>
      <c r="H43" s="17"/>
      <c r="I43" s="17"/>
      <c r="J43" s="737"/>
      <c r="K43" s="737"/>
      <c r="L43" s="58" t="str">
        <f t="shared" si="2"/>
        <v/>
      </c>
      <c r="M43" s="45"/>
    </row>
    <row r="44" spans="1:14" x14ac:dyDescent="0.2">
      <c r="A44" s="36"/>
      <c r="B44" s="580" t="s">
        <v>248</v>
      </c>
      <c r="C44" s="394"/>
      <c r="D44" s="17"/>
      <c r="E44" s="18"/>
      <c r="F44" s="17"/>
      <c r="G44" s="57" t="str">
        <f t="shared" si="0"/>
        <v/>
      </c>
      <c r="H44" s="17"/>
      <c r="I44" s="17"/>
      <c r="J44" s="737"/>
      <c r="K44" s="737"/>
      <c r="L44" s="58" t="str">
        <f t="shared" si="2"/>
        <v/>
      </c>
      <c r="M44" s="45"/>
    </row>
    <row r="45" spans="1:14" x14ac:dyDescent="0.2">
      <c r="A45" s="36"/>
      <c r="B45" s="580" t="s">
        <v>248</v>
      </c>
      <c r="C45" s="394"/>
      <c r="D45" s="17"/>
      <c r="E45" s="18"/>
      <c r="F45" s="17"/>
      <c r="G45" s="57" t="str">
        <f t="shared" si="0"/>
        <v/>
      </c>
      <c r="H45" s="17"/>
      <c r="I45" s="17"/>
      <c r="J45" s="737"/>
      <c r="K45" s="737"/>
      <c r="L45" s="58" t="str">
        <f t="shared" si="2"/>
        <v/>
      </c>
      <c r="M45" s="45"/>
    </row>
    <row r="46" spans="1:14" x14ac:dyDescent="0.2">
      <c r="A46" s="36"/>
      <c r="B46" s="580" t="s">
        <v>248</v>
      </c>
      <c r="C46" s="394"/>
      <c r="D46" s="17"/>
      <c r="E46" s="18"/>
      <c r="F46" s="17"/>
      <c r="G46" s="57" t="str">
        <f t="shared" si="0"/>
        <v/>
      </c>
      <c r="H46" s="17"/>
      <c r="I46" s="17"/>
      <c r="J46" s="19"/>
      <c r="K46" s="19"/>
      <c r="L46" s="58" t="str">
        <f t="shared" si="2"/>
        <v/>
      </c>
      <c r="M46" s="45"/>
    </row>
    <row r="47" spans="1:14" x14ac:dyDescent="0.2">
      <c r="A47" s="36"/>
      <c r="B47" s="580" t="s">
        <v>248</v>
      </c>
      <c r="C47" s="394"/>
      <c r="D47" s="17"/>
      <c r="E47" s="18"/>
      <c r="F47" s="17"/>
      <c r="G47" s="57" t="str">
        <f t="shared" ref="G47:G83" si="3">IF(F47="","",D47*F47/L47)</f>
        <v/>
      </c>
      <c r="H47" s="17"/>
      <c r="I47" s="17"/>
      <c r="J47" s="19"/>
      <c r="K47" s="19"/>
      <c r="L47" s="58" t="str">
        <f t="shared" si="2"/>
        <v/>
      </c>
      <c r="M47" s="45"/>
    </row>
    <row r="48" spans="1:14" x14ac:dyDescent="0.2">
      <c r="A48" s="36"/>
      <c r="B48" s="580" t="s">
        <v>248</v>
      </c>
      <c r="C48" s="394"/>
      <c r="D48" s="17"/>
      <c r="E48" s="18"/>
      <c r="F48" s="17"/>
      <c r="G48" s="57" t="str">
        <f t="shared" si="3"/>
        <v/>
      </c>
      <c r="H48" s="17"/>
      <c r="I48" s="17"/>
      <c r="J48" s="19"/>
      <c r="K48" s="19"/>
      <c r="L48" s="58" t="str">
        <f t="shared" si="2"/>
        <v/>
      </c>
      <c r="M48" s="45"/>
    </row>
    <row r="49" spans="1:13" x14ac:dyDescent="0.2">
      <c r="A49" s="36"/>
      <c r="B49" s="580" t="s">
        <v>248</v>
      </c>
      <c r="C49" s="394"/>
      <c r="D49" s="17"/>
      <c r="E49" s="18"/>
      <c r="F49" s="17"/>
      <c r="G49" s="57" t="str">
        <f t="shared" si="3"/>
        <v/>
      </c>
      <c r="H49" s="17"/>
      <c r="I49" s="17"/>
      <c r="J49" s="19"/>
      <c r="K49" s="19"/>
      <c r="L49" s="58" t="str">
        <f t="shared" si="2"/>
        <v/>
      </c>
      <c r="M49" s="45"/>
    </row>
    <row r="50" spans="1:13" x14ac:dyDescent="0.2">
      <c r="A50" s="36"/>
      <c r="B50" s="580" t="s">
        <v>248</v>
      </c>
      <c r="C50" s="394"/>
      <c r="D50" s="17"/>
      <c r="E50" s="18"/>
      <c r="F50" s="17"/>
      <c r="G50" s="57" t="str">
        <f t="shared" si="3"/>
        <v/>
      </c>
      <c r="H50" s="17"/>
      <c r="I50" s="17"/>
      <c r="J50" s="19"/>
      <c r="K50" s="19"/>
      <c r="L50" s="58" t="str">
        <f t="shared" si="2"/>
        <v/>
      </c>
      <c r="M50" s="45"/>
    </row>
    <row r="51" spans="1:13" x14ac:dyDescent="0.2">
      <c r="A51" s="36"/>
      <c r="B51" s="580" t="s">
        <v>248</v>
      </c>
      <c r="C51" s="394"/>
      <c r="D51" s="17"/>
      <c r="E51" s="18"/>
      <c r="F51" s="17"/>
      <c r="G51" s="57" t="str">
        <f t="shared" si="3"/>
        <v/>
      </c>
      <c r="H51" s="17"/>
      <c r="I51" s="17"/>
      <c r="J51" s="19"/>
      <c r="K51" s="19"/>
      <c r="L51" s="58" t="str">
        <f t="shared" si="2"/>
        <v/>
      </c>
      <c r="M51" s="45"/>
    </row>
    <row r="52" spans="1:13" x14ac:dyDescent="0.2">
      <c r="A52" s="36"/>
      <c r="B52" s="580" t="s">
        <v>248</v>
      </c>
      <c r="C52" s="394"/>
      <c r="D52" s="17"/>
      <c r="E52" s="18"/>
      <c r="F52" s="17"/>
      <c r="G52" s="57" t="str">
        <f t="shared" si="3"/>
        <v/>
      </c>
      <c r="H52" s="17"/>
      <c r="I52" s="17"/>
      <c r="J52" s="19"/>
      <c r="K52" s="19"/>
      <c r="L52" s="58" t="str">
        <f t="shared" si="2"/>
        <v/>
      </c>
      <c r="M52" s="45"/>
    </row>
    <row r="53" spans="1:13" x14ac:dyDescent="0.2">
      <c r="A53" s="36"/>
      <c r="B53" s="580" t="s">
        <v>248</v>
      </c>
      <c r="C53" s="394"/>
      <c r="D53" s="17"/>
      <c r="E53" s="18"/>
      <c r="F53" s="17"/>
      <c r="G53" s="57" t="str">
        <f t="shared" si="3"/>
        <v/>
      </c>
      <c r="H53" s="17"/>
      <c r="I53" s="17"/>
      <c r="J53" s="19"/>
      <c r="K53" s="19"/>
      <c r="L53" s="58" t="str">
        <f t="shared" si="2"/>
        <v/>
      </c>
      <c r="M53" s="45"/>
    </row>
    <row r="54" spans="1:13" x14ac:dyDescent="0.2">
      <c r="A54" s="36"/>
      <c r="B54" s="580" t="s">
        <v>248</v>
      </c>
      <c r="C54" s="394"/>
      <c r="D54" s="17"/>
      <c r="E54" s="18"/>
      <c r="F54" s="17"/>
      <c r="G54" s="57" t="str">
        <f t="shared" si="3"/>
        <v/>
      </c>
      <c r="H54" s="17"/>
      <c r="I54" s="17"/>
      <c r="J54" s="19"/>
      <c r="K54" s="19"/>
      <c r="L54" s="58" t="str">
        <f t="shared" si="2"/>
        <v/>
      </c>
      <c r="M54" s="45"/>
    </row>
    <row r="55" spans="1:13" x14ac:dyDescent="0.2">
      <c r="A55" s="36"/>
      <c r="B55" s="580" t="s">
        <v>248</v>
      </c>
      <c r="C55" s="394"/>
      <c r="D55" s="17"/>
      <c r="E55" s="18"/>
      <c r="F55" s="17"/>
      <c r="G55" s="57" t="str">
        <f t="shared" si="3"/>
        <v/>
      </c>
      <c r="H55" s="17"/>
      <c r="I55" s="17"/>
      <c r="J55" s="19"/>
      <c r="K55" s="19"/>
      <c r="L55" s="58" t="str">
        <f t="shared" si="2"/>
        <v/>
      </c>
      <c r="M55" s="45"/>
    </row>
    <row r="56" spans="1:13" x14ac:dyDescent="0.2">
      <c r="A56" s="36"/>
      <c r="B56" s="580" t="s">
        <v>248</v>
      </c>
      <c r="C56" s="394"/>
      <c r="D56" s="17"/>
      <c r="E56" s="18"/>
      <c r="F56" s="17"/>
      <c r="G56" s="57" t="str">
        <f t="shared" si="3"/>
        <v/>
      </c>
      <c r="H56" s="17"/>
      <c r="I56" s="17"/>
      <c r="J56" s="19"/>
      <c r="K56" s="19"/>
      <c r="L56" s="58" t="str">
        <f t="shared" si="2"/>
        <v/>
      </c>
      <c r="M56" s="45"/>
    </row>
    <row r="57" spans="1:13" x14ac:dyDescent="0.2">
      <c r="A57" s="36"/>
      <c r="B57" s="580" t="s">
        <v>248</v>
      </c>
      <c r="C57" s="394"/>
      <c r="D57" s="17"/>
      <c r="E57" s="18"/>
      <c r="F57" s="17"/>
      <c r="G57" s="57" t="str">
        <f t="shared" si="3"/>
        <v/>
      </c>
      <c r="H57" s="17"/>
      <c r="I57" s="17"/>
      <c r="J57" s="19"/>
      <c r="K57" s="19"/>
      <c r="L57" s="58" t="str">
        <f t="shared" si="2"/>
        <v/>
      </c>
      <c r="M57" s="45"/>
    </row>
    <row r="58" spans="1:13" x14ac:dyDescent="0.2">
      <c r="A58" s="36"/>
      <c r="B58" s="580" t="s">
        <v>248</v>
      </c>
      <c r="C58" s="394"/>
      <c r="D58" s="17"/>
      <c r="E58" s="18"/>
      <c r="F58" s="17"/>
      <c r="G58" s="57" t="str">
        <f t="shared" si="3"/>
        <v/>
      </c>
      <c r="H58" s="17"/>
      <c r="I58" s="17"/>
      <c r="J58" s="19"/>
      <c r="K58" s="19"/>
      <c r="L58" s="58" t="str">
        <f t="shared" si="2"/>
        <v/>
      </c>
      <c r="M58" s="45"/>
    </row>
    <row r="59" spans="1:13" x14ac:dyDescent="0.2">
      <c r="A59" s="36"/>
      <c r="B59" s="580" t="s">
        <v>248</v>
      </c>
      <c r="C59" s="394"/>
      <c r="D59" s="17"/>
      <c r="E59" s="18"/>
      <c r="F59" s="17"/>
      <c r="G59" s="57" t="str">
        <f t="shared" si="3"/>
        <v/>
      </c>
      <c r="H59" s="17"/>
      <c r="I59" s="17"/>
      <c r="J59" s="19"/>
      <c r="K59" s="19"/>
      <c r="L59" s="58" t="str">
        <f t="shared" si="2"/>
        <v/>
      </c>
      <c r="M59" s="45"/>
    </row>
    <row r="60" spans="1:13" x14ac:dyDescent="0.2">
      <c r="A60" s="36"/>
      <c r="B60" s="505"/>
      <c r="C60" s="505" t="s">
        <v>563</v>
      </c>
      <c r="D60" s="655">
        <f>SUM(D35:D59)</f>
        <v>411</v>
      </c>
      <c r="E60" s="505"/>
      <c r="F60" s="505"/>
      <c r="G60" s="505"/>
      <c r="H60" s="505"/>
      <c r="I60" s="505">
        <f>SUM(I35:I59)</f>
        <v>0</v>
      </c>
      <c r="J60" s="505">
        <f>SUM(J35:J59)</f>
        <v>92709400</v>
      </c>
      <c r="K60" s="505">
        <f>SUM(K35:K59)</f>
        <v>0</v>
      </c>
      <c r="L60" s="505">
        <f>SUM(L35:L59)</f>
        <v>472166.90509749996</v>
      </c>
      <c r="M60" s="45"/>
    </row>
    <row r="61" spans="1:13" x14ac:dyDescent="0.2">
      <c r="A61" s="36"/>
      <c r="B61" s="580" t="s">
        <v>244</v>
      </c>
      <c r="C61" s="394"/>
      <c r="D61" s="17">
        <v>402</v>
      </c>
      <c r="E61" s="18">
        <v>0.27870099999999998</v>
      </c>
      <c r="F61" s="17">
        <v>462.9</v>
      </c>
      <c r="G61" s="57">
        <f t="shared" si="3"/>
        <v>0.18261560461145379</v>
      </c>
      <c r="H61" s="17"/>
      <c r="I61" s="17"/>
      <c r="J61" s="18">
        <v>298856815</v>
      </c>
      <c r="K61" s="737"/>
      <c r="L61" s="58">
        <f t="shared" si="2"/>
        <v>1019002.73197315</v>
      </c>
      <c r="M61" s="45"/>
    </row>
    <row r="62" spans="1:13" x14ac:dyDescent="0.2">
      <c r="A62" s="36"/>
      <c r="B62" s="580" t="s">
        <v>244</v>
      </c>
      <c r="C62" s="394"/>
      <c r="D62" s="17"/>
      <c r="E62" s="18"/>
      <c r="F62" s="17"/>
      <c r="G62" s="57" t="str">
        <f t="shared" si="3"/>
        <v/>
      </c>
      <c r="H62" s="17"/>
      <c r="I62" s="17"/>
      <c r="J62" s="19"/>
      <c r="K62" s="737"/>
      <c r="L62" s="58" t="str">
        <f t="shared" si="2"/>
        <v/>
      </c>
      <c r="M62" s="45"/>
    </row>
    <row r="63" spans="1:13" x14ac:dyDescent="0.2">
      <c r="A63" s="36"/>
      <c r="B63" s="580" t="s">
        <v>244</v>
      </c>
      <c r="C63" s="394"/>
      <c r="D63" s="17"/>
      <c r="E63" s="18"/>
      <c r="F63" s="17"/>
      <c r="G63" s="57" t="str">
        <f t="shared" si="3"/>
        <v/>
      </c>
      <c r="H63" s="17"/>
      <c r="I63" s="17"/>
      <c r="J63" s="737"/>
      <c r="K63" s="737"/>
      <c r="L63" s="58" t="str">
        <f t="shared" si="2"/>
        <v/>
      </c>
      <c r="M63" s="45"/>
    </row>
    <row r="64" spans="1:13" x14ac:dyDescent="0.2">
      <c r="A64" s="36"/>
      <c r="B64" s="580" t="s">
        <v>244</v>
      </c>
      <c r="C64" s="394"/>
      <c r="D64" s="17"/>
      <c r="E64" s="18"/>
      <c r="F64" s="17"/>
      <c r="G64" s="57" t="str">
        <f t="shared" si="3"/>
        <v/>
      </c>
      <c r="H64" s="17"/>
      <c r="I64" s="17"/>
      <c r="J64" s="737"/>
      <c r="K64" s="737"/>
      <c r="L64" s="58" t="str">
        <f t="shared" si="2"/>
        <v/>
      </c>
      <c r="M64" s="45"/>
    </row>
    <row r="65" spans="1:13" x14ac:dyDescent="0.2">
      <c r="A65" s="36"/>
      <c r="B65" s="580" t="s">
        <v>244</v>
      </c>
      <c r="C65" s="394"/>
      <c r="D65" s="17"/>
      <c r="E65" s="18"/>
      <c r="F65" s="17"/>
      <c r="G65" s="57" t="str">
        <f t="shared" si="3"/>
        <v/>
      </c>
      <c r="H65" s="17"/>
      <c r="I65" s="17"/>
      <c r="J65" s="737"/>
      <c r="K65" s="737"/>
      <c r="L65" s="58" t="str">
        <f t="shared" si="2"/>
        <v/>
      </c>
      <c r="M65" s="45"/>
    </row>
    <row r="66" spans="1:13" x14ac:dyDescent="0.2">
      <c r="A66" s="36"/>
      <c r="B66" s="580" t="s">
        <v>244</v>
      </c>
      <c r="C66" s="394"/>
      <c r="D66" s="17"/>
      <c r="E66" s="18"/>
      <c r="F66" s="17"/>
      <c r="G66" s="57" t="str">
        <f t="shared" si="3"/>
        <v/>
      </c>
      <c r="H66" s="17"/>
      <c r="I66" s="17"/>
      <c r="J66" s="737"/>
      <c r="K66" s="737"/>
      <c r="L66" s="58" t="str">
        <f t="shared" si="2"/>
        <v/>
      </c>
      <c r="M66" s="45"/>
    </row>
    <row r="67" spans="1:13" x14ac:dyDescent="0.2">
      <c r="A67" s="36"/>
      <c r="B67" s="580" t="s">
        <v>244</v>
      </c>
      <c r="C67" s="394"/>
      <c r="D67" s="17"/>
      <c r="E67" s="18"/>
      <c r="F67" s="17"/>
      <c r="G67" s="57" t="str">
        <f t="shared" si="3"/>
        <v/>
      </c>
      <c r="H67" s="17"/>
      <c r="I67" s="17"/>
      <c r="J67" s="19"/>
      <c r="K67" s="19"/>
      <c r="L67" s="58" t="str">
        <f t="shared" si="2"/>
        <v/>
      </c>
      <c r="M67" s="45"/>
    </row>
    <row r="68" spans="1:13" x14ac:dyDescent="0.2">
      <c r="A68" s="36"/>
      <c r="B68" s="580" t="s">
        <v>244</v>
      </c>
      <c r="C68" s="394"/>
      <c r="D68" s="17"/>
      <c r="E68" s="18"/>
      <c r="F68" s="17"/>
      <c r="G68" s="57" t="str">
        <f t="shared" si="3"/>
        <v/>
      </c>
      <c r="H68" s="17"/>
      <c r="I68" s="17"/>
      <c r="J68" s="19"/>
      <c r="K68" s="19"/>
      <c r="L68" s="58" t="str">
        <f t="shared" si="2"/>
        <v/>
      </c>
      <c r="M68" s="45"/>
    </row>
    <row r="69" spans="1:13" x14ac:dyDescent="0.2">
      <c r="A69" s="36"/>
      <c r="B69" s="580" t="s">
        <v>244</v>
      </c>
      <c r="C69" s="394"/>
      <c r="D69" s="17"/>
      <c r="E69" s="18"/>
      <c r="F69" s="17"/>
      <c r="G69" s="57" t="str">
        <f t="shared" si="3"/>
        <v/>
      </c>
      <c r="H69" s="17"/>
      <c r="I69" s="17"/>
      <c r="J69" s="19"/>
      <c r="K69" s="19"/>
      <c r="L69" s="58" t="str">
        <f t="shared" si="2"/>
        <v/>
      </c>
      <c r="M69" s="45"/>
    </row>
    <row r="70" spans="1:13" x14ac:dyDescent="0.2">
      <c r="A70" s="36"/>
      <c r="B70" s="580" t="s">
        <v>244</v>
      </c>
      <c r="C70" s="394"/>
      <c r="D70" s="17"/>
      <c r="E70" s="18"/>
      <c r="F70" s="17"/>
      <c r="G70" s="57" t="str">
        <f t="shared" si="3"/>
        <v/>
      </c>
      <c r="H70" s="17"/>
      <c r="I70" s="17"/>
      <c r="J70" s="19"/>
      <c r="K70" s="19"/>
      <c r="L70" s="58" t="str">
        <f t="shared" si="2"/>
        <v/>
      </c>
      <c r="M70" s="45"/>
    </row>
    <row r="71" spans="1:13" x14ac:dyDescent="0.2">
      <c r="A71" s="36"/>
      <c r="B71" s="505"/>
      <c r="C71" s="505" t="s">
        <v>565</v>
      </c>
      <c r="D71" s="655">
        <f>SUM(D61:D70)</f>
        <v>402</v>
      </c>
      <c r="E71" s="505"/>
      <c r="F71" s="505"/>
      <c r="G71" s="505"/>
      <c r="H71" s="505"/>
      <c r="I71" s="505">
        <f>SUM(I61:I70)</f>
        <v>0</v>
      </c>
      <c r="J71" s="505">
        <f>SUM(J61:J70)</f>
        <v>298856815</v>
      </c>
      <c r="K71" s="505">
        <f>SUM(K61:K70)</f>
        <v>0</v>
      </c>
      <c r="L71" s="505">
        <f>SUM(L61:L70)</f>
        <v>1019002.73197315</v>
      </c>
      <c r="M71" s="45"/>
    </row>
    <row r="72" spans="1:13" ht="15" x14ac:dyDescent="0.2">
      <c r="A72" s="36"/>
      <c r="B72" s="580" t="s">
        <v>247</v>
      </c>
      <c r="C72" s="394"/>
      <c r="D72" s="17"/>
      <c r="E72" s="18"/>
      <c r="F72" s="738"/>
      <c r="G72" s="57" t="str">
        <f t="shared" si="3"/>
        <v/>
      </c>
      <c r="H72" s="17"/>
      <c r="I72" s="17"/>
      <c r="J72" s="737"/>
      <c r="K72" s="737"/>
      <c r="L72" s="58" t="str">
        <f t="shared" si="2"/>
        <v/>
      </c>
      <c r="M72" s="45"/>
    </row>
    <row r="73" spans="1:13" x14ac:dyDescent="0.2">
      <c r="A73" s="36"/>
      <c r="B73" s="580" t="s">
        <v>247</v>
      </c>
      <c r="C73" s="16"/>
      <c r="D73" s="17"/>
      <c r="E73" s="18"/>
      <c r="F73" s="17"/>
      <c r="G73" s="57" t="str">
        <f t="shared" si="3"/>
        <v/>
      </c>
      <c r="H73" s="17"/>
      <c r="I73" s="17"/>
      <c r="J73" s="737"/>
      <c r="K73" s="737"/>
      <c r="L73" s="58" t="str">
        <f t="shared" si="2"/>
        <v/>
      </c>
      <c r="M73" s="45"/>
    </row>
    <row r="74" spans="1:13" x14ac:dyDescent="0.2">
      <c r="A74" s="36"/>
      <c r="B74" s="580" t="s">
        <v>247</v>
      </c>
      <c r="C74" s="16"/>
      <c r="D74" s="17"/>
      <c r="E74" s="18"/>
      <c r="F74" s="17"/>
      <c r="G74" s="57" t="str">
        <f t="shared" si="3"/>
        <v/>
      </c>
      <c r="H74" s="17"/>
      <c r="I74" s="17"/>
      <c r="J74" s="737"/>
      <c r="K74" s="737"/>
      <c r="L74" s="58" t="str">
        <f t="shared" si="2"/>
        <v/>
      </c>
      <c r="M74" s="45"/>
    </row>
    <row r="75" spans="1:13" x14ac:dyDescent="0.2">
      <c r="A75" s="36"/>
      <c r="B75" s="580" t="s">
        <v>247</v>
      </c>
      <c r="C75" s="16"/>
      <c r="D75" s="17"/>
      <c r="E75" s="18"/>
      <c r="F75" s="17"/>
      <c r="G75" s="57" t="str">
        <f t="shared" si="3"/>
        <v/>
      </c>
      <c r="H75" s="17"/>
      <c r="I75" s="17"/>
      <c r="J75" s="737"/>
      <c r="K75" s="737"/>
      <c r="L75" s="58" t="str">
        <f t="shared" si="2"/>
        <v/>
      </c>
      <c r="M75" s="45"/>
    </row>
    <row r="76" spans="1:13" x14ac:dyDescent="0.2">
      <c r="A76" s="36"/>
      <c r="B76" s="580" t="s">
        <v>247</v>
      </c>
      <c r="C76" s="16"/>
      <c r="D76" s="17"/>
      <c r="E76" s="18"/>
      <c r="F76" s="17"/>
      <c r="G76" s="57" t="str">
        <f t="shared" si="3"/>
        <v/>
      </c>
      <c r="H76" s="17"/>
      <c r="I76" s="17"/>
      <c r="J76" s="737"/>
      <c r="K76" s="737"/>
      <c r="L76" s="58" t="str">
        <f t="shared" si="2"/>
        <v/>
      </c>
      <c r="M76" s="45"/>
    </row>
    <row r="77" spans="1:13" x14ac:dyDescent="0.2">
      <c r="A77" s="36"/>
      <c r="B77" s="580" t="s">
        <v>247</v>
      </c>
      <c r="C77" s="16"/>
      <c r="D77" s="17"/>
      <c r="E77" s="18"/>
      <c r="F77" s="17"/>
      <c r="G77" s="57" t="str">
        <f t="shared" si="3"/>
        <v/>
      </c>
      <c r="H77" s="17"/>
      <c r="I77" s="17"/>
      <c r="J77" s="19"/>
      <c r="K77" s="19"/>
      <c r="L77" s="58" t="str">
        <f t="shared" si="2"/>
        <v/>
      </c>
      <c r="M77" s="45"/>
    </row>
    <row r="78" spans="1:13" x14ac:dyDescent="0.2">
      <c r="A78" s="36"/>
      <c r="B78" s="580" t="s">
        <v>247</v>
      </c>
      <c r="C78" s="16"/>
      <c r="D78" s="17"/>
      <c r="E78" s="18"/>
      <c r="F78" s="17"/>
      <c r="G78" s="57" t="str">
        <f t="shared" si="3"/>
        <v/>
      </c>
      <c r="H78" s="17"/>
      <c r="I78" s="17"/>
      <c r="J78" s="19"/>
      <c r="K78" s="19"/>
      <c r="L78" s="58" t="str">
        <f t="shared" si="2"/>
        <v/>
      </c>
      <c r="M78" s="45"/>
    </row>
    <row r="79" spans="1:13" x14ac:dyDescent="0.2">
      <c r="A79" s="36"/>
      <c r="B79" s="580" t="s">
        <v>247</v>
      </c>
      <c r="C79" s="16"/>
      <c r="D79" s="17"/>
      <c r="E79" s="18"/>
      <c r="F79" s="17"/>
      <c r="G79" s="57" t="str">
        <f t="shared" si="3"/>
        <v/>
      </c>
      <c r="H79" s="17"/>
      <c r="I79" s="17"/>
      <c r="J79" s="19"/>
      <c r="K79" s="19"/>
      <c r="L79" s="58" t="str">
        <f t="shared" si="2"/>
        <v/>
      </c>
      <c r="M79" s="45"/>
    </row>
    <row r="80" spans="1:13" x14ac:dyDescent="0.2">
      <c r="A80" s="36"/>
      <c r="B80" s="580" t="s">
        <v>247</v>
      </c>
      <c r="C80" s="16"/>
      <c r="D80" s="17"/>
      <c r="E80" s="18"/>
      <c r="F80" s="17"/>
      <c r="G80" s="57" t="str">
        <f t="shared" si="3"/>
        <v/>
      </c>
      <c r="H80" s="17"/>
      <c r="I80" s="17"/>
      <c r="J80" s="19"/>
      <c r="K80" s="19"/>
      <c r="L80" s="58" t="str">
        <f t="shared" si="2"/>
        <v/>
      </c>
      <c r="M80" s="45"/>
    </row>
    <row r="81" spans="1:13" x14ac:dyDescent="0.2">
      <c r="A81" s="36"/>
      <c r="B81" s="580" t="s">
        <v>247</v>
      </c>
      <c r="C81" s="16"/>
      <c r="D81" s="17"/>
      <c r="E81" s="18"/>
      <c r="F81" s="17"/>
      <c r="G81" s="57" t="str">
        <f t="shared" si="3"/>
        <v/>
      </c>
      <c r="H81" s="17"/>
      <c r="I81" s="17"/>
      <c r="J81" s="19"/>
      <c r="K81" s="19"/>
      <c r="L81" s="58" t="str">
        <f t="shared" si="2"/>
        <v/>
      </c>
      <c r="M81" s="45"/>
    </row>
    <row r="82" spans="1:13" x14ac:dyDescent="0.2">
      <c r="A82" s="36"/>
      <c r="B82" s="505"/>
      <c r="C82" s="505" t="s">
        <v>566</v>
      </c>
      <c r="D82" s="655">
        <f>SUM(D72:D81)</f>
        <v>0</v>
      </c>
      <c r="E82" s="505"/>
      <c r="F82" s="505"/>
      <c r="G82" s="505"/>
      <c r="H82" s="505"/>
      <c r="I82" s="505">
        <f>SUM(I72:I81)</f>
        <v>0</v>
      </c>
      <c r="J82" s="505">
        <f>SUM(J72:J81)</f>
        <v>0</v>
      </c>
      <c r="K82" s="505">
        <f>SUM(K72:K81)</f>
        <v>0</v>
      </c>
      <c r="L82" s="505">
        <f>SUM(L72:L81)</f>
        <v>0</v>
      </c>
      <c r="M82" s="45"/>
    </row>
    <row r="83" spans="1:13" x14ac:dyDescent="0.2">
      <c r="A83" s="36"/>
      <c r="B83" s="15"/>
      <c r="C83" s="16"/>
      <c r="D83" s="17"/>
      <c r="E83" s="18"/>
      <c r="F83" s="17"/>
      <c r="G83" s="57" t="str">
        <f t="shared" si="3"/>
        <v/>
      </c>
      <c r="H83" s="17"/>
      <c r="I83" s="17"/>
      <c r="J83" s="19"/>
      <c r="K83" s="19"/>
      <c r="L83" s="58" t="str">
        <f t="shared" si="2"/>
        <v/>
      </c>
      <c r="M83" s="45"/>
    </row>
    <row r="84" spans="1:13" x14ac:dyDescent="0.2">
      <c r="A84" s="36"/>
      <c r="B84" s="59" t="s">
        <v>249</v>
      </c>
      <c r="C84" s="60"/>
      <c r="D84" s="355">
        <f>D34+D60+D71+D82</f>
        <v>6028</v>
      </c>
      <c r="E84" s="38"/>
      <c r="F84" s="40"/>
      <c r="G84" s="40" t="s">
        <v>250</v>
      </c>
      <c r="H84" s="38"/>
      <c r="I84" s="38"/>
      <c r="J84" s="355">
        <f>J34+J60+J71+J82</f>
        <v>1624904526</v>
      </c>
      <c r="K84" s="62" t="s">
        <v>251</v>
      </c>
      <c r="L84" s="355">
        <f>L34+L60+L71+L82</f>
        <v>7320418.1963486904</v>
      </c>
      <c r="M84" s="45"/>
    </row>
    <row r="85" spans="1:13" x14ac:dyDescent="0.2">
      <c r="A85" s="63"/>
      <c r="B85" s="64"/>
      <c r="C85" s="64"/>
      <c r="D85" s="65"/>
      <c r="E85" s="65"/>
      <c r="F85" s="66"/>
      <c r="G85" s="65"/>
      <c r="H85" s="65"/>
      <c r="I85" s="65"/>
      <c r="J85" s="65"/>
      <c r="K85" s="67"/>
      <c r="L85" s="68"/>
      <c r="M85" s="69"/>
    </row>
    <row r="86" spans="1:13" ht="12" customHeight="1" x14ac:dyDescent="0.25">
      <c r="A86" s="30"/>
      <c r="B86" s="70"/>
      <c r="C86" s="70"/>
      <c r="D86" s="32"/>
      <c r="E86" s="32"/>
      <c r="F86" s="32"/>
      <c r="G86" s="32"/>
      <c r="H86" s="32"/>
      <c r="I86" s="32"/>
      <c r="J86" s="32"/>
      <c r="K86" s="33"/>
      <c r="L86" s="33"/>
      <c r="M86" s="71"/>
    </row>
    <row r="87" spans="1:13" ht="14.25" customHeight="1" x14ac:dyDescent="0.25">
      <c r="A87" s="36"/>
      <c r="B87" s="844" t="str">
        <f>B2</f>
        <v>Bellingen Shire Council</v>
      </c>
      <c r="C87" s="845"/>
      <c r="D87" s="845"/>
      <c r="E87" s="845"/>
      <c r="F87" s="846"/>
      <c r="G87" s="42"/>
      <c r="H87" s="42"/>
      <c r="I87" s="42"/>
      <c r="J87" s="38"/>
      <c r="K87" s="39"/>
      <c r="L87" s="40"/>
      <c r="M87" s="48"/>
    </row>
    <row r="88" spans="1:13" ht="24" customHeight="1" x14ac:dyDescent="0.35">
      <c r="A88" s="36"/>
      <c r="B88" s="72"/>
      <c r="C88" s="840" t="s">
        <v>26</v>
      </c>
      <c r="D88" s="840"/>
      <c r="E88" s="840"/>
      <c r="F88" s="840"/>
      <c r="G88" s="840"/>
      <c r="H88" s="840"/>
      <c r="I88" s="840"/>
      <c r="J88" s="840"/>
      <c r="K88" s="840"/>
      <c r="L88" s="76"/>
      <c r="M88" s="46"/>
    </row>
    <row r="89" spans="1:13" ht="3.75" customHeight="1" x14ac:dyDescent="0.25">
      <c r="A89" s="36"/>
      <c r="B89" s="73"/>
      <c r="C89" s="73"/>
      <c r="D89" s="74"/>
      <c r="E89" s="74"/>
      <c r="F89" s="74"/>
      <c r="G89" s="74"/>
      <c r="H89" s="74"/>
      <c r="I89" s="74"/>
      <c r="J89" s="75"/>
      <c r="K89" s="76"/>
      <c r="L89" s="76"/>
      <c r="M89" s="46"/>
    </row>
    <row r="90" spans="1:13" ht="9" customHeight="1" x14ac:dyDescent="0.2">
      <c r="A90" s="36"/>
      <c r="B90" s="47"/>
      <c r="C90" s="47"/>
      <c r="D90" s="42"/>
      <c r="E90" s="42"/>
      <c r="F90" s="42"/>
      <c r="G90" s="42"/>
      <c r="H90" s="42"/>
      <c r="I90" s="42"/>
      <c r="J90" s="38"/>
      <c r="K90" s="39"/>
      <c r="L90" s="39"/>
      <c r="M90" s="48"/>
    </row>
    <row r="91" spans="1:13" ht="54" customHeight="1" x14ac:dyDescent="0.2">
      <c r="A91" s="51"/>
      <c r="B91" s="52" t="s">
        <v>227</v>
      </c>
      <c r="C91" s="54" t="s">
        <v>548</v>
      </c>
      <c r="D91" s="665" t="s">
        <v>281</v>
      </c>
      <c r="E91" s="77" t="s">
        <v>229</v>
      </c>
      <c r="F91" s="52" t="s">
        <v>24</v>
      </c>
      <c r="G91" s="77" t="s">
        <v>230</v>
      </c>
      <c r="H91" s="53" t="s">
        <v>25</v>
      </c>
      <c r="I91" s="77" t="s">
        <v>231</v>
      </c>
      <c r="J91" s="54" t="s">
        <v>31</v>
      </c>
      <c r="K91" s="55" t="s">
        <v>233</v>
      </c>
      <c r="L91" s="406" t="s">
        <v>397</v>
      </c>
      <c r="M91" s="56"/>
    </row>
    <row r="92" spans="1:13" s="174" customFormat="1" ht="24.75" customHeight="1" x14ac:dyDescent="0.2">
      <c r="A92" s="167"/>
      <c r="B92" s="580" t="s">
        <v>246</v>
      </c>
      <c r="C92" s="16"/>
      <c r="D92" s="169"/>
      <c r="E92" s="168"/>
      <c r="F92" s="169"/>
      <c r="G92" s="170" t="str">
        <f>IF(F92="","",D92*F92/L92)</f>
        <v/>
      </c>
      <c r="H92" s="169"/>
      <c r="I92" s="169"/>
      <c r="J92" s="171"/>
      <c r="K92" s="171"/>
      <c r="L92" s="172" t="str">
        <f>IF(D92="","",IF(F92&lt;&gt;"",F92*D92+J92*(E92/100),(J92-K92)*(E92/100)+H92*I92))</f>
        <v/>
      </c>
      <c r="M92" s="173"/>
    </row>
    <row r="93" spans="1:13" s="174" customFormat="1" ht="23.25" customHeight="1" x14ac:dyDescent="0.2">
      <c r="A93" s="167"/>
      <c r="B93" s="580" t="s">
        <v>246</v>
      </c>
      <c r="C93" s="16"/>
      <c r="D93" s="169"/>
      <c r="E93" s="168"/>
      <c r="F93" s="169"/>
      <c r="G93" s="170" t="str">
        <f t="shared" ref="G93:G141" si="4">IF(F93="","",D93*F93/L93)</f>
        <v/>
      </c>
      <c r="H93" s="169"/>
      <c r="I93" s="169"/>
      <c r="J93" s="171"/>
      <c r="K93" s="171"/>
      <c r="L93" s="172" t="str">
        <f t="shared" ref="L93:L141" si="5">IF(D93="","",IF(F93&lt;&gt;"",F93*D93+J93*(E93/100),(J93-K93)*(E93/100)+H93*I93))</f>
        <v/>
      </c>
      <c r="M93" s="173"/>
    </row>
    <row r="94" spans="1:13" s="174" customFormat="1" ht="21.75" customHeight="1" x14ac:dyDescent="0.2">
      <c r="A94" s="167"/>
      <c r="B94" s="580" t="s">
        <v>246</v>
      </c>
      <c r="C94" s="16"/>
      <c r="D94" s="169"/>
      <c r="E94" s="168"/>
      <c r="F94" s="169"/>
      <c r="G94" s="170" t="str">
        <f t="shared" si="4"/>
        <v/>
      </c>
      <c r="H94" s="169"/>
      <c r="I94" s="169"/>
      <c r="J94" s="171"/>
      <c r="K94" s="171"/>
      <c r="L94" s="172" t="str">
        <f t="shared" si="5"/>
        <v/>
      </c>
      <c r="M94" s="173"/>
    </row>
    <row r="95" spans="1:13" s="174" customFormat="1" ht="23.25" customHeight="1" x14ac:dyDescent="0.2">
      <c r="A95" s="167"/>
      <c r="B95" s="580" t="s">
        <v>246</v>
      </c>
      <c r="C95" s="16"/>
      <c r="D95" s="169"/>
      <c r="E95" s="168"/>
      <c r="F95" s="169"/>
      <c r="G95" s="170" t="str">
        <f t="shared" si="4"/>
        <v/>
      </c>
      <c r="H95" s="169"/>
      <c r="I95" s="169"/>
      <c r="J95" s="171"/>
      <c r="K95" s="171"/>
      <c r="L95" s="172" t="str">
        <f t="shared" si="5"/>
        <v/>
      </c>
      <c r="M95" s="173"/>
    </row>
    <row r="96" spans="1:13" s="174" customFormat="1" ht="23.25" customHeight="1" x14ac:dyDescent="0.2">
      <c r="A96" s="167"/>
      <c r="B96" s="580" t="s">
        <v>246</v>
      </c>
      <c r="C96" s="16"/>
      <c r="D96" s="169"/>
      <c r="E96" s="168"/>
      <c r="F96" s="169"/>
      <c r="G96" s="170" t="str">
        <f t="shared" si="4"/>
        <v/>
      </c>
      <c r="H96" s="169"/>
      <c r="I96" s="169"/>
      <c r="J96" s="171"/>
      <c r="K96" s="171"/>
      <c r="L96" s="172" t="str">
        <f t="shared" si="5"/>
        <v/>
      </c>
      <c r="M96" s="173"/>
    </row>
    <row r="97" spans="1:13" s="174" customFormat="1" ht="23.25" customHeight="1" x14ac:dyDescent="0.2">
      <c r="A97" s="167"/>
      <c r="B97" s="580" t="s">
        <v>246</v>
      </c>
      <c r="C97" s="16"/>
      <c r="D97" s="169"/>
      <c r="E97" s="168"/>
      <c r="F97" s="169"/>
      <c r="G97" s="170" t="str">
        <f t="shared" si="4"/>
        <v/>
      </c>
      <c r="H97" s="169"/>
      <c r="I97" s="169"/>
      <c r="J97" s="171"/>
      <c r="K97" s="171"/>
      <c r="L97" s="172" t="str">
        <f t="shared" si="5"/>
        <v/>
      </c>
      <c r="M97" s="173"/>
    </row>
    <row r="98" spans="1:13" s="174" customFormat="1" ht="23.25" customHeight="1" x14ac:dyDescent="0.2">
      <c r="A98" s="167"/>
      <c r="B98" s="580" t="s">
        <v>246</v>
      </c>
      <c r="C98" s="16"/>
      <c r="D98" s="169"/>
      <c r="E98" s="168"/>
      <c r="F98" s="169"/>
      <c r="G98" s="170" t="str">
        <f t="shared" si="4"/>
        <v/>
      </c>
      <c r="H98" s="169"/>
      <c r="I98" s="169"/>
      <c r="J98" s="171"/>
      <c r="K98" s="171"/>
      <c r="L98" s="172" t="str">
        <f t="shared" si="5"/>
        <v/>
      </c>
      <c r="M98" s="173"/>
    </row>
    <row r="99" spans="1:13" s="174" customFormat="1" ht="23.25" customHeight="1" x14ac:dyDescent="0.2">
      <c r="A99" s="167"/>
      <c r="B99" s="580" t="s">
        <v>246</v>
      </c>
      <c r="C99" s="16"/>
      <c r="D99" s="169"/>
      <c r="E99" s="168"/>
      <c r="F99" s="169"/>
      <c r="G99" s="170" t="str">
        <f t="shared" si="4"/>
        <v/>
      </c>
      <c r="H99" s="169"/>
      <c r="I99" s="169"/>
      <c r="J99" s="171"/>
      <c r="K99" s="171"/>
      <c r="L99" s="172" t="str">
        <f t="shared" si="5"/>
        <v/>
      </c>
      <c r="M99" s="173"/>
    </row>
    <row r="100" spans="1:13" s="174" customFormat="1" ht="23.25" customHeight="1" x14ac:dyDescent="0.2">
      <c r="A100" s="167"/>
      <c r="B100" s="580" t="s">
        <v>246</v>
      </c>
      <c r="C100" s="16"/>
      <c r="D100" s="169"/>
      <c r="E100" s="168"/>
      <c r="F100" s="169"/>
      <c r="G100" s="170" t="str">
        <f t="shared" si="4"/>
        <v/>
      </c>
      <c r="H100" s="169"/>
      <c r="I100" s="169"/>
      <c r="J100" s="171"/>
      <c r="K100" s="171"/>
      <c r="L100" s="172" t="str">
        <f t="shared" si="5"/>
        <v/>
      </c>
      <c r="M100" s="173"/>
    </row>
    <row r="101" spans="1:13" s="174" customFormat="1" ht="23.25" customHeight="1" x14ac:dyDescent="0.2">
      <c r="A101" s="167"/>
      <c r="B101" s="580" t="s">
        <v>246</v>
      </c>
      <c r="C101" s="16"/>
      <c r="D101" s="169"/>
      <c r="E101" s="168"/>
      <c r="F101" s="169"/>
      <c r="G101" s="170" t="str">
        <f t="shared" si="4"/>
        <v/>
      </c>
      <c r="H101" s="169"/>
      <c r="I101" s="169"/>
      <c r="J101" s="171"/>
      <c r="K101" s="171"/>
      <c r="L101" s="172" t="str">
        <f t="shared" si="5"/>
        <v/>
      </c>
      <c r="M101" s="173"/>
    </row>
    <row r="102" spans="1:13" s="174" customFormat="1" ht="24" customHeight="1" x14ac:dyDescent="0.2">
      <c r="A102" s="167"/>
      <c r="B102" s="580" t="s">
        <v>248</v>
      </c>
      <c r="C102" s="16"/>
      <c r="D102" s="169"/>
      <c r="E102" s="168"/>
      <c r="F102" s="169"/>
      <c r="G102" s="170" t="str">
        <f t="shared" si="4"/>
        <v/>
      </c>
      <c r="H102" s="169"/>
      <c r="I102" s="169"/>
      <c r="J102" s="171"/>
      <c r="K102" s="171"/>
      <c r="L102" s="172" t="str">
        <f t="shared" si="5"/>
        <v/>
      </c>
      <c r="M102" s="173"/>
    </row>
    <row r="103" spans="1:13" s="174" customFormat="1" ht="20.25" customHeight="1" x14ac:dyDescent="0.2">
      <c r="A103" s="167"/>
      <c r="B103" s="580" t="s">
        <v>248</v>
      </c>
      <c r="C103" s="16"/>
      <c r="D103" s="169"/>
      <c r="E103" s="168"/>
      <c r="F103" s="169"/>
      <c r="G103" s="170" t="str">
        <f t="shared" si="4"/>
        <v/>
      </c>
      <c r="H103" s="169"/>
      <c r="I103" s="169"/>
      <c r="J103" s="171"/>
      <c r="K103" s="171"/>
      <c r="L103" s="172" t="str">
        <f t="shared" si="5"/>
        <v/>
      </c>
      <c r="M103" s="173"/>
    </row>
    <row r="104" spans="1:13" s="174" customFormat="1" ht="20.25" customHeight="1" x14ac:dyDescent="0.2">
      <c r="A104" s="167"/>
      <c r="B104" s="580" t="s">
        <v>248</v>
      </c>
      <c r="C104" s="16"/>
      <c r="D104" s="169"/>
      <c r="E104" s="168"/>
      <c r="F104" s="169"/>
      <c r="G104" s="170" t="str">
        <f t="shared" si="4"/>
        <v/>
      </c>
      <c r="H104" s="169"/>
      <c r="I104" s="169"/>
      <c r="J104" s="171"/>
      <c r="K104" s="171"/>
      <c r="L104" s="172" t="str">
        <f t="shared" si="5"/>
        <v/>
      </c>
      <c r="M104" s="173"/>
    </row>
    <row r="105" spans="1:13" s="174" customFormat="1" ht="24" customHeight="1" x14ac:dyDescent="0.2">
      <c r="A105" s="167"/>
      <c r="B105" s="580" t="s">
        <v>248</v>
      </c>
      <c r="C105" s="16"/>
      <c r="D105" s="169"/>
      <c r="E105" s="168"/>
      <c r="F105" s="169"/>
      <c r="G105" s="170" t="str">
        <f t="shared" si="4"/>
        <v/>
      </c>
      <c r="H105" s="169"/>
      <c r="I105" s="169"/>
      <c r="J105" s="171"/>
      <c r="K105" s="171"/>
      <c r="L105" s="172" t="str">
        <f t="shared" si="5"/>
        <v/>
      </c>
      <c r="M105" s="173"/>
    </row>
    <row r="106" spans="1:13" s="174" customFormat="1" ht="24" customHeight="1" x14ac:dyDescent="0.2">
      <c r="A106" s="167"/>
      <c r="B106" s="580" t="s">
        <v>248</v>
      </c>
      <c r="C106" s="16"/>
      <c r="D106" s="169"/>
      <c r="E106" s="168"/>
      <c r="F106" s="169"/>
      <c r="G106" s="170" t="str">
        <f t="shared" si="4"/>
        <v/>
      </c>
      <c r="H106" s="169"/>
      <c r="I106" s="169"/>
      <c r="J106" s="171"/>
      <c r="K106" s="171"/>
      <c r="L106" s="172" t="str">
        <f t="shared" si="5"/>
        <v/>
      </c>
      <c r="M106" s="173"/>
    </row>
    <row r="107" spans="1:13" s="174" customFormat="1" ht="24" customHeight="1" x14ac:dyDescent="0.2">
      <c r="A107" s="167"/>
      <c r="B107" s="580" t="s">
        <v>248</v>
      </c>
      <c r="C107" s="16"/>
      <c r="D107" s="169"/>
      <c r="E107" s="168"/>
      <c r="F107" s="169"/>
      <c r="G107" s="170" t="str">
        <f t="shared" si="4"/>
        <v/>
      </c>
      <c r="H107" s="169"/>
      <c r="I107" s="169"/>
      <c r="J107" s="171"/>
      <c r="K107" s="171"/>
      <c r="L107" s="172" t="str">
        <f t="shared" si="5"/>
        <v/>
      </c>
      <c r="M107" s="173"/>
    </row>
    <row r="108" spans="1:13" s="174" customFormat="1" ht="24" customHeight="1" x14ac:dyDescent="0.2">
      <c r="A108" s="167"/>
      <c r="B108" s="580" t="s">
        <v>248</v>
      </c>
      <c r="C108" s="16"/>
      <c r="D108" s="169"/>
      <c r="E108" s="168"/>
      <c r="F108" s="169"/>
      <c r="G108" s="170" t="str">
        <f t="shared" si="4"/>
        <v/>
      </c>
      <c r="H108" s="169"/>
      <c r="I108" s="169"/>
      <c r="J108" s="171"/>
      <c r="K108" s="171"/>
      <c r="L108" s="172" t="str">
        <f t="shared" si="5"/>
        <v/>
      </c>
      <c r="M108" s="173"/>
    </row>
    <row r="109" spans="1:13" s="174" customFormat="1" ht="24" customHeight="1" x14ac:dyDescent="0.2">
      <c r="A109" s="167"/>
      <c r="B109" s="580" t="s">
        <v>248</v>
      </c>
      <c r="C109" s="16"/>
      <c r="D109" s="169"/>
      <c r="E109" s="168"/>
      <c r="F109" s="169"/>
      <c r="G109" s="170" t="str">
        <f t="shared" si="4"/>
        <v/>
      </c>
      <c r="H109" s="169"/>
      <c r="I109" s="169"/>
      <c r="J109" s="171"/>
      <c r="K109" s="171"/>
      <c r="L109" s="172" t="str">
        <f t="shared" si="5"/>
        <v/>
      </c>
      <c r="M109" s="173"/>
    </row>
    <row r="110" spans="1:13" s="174" customFormat="1" ht="24" customHeight="1" x14ac:dyDescent="0.2">
      <c r="A110" s="167"/>
      <c r="B110" s="580" t="s">
        <v>248</v>
      </c>
      <c r="C110" s="16"/>
      <c r="D110" s="169"/>
      <c r="E110" s="168"/>
      <c r="F110" s="169"/>
      <c r="G110" s="170" t="str">
        <f t="shared" si="4"/>
        <v/>
      </c>
      <c r="H110" s="169"/>
      <c r="I110" s="169"/>
      <c r="J110" s="171"/>
      <c r="K110" s="171"/>
      <c r="L110" s="172" t="str">
        <f t="shared" si="5"/>
        <v/>
      </c>
      <c r="M110" s="173"/>
    </row>
    <row r="111" spans="1:13" s="174" customFormat="1" ht="24" customHeight="1" x14ac:dyDescent="0.2">
      <c r="A111" s="167"/>
      <c r="B111" s="580" t="s">
        <v>248</v>
      </c>
      <c r="C111" s="16"/>
      <c r="D111" s="169"/>
      <c r="E111" s="168"/>
      <c r="F111" s="169"/>
      <c r="G111" s="170" t="str">
        <f t="shared" si="4"/>
        <v/>
      </c>
      <c r="H111" s="169"/>
      <c r="I111" s="169"/>
      <c r="J111" s="171"/>
      <c r="K111" s="171"/>
      <c r="L111" s="172" t="str">
        <f t="shared" si="5"/>
        <v/>
      </c>
      <c r="M111" s="173"/>
    </row>
    <row r="112" spans="1:13" s="174" customFormat="1" ht="24" customHeight="1" x14ac:dyDescent="0.2">
      <c r="A112" s="167"/>
      <c r="B112" s="580" t="s">
        <v>248</v>
      </c>
      <c r="C112" s="16"/>
      <c r="D112" s="169"/>
      <c r="E112" s="168"/>
      <c r="F112" s="169"/>
      <c r="G112" s="170" t="str">
        <f t="shared" si="4"/>
        <v/>
      </c>
      <c r="H112" s="169"/>
      <c r="I112" s="169"/>
      <c r="J112" s="171"/>
      <c r="K112" s="171"/>
      <c r="L112" s="172" t="str">
        <f t="shared" si="5"/>
        <v/>
      </c>
      <c r="M112" s="173"/>
    </row>
    <row r="113" spans="1:13" s="174" customFormat="1" ht="24" customHeight="1" x14ac:dyDescent="0.2">
      <c r="A113" s="167"/>
      <c r="B113" s="580" t="s">
        <v>248</v>
      </c>
      <c r="C113" s="16"/>
      <c r="D113" s="169"/>
      <c r="E113" s="168"/>
      <c r="F113" s="169"/>
      <c r="G113" s="170" t="str">
        <f t="shared" si="4"/>
        <v/>
      </c>
      <c r="H113" s="169"/>
      <c r="I113" s="169"/>
      <c r="J113" s="171"/>
      <c r="K113" s="171"/>
      <c r="L113" s="172" t="str">
        <f t="shared" si="5"/>
        <v/>
      </c>
      <c r="M113" s="173"/>
    </row>
    <row r="114" spans="1:13" s="174" customFormat="1" ht="24" customHeight="1" x14ac:dyDescent="0.2">
      <c r="A114" s="167"/>
      <c r="B114" s="580" t="s">
        <v>248</v>
      </c>
      <c r="C114" s="16"/>
      <c r="D114" s="169"/>
      <c r="E114" s="168"/>
      <c r="F114" s="169"/>
      <c r="G114" s="170" t="str">
        <f t="shared" si="4"/>
        <v/>
      </c>
      <c r="H114" s="169"/>
      <c r="I114" s="169"/>
      <c r="J114" s="171"/>
      <c r="K114" s="171"/>
      <c r="L114" s="172" t="str">
        <f t="shared" si="5"/>
        <v/>
      </c>
      <c r="M114" s="173"/>
    </row>
    <row r="115" spans="1:13" s="174" customFormat="1" ht="24" customHeight="1" x14ac:dyDescent="0.2">
      <c r="A115" s="167"/>
      <c r="B115" s="580" t="s">
        <v>248</v>
      </c>
      <c r="C115" s="16"/>
      <c r="D115" s="169"/>
      <c r="E115" s="168"/>
      <c r="F115" s="169"/>
      <c r="G115" s="170" t="str">
        <f t="shared" si="4"/>
        <v/>
      </c>
      <c r="H115" s="169"/>
      <c r="I115" s="169"/>
      <c r="J115" s="171"/>
      <c r="K115" s="171"/>
      <c r="L115" s="172" t="str">
        <f t="shared" si="5"/>
        <v/>
      </c>
      <c r="M115" s="173"/>
    </row>
    <row r="116" spans="1:13" s="174" customFormat="1" ht="24" customHeight="1" x14ac:dyDescent="0.2">
      <c r="A116" s="167"/>
      <c r="B116" s="580" t="s">
        <v>248</v>
      </c>
      <c r="C116" s="16"/>
      <c r="D116" s="169"/>
      <c r="E116" s="168"/>
      <c r="F116" s="169"/>
      <c r="G116" s="170" t="str">
        <f t="shared" si="4"/>
        <v/>
      </c>
      <c r="H116" s="169"/>
      <c r="I116" s="169"/>
      <c r="J116" s="171"/>
      <c r="K116" s="171"/>
      <c r="L116" s="172" t="str">
        <f t="shared" si="5"/>
        <v/>
      </c>
      <c r="M116" s="173"/>
    </row>
    <row r="117" spans="1:13" s="174" customFormat="1" ht="24" customHeight="1" x14ac:dyDescent="0.2">
      <c r="A117" s="167"/>
      <c r="B117" s="580" t="s">
        <v>248</v>
      </c>
      <c r="C117" s="16"/>
      <c r="D117" s="169"/>
      <c r="E117" s="168"/>
      <c r="F117" s="169"/>
      <c r="G117" s="170" t="str">
        <f t="shared" si="4"/>
        <v/>
      </c>
      <c r="H117" s="169"/>
      <c r="I117" s="169"/>
      <c r="J117" s="171"/>
      <c r="K117" s="171"/>
      <c r="L117" s="172" t="str">
        <f t="shared" si="5"/>
        <v/>
      </c>
      <c r="M117" s="173"/>
    </row>
    <row r="118" spans="1:13" s="174" customFormat="1" ht="24" customHeight="1" x14ac:dyDescent="0.2">
      <c r="A118" s="167"/>
      <c r="B118" s="580" t="s">
        <v>248</v>
      </c>
      <c r="C118" s="16"/>
      <c r="D118" s="169"/>
      <c r="E118" s="168"/>
      <c r="F118" s="169"/>
      <c r="G118" s="170" t="str">
        <f t="shared" si="4"/>
        <v/>
      </c>
      <c r="H118" s="169"/>
      <c r="I118" s="169"/>
      <c r="J118" s="171"/>
      <c r="K118" s="171"/>
      <c r="L118" s="172" t="str">
        <f t="shared" si="5"/>
        <v/>
      </c>
      <c r="M118" s="173"/>
    </row>
    <row r="119" spans="1:13" s="174" customFormat="1" ht="24" customHeight="1" x14ac:dyDescent="0.2">
      <c r="A119" s="167"/>
      <c r="B119" s="580" t="s">
        <v>248</v>
      </c>
      <c r="C119" s="16"/>
      <c r="D119" s="169"/>
      <c r="E119" s="168"/>
      <c r="F119" s="169"/>
      <c r="G119" s="170" t="str">
        <f t="shared" si="4"/>
        <v/>
      </c>
      <c r="H119" s="169"/>
      <c r="I119" s="169"/>
      <c r="J119" s="171"/>
      <c r="K119" s="171"/>
      <c r="L119" s="172" t="str">
        <f t="shared" si="5"/>
        <v/>
      </c>
      <c r="M119" s="173"/>
    </row>
    <row r="120" spans="1:13" s="174" customFormat="1" ht="24" customHeight="1" x14ac:dyDescent="0.2">
      <c r="A120" s="167"/>
      <c r="B120" s="580" t="s">
        <v>248</v>
      </c>
      <c r="C120" s="16"/>
      <c r="D120" s="169"/>
      <c r="E120" s="168"/>
      <c r="F120" s="169"/>
      <c r="G120" s="170" t="str">
        <f t="shared" si="4"/>
        <v/>
      </c>
      <c r="H120" s="169"/>
      <c r="I120" s="169"/>
      <c r="J120" s="171"/>
      <c r="K120" s="171"/>
      <c r="L120" s="172" t="str">
        <f t="shared" si="5"/>
        <v/>
      </c>
      <c r="M120" s="173"/>
    </row>
    <row r="121" spans="1:13" s="174" customFormat="1" ht="24" customHeight="1" x14ac:dyDescent="0.2">
      <c r="A121" s="167"/>
      <c r="B121" s="580" t="s">
        <v>248</v>
      </c>
      <c r="C121" s="16"/>
      <c r="D121" s="169"/>
      <c r="E121" s="168"/>
      <c r="F121" s="169"/>
      <c r="G121" s="170" t="str">
        <f t="shared" si="4"/>
        <v/>
      </c>
      <c r="H121" s="169"/>
      <c r="I121" s="169"/>
      <c r="J121" s="171"/>
      <c r="K121" s="171"/>
      <c r="L121" s="172" t="str">
        <f t="shared" si="5"/>
        <v/>
      </c>
      <c r="M121" s="173"/>
    </row>
    <row r="122" spans="1:13" s="174" customFormat="1" ht="20.25" customHeight="1" x14ac:dyDescent="0.2">
      <c r="A122" s="167"/>
      <c r="B122" s="580" t="s">
        <v>244</v>
      </c>
      <c r="C122" s="16"/>
      <c r="D122" s="169"/>
      <c r="E122" s="168"/>
      <c r="F122" s="169"/>
      <c r="G122" s="170" t="str">
        <f t="shared" si="4"/>
        <v/>
      </c>
      <c r="H122" s="169"/>
      <c r="I122" s="169"/>
      <c r="J122" s="171"/>
      <c r="K122" s="171"/>
      <c r="L122" s="172" t="str">
        <f t="shared" si="5"/>
        <v/>
      </c>
      <c r="M122" s="173"/>
    </row>
    <row r="123" spans="1:13" s="174" customFormat="1" ht="21.75" customHeight="1" x14ac:dyDescent="0.2">
      <c r="A123" s="167"/>
      <c r="B123" s="580" t="s">
        <v>244</v>
      </c>
      <c r="C123" s="16"/>
      <c r="D123" s="169"/>
      <c r="E123" s="168"/>
      <c r="F123" s="169"/>
      <c r="G123" s="170" t="str">
        <f t="shared" si="4"/>
        <v/>
      </c>
      <c r="H123" s="169"/>
      <c r="I123" s="169"/>
      <c r="J123" s="171"/>
      <c r="K123" s="171"/>
      <c r="L123" s="172" t="str">
        <f t="shared" si="5"/>
        <v/>
      </c>
      <c r="M123" s="173"/>
    </row>
    <row r="124" spans="1:13" s="174" customFormat="1" ht="18" customHeight="1" x14ac:dyDescent="0.2">
      <c r="A124" s="167"/>
      <c r="B124" s="580" t="s">
        <v>244</v>
      </c>
      <c r="C124" s="16"/>
      <c r="D124" s="169"/>
      <c r="E124" s="168"/>
      <c r="F124" s="169"/>
      <c r="G124" s="170" t="str">
        <f t="shared" si="4"/>
        <v/>
      </c>
      <c r="H124" s="169"/>
      <c r="I124" s="169"/>
      <c r="J124" s="171"/>
      <c r="K124" s="171"/>
      <c r="L124" s="172" t="str">
        <f t="shared" si="5"/>
        <v/>
      </c>
      <c r="M124" s="173"/>
    </row>
    <row r="125" spans="1:13" s="174" customFormat="1" ht="18" customHeight="1" x14ac:dyDescent="0.2">
      <c r="A125" s="167"/>
      <c r="B125" s="580" t="s">
        <v>244</v>
      </c>
      <c r="C125" s="16"/>
      <c r="D125" s="169"/>
      <c r="E125" s="168"/>
      <c r="F125" s="169"/>
      <c r="G125" s="170" t="str">
        <f t="shared" si="4"/>
        <v/>
      </c>
      <c r="H125" s="169"/>
      <c r="I125" s="169"/>
      <c r="J125" s="171"/>
      <c r="K125" s="171"/>
      <c r="L125" s="172" t="str">
        <f t="shared" si="5"/>
        <v/>
      </c>
      <c r="M125" s="173"/>
    </row>
    <row r="126" spans="1:13" s="174" customFormat="1" ht="18" customHeight="1" x14ac:dyDescent="0.2">
      <c r="A126" s="167"/>
      <c r="B126" s="580" t="s">
        <v>244</v>
      </c>
      <c r="C126" s="16"/>
      <c r="D126" s="169"/>
      <c r="E126" s="168"/>
      <c r="F126" s="169"/>
      <c r="G126" s="170" t="str">
        <f t="shared" si="4"/>
        <v/>
      </c>
      <c r="H126" s="169"/>
      <c r="I126" s="169"/>
      <c r="J126" s="171"/>
      <c r="K126" s="171"/>
      <c r="L126" s="172" t="str">
        <f t="shared" si="5"/>
        <v/>
      </c>
      <c r="M126" s="173"/>
    </row>
    <row r="127" spans="1:13" s="174" customFormat="1" ht="18" customHeight="1" x14ac:dyDescent="0.2">
      <c r="A127" s="167"/>
      <c r="B127" s="580" t="s">
        <v>244</v>
      </c>
      <c r="C127" s="16"/>
      <c r="D127" s="169"/>
      <c r="E127" s="168"/>
      <c r="F127" s="169"/>
      <c r="G127" s="170" t="str">
        <f t="shared" si="4"/>
        <v/>
      </c>
      <c r="H127" s="169"/>
      <c r="I127" s="169"/>
      <c r="J127" s="171"/>
      <c r="K127" s="171"/>
      <c r="L127" s="172" t="str">
        <f t="shared" si="5"/>
        <v/>
      </c>
      <c r="M127" s="173"/>
    </row>
    <row r="128" spans="1:13" s="174" customFormat="1" ht="18" customHeight="1" x14ac:dyDescent="0.2">
      <c r="A128" s="167"/>
      <c r="B128" s="580" t="s">
        <v>244</v>
      </c>
      <c r="C128" s="16"/>
      <c r="D128" s="169"/>
      <c r="E128" s="168"/>
      <c r="F128" s="169"/>
      <c r="G128" s="170" t="str">
        <f t="shared" si="4"/>
        <v/>
      </c>
      <c r="H128" s="169"/>
      <c r="I128" s="169"/>
      <c r="J128" s="171"/>
      <c r="K128" s="171"/>
      <c r="L128" s="172" t="str">
        <f t="shared" si="5"/>
        <v/>
      </c>
      <c r="M128" s="173"/>
    </row>
    <row r="129" spans="1:13" s="174" customFormat="1" ht="18" customHeight="1" x14ac:dyDescent="0.2">
      <c r="A129" s="167"/>
      <c r="B129" s="580" t="s">
        <v>244</v>
      </c>
      <c r="C129" s="16"/>
      <c r="D129" s="169"/>
      <c r="E129" s="168"/>
      <c r="F129" s="169"/>
      <c r="G129" s="170" t="str">
        <f t="shared" si="4"/>
        <v/>
      </c>
      <c r="H129" s="169"/>
      <c r="I129" s="169"/>
      <c r="J129" s="171"/>
      <c r="K129" s="171"/>
      <c r="L129" s="172" t="str">
        <f t="shared" si="5"/>
        <v/>
      </c>
      <c r="M129" s="173"/>
    </row>
    <row r="130" spans="1:13" s="174" customFormat="1" ht="18" customHeight="1" x14ac:dyDescent="0.2">
      <c r="A130" s="167"/>
      <c r="B130" s="580" t="s">
        <v>244</v>
      </c>
      <c r="C130" s="16"/>
      <c r="D130" s="169"/>
      <c r="E130" s="168"/>
      <c r="F130" s="169"/>
      <c r="G130" s="170" t="str">
        <f t="shared" si="4"/>
        <v/>
      </c>
      <c r="H130" s="169"/>
      <c r="I130" s="169"/>
      <c r="J130" s="171"/>
      <c r="K130" s="171"/>
      <c r="L130" s="172" t="str">
        <f t="shared" si="5"/>
        <v/>
      </c>
      <c r="M130" s="173"/>
    </row>
    <row r="131" spans="1:13" s="174" customFormat="1" ht="18.75" customHeight="1" x14ac:dyDescent="0.2">
      <c r="A131" s="167"/>
      <c r="B131" s="580" t="s">
        <v>244</v>
      </c>
      <c r="C131" s="394"/>
      <c r="D131" s="169"/>
      <c r="E131" s="168"/>
      <c r="F131" s="169"/>
      <c r="G131" s="170" t="str">
        <f t="shared" si="4"/>
        <v/>
      </c>
      <c r="H131" s="169"/>
      <c r="I131" s="169"/>
      <c r="J131" s="171"/>
      <c r="K131" s="171"/>
      <c r="L131" s="172" t="str">
        <f t="shared" si="5"/>
        <v/>
      </c>
      <c r="M131" s="173"/>
    </row>
    <row r="132" spans="1:13" s="174" customFormat="1" ht="22.5" customHeight="1" x14ac:dyDescent="0.2">
      <c r="A132" s="167"/>
      <c r="B132" s="580" t="s">
        <v>247</v>
      </c>
      <c r="C132" s="394"/>
      <c r="D132" s="169"/>
      <c r="E132" s="168"/>
      <c r="F132" s="169"/>
      <c r="G132" s="170" t="str">
        <f t="shared" si="4"/>
        <v/>
      </c>
      <c r="H132" s="169"/>
      <c r="I132" s="169"/>
      <c r="J132" s="171"/>
      <c r="K132" s="171"/>
      <c r="L132" s="172" t="str">
        <f t="shared" si="5"/>
        <v/>
      </c>
      <c r="M132" s="173"/>
    </row>
    <row r="133" spans="1:13" s="174" customFormat="1" ht="22.5" customHeight="1" x14ac:dyDescent="0.2">
      <c r="A133" s="167"/>
      <c r="B133" s="580" t="s">
        <v>247</v>
      </c>
      <c r="C133" s="394"/>
      <c r="D133" s="169"/>
      <c r="E133" s="168"/>
      <c r="F133" s="169"/>
      <c r="G133" s="170" t="str">
        <f t="shared" si="4"/>
        <v/>
      </c>
      <c r="H133" s="169"/>
      <c r="I133" s="169"/>
      <c r="J133" s="171"/>
      <c r="K133" s="171"/>
      <c r="L133" s="172" t="str">
        <f t="shared" si="5"/>
        <v/>
      </c>
      <c r="M133" s="173"/>
    </row>
    <row r="134" spans="1:13" s="174" customFormat="1" ht="22.5" customHeight="1" x14ac:dyDescent="0.2">
      <c r="A134" s="167"/>
      <c r="B134" s="580" t="s">
        <v>247</v>
      </c>
      <c r="C134" s="394"/>
      <c r="D134" s="169"/>
      <c r="E134" s="168"/>
      <c r="F134" s="169"/>
      <c r="G134" s="170" t="str">
        <f t="shared" si="4"/>
        <v/>
      </c>
      <c r="H134" s="169"/>
      <c r="I134" s="169"/>
      <c r="J134" s="171"/>
      <c r="K134" s="171"/>
      <c r="L134" s="172" t="str">
        <f t="shared" si="5"/>
        <v/>
      </c>
      <c r="M134" s="173"/>
    </row>
    <row r="135" spans="1:13" s="174" customFormat="1" ht="22.5" customHeight="1" x14ac:dyDescent="0.2">
      <c r="A135" s="167"/>
      <c r="B135" s="580" t="s">
        <v>247</v>
      </c>
      <c r="C135" s="394"/>
      <c r="D135" s="169"/>
      <c r="E135" s="168"/>
      <c r="F135" s="169"/>
      <c r="G135" s="170" t="str">
        <f t="shared" si="4"/>
        <v/>
      </c>
      <c r="H135" s="169"/>
      <c r="I135" s="169"/>
      <c r="J135" s="171"/>
      <c r="K135" s="171"/>
      <c r="L135" s="172" t="str">
        <f t="shared" si="5"/>
        <v/>
      </c>
      <c r="M135" s="173"/>
    </row>
    <row r="136" spans="1:13" s="174" customFormat="1" ht="22.5" customHeight="1" x14ac:dyDescent="0.2">
      <c r="A136" s="167"/>
      <c r="B136" s="580" t="s">
        <v>247</v>
      </c>
      <c r="C136" s="394"/>
      <c r="D136" s="169"/>
      <c r="E136" s="168"/>
      <c r="F136" s="169"/>
      <c r="G136" s="170" t="str">
        <f t="shared" si="4"/>
        <v/>
      </c>
      <c r="H136" s="169"/>
      <c r="I136" s="169"/>
      <c r="J136" s="171"/>
      <c r="K136" s="171"/>
      <c r="L136" s="172" t="str">
        <f t="shared" si="5"/>
        <v/>
      </c>
      <c r="M136" s="173"/>
    </row>
    <row r="137" spans="1:13" s="174" customFormat="1" ht="22.5" customHeight="1" x14ac:dyDescent="0.2">
      <c r="A137" s="167"/>
      <c r="B137" s="580" t="s">
        <v>247</v>
      </c>
      <c r="C137" s="394"/>
      <c r="D137" s="169"/>
      <c r="E137" s="168"/>
      <c r="F137" s="169"/>
      <c r="G137" s="170" t="str">
        <f t="shared" si="4"/>
        <v/>
      </c>
      <c r="H137" s="169"/>
      <c r="I137" s="169"/>
      <c r="J137" s="171"/>
      <c r="K137" s="171"/>
      <c r="L137" s="172" t="str">
        <f t="shared" si="5"/>
        <v/>
      </c>
      <c r="M137" s="173"/>
    </row>
    <row r="138" spans="1:13" s="174" customFormat="1" ht="22.5" customHeight="1" x14ac:dyDescent="0.2">
      <c r="A138" s="167"/>
      <c r="B138" s="580" t="s">
        <v>247</v>
      </c>
      <c r="C138" s="394"/>
      <c r="D138" s="169"/>
      <c r="E138" s="168"/>
      <c r="F138" s="169"/>
      <c r="G138" s="170" t="str">
        <f t="shared" si="4"/>
        <v/>
      </c>
      <c r="H138" s="169"/>
      <c r="I138" s="169"/>
      <c r="J138" s="171"/>
      <c r="K138" s="171"/>
      <c r="L138" s="172" t="str">
        <f t="shared" si="5"/>
        <v/>
      </c>
      <c r="M138" s="173"/>
    </row>
    <row r="139" spans="1:13" s="174" customFormat="1" ht="22.5" customHeight="1" x14ac:dyDescent="0.2">
      <c r="A139" s="167"/>
      <c r="B139" s="580" t="s">
        <v>247</v>
      </c>
      <c r="C139" s="394"/>
      <c r="D139" s="169"/>
      <c r="E139" s="168"/>
      <c r="F139" s="169"/>
      <c r="G139" s="170" t="str">
        <f t="shared" si="4"/>
        <v/>
      </c>
      <c r="H139" s="169"/>
      <c r="I139" s="169"/>
      <c r="J139" s="171"/>
      <c r="K139" s="171"/>
      <c r="L139" s="172" t="str">
        <f t="shared" si="5"/>
        <v/>
      </c>
      <c r="M139" s="173"/>
    </row>
    <row r="140" spans="1:13" s="174" customFormat="1" ht="18" customHeight="1" x14ac:dyDescent="0.2">
      <c r="A140" s="167"/>
      <c r="B140" s="580" t="s">
        <v>247</v>
      </c>
      <c r="C140" s="394"/>
      <c r="D140" s="169"/>
      <c r="E140" s="168"/>
      <c r="F140" s="169"/>
      <c r="G140" s="170" t="str">
        <f t="shared" si="4"/>
        <v/>
      </c>
      <c r="H140" s="169"/>
      <c r="I140" s="169"/>
      <c r="J140" s="171"/>
      <c r="K140" s="171"/>
      <c r="L140" s="172" t="str">
        <f t="shared" si="5"/>
        <v/>
      </c>
      <c r="M140" s="173"/>
    </row>
    <row r="141" spans="1:13" s="174" customFormat="1" ht="19.5" customHeight="1" x14ac:dyDescent="0.2">
      <c r="A141" s="167"/>
      <c r="B141" s="580" t="s">
        <v>247</v>
      </c>
      <c r="C141" s="15"/>
      <c r="D141" s="169"/>
      <c r="E141" s="168"/>
      <c r="F141" s="169"/>
      <c r="G141" s="170" t="str">
        <f t="shared" si="4"/>
        <v/>
      </c>
      <c r="H141" s="169"/>
      <c r="I141" s="169"/>
      <c r="J141" s="171"/>
      <c r="K141" s="171"/>
      <c r="L141" s="172" t="str">
        <f t="shared" si="5"/>
        <v/>
      </c>
      <c r="M141" s="173"/>
    </row>
    <row r="142" spans="1:13" x14ac:dyDescent="0.2">
      <c r="A142" s="36"/>
      <c r="B142" s="60"/>
      <c r="C142" s="60"/>
      <c r="D142" s="38"/>
      <c r="E142" s="38"/>
      <c r="F142" s="40"/>
      <c r="G142" s="38"/>
      <c r="H142" s="38"/>
      <c r="I142" s="38"/>
      <c r="J142" s="78"/>
      <c r="K142" s="62" t="s">
        <v>251</v>
      </c>
      <c r="L142" s="61">
        <f>SUM(L92:L141)</f>
        <v>0</v>
      </c>
      <c r="M142" s="45"/>
    </row>
    <row r="143" spans="1:13" ht="7.9" customHeight="1" x14ac:dyDescent="0.2">
      <c r="A143" s="63"/>
      <c r="B143" s="64"/>
      <c r="C143" s="64"/>
      <c r="D143" s="65"/>
      <c r="E143" s="65"/>
      <c r="F143" s="66"/>
      <c r="G143" s="65"/>
      <c r="H143" s="65"/>
      <c r="I143" s="65"/>
      <c r="J143" s="65"/>
      <c r="K143" s="67"/>
      <c r="L143" s="68"/>
      <c r="M143" s="69"/>
    </row>
    <row r="144" spans="1:13" ht="18" x14ac:dyDescent="0.25">
      <c r="A144" s="30"/>
      <c r="B144" s="70"/>
      <c r="C144" s="70"/>
      <c r="D144" s="32"/>
      <c r="E144" s="32"/>
      <c r="F144" s="32"/>
      <c r="G144" s="32"/>
      <c r="H144" s="32"/>
      <c r="I144" s="32"/>
      <c r="J144" s="32"/>
      <c r="K144" s="33"/>
      <c r="L144" s="33"/>
      <c r="M144" s="71"/>
    </row>
    <row r="145" spans="1:13" ht="15" customHeight="1" x14ac:dyDescent="0.25">
      <c r="A145" s="36"/>
      <c r="B145" s="844" t="str">
        <f>B2</f>
        <v>Bellingen Shire Council</v>
      </c>
      <c r="C145" s="845"/>
      <c r="D145" s="845"/>
      <c r="E145" s="845"/>
      <c r="F145" s="846"/>
      <c r="G145" s="42"/>
      <c r="H145" s="42"/>
      <c r="I145" s="42"/>
      <c r="J145" s="38"/>
      <c r="K145" s="39"/>
      <c r="L145" s="40"/>
      <c r="M145" s="48"/>
    </row>
    <row r="146" spans="1:13" ht="24" customHeight="1" x14ac:dyDescent="0.35">
      <c r="A146" s="36"/>
      <c r="B146" s="72"/>
      <c r="C146" s="840" t="s">
        <v>27</v>
      </c>
      <c r="D146" s="840"/>
      <c r="E146" s="840"/>
      <c r="F146" s="840"/>
      <c r="G146" s="840"/>
      <c r="H146" s="840"/>
      <c r="I146" s="840"/>
      <c r="J146" s="840"/>
      <c r="K146" s="840"/>
      <c r="L146" s="76"/>
      <c r="M146" s="46"/>
    </row>
    <row r="147" spans="1:13" x14ac:dyDescent="0.2">
      <c r="A147" s="36"/>
      <c r="B147" s="47"/>
      <c r="C147" s="47"/>
      <c r="D147" s="42"/>
      <c r="E147" s="42"/>
      <c r="F147" s="42"/>
      <c r="G147" s="42"/>
      <c r="H147" s="42"/>
      <c r="I147" s="42"/>
      <c r="J147" s="38"/>
      <c r="K147" s="39"/>
      <c r="L147" s="39"/>
      <c r="M147" s="48"/>
    </row>
    <row r="148" spans="1:13" ht="63.75" customHeight="1" x14ac:dyDescent="0.2">
      <c r="A148" s="51"/>
      <c r="B148" s="847" t="s">
        <v>28</v>
      </c>
      <c r="C148" s="848"/>
      <c r="D148" s="848"/>
      <c r="E148" s="848"/>
      <c r="F148" s="848"/>
      <c r="G148" s="848"/>
      <c r="H148" s="848"/>
      <c r="I148" s="849"/>
      <c r="J148" s="666" t="s">
        <v>802</v>
      </c>
      <c r="K148" s="77" t="s">
        <v>29</v>
      </c>
      <c r="L148" s="406" t="s">
        <v>398</v>
      </c>
      <c r="M148" s="45"/>
    </row>
    <row r="149" spans="1:13" x14ac:dyDescent="0.2">
      <c r="A149" s="36"/>
      <c r="B149" s="841"/>
      <c r="C149" s="842"/>
      <c r="D149" s="842"/>
      <c r="E149" s="842"/>
      <c r="F149" s="842"/>
      <c r="G149" s="842"/>
      <c r="H149" s="842"/>
      <c r="I149" s="843"/>
      <c r="J149" s="20"/>
      <c r="K149" s="20"/>
      <c r="L149" s="79" t="str">
        <f>IF(B149="","",J149*K149)</f>
        <v/>
      </c>
      <c r="M149" s="45"/>
    </row>
    <row r="150" spans="1:13" x14ac:dyDescent="0.2">
      <c r="A150" s="36"/>
      <c r="B150" s="841"/>
      <c r="C150" s="842"/>
      <c r="D150" s="842"/>
      <c r="E150" s="842"/>
      <c r="F150" s="842"/>
      <c r="G150" s="842"/>
      <c r="H150" s="842"/>
      <c r="I150" s="843"/>
      <c r="J150" s="20"/>
      <c r="K150" s="20"/>
      <c r="L150" s="79" t="str">
        <f t="shared" ref="L150:L156" si="6">IF(B150="","",J150*K150)</f>
        <v/>
      </c>
      <c r="M150" s="45"/>
    </row>
    <row r="151" spans="1:13" x14ac:dyDescent="0.2">
      <c r="A151" s="36"/>
      <c r="B151" s="841"/>
      <c r="C151" s="842"/>
      <c r="D151" s="842"/>
      <c r="E151" s="842"/>
      <c r="F151" s="842"/>
      <c r="G151" s="842"/>
      <c r="H151" s="842"/>
      <c r="I151" s="843"/>
      <c r="J151" s="20"/>
      <c r="K151" s="20"/>
      <c r="L151" s="79" t="str">
        <f t="shared" si="6"/>
        <v/>
      </c>
      <c r="M151" s="45"/>
    </row>
    <row r="152" spans="1:13" x14ac:dyDescent="0.2">
      <c r="A152" s="36"/>
      <c r="B152" s="841"/>
      <c r="C152" s="842"/>
      <c r="D152" s="842"/>
      <c r="E152" s="842"/>
      <c r="F152" s="842"/>
      <c r="G152" s="842"/>
      <c r="H152" s="842"/>
      <c r="I152" s="843"/>
      <c r="J152" s="20"/>
      <c r="K152" s="20"/>
      <c r="L152" s="79" t="str">
        <f t="shared" si="6"/>
        <v/>
      </c>
      <c r="M152" s="45"/>
    </row>
    <row r="153" spans="1:13" x14ac:dyDescent="0.2">
      <c r="A153" s="36"/>
      <c r="B153" s="841"/>
      <c r="C153" s="842"/>
      <c r="D153" s="842"/>
      <c r="E153" s="842"/>
      <c r="F153" s="842"/>
      <c r="G153" s="842"/>
      <c r="H153" s="842"/>
      <c r="I153" s="843"/>
      <c r="J153" s="20"/>
      <c r="K153" s="20"/>
      <c r="L153" s="79" t="str">
        <f t="shared" si="6"/>
        <v/>
      </c>
      <c r="M153" s="45"/>
    </row>
    <row r="154" spans="1:13" x14ac:dyDescent="0.2">
      <c r="A154" s="36"/>
      <c r="B154" s="841"/>
      <c r="C154" s="842"/>
      <c r="D154" s="842"/>
      <c r="E154" s="842"/>
      <c r="F154" s="842"/>
      <c r="G154" s="842"/>
      <c r="H154" s="842"/>
      <c r="I154" s="843"/>
      <c r="J154" s="20"/>
      <c r="K154" s="20"/>
      <c r="L154" s="79" t="str">
        <f t="shared" si="6"/>
        <v/>
      </c>
      <c r="M154" s="45"/>
    </row>
    <row r="155" spans="1:13" x14ac:dyDescent="0.2">
      <c r="A155" s="36"/>
      <c r="B155" s="841"/>
      <c r="C155" s="842"/>
      <c r="D155" s="842"/>
      <c r="E155" s="842"/>
      <c r="F155" s="842"/>
      <c r="G155" s="842"/>
      <c r="H155" s="842"/>
      <c r="I155" s="843"/>
      <c r="J155" s="20"/>
      <c r="K155" s="20"/>
      <c r="L155" s="79" t="str">
        <f t="shared" si="6"/>
        <v/>
      </c>
      <c r="M155" s="45"/>
    </row>
    <row r="156" spans="1:13" x14ac:dyDescent="0.2">
      <c r="A156" s="36"/>
      <c r="B156" s="841"/>
      <c r="C156" s="842"/>
      <c r="D156" s="842"/>
      <c r="E156" s="842"/>
      <c r="F156" s="842"/>
      <c r="G156" s="842"/>
      <c r="H156" s="842"/>
      <c r="I156" s="843"/>
      <c r="J156" s="20"/>
      <c r="K156" s="20"/>
      <c r="L156" s="79" t="str">
        <f t="shared" si="6"/>
        <v/>
      </c>
      <c r="M156" s="45"/>
    </row>
    <row r="157" spans="1:13" x14ac:dyDescent="0.2">
      <c r="A157" s="36"/>
      <c r="B157" s="60"/>
      <c r="C157" s="60"/>
      <c r="D157" s="38"/>
      <c r="E157" s="38"/>
      <c r="F157" s="40"/>
      <c r="G157" s="38"/>
      <c r="H157" s="38"/>
      <c r="I157" s="38"/>
      <c r="J157" s="62"/>
      <c r="K157" s="62" t="s">
        <v>251</v>
      </c>
      <c r="L157" s="61">
        <f>SUM(L149:L156)</f>
        <v>0</v>
      </c>
      <c r="M157" s="45"/>
    </row>
    <row r="158" spans="1:13" ht="9" customHeight="1" x14ac:dyDescent="0.2">
      <c r="A158" s="36"/>
      <c r="B158" s="60"/>
      <c r="C158" s="60"/>
      <c r="D158" s="38"/>
      <c r="E158" s="38"/>
      <c r="F158" s="40"/>
      <c r="G158" s="38"/>
      <c r="H158" s="38"/>
      <c r="I158" s="38"/>
      <c r="J158" s="38"/>
      <c r="K158" s="78"/>
      <c r="L158" s="62"/>
      <c r="M158" s="84"/>
    </row>
    <row r="159" spans="1:13" ht="6.75" customHeight="1" x14ac:dyDescent="0.2">
      <c r="A159" s="36"/>
      <c r="B159" s="38"/>
      <c r="C159" s="38"/>
      <c r="D159" s="38"/>
      <c r="E159" s="38"/>
      <c r="F159" s="40"/>
      <c r="G159" s="38"/>
      <c r="H159" s="38"/>
      <c r="I159" s="38"/>
      <c r="J159" s="38"/>
      <c r="K159" s="78"/>
      <c r="L159" s="62"/>
      <c r="M159" s="84"/>
    </row>
    <row r="160" spans="1:13" ht="15.75" x14ac:dyDescent="0.25">
      <c r="A160" s="36"/>
      <c r="B160" s="38"/>
      <c r="C160" s="38"/>
      <c r="D160" s="38"/>
      <c r="E160" s="38"/>
      <c r="F160" s="192" t="s">
        <v>399</v>
      </c>
      <c r="G160" s="80"/>
      <c r="H160" s="80"/>
      <c r="I160" s="81"/>
      <c r="J160" s="82"/>
      <c r="K160" s="860">
        <f>S2_Ordinary_Rates_Sub_Total+S2_Special_Rates_Sub_Total+S2_Annual_Charges_Sub_Total</f>
        <v>7320418.1963486904</v>
      </c>
      <c r="L160" s="861"/>
      <c r="M160" s="45"/>
    </row>
    <row r="161" spans="1:13" x14ac:dyDescent="0.2">
      <c r="A161" s="36"/>
      <c r="B161" s="38"/>
      <c r="C161" s="38"/>
      <c r="D161" s="38"/>
      <c r="E161" s="38"/>
      <c r="F161" s="40"/>
      <c r="G161" s="38"/>
      <c r="H161" s="38"/>
      <c r="I161" s="38"/>
      <c r="J161" s="78"/>
      <c r="K161" s="85"/>
      <c r="L161" s="86"/>
      <c r="M161" s="45"/>
    </row>
    <row r="162" spans="1:13" ht="15.75" x14ac:dyDescent="0.25">
      <c r="A162" s="36"/>
      <c r="B162" s="38"/>
      <c r="C162" s="38"/>
      <c r="D162" s="38"/>
      <c r="E162" s="38"/>
      <c r="F162" s="80" t="s">
        <v>254</v>
      </c>
      <c r="G162" s="81"/>
      <c r="H162" s="81"/>
      <c r="I162" s="81"/>
      <c r="J162" s="82"/>
      <c r="K162" s="81"/>
      <c r="L162" s="81"/>
      <c r="M162" s="45"/>
    </row>
    <row r="163" spans="1:13" ht="15.75" x14ac:dyDescent="0.25">
      <c r="A163" s="36"/>
      <c r="B163" s="38"/>
      <c r="C163" s="38"/>
      <c r="D163" s="38"/>
      <c r="E163" s="38"/>
      <c r="F163" s="80"/>
      <c r="G163" s="83" t="s">
        <v>32</v>
      </c>
      <c r="H163" s="81"/>
      <c r="I163" s="81"/>
      <c r="J163" s="82"/>
      <c r="K163" s="862"/>
      <c r="L163" s="863"/>
      <c r="M163" s="45"/>
    </row>
    <row r="164" spans="1:13" x14ac:dyDescent="0.2">
      <c r="A164" s="36"/>
      <c r="B164" s="38"/>
      <c r="C164" s="38"/>
      <c r="D164" s="38"/>
      <c r="E164" s="38"/>
      <c r="F164" s="40"/>
      <c r="G164" s="38"/>
      <c r="H164" s="38"/>
      <c r="I164" s="38"/>
      <c r="J164" s="78"/>
      <c r="K164" s="85"/>
      <c r="L164" s="86"/>
      <c r="M164" s="45"/>
    </row>
    <row r="165" spans="1:13" ht="18" x14ac:dyDescent="0.25">
      <c r="A165" s="36"/>
      <c r="B165" s="38"/>
      <c r="C165" s="38"/>
      <c r="D165" s="38"/>
      <c r="E165" s="38"/>
      <c r="F165" s="37" t="s">
        <v>400</v>
      </c>
      <c r="G165" s="81"/>
      <c r="H165" s="81"/>
      <c r="I165" s="81"/>
      <c r="J165" s="82"/>
      <c r="K165" s="864">
        <f>Total_First_year_Notional_General_Income_Yield+K163</f>
        <v>7320418.1963486904</v>
      </c>
      <c r="L165" s="865"/>
      <c r="M165" s="45"/>
    </row>
    <row r="166" spans="1:13" x14ac:dyDescent="0.2">
      <c r="A166" s="36"/>
      <c r="B166" s="38"/>
      <c r="C166" s="38"/>
      <c r="D166" s="38"/>
      <c r="E166" s="38"/>
      <c r="F166" s="40"/>
      <c r="G166" s="38"/>
      <c r="H166" s="38"/>
      <c r="I166" s="38"/>
      <c r="J166" s="78"/>
      <c r="K166" s="85"/>
      <c r="L166" s="88"/>
      <c r="M166" s="45"/>
    </row>
    <row r="167" spans="1:13" x14ac:dyDescent="0.2">
      <c r="A167" s="36"/>
      <c r="B167" s="60"/>
      <c r="C167" s="60"/>
      <c r="D167" s="38"/>
      <c r="E167" s="38"/>
      <c r="F167" s="40"/>
      <c r="G167" s="38"/>
      <c r="H167" s="38"/>
      <c r="I167" s="38"/>
      <c r="J167" s="38"/>
      <c r="K167" s="78"/>
      <c r="L167" s="62"/>
      <c r="M167" s="84"/>
    </row>
    <row r="168" spans="1:13" x14ac:dyDescent="0.2">
      <c r="A168" s="36"/>
      <c r="B168" s="59" t="s">
        <v>252</v>
      </c>
      <c r="C168" s="59"/>
      <c r="D168" s="38"/>
      <c r="E168" s="38"/>
      <c r="F168" s="40"/>
      <c r="G168" s="38"/>
      <c r="H168" s="38"/>
      <c r="I168" s="38"/>
      <c r="J168" s="38"/>
      <c r="K168" s="78"/>
      <c r="L168" s="62"/>
      <c r="M168" s="84"/>
    </row>
    <row r="169" spans="1:13" x14ac:dyDescent="0.2">
      <c r="A169" s="63"/>
      <c r="B169" s="65"/>
      <c r="C169" s="65"/>
      <c r="D169" s="65"/>
      <c r="E169" s="65"/>
      <c r="F169" s="65"/>
      <c r="G169" s="65"/>
      <c r="H169" s="65"/>
      <c r="I169" s="65"/>
      <c r="J169" s="65"/>
      <c r="K169" s="89"/>
      <c r="L169" s="89"/>
      <c r="M169" s="87"/>
    </row>
    <row r="170" spans="1:13" x14ac:dyDescent="0.2">
      <c r="A170" s="21"/>
      <c r="B170" s="21"/>
    </row>
    <row r="171" spans="1:13" x14ac:dyDescent="0.2">
      <c r="A171" s="21"/>
      <c r="B171" s="21"/>
    </row>
    <row r="172" spans="1:13" x14ac:dyDescent="0.2">
      <c r="A172" s="21"/>
      <c r="B172" s="21"/>
    </row>
    <row r="173" spans="1:13" x14ac:dyDescent="0.2">
      <c r="A173" s="21"/>
      <c r="B173" s="21"/>
    </row>
    <row r="174" spans="1:13" x14ac:dyDescent="0.2">
      <c r="A174" s="21"/>
      <c r="B174" s="21"/>
    </row>
    <row r="175" spans="1:13" x14ac:dyDescent="0.2">
      <c r="A175" s="21"/>
      <c r="B175" s="21"/>
    </row>
  </sheetData>
  <sheetProtection password="CC77" sheet="1"/>
  <mergeCells count="22">
    <mergeCell ref="K160:L160"/>
    <mergeCell ref="K163:L163"/>
    <mergeCell ref="K165:L165"/>
    <mergeCell ref="B153:I153"/>
    <mergeCell ref="B154:I154"/>
    <mergeCell ref="B155:I155"/>
    <mergeCell ref="B156:I156"/>
    <mergeCell ref="B152:I152"/>
    <mergeCell ref="B150:I150"/>
    <mergeCell ref="B151:I151"/>
    <mergeCell ref="C146:K146"/>
    <mergeCell ref="B149:I149"/>
    <mergeCell ref="B148:I148"/>
    <mergeCell ref="B145:F145"/>
    <mergeCell ref="B2:F2"/>
    <mergeCell ref="C88:K88"/>
    <mergeCell ref="B4:L4"/>
    <mergeCell ref="B6:L6"/>
    <mergeCell ref="B9:L9"/>
    <mergeCell ref="B87:F87"/>
    <mergeCell ref="C10:K10"/>
    <mergeCell ref="B8:L8"/>
  </mergeCells>
  <phoneticPr fontId="3" type="noConversion"/>
  <dataValidations xWindow="554" yWindow="798" count="7">
    <dataValidation type="whole" allowBlank="1" showInputMessage="1" showErrorMessage="1" errorTitle="Invalid number" error="This amount MUST be a negative whole number." promptTitle="Valuation Objections" prompt="_x000a_If Council has exceeded its Permissible Income to recover income lost due to valuation objections, notional yield should be adjusted by that amount._x000a__x000a_Note: This adjustment will reduce Council's income yield and should be entered as a negative number." sqref="K163:L163">
      <formula1>-10000000</formula1>
      <formula2>0</formula2>
    </dataValidation>
    <dataValidation allowBlank="1" showErrorMessage="1" promptTitle="Note:" prompt="Do not forget to enter base date at the top of this form._x000a_" sqref="K160:L160"/>
    <dataValidation type="custom" showDropDown="1" showInputMessage="1" showErrorMessage="1" errorTitle="Data Entry Error" error="You must select a rating category before entering the sub-category." promptTitle="Note:" prompt="Enter the name of the sub-category,  if applicable._x000a__x000a_Please use a meaningful description, ie. Centre of Population, Intensity of Use or Economic Factors, Kind of Mining, Centre of Activity. " sqref="C73:C81 C83">
      <formula1>NOT(ISBLANK(B73))</formula1>
    </dataValidation>
    <dataValidation allowBlank="1" showInputMessage="1" showErrorMessage="1" promptTitle="Note:" prompt="Please enter Minimum, Ad Valorem Rate and Base Amount for this rating category/sub-category on the same row._x000a__x000a_Section 500 permits a maximum of 50% of category/sub-category income as a Base Amount." sqref="F72:F81 F83 F14:F33 F35:F59 F61:F70 F92:F141"/>
    <dataValidation allowBlank="1" showInputMessage="1" showErrorMessage="1" promptTitle="Note:" prompt="Total land value includes all rateable parcels including those parcels subject to a minimum." sqref="J92:J141 J14:J33 J35:J59 J61:J70 J72:J81 J83"/>
    <dataValidation operator="greaterThan" allowBlank="1" showInputMessage="1" showErrorMessage="1" errorTitle="Data Entry Error" error="Number must be greater than zero." promptTitle="Note:" prompt="Please enter Minimum, Ad Valorem Rate and Base Amount for this rating category/sub-category on the same row." sqref="E92:E141 E83 E35:E59 E14:E33 E61:E70 E72:E81"/>
    <dataValidation allowBlank="1" showInputMessage="1" showErrorMessage="1" promptTitle="Note:" prompt="Please enter Minimum, Ad Valorem Rate and Base Amount for this rating category/sub-category on the same row." sqref="H92:H141 H14:H33 H35:H59 H61:H70 H72:H81 H83"/>
  </dataValidations>
  <printOptions horizontalCentered="1"/>
  <pageMargins left="0.74803149606299213" right="0.74803149606299213" top="0.15748031496062992" bottom="0.15748031496062992" header="0.15748031496062992" footer="0.15748031496062992"/>
  <pageSetup paperSize="9" scale="58" fitToHeight="0" orientation="portrait" r:id="rId1"/>
  <headerFooter alignWithMargins="0"/>
  <rowBreaks count="2" manualBreakCount="2">
    <brk id="85" max="16383" man="1"/>
    <brk id="143"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L47"/>
  <sheetViews>
    <sheetView showGridLines="0" tabSelected="1" zoomScale="115" zoomScaleNormal="115" workbookViewId="0">
      <selection activeCell="F23" sqref="F23"/>
    </sheetView>
  </sheetViews>
  <sheetFormatPr defaultRowHeight="12" x14ac:dyDescent="0.2"/>
  <cols>
    <col min="1" max="1" width="2.85546875" customWidth="1"/>
    <col min="2" max="2" width="14.42578125" customWidth="1"/>
    <col min="3" max="3" width="12.42578125" customWidth="1"/>
    <col min="4" max="5" width="15.28515625" customWidth="1"/>
    <col min="6" max="6" width="18.140625" customWidth="1"/>
    <col min="7" max="7" width="4.42578125" customWidth="1"/>
    <col min="8" max="8" width="23.7109375" customWidth="1"/>
    <col min="9" max="9" width="5.7109375" customWidth="1"/>
    <col min="12" max="12" width="13.7109375" bestFit="1" customWidth="1"/>
  </cols>
  <sheetData>
    <row r="1" spans="1:9" ht="12" customHeight="1" x14ac:dyDescent="0.2">
      <c r="A1" s="280"/>
      <c r="B1" s="281"/>
      <c r="C1" s="281"/>
      <c r="D1" s="281"/>
      <c r="E1" s="281"/>
      <c r="F1" s="281"/>
      <c r="G1" s="281"/>
      <c r="H1" s="281"/>
      <c r="I1" s="282"/>
    </row>
    <row r="2" spans="1:9" ht="15.75" x14ac:dyDescent="0.2">
      <c r="A2" s="104"/>
      <c r="B2" s="867" t="str">
        <f>'WK1 - Identification'!E11</f>
        <v>Bellingen Shire Council</v>
      </c>
      <c r="C2" s="868"/>
      <c r="D2" s="868"/>
      <c r="E2" s="868"/>
      <c r="F2" s="869"/>
      <c r="G2" s="29"/>
      <c r="H2" s="215"/>
      <c r="I2" s="115"/>
    </row>
    <row r="3" spans="1:9" ht="12" customHeight="1" x14ac:dyDescent="0.2">
      <c r="A3" s="104"/>
      <c r="B3" s="81"/>
      <c r="C3" s="81"/>
      <c r="D3" s="81"/>
      <c r="E3" s="81"/>
      <c r="F3" s="81"/>
      <c r="G3" s="81"/>
      <c r="H3" s="81"/>
      <c r="I3" s="115"/>
    </row>
    <row r="4" spans="1:9" ht="26.25" x14ac:dyDescent="0.4">
      <c r="A4" s="104"/>
      <c r="B4" s="866" t="s">
        <v>255</v>
      </c>
      <c r="C4" s="866"/>
      <c r="D4" s="866"/>
      <c r="E4" s="866"/>
      <c r="F4" s="866"/>
      <c r="G4" s="866"/>
      <c r="H4" s="866"/>
      <c r="I4" s="115"/>
    </row>
    <row r="5" spans="1:9" ht="12" customHeight="1" x14ac:dyDescent="0.2">
      <c r="A5" s="104"/>
      <c r="B5" s="81"/>
      <c r="C5" s="81"/>
      <c r="D5" s="81"/>
      <c r="E5" s="81"/>
      <c r="F5" s="81"/>
      <c r="G5" s="81"/>
      <c r="H5" s="81"/>
      <c r="I5" s="115"/>
    </row>
    <row r="6" spans="1:9" ht="23.25" x14ac:dyDescent="0.35">
      <c r="A6" s="104"/>
      <c r="B6" s="870" t="s">
        <v>731</v>
      </c>
      <c r="C6" s="870"/>
      <c r="D6" s="870"/>
      <c r="E6" s="870"/>
      <c r="F6" s="870"/>
      <c r="G6" s="870"/>
      <c r="H6" s="870"/>
      <c r="I6" s="115"/>
    </row>
    <row r="7" spans="1:9" ht="23.25" x14ac:dyDescent="0.35">
      <c r="A7" s="104"/>
      <c r="B7" s="210"/>
      <c r="C7" s="210"/>
      <c r="D7" s="210"/>
      <c r="E7" s="757" t="s">
        <v>944</v>
      </c>
      <c r="F7" s="210"/>
      <c r="G7" s="210"/>
      <c r="H7" s="210"/>
      <c r="I7" s="115"/>
    </row>
    <row r="8" spans="1:9" ht="26.25" customHeight="1" x14ac:dyDescent="0.25">
      <c r="A8" s="372"/>
      <c r="B8" s="310" t="s">
        <v>636</v>
      </c>
      <c r="C8" s="117"/>
      <c r="D8" s="117"/>
      <c r="E8" s="117"/>
      <c r="F8" s="117"/>
      <c r="G8" s="117"/>
      <c r="H8" s="117"/>
      <c r="I8" s="115"/>
    </row>
    <row r="9" spans="1:9" ht="16.5" customHeight="1" x14ac:dyDescent="0.25">
      <c r="A9" s="104"/>
      <c r="B9" s="871" t="s">
        <v>444</v>
      </c>
      <c r="C9" s="827"/>
      <c r="D9" s="827"/>
      <c r="E9" s="827"/>
      <c r="F9" s="827"/>
      <c r="G9" s="827"/>
      <c r="H9" s="827"/>
      <c r="I9" s="115"/>
    </row>
    <row r="10" spans="1:9" ht="26.25" customHeight="1" x14ac:dyDescent="0.2">
      <c r="A10" s="104"/>
      <c r="B10" s="81" t="s">
        <v>33</v>
      </c>
      <c r="C10" s="81"/>
      <c r="D10" s="81"/>
      <c r="E10" s="81"/>
      <c r="F10" s="81"/>
      <c r="G10" s="81"/>
      <c r="H10" s="283">
        <f>Total_Prior_year_Notional_General_Income</f>
        <v>6905594.9811308803</v>
      </c>
      <c r="I10" s="115"/>
    </row>
    <row r="11" spans="1:9" ht="8.1" customHeight="1" x14ac:dyDescent="0.2">
      <c r="A11" s="104"/>
      <c r="B11" s="81"/>
      <c r="C11" s="81"/>
      <c r="D11" s="81"/>
      <c r="E11" s="81"/>
      <c r="F11" s="81"/>
      <c r="G11" s="81"/>
      <c r="H11" s="81"/>
      <c r="I11" s="115"/>
    </row>
    <row r="12" spans="1:9" ht="15.75" x14ac:dyDescent="0.25">
      <c r="A12" s="104"/>
      <c r="B12" s="83" t="s">
        <v>256</v>
      </c>
      <c r="C12" s="81" t="s">
        <v>671</v>
      </c>
      <c r="D12" s="81"/>
      <c r="E12" s="81"/>
      <c r="F12" s="81"/>
      <c r="G12" s="81"/>
      <c r="H12" s="283">
        <f>'WK1 - Identification'!J44</f>
        <v>0</v>
      </c>
      <c r="I12" s="115"/>
    </row>
    <row r="13" spans="1:9" ht="17.25" customHeight="1" x14ac:dyDescent="0.2">
      <c r="A13" s="104"/>
      <c r="B13" s="81"/>
      <c r="C13" s="81"/>
      <c r="D13" s="81"/>
      <c r="E13" s="81"/>
      <c r="F13" s="81"/>
      <c r="G13" s="81"/>
      <c r="H13" s="81"/>
      <c r="I13" s="115"/>
    </row>
    <row r="14" spans="1:9" ht="18" x14ac:dyDescent="0.25">
      <c r="A14" s="104"/>
      <c r="B14" s="81" t="s">
        <v>34</v>
      </c>
      <c r="C14" s="81"/>
      <c r="D14" s="81"/>
      <c r="E14" s="81"/>
      <c r="F14" s="284"/>
      <c r="G14" s="285" t="s">
        <v>72</v>
      </c>
      <c r="H14" s="286">
        <f>H10-H12</f>
        <v>6905594.9811308803</v>
      </c>
      <c r="I14" s="115"/>
    </row>
    <row r="15" spans="1:9" ht="15" x14ac:dyDescent="0.2">
      <c r="A15" s="104"/>
      <c r="B15" s="81"/>
      <c r="C15" s="81"/>
      <c r="D15" s="81"/>
      <c r="E15" s="81"/>
      <c r="F15" s="81"/>
      <c r="G15" s="81"/>
      <c r="H15" s="81"/>
      <c r="I15" s="115"/>
    </row>
    <row r="16" spans="1:9" ht="9.75" customHeight="1" x14ac:dyDescent="0.2">
      <c r="A16" s="104"/>
      <c r="B16" s="81"/>
      <c r="C16" s="81"/>
      <c r="D16" s="81"/>
      <c r="E16" s="81"/>
      <c r="F16" s="81"/>
      <c r="G16" s="81"/>
      <c r="H16" s="81"/>
      <c r="I16" s="115"/>
    </row>
    <row r="17" spans="1:9" ht="15.75" x14ac:dyDescent="0.25">
      <c r="A17" s="104"/>
      <c r="B17" s="80" t="s">
        <v>257</v>
      </c>
      <c r="C17" s="81" t="s">
        <v>9</v>
      </c>
      <c r="D17" s="81"/>
      <c r="E17" s="81"/>
      <c r="F17" s="183">
        <f>'WK1 - Identification'!E45</f>
        <v>1.4999999999999999E-2</v>
      </c>
      <c r="G17" s="287"/>
      <c r="H17" s="288">
        <f>ROUND(H14*F17,0)</f>
        <v>103584</v>
      </c>
      <c r="I17" s="115"/>
    </row>
    <row r="18" spans="1:9" ht="6.75" customHeight="1" x14ac:dyDescent="0.25">
      <c r="A18" s="104"/>
      <c r="B18" s="80"/>
      <c r="C18" s="81"/>
      <c r="D18" s="81"/>
      <c r="E18" s="81"/>
      <c r="F18" s="183"/>
      <c r="G18" s="287"/>
      <c r="H18" s="289"/>
      <c r="I18" s="115"/>
    </row>
    <row r="19" spans="1:9" ht="18.75" customHeight="1" x14ac:dyDescent="0.25">
      <c r="A19" s="104"/>
      <c r="B19" s="80" t="s">
        <v>257</v>
      </c>
      <c r="C19" s="95" t="s">
        <v>10</v>
      </c>
      <c r="D19" s="81"/>
      <c r="E19" s="81"/>
      <c r="F19" s="183">
        <f>'WK1 - Identification'!L24</f>
        <v>4.4999999999999998E-2</v>
      </c>
      <c r="G19" s="81"/>
      <c r="H19" s="288">
        <f>ROUND(H14*F19,0)</f>
        <v>310752</v>
      </c>
      <c r="I19" s="115"/>
    </row>
    <row r="20" spans="1:9" ht="8.25" customHeight="1" x14ac:dyDescent="0.25">
      <c r="A20" s="104"/>
      <c r="B20" s="80"/>
      <c r="C20" s="290"/>
      <c r="D20" s="81"/>
      <c r="E20" s="81"/>
      <c r="F20" s="183"/>
      <c r="G20" s="81"/>
      <c r="H20" s="291"/>
      <c r="I20" s="115"/>
    </row>
    <row r="21" spans="1:9" ht="15.75" customHeight="1" x14ac:dyDescent="0.25">
      <c r="A21" s="104"/>
      <c r="B21" s="80" t="s">
        <v>257</v>
      </c>
      <c r="C21" s="95" t="s">
        <v>11</v>
      </c>
      <c r="D21" s="81"/>
      <c r="E21" s="81"/>
      <c r="F21" s="183">
        <f>IF(H14=0,0,H21/H14)</f>
        <v>0</v>
      </c>
      <c r="G21" s="81"/>
      <c r="H21" s="288">
        <f>'WK1 - Identification'!L33</f>
        <v>0</v>
      </c>
      <c r="I21" s="115"/>
    </row>
    <row r="22" spans="1:9" ht="16.5" customHeight="1" x14ac:dyDescent="0.25">
      <c r="A22" s="104"/>
      <c r="B22" s="80"/>
      <c r="C22" s="95"/>
      <c r="D22" s="81"/>
      <c r="E22" s="81"/>
      <c r="F22" s="292"/>
      <c r="G22" s="81"/>
      <c r="H22" s="293"/>
      <c r="I22" s="115"/>
    </row>
    <row r="23" spans="1:9" ht="22.5" customHeight="1" x14ac:dyDescent="0.3">
      <c r="A23" s="104"/>
      <c r="B23" s="80"/>
      <c r="C23" s="83" t="s">
        <v>12</v>
      </c>
      <c r="D23" s="81"/>
      <c r="E23" s="81"/>
      <c r="F23" s="294">
        <f>(F17+F19+F21)</f>
        <v>0.06</v>
      </c>
      <c r="G23" s="285" t="s">
        <v>72</v>
      </c>
      <c r="H23" s="295">
        <f>ROUND(H14*F23,0)</f>
        <v>414336</v>
      </c>
      <c r="I23" s="115"/>
    </row>
    <row r="24" spans="1:9" ht="13.5" customHeight="1" x14ac:dyDescent="0.25">
      <c r="A24" s="104"/>
      <c r="B24" s="80"/>
      <c r="C24" s="83"/>
      <c r="D24" s="81"/>
      <c r="E24" s="81"/>
      <c r="F24" s="296"/>
      <c r="G24" s="81"/>
      <c r="H24" s="293"/>
      <c r="I24" s="115"/>
    </row>
    <row r="25" spans="1:9" ht="4.5" customHeight="1" x14ac:dyDescent="0.25">
      <c r="A25" s="104"/>
      <c r="B25" s="80"/>
      <c r="C25" s="81"/>
      <c r="D25" s="81"/>
      <c r="E25" s="81"/>
      <c r="F25" s="81"/>
      <c r="G25" s="81"/>
      <c r="H25" s="81"/>
      <c r="I25" s="115"/>
    </row>
    <row r="26" spans="1:9" ht="15.75" customHeight="1" x14ac:dyDescent="0.25">
      <c r="A26" s="104"/>
      <c r="B26" s="297" t="s">
        <v>348</v>
      </c>
      <c r="C26" s="81"/>
      <c r="D26" s="81"/>
      <c r="E26" s="81"/>
      <c r="F26" s="81"/>
      <c r="G26" s="81"/>
      <c r="H26" s="81"/>
      <c r="I26" s="115"/>
    </row>
    <row r="27" spans="1:9" ht="15" x14ac:dyDescent="0.2">
      <c r="A27" s="104"/>
      <c r="B27" s="42"/>
      <c r="C27" s="81"/>
      <c r="D27" s="81"/>
      <c r="E27" s="81"/>
      <c r="F27" s="81"/>
      <c r="G27" s="81"/>
      <c r="H27" s="81"/>
      <c r="I27" s="115"/>
    </row>
    <row r="28" spans="1:9" ht="8.25" customHeight="1" x14ac:dyDescent="0.25">
      <c r="A28" s="104"/>
      <c r="B28" s="80"/>
      <c r="C28" s="81"/>
      <c r="D28" s="81"/>
      <c r="E28" s="81"/>
      <c r="F28" s="81"/>
      <c r="G28" s="81"/>
      <c r="H28" s="81"/>
      <c r="I28" s="115"/>
    </row>
    <row r="29" spans="1:9" ht="17.25" customHeight="1" x14ac:dyDescent="0.25">
      <c r="A29" s="104"/>
      <c r="B29" s="80" t="s">
        <v>268</v>
      </c>
      <c r="C29" s="81" t="s">
        <v>793</v>
      </c>
      <c r="D29" s="81"/>
      <c r="E29" s="81"/>
      <c r="F29" s="81"/>
      <c r="G29" s="81"/>
      <c r="H29" s="288">
        <f>'WK1 - Identification'!L34</f>
        <v>459</v>
      </c>
      <c r="I29" s="115"/>
    </row>
    <row r="30" spans="1:9" ht="8.1" customHeight="1" x14ac:dyDescent="0.25">
      <c r="A30" s="104"/>
      <c r="B30" s="80"/>
      <c r="C30" s="81"/>
      <c r="D30" s="81"/>
      <c r="E30" s="81"/>
      <c r="F30" s="81"/>
      <c r="G30" s="81"/>
      <c r="H30" s="81"/>
      <c r="I30" s="115"/>
    </row>
    <row r="31" spans="1:9" ht="15.75" x14ac:dyDescent="0.25">
      <c r="A31" s="104"/>
      <c r="B31" s="80" t="s">
        <v>258</v>
      </c>
      <c r="C31" s="81" t="s">
        <v>352</v>
      </c>
      <c r="D31" s="81"/>
      <c r="E31" s="81"/>
      <c r="F31" s="81"/>
      <c r="G31" s="284" t="s">
        <v>792</v>
      </c>
      <c r="H31" s="288">
        <f>'WK1 - Identification'!L35</f>
        <v>0</v>
      </c>
      <c r="I31" s="656" t="s">
        <v>791</v>
      </c>
    </row>
    <row r="32" spans="1:9" ht="8.1" customHeight="1" x14ac:dyDescent="0.25">
      <c r="A32" s="104"/>
      <c r="B32" s="80"/>
      <c r="C32" s="81"/>
      <c r="D32" s="81"/>
      <c r="E32" s="81"/>
      <c r="F32" s="81"/>
      <c r="G32" s="81"/>
      <c r="H32" s="81"/>
      <c r="I32" s="115"/>
    </row>
    <row r="33" spans="1:12" ht="11.25" customHeight="1" x14ac:dyDescent="0.25">
      <c r="A33" s="104"/>
      <c r="B33" s="80"/>
      <c r="C33" s="81"/>
      <c r="D33" s="81"/>
      <c r="E33" s="81"/>
      <c r="F33" s="81"/>
      <c r="G33" s="81"/>
      <c r="H33" s="298"/>
      <c r="I33" s="115"/>
    </row>
    <row r="34" spans="1:12" ht="15.75" x14ac:dyDescent="0.25">
      <c r="A34" s="104"/>
      <c r="B34" s="80"/>
      <c r="C34" s="81"/>
      <c r="D34" s="81"/>
      <c r="E34" s="81"/>
      <c r="F34" s="81" t="s">
        <v>35</v>
      </c>
      <c r="G34" s="81"/>
      <c r="H34" s="299">
        <f>H29-H31</f>
        <v>459</v>
      </c>
      <c r="I34" s="115"/>
    </row>
    <row r="35" spans="1:12" ht="15.75" x14ac:dyDescent="0.25">
      <c r="A35" s="104"/>
      <c r="B35" s="80"/>
      <c r="C35" s="81"/>
      <c r="D35" s="81"/>
      <c r="E35" s="81"/>
      <c r="F35" s="81"/>
      <c r="G35" s="81"/>
      <c r="H35" s="81"/>
      <c r="I35" s="115"/>
    </row>
    <row r="36" spans="1:12" ht="18.75" thickBot="1" x14ac:dyDescent="0.3">
      <c r="A36" s="104"/>
      <c r="B36" s="81"/>
      <c r="C36" s="80" t="s">
        <v>36</v>
      </c>
      <c r="D36" s="81"/>
      <c r="E36" s="81"/>
      <c r="F36" s="284"/>
      <c r="G36" s="285" t="s">
        <v>72</v>
      </c>
      <c r="H36" s="647">
        <f>H14+H23+H29-H31</f>
        <v>7320389.9811308803</v>
      </c>
      <c r="I36" s="115"/>
      <c r="K36" s="423"/>
    </row>
    <row r="37" spans="1:12" ht="15.75" thickTop="1" x14ac:dyDescent="0.2">
      <c r="A37" s="300"/>
      <c r="B37" s="301"/>
      <c r="C37" s="301"/>
      <c r="D37" s="301"/>
      <c r="E37" s="301"/>
      <c r="F37" s="301"/>
      <c r="G37" s="301"/>
      <c r="H37" s="301"/>
      <c r="I37" s="302"/>
      <c r="L37" s="638"/>
    </row>
    <row r="38" spans="1:12" s="423" customFormat="1" ht="15.75" hidden="1" x14ac:dyDescent="0.25">
      <c r="A38" s="430"/>
      <c r="B38" s="431" t="s">
        <v>436</v>
      </c>
      <c r="C38" s="429"/>
      <c r="D38" s="428"/>
      <c r="E38" s="428"/>
      <c r="F38" s="432">
        <f>Total_First_year_Notional_General_Income_Yield</f>
        <v>7320418.1963486904</v>
      </c>
      <c r="G38" s="428"/>
      <c r="H38" s="428"/>
      <c r="I38" s="433"/>
    </row>
    <row r="39" spans="1:12" s="423" customFormat="1" ht="9.75" hidden="1" customHeight="1" x14ac:dyDescent="0.2">
      <c r="A39" s="430"/>
      <c r="B39" s="434"/>
      <c r="C39" s="427"/>
      <c r="D39" s="428"/>
      <c r="E39" s="428"/>
      <c r="F39" s="428"/>
      <c r="G39" s="428"/>
      <c r="H39" s="428"/>
      <c r="I39" s="433"/>
    </row>
    <row r="40" spans="1:12" s="423" customFormat="1" ht="15" hidden="1" x14ac:dyDescent="0.2">
      <c r="A40" s="430"/>
      <c r="B40" s="428" t="s">
        <v>254</v>
      </c>
      <c r="C40" s="428"/>
      <c r="D40" s="428"/>
      <c r="E40" s="428"/>
      <c r="F40" s="428"/>
      <c r="G40" s="428"/>
      <c r="H40" s="428"/>
      <c r="I40" s="433"/>
    </row>
    <row r="41" spans="1:12" s="423" customFormat="1" ht="15" hidden="1" x14ac:dyDescent="0.2">
      <c r="A41" s="430"/>
      <c r="B41" s="428"/>
      <c r="C41" s="428" t="s">
        <v>437</v>
      </c>
      <c r="D41" s="428"/>
      <c r="E41" s="428"/>
      <c r="F41" s="435">
        <f>'WK3 - Notional GI 16-17 YIELD'!K163</f>
        <v>0</v>
      </c>
      <c r="G41" s="428"/>
      <c r="H41" s="428"/>
      <c r="I41" s="433"/>
    </row>
    <row r="42" spans="1:12" s="423" customFormat="1" ht="8.25" hidden="1" customHeight="1" x14ac:dyDescent="0.2">
      <c r="A42" s="430"/>
      <c r="B42" s="434"/>
      <c r="C42" s="427"/>
      <c r="D42" s="428"/>
      <c r="E42" s="428"/>
      <c r="F42" s="428"/>
      <c r="G42" s="428"/>
      <c r="H42" s="428"/>
      <c r="I42" s="433"/>
    </row>
    <row r="43" spans="1:12" s="423" customFormat="1" ht="18.75" hidden="1" thickBot="1" x14ac:dyDescent="0.3">
      <c r="A43" s="430"/>
      <c r="B43" s="436" t="s">
        <v>438</v>
      </c>
      <c r="C43" s="428"/>
      <c r="D43" s="428"/>
      <c r="E43" s="428"/>
      <c r="F43" s="428"/>
      <c r="G43" s="437" t="s">
        <v>72</v>
      </c>
      <c r="H43" s="438">
        <f>'WK3 - Notional GI 16-17 YIELD'!K165</f>
        <v>7320418.1963486904</v>
      </c>
      <c r="I43" s="433"/>
    </row>
    <row r="44" spans="1:12" s="423" customFormat="1" ht="11.25" hidden="1" customHeight="1" thickTop="1" x14ac:dyDescent="0.2">
      <c r="A44" s="430"/>
      <c r="B44" s="428"/>
      <c r="C44" s="428"/>
      <c r="D44" s="428"/>
      <c r="E44" s="428"/>
      <c r="F44" s="428"/>
      <c r="G44" s="428"/>
      <c r="H44" s="428"/>
      <c r="I44" s="433"/>
    </row>
    <row r="45" spans="1:12" s="423" customFormat="1" ht="18.75" hidden="1" thickBot="1" x14ac:dyDescent="0.3">
      <c r="A45" s="430"/>
      <c r="B45" s="428"/>
      <c r="C45" s="428" t="s">
        <v>37</v>
      </c>
      <c r="D45" s="428"/>
      <c r="E45" s="428"/>
      <c r="F45" s="428"/>
      <c r="G45" s="437" t="s">
        <v>72</v>
      </c>
      <c r="H45" s="439">
        <f>H36-H43</f>
        <v>-28.215217810124159</v>
      </c>
      <c r="I45" s="433"/>
    </row>
    <row r="46" spans="1:12" ht="12.75" hidden="1" customHeight="1" thickTop="1" x14ac:dyDescent="0.2">
      <c r="A46" s="104"/>
      <c r="B46" s="81"/>
      <c r="C46" s="81"/>
      <c r="D46" s="81"/>
      <c r="E46" s="81"/>
      <c r="F46" s="81"/>
      <c r="G46" s="81"/>
      <c r="H46" s="81"/>
      <c r="I46" s="115"/>
    </row>
    <row r="47" spans="1:12" ht="15" hidden="1" customHeight="1" x14ac:dyDescent="0.25">
      <c r="A47" s="300"/>
      <c r="B47" s="127"/>
      <c r="C47" s="128"/>
      <c r="D47" s="129"/>
      <c r="E47" s="93"/>
      <c r="F47" s="93"/>
      <c r="G47" s="301"/>
      <c r="H47" s="301"/>
      <c r="I47" s="302"/>
    </row>
  </sheetData>
  <sheetProtection password="CC77" sheet="1"/>
  <mergeCells count="4">
    <mergeCell ref="B4:H4"/>
    <mergeCell ref="B2:F2"/>
    <mergeCell ref="B6:H6"/>
    <mergeCell ref="B9:H9"/>
  </mergeCells>
  <phoneticPr fontId="17" type="noConversion"/>
  <dataValidations xWindow="719" yWindow="627" count="6">
    <dataValidation type="whole" allowBlank="1" showErrorMessage="1" errorTitle="Invalid number" error="Please round your entry to the nearest whole number." promptTitle="Income Adjustment" prompt="Crown Land adjustment claimed plus income lost due to the 20% Farmland limit, recovered as an income adjustmenmt." sqref="H33 H35">
      <formula1>0</formula1>
      <formula2>100000000</formula2>
    </dataValidation>
    <dataValidation type="whole" allowBlank="1" showErrorMessage="1" errorTitle="Invalid number" error="Please round your entry to the nearest whole number." promptTitle="Income Adjustment" prompt="Crown Land adjustment claimed." sqref="H34">
      <formula1>0</formula1>
      <formula2>100000000</formula2>
    </dataValidation>
    <dataValidation type="whole" allowBlank="1" showInputMessage="1" showErrorMessage="1" errorTitle="Invalid number" error="Please round your entry to the nearest whole number." sqref="H29">
      <formula1>-10000000</formula1>
      <formula2>100000000</formula2>
    </dataValidation>
    <dataValidation type="whole" allowBlank="1" showInputMessage="1" showErrorMessage="1" errorTitle="Invalid number" error="This amount must be a negative whole number." sqref="H31">
      <formula1>-10000000</formula1>
      <formula2>0</formula2>
    </dataValidation>
    <dataValidation type="whole" allowBlank="1" showInputMessage="1" showErrorMessage="1" errorTitle="Invalid number" error="The amount must be a negative whole number." sqref="H12">
      <formula1>-100000000</formula1>
      <formula2>0</formula2>
    </dataValidation>
    <dataValidation allowBlank="1" showInputMessage="1" showErrorMessage="1" promptTitle="Permissible GI vs Notional GI" prompt="Permissable General Income (PGI) reflects the impact of catchups or excess amounts that councils must adjust their income for. PGI may not match the level of Notional General Income (NGI) calculated on WK 3. NGI should be equal to or less than the PGI. " sqref="H36"/>
  </dataValidations>
  <printOptions horizontalCentered="1"/>
  <pageMargins left="0.70866141732283472" right="0.74803149606299213" top="0.77" bottom="0.98425196850393704" header="0.51181102362204722" footer="0.51181102362204722"/>
  <pageSetup paperSize="9" scale="86" fitToHeight="0" orientation="portrait" r:id="rId1"/>
  <headerFooter alignWithMargins="0"/>
  <colBreaks count="1" manualBreakCount="1">
    <brk id="9" max="1048575" man="1"/>
  </colBreaks>
  <cellWatches>
    <cellWatch r="H12"/>
  </cellWatch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AN662"/>
  <sheetViews>
    <sheetView showGridLines="0" view="pageBreakPreview" topLeftCell="B146" zoomScale="90" zoomScaleNormal="100" zoomScaleSheetLayoutView="90" workbookViewId="0">
      <selection activeCell="D285" sqref="D285"/>
    </sheetView>
  </sheetViews>
  <sheetFormatPr defaultRowHeight="12" x14ac:dyDescent="0.2"/>
  <cols>
    <col min="1" max="1" width="2.7109375" hidden="1" customWidth="1"/>
    <col min="2" max="2" width="1" customWidth="1"/>
    <col min="3" max="3" width="12.42578125" customWidth="1"/>
    <col min="4" max="4" width="21.7109375" customWidth="1"/>
    <col min="5" max="12" width="12.7109375" customWidth="1"/>
    <col min="13" max="13" width="1.42578125" customWidth="1"/>
    <col min="14" max="14" width="12.7109375" customWidth="1"/>
    <col min="15" max="15" width="9.7109375" customWidth="1"/>
    <col min="16" max="16" width="12.7109375" customWidth="1"/>
    <col min="17" max="17" width="9.7109375" customWidth="1"/>
    <col min="18" max="18" width="12.7109375" customWidth="1"/>
    <col min="19" max="19" width="9.7109375" customWidth="1"/>
    <col min="20" max="20" width="12.7109375" customWidth="1"/>
    <col min="21" max="21" width="9.7109375" customWidth="1"/>
    <col min="22" max="22" width="12.7109375" customWidth="1"/>
    <col min="23" max="23" width="9.7109375" customWidth="1"/>
    <col min="24" max="24" width="12.7109375" customWidth="1"/>
    <col min="25" max="25" width="9.7109375" customWidth="1"/>
    <col min="26" max="26" width="12.7109375" customWidth="1"/>
    <col min="27" max="27" width="9.7109375" customWidth="1"/>
    <col min="28" max="28" width="12.7109375" customWidth="1"/>
    <col min="29" max="29" width="9.7109375" customWidth="1"/>
    <col min="30" max="30" width="12.7109375" customWidth="1"/>
    <col min="31" max="31" width="9.7109375" customWidth="1"/>
    <col min="32" max="32" width="12.7109375" customWidth="1"/>
    <col min="33" max="33" width="9.7109375" customWidth="1"/>
    <col min="34" max="34" width="12.7109375" customWidth="1"/>
    <col min="35" max="35" width="9.7109375" customWidth="1"/>
    <col min="36" max="36" width="12.7109375" customWidth="1"/>
    <col min="37" max="37" width="9.7109375" customWidth="1"/>
    <col min="38" max="38" width="12.7109375" customWidth="1"/>
    <col min="39" max="39" width="9.7109375" customWidth="1"/>
    <col min="40" max="40" width="0.7109375" customWidth="1"/>
  </cols>
  <sheetData>
    <row r="1" spans="1:40" x14ac:dyDescent="0.2">
      <c r="A1" s="25"/>
      <c r="B1" s="38"/>
      <c r="C1" s="38"/>
      <c r="D1" s="38"/>
      <c r="E1" s="38"/>
      <c r="F1" s="38"/>
      <c r="G1" s="38"/>
      <c r="H1" s="38"/>
      <c r="I1" s="38"/>
      <c r="J1" s="38"/>
      <c r="K1" s="38"/>
      <c r="L1" s="38"/>
      <c r="M1" s="38"/>
      <c r="N1" s="38"/>
      <c r="O1" s="38"/>
      <c r="P1" s="38"/>
      <c r="Q1" s="38"/>
      <c r="R1" s="38"/>
      <c r="S1" s="38"/>
      <c r="T1" s="38"/>
      <c r="U1" s="38"/>
      <c r="V1" s="38"/>
      <c r="W1" s="38"/>
      <c r="X1" s="38"/>
      <c r="Y1" s="38"/>
      <c r="Z1" s="38"/>
      <c r="AA1" s="38"/>
      <c r="AB1" s="38"/>
      <c r="AC1" s="38"/>
      <c r="AD1" s="38"/>
      <c r="AE1" s="38"/>
      <c r="AF1" s="38"/>
      <c r="AG1" s="38"/>
      <c r="AH1" s="38"/>
      <c r="AI1" s="38"/>
      <c r="AJ1" s="38"/>
      <c r="AK1" s="38"/>
      <c r="AL1" s="38"/>
      <c r="AM1" s="38"/>
      <c r="AN1" s="38"/>
    </row>
    <row r="2" spans="1:40" ht="15.75" x14ac:dyDescent="0.25">
      <c r="A2" s="26"/>
      <c r="B2" s="38"/>
      <c r="C2" s="844" t="str">
        <f>'WK1 - Identification'!E11</f>
        <v>Bellingen Shire Council</v>
      </c>
      <c r="D2" s="845"/>
      <c r="E2" s="845"/>
      <c r="F2" s="845"/>
      <c r="G2" s="846"/>
      <c r="H2" s="209"/>
      <c r="I2" s="209"/>
      <c r="J2" s="209"/>
      <c r="K2" s="209"/>
      <c r="L2" s="209"/>
      <c r="M2" s="209"/>
      <c r="N2" s="38"/>
      <c r="O2" s="38"/>
      <c r="P2" s="38"/>
      <c r="Q2" s="38"/>
      <c r="R2" s="38"/>
      <c r="S2" s="38"/>
      <c r="T2" s="38"/>
      <c r="U2" s="38"/>
      <c r="V2" s="38"/>
      <c r="W2" s="38"/>
      <c r="X2" s="38"/>
      <c r="Y2" s="38"/>
      <c r="Z2" s="38"/>
      <c r="AA2" s="38"/>
      <c r="AB2" s="38"/>
      <c r="AC2" s="38"/>
      <c r="AD2" s="38"/>
      <c r="AE2" s="38"/>
      <c r="AF2" s="38"/>
      <c r="AG2" s="38"/>
      <c r="AH2" s="38"/>
      <c r="AI2" s="38"/>
      <c r="AJ2" s="215"/>
      <c r="AK2" s="215"/>
      <c r="AL2" s="215"/>
      <c r="AM2" s="38"/>
      <c r="AN2" s="38"/>
    </row>
    <row r="3" spans="1:40" x14ac:dyDescent="0.2">
      <c r="A3" s="26"/>
      <c r="B3" s="38"/>
      <c r="C3" s="38"/>
      <c r="D3" s="38"/>
      <c r="E3" s="38"/>
      <c r="F3" s="38"/>
      <c r="G3" s="38"/>
      <c r="H3" s="38"/>
      <c r="I3" s="38"/>
      <c r="J3" s="38"/>
      <c r="K3" s="38"/>
      <c r="L3" s="38"/>
      <c r="M3" s="38"/>
      <c r="N3" s="38"/>
      <c r="O3" s="38"/>
      <c r="P3" s="38"/>
      <c r="Q3" s="38"/>
      <c r="R3" s="38"/>
      <c r="S3" s="38"/>
      <c r="T3" s="38"/>
      <c r="U3" s="38"/>
      <c r="V3" s="38"/>
      <c r="W3" s="38"/>
      <c r="X3" s="38"/>
      <c r="Y3" s="38"/>
      <c r="Z3" s="38"/>
      <c r="AA3" s="38"/>
      <c r="AB3" s="38"/>
      <c r="AC3" s="38"/>
      <c r="AD3" s="38"/>
      <c r="AE3" s="38"/>
      <c r="AF3" s="38"/>
      <c r="AG3" s="38"/>
      <c r="AH3" s="38"/>
      <c r="AI3" s="38"/>
      <c r="AJ3" s="38"/>
      <c r="AK3" s="38"/>
      <c r="AL3" s="38"/>
      <c r="AM3" s="38"/>
      <c r="AN3" s="38"/>
    </row>
    <row r="4" spans="1:40" ht="30" x14ac:dyDescent="0.4">
      <c r="A4" s="26"/>
      <c r="B4" s="38"/>
      <c r="C4" s="832" t="s">
        <v>374</v>
      </c>
      <c r="D4" s="832"/>
      <c r="E4" s="832"/>
      <c r="F4" s="832"/>
      <c r="G4" s="832"/>
      <c r="H4" s="832"/>
      <c r="I4" s="832"/>
      <c r="J4" s="832"/>
      <c r="K4" s="832"/>
      <c r="L4" s="832"/>
      <c r="M4" s="217"/>
      <c r="N4" s="217"/>
      <c r="O4" s="217"/>
      <c r="P4" s="217"/>
      <c r="Q4" s="217"/>
      <c r="R4" s="217"/>
      <c r="S4" s="217"/>
      <c r="T4" s="217"/>
      <c r="U4" s="217"/>
      <c r="V4" s="217"/>
      <c r="W4" s="217"/>
      <c r="X4" s="217"/>
      <c r="Y4" s="217"/>
      <c r="Z4" s="217"/>
      <c r="AA4" s="217"/>
      <c r="AB4" s="217"/>
      <c r="AC4" s="217"/>
      <c r="AD4" s="217"/>
      <c r="AE4" s="217"/>
      <c r="AF4" s="217"/>
      <c r="AG4" s="217"/>
      <c r="AH4" s="217"/>
      <c r="AI4" s="217"/>
      <c r="AJ4" s="217"/>
      <c r="AK4" s="217"/>
      <c r="AL4" s="217"/>
      <c r="AM4" s="217"/>
      <c r="AN4" s="38"/>
    </row>
    <row r="5" spans="1:40" x14ac:dyDescent="0.2">
      <c r="A5" s="26"/>
      <c r="B5" s="38"/>
      <c r="C5" s="38"/>
      <c r="D5" s="38"/>
      <c r="E5" s="38"/>
      <c r="F5" s="38"/>
      <c r="G5" s="38"/>
      <c r="H5" s="38"/>
      <c r="I5" s="38"/>
      <c r="J5" s="38"/>
      <c r="K5" s="38"/>
      <c r="L5" s="38"/>
      <c r="M5" s="38"/>
      <c r="N5" s="38"/>
      <c r="O5" s="38"/>
      <c r="P5" s="38"/>
      <c r="Q5" s="38"/>
      <c r="R5" s="38"/>
      <c r="S5" s="38"/>
      <c r="T5" s="38"/>
      <c r="U5" s="38"/>
      <c r="V5" s="38"/>
      <c r="W5" s="38"/>
      <c r="X5" s="38"/>
      <c r="Y5" s="38"/>
      <c r="Z5" s="38"/>
      <c r="AA5" s="38"/>
      <c r="AB5" s="38"/>
      <c r="AC5" s="38"/>
      <c r="AD5" s="38"/>
      <c r="AE5" s="38"/>
      <c r="AF5" s="38"/>
      <c r="AG5" s="38"/>
      <c r="AH5" s="38"/>
      <c r="AI5" s="38"/>
      <c r="AJ5" s="38"/>
      <c r="AK5" s="38"/>
      <c r="AL5" s="38"/>
      <c r="AM5" s="38"/>
      <c r="AN5" s="38"/>
    </row>
    <row r="6" spans="1:40" ht="22.5" customHeight="1" x14ac:dyDescent="0.25">
      <c r="A6" s="26"/>
      <c r="B6" s="38"/>
      <c r="C6" s="38"/>
      <c r="D6" s="38"/>
      <c r="E6" s="38"/>
      <c r="F6" s="37" t="s">
        <v>945</v>
      </c>
      <c r="G6" s="37"/>
      <c r="H6" s="37"/>
      <c r="I6" s="37"/>
      <c r="J6" s="38"/>
      <c r="K6" s="38"/>
      <c r="L6" s="38"/>
      <c r="M6" s="38"/>
      <c r="N6" s="38"/>
      <c r="O6" s="38"/>
      <c r="P6" s="38"/>
      <c r="Q6" s="38"/>
      <c r="R6" s="38"/>
      <c r="S6" s="38"/>
      <c r="T6" s="38"/>
      <c r="U6" s="38"/>
      <c r="V6" s="38"/>
      <c r="W6" s="38"/>
      <c r="X6" s="38"/>
      <c r="Y6" s="38"/>
      <c r="Z6" s="38"/>
      <c r="AA6" s="38"/>
      <c r="AB6" s="38"/>
      <c r="AC6" s="38"/>
      <c r="AD6" s="38"/>
      <c r="AE6" s="38"/>
      <c r="AF6" s="38"/>
      <c r="AG6" s="38"/>
      <c r="AH6" s="38"/>
      <c r="AI6" s="38"/>
      <c r="AJ6" s="38"/>
      <c r="AK6" s="38"/>
      <c r="AL6" s="38"/>
      <c r="AM6" s="38"/>
      <c r="AN6" s="38"/>
    </row>
    <row r="7" spans="1:40" ht="22.5" customHeight="1" x14ac:dyDescent="0.2">
      <c r="A7" s="26"/>
      <c r="B7" s="38"/>
      <c r="C7" s="38"/>
      <c r="D7" s="38"/>
      <c r="E7" s="38"/>
      <c r="F7" s="38"/>
      <c r="G7" s="38"/>
      <c r="H7" s="38"/>
      <c r="I7" s="38"/>
      <c r="J7" s="38"/>
      <c r="K7" s="38"/>
      <c r="L7" s="38"/>
      <c r="M7" s="38"/>
      <c r="N7" s="38"/>
      <c r="O7" s="38"/>
      <c r="P7" s="38"/>
      <c r="Q7" s="38"/>
      <c r="R7" s="38"/>
      <c r="S7" s="38"/>
      <c r="T7" s="38"/>
      <c r="U7" s="38"/>
      <c r="V7" s="38"/>
      <c r="W7" s="38"/>
      <c r="X7" s="38"/>
      <c r="Y7" s="38"/>
      <c r="Z7" s="38"/>
      <c r="AA7" s="38"/>
      <c r="AB7" s="38"/>
      <c r="AC7" s="38"/>
      <c r="AD7" s="38"/>
      <c r="AE7" s="38"/>
      <c r="AF7" s="38"/>
      <c r="AG7" s="38"/>
      <c r="AH7" s="38"/>
      <c r="AI7" s="38"/>
      <c r="AJ7" s="38"/>
      <c r="AK7" s="38"/>
      <c r="AL7" s="38"/>
      <c r="AM7" s="38"/>
      <c r="AN7" s="38"/>
    </row>
    <row r="8" spans="1:40" ht="23.25" x14ac:dyDescent="0.35">
      <c r="A8" s="27"/>
      <c r="B8" s="81"/>
      <c r="C8" s="371" t="s">
        <v>367</v>
      </c>
      <c r="D8" s="210"/>
      <c r="E8" s="210"/>
      <c r="F8" s="210"/>
      <c r="G8" s="210"/>
      <c r="H8" s="210"/>
      <c r="I8" s="210"/>
      <c r="J8" s="210"/>
      <c r="K8" s="210"/>
      <c r="L8" s="210"/>
      <c r="M8" s="38"/>
      <c r="N8" s="38"/>
      <c r="O8" s="218"/>
      <c r="P8" s="218"/>
      <c r="Q8" s="218"/>
      <c r="R8" s="218"/>
      <c r="S8" s="218"/>
      <c r="T8" s="218"/>
      <c r="U8" s="218"/>
      <c r="V8" s="218"/>
      <c r="W8" s="218"/>
      <c r="X8" s="218"/>
      <c r="Y8" s="218"/>
      <c r="Z8" s="218"/>
      <c r="AA8" s="218"/>
      <c r="AB8" s="218"/>
      <c r="AC8" s="218"/>
      <c r="AD8" s="218"/>
      <c r="AE8" s="218"/>
      <c r="AF8" s="218"/>
      <c r="AG8" s="218"/>
      <c r="AH8" s="218"/>
      <c r="AI8" s="218"/>
      <c r="AJ8" s="218"/>
      <c r="AK8" s="218"/>
      <c r="AL8" s="218"/>
      <c r="AM8" s="218"/>
      <c r="AN8" s="38"/>
    </row>
    <row r="9" spans="1:40" ht="9.75" customHeight="1" x14ac:dyDescent="0.35">
      <c r="A9" s="27"/>
      <c r="B9" s="81"/>
      <c r="C9" s="210"/>
      <c r="D9" s="210"/>
      <c r="E9" s="210"/>
      <c r="F9" s="210"/>
      <c r="G9" s="210"/>
      <c r="H9" s="210"/>
      <c r="I9" s="210"/>
      <c r="J9" s="210"/>
      <c r="K9" s="210"/>
      <c r="L9" s="210"/>
      <c r="M9" s="210"/>
      <c r="N9" s="210"/>
      <c r="O9" s="210"/>
      <c r="P9" s="210"/>
      <c r="Q9" s="210"/>
      <c r="R9" s="210"/>
      <c r="S9" s="210"/>
      <c r="T9" s="210"/>
      <c r="U9" s="210"/>
      <c r="V9" s="210"/>
      <c r="W9" s="210"/>
      <c r="X9" s="210"/>
      <c r="Y9" s="210"/>
      <c r="Z9" s="210"/>
      <c r="AA9" s="210"/>
      <c r="AB9" s="210"/>
      <c r="AC9" s="210"/>
      <c r="AD9" s="210"/>
      <c r="AE9" s="210"/>
      <c r="AF9" s="210"/>
      <c r="AG9" s="210"/>
      <c r="AH9" s="210"/>
      <c r="AI9" s="210"/>
      <c r="AJ9" s="210"/>
      <c r="AK9" s="210"/>
      <c r="AL9" s="210"/>
      <c r="AM9" s="210"/>
      <c r="AN9" s="38"/>
    </row>
    <row r="10" spans="1:40" ht="15.75" customHeight="1" x14ac:dyDescent="0.35">
      <c r="A10" s="26"/>
      <c r="B10" s="38"/>
      <c r="C10" s="205" t="s">
        <v>357</v>
      </c>
      <c r="D10" s="210"/>
      <c r="E10" s="210"/>
      <c r="F10" s="210"/>
      <c r="G10" s="210"/>
      <c r="H10" s="210"/>
      <c r="I10" s="210"/>
      <c r="J10" s="210"/>
      <c r="K10" s="210"/>
      <c r="L10" s="210"/>
      <c r="M10" s="38"/>
      <c r="N10" s="38"/>
      <c r="O10" s="38"/>
      <c r="P10" s="38"/>
      <c r="Q10" s="38"/>
      <c r="R10" s="38"/>
      <c r="S10" s="38"/>
      <c r="T10" s="38"/>
      <c r="U10" s="38"/>
      <c r="V10" s="38"/>
      <c r="W10" s="38"/>
      <c r="X10" s="38"/>
      <c r="Y10" s="38"/>
      <c r="Z10" s="38"/>
      <c r="AA10" s="38"/>
      <c r="AB10" s="38"/>
      <c r="AC10" s="38"/>
      <c r="AD10" s="38"/>
      <c r="AE10" s="38"/>
      <c r="AF10" s="38"/>
      <c r="AG10" s="38"/>
      <c r="AH10" s="38"/>
      <c r="AI10" s="38"/>
      <c r="AJ10" s="38"/>
      <c r="AK10" s="38"/>
      <c r="AL10" s="38"/>
      <c r="AM10" s="38"/>
      <c r="AN10" s="38"/>
    </row>
    <row r="11" spans="1:40" ht="15.75" customHeight="1" x14ac:dyDescent="0.35">
      <c r="A11" s="26"/>
      <c r="B11" s="38"/>
      <c r="C11" s="205" t="s">
        <v>370</v>
      </c>
      <c r="D11" s="210"/>
      <c r="E11" s="210"/>
      <c r="F11" s="210"/>
      <c r="G11" s="210"/>
      <c r="H11" s="210"/>
      <c r="I11" s="210"/>
      <c r="J11" s="210"/>
      <c r="K11" s="210"/>
      <c r="L11" s="210"/>
      <c r="M11" s="38"/>
      <c r="N11" s="38"/>
      <c r="O11" s="38"/>
      <c r="P11" s="38"/>
      <c r="Q11" s="38"/>
      <c r="R11" s="38"/>
      <c r="S11" s="38"/>
      <c r="T11" s="38"/>
      <c r="U11" s="38"/>
      <c r="V11" s="38"/>
      <c r="W11" s="38"/>
      <c r="X11" s="38"/>
      <c r="Y11" s="38"/>
      <c r="Z11" s="38"/>
      <c r="AA11" s="38"/>
      <c r="AB11" s="38"/>
      <c r="AC11" s="38"/>
      <c r="AD11" s="38"/>
      <c r="AE11" s="38"/>
      <c r="AF11" s="38"/>
      <c r="AG11" s="38"/>
      <c r="AH11" s="38"/>
      <c r="AI11" s="38"/>
      <c r="AJ11" s="38"/>
      <c r="AK11" s="38"/>
      <c r="AL11" s="38"/>
      <c r="AM11" s="38"/>
      <c r="AN11" s="38"/>
    </row>
    <row r="12" spans="1:40" ht="15.75" customHeight="1" x14ac:dyDescent="0.35">
      <c r="A12" s="26"/>
      <c r="B12" s="38"/>
      <c r="C12" s="205" t="s">
        <v>353</v>
      </c>
      <c r="D12" s="210"/>
      <c r="E12" s="210"/>
      <c r="F12" s="210"/>
      <c r="G12" s="210"/>
      <c r="H12" s="210"/>
      <c r="I12" s="210"/>
      <c r="J12" s="210"/>
      <c r="K12" s="210"/>
      <c r="L12" s="210"/>
      <c r="M12" s="38"/>
      <c r="N12" s="38"/>
      <c r="O12" s="38"/>
      <c r="P12" s="38"/>
      <c r="Q12" s="38"/>
      <c r="R12" s="38"/>
      <c r="S12" s="38"/>
      <c r="T12" s="38"/>
      <c r="U12" s="38"/>
      <c r="V12" s="38"/>
      <c r="W12" s="38"/>
      <c r="X12" s="38"/>
      <c r="Y12" s="38"/>
      <c r="Z12" s="38"/>
      <c r="AA12" s="38"/>
      <c r="AB12" s="38"/>
      <c r="AC12" s="38"/>
      <c r="AD12" s="38"/>
      <c r="AE12" s="38"/>
      <c r="AF12" s="38"/>
      <c r="AG12" s="38"/>
      <c r="AH12" s="38"/>
      <c r="AI12" s="38"/>
      <c r="AJ12" s="38"/>
      <c r="AK12" s="38"/>
      <c r="AL12" s="38"/>
      <c r="AM12" s="38"/>
      <c r="AN12" s="38"/>
    </row>
    <row r="13" spans="1:40" ht="15.75" customHeight="1" x14ac:dyDescent="0.35">
      <c r="A13" s="26"/>
      <c r="B13" s="38"/>
      <c r="C13" s="205" t="s">
        <v>8</v>
      </c>
      <c r="D13" s="210"/>
      <c r="E13" s="210"/>
      <c r="F13" s="210"/>
      <c r="G13" s="210"/>
      <c r="H13" s="210"/>
      <c r="I13" s="210"/>
      <c r="J13" s="210"/>
      <c r="K13" s="210"/>
      <c r="L13" s="210"/>
      <c r="M13" s="38"/>
      <c r="N13" s="38"/>
      <c r="O13" s="38"/>
      <c r="P13" s="38"/>
      <c r="Q13" s="38"/>
      <c r="R13" s="38"/>
      <c r="S13" s="38"/>
      <c r="T13" s="38"/>
      <c r="U13" s="38"/>
      <c r="V13" s="38"/>
      <c r="W13" s="38"/>
      <c r="X13" s="38"/>
      <c r="Y13" s="38"/>
      <c r="Z13" s="38"/>
      <c r="AA13" s="38"/>
      <c r="AB13" s="38"/>
      <c r="AC13" s="38"/>
      <c r="AD13" s="38"/>
      <c r="AE13" s="38"/>
      <c r="AF13" s="38"/>
      <c r="AG13" s="38"/>
      <c r="AH13" s="38"/>
      <c r="AI13" s="38"/>
      <c r="AJ13" s="38"/>
      <c r="AK13" s="38"/>
      <c r="AL13" s="38"/>
      <c r="AM13" s="38"/>
      <c r="AN13" s="38"/>
    </row>
    <row r="14" spans="1:40" ht="15.75" customHeight="1" x14ac:dyDescent="0.35">
      <c r="A14" s="26"/>
      <c r="B14" s="38"/>
      <c r="C14" s="116" t="s">
        <v>358</v>
      </c>
      <c r="D14" s="210"/>
      <c r="E14" s="210"/>
      <c r="F14" s="210"/>
      <c r="G14" s="210"/>
      <c r="H14" s="210"/>
      <c r="I14" s="210"/>
      <c r="J14" s="210"/>
      <c r="K14" s="210"/>
      <c r="L14" s="210"/>
      <c r="M14" s="38"/>
      <c r="N14" s="38"/>
      <c r="O14" s="38"/>
      <c r="P14" s="38"/>
      <c r="Q14" s="38"/>
      <c r="R14" s="38"/>
      <c r="S14" s="38"/>
      <c r="T14" s="38"/>
      <c r="U14" s="38"/>
      <c r="V14" s="38"/>
      <c r="W14" s="38"/>
      <c r="X14" s="38"/>
      <c r="Y14" s="38"/>
      <c r="Z14" s="38"/>
      <c r="AA14" s="38"/>
      <c r="AB14" s="38"/>
      <c r="AC14" s="38"/>
      <c r="AD14" s="38"/>
      <c r="AE14" s="38"/>
      <c r="AF14" s="38"/>
      <c r="AG14" s="38"/>
      <c r="AH14" s="38"/>
      <c r="AI14" s="38"/>
      <c r="AJ14" s="38"/>
      <c r="AK14" s="38"/>
      <c r="AL14" s="38"/>
      <c r="AM14" s="38"/>
      <c r="AN14" s="38"/>
    </row>
    <row r="15" spans="1:40" x14ac:dyDescent="0.2">
      <c r="A15" s="356"/>
      <c r="B15" s="38"/>
      <c r="C15" s="38"/>
      <c r="D15" s="38"/>
      <c r="E15" s="38"/>
      <c r="F15" s="38"/>
      <c r="G15" s="38"/>
      <c r="H15" s="38"/>
      <c r="I15" s="38"/>
      <c r="J15" s="38"/>
      <c r="K15" s="38"/>
      <c r="L15" s="38"/>
      <c r="M15" s="38"/>
      <c r="N15" s="38"/>
      <c r="O15" s="38"/>
      <c r="P15" s="38"/>
      <c r="Q15" s="38"/>
      <c r="R15" s="38"/>
      <c r="S15" s="38"/>
      <c r="T15" s="38"/>
      <c r="U15" s="38"/>
      <c r="V15" s="38"/>
      <c r="W15" s="38"/>
      <c r="X15" s="38"/>
      <c r="Y15" s="38"/>
      <c r="Z15" s="38"/>
      <c r="AA15" s="38"/>
      <c r="AB15" s="38"/>
      <c r="AC15" s="38"/>
      <c r="AD15" s="38"/>
      <c r="AE15" s="38"/>
      <c r="AF15" s="38"/>
      <c r="AG15" s="38"/>
      <c r="AH15" s="38"/>
      <c r="AI15" s="38"/>
      <c r="AJ15" s="38"/>
      <c r="AK15" s="38"/>
      <c r="AL15" s="38"/>
      <c r="AM15" s="38"/>
      <c r="AN15" s="38"/>
    </row>
    <row r="16" spans="1:40" s="368" customFormat="1" ht="19.5" customHeight="1" x14ac:dyDescent="0.25">
      <c r="A16" s="38"/>
      <c r="B16" s="38"/>
      <c r="C16" s="83" t="s">
        <v>368</v>
      </c>
      <c r="D16" s="81"/>
      <c r="E16" s="81"/>
      <c r="F16" s="81"/>
      <c r="G16" s="81"/>
      <c r="H16" s="81"/>
      <c r="I16" s="81"/>
      <c r="J16" s="81"/>
      <c r="K16" s="81"/>
      <c r="L16" s="289"/>
      <c r="M16" s="289"/>
      <c r="N16" s="81"/>
      <c r="O16" s="81"/>
      <c r="P16" s="81"/>
      <c r="Q16" s="363"/>
      <c r="R16" s="363"/>
      <c r="S16" s="363"/>
      <c r="T16" s="38"/>
      <c r="U16" s="38"/>
      <c r="V16" s="38"/>
      <c r="W16" s="38"/>
      <c r="X16" s="38"/>
      <c r="Y16" s="38"/>
      <c r="Z16" s="38"/>
      <c r="AA16" s="38"/>
      <c r="AB16" s="38"/>
      <c r="AC16" s="38"/>
      <c r="AD16" s="38"/>
      <c r="AE16" s="38"/>
      <c r="AF16" s="38"/>
      <c r="AG16" s="38"/>
      <c r="AH16" s="38"/>
      <c r="AI16" s="38"/>
      <c r="AJ16" s="38"/>
      <c r="AK16" s="38"/>
      <c r="AL16" s="38"/>
      <c r="AM16" s="38"/>
      <c r="AN16" s="38"/>
    </row>
    <row r="17" spans="1:40" s="161" customFormat="1" ht="18.75" customHeight="1" x14ac:dyDescent="0.2">
      <c r="A17" s="36"/>
      <c r="B17" s="38"/>
      <c r="C17" s="81" t="s">
        <v>773</v>
      </c>
      <c r="D17" s="81"/>
      <c r="E17" s="81"/>
      <c r="F17" s="81"/>
      <c r="G17" s="81"/>
      <c r="H17" s="81"/>
      <c r="I17" s="81"/>
      <c r="J17" s="81"/>
      <c r="K17" s="81"/>
      <c r="L17" s="81"/>
      <c r="M17" s="81"/>
      <c r="N17" s="81"/>
      <c r="O17" s="81"/>
      <c r="P17" s="81"/>
      <c r="Q17" s="363"/>
      <c r="R17" s="363"/>
      <c r="S17" s="363"/>
      <c r="T17" s="38"/>
      <c r="U17" s="38"/>
      <c r="V17" s="38"/>
      <c r="W17" s="38"/>
      <c r="X17" s="38"/>
      <c r="Y17" s="38"/>
      <c r="Z17" s="38"/>
      <c r="AA17" s="38"/>
      <c r="AB17" s="38"/>
      <c r="AC17" s="38"/>
      <c r="AD17" s="38"/>
      <c r="AE17" s="38"/>
      <c r="AF17" s="38"/>
      <c r="AG17" s="38"/>
      <c r="AH17" s="38"/>
      <c r="AI17" s="38"/>
      <c r="AJ17" s="38"/>
      <c r="AK17" s="38"/>
      <c r="AL17" s="38"/>
      <c r="AM17" s="38"/>
      <c r="AN17" s="38"/>
    </row>
    <row r="18" spans="1:40" s="161" customFormat="1" ht="15" x14ac:dyDescent="0.2">
      <c r="A18" s="36"/>
      <c r="B18" s="38"/>
      <c r="C18" s="81" t="s">
        <v>772</v>
      </c>
      <c r="D18" s="81"/>
      <c r="E18" s="81"/>
      <c r="F18" s="81"/>
      <c r="G18" s="81"/>
      <c r="H18" s="81"/>
      <c r="I18" s="81"/>
      <c r="J18" s="81"/>
      <c r="K18" s="81"/>
      <c r="L18" s="81"/>
      <c r="M18" s="81"/>
      <c r="N18" s="81"/>
      <c r="O18" s="81"/>
      <c r="P18" s="81"/>
      <c r="Q18" s="363"/>
      <c r="R18" s="363"/>
      <c r="S18" s="363"/>
      <c r="T18" s="38"/>
      <c r="U18" s="38"/>
      <c r="V18" s="38"/>
      <c r="W18" s="38"/>
      <c r="X18" s="38"/>
      <c r="Y18" s="38"/>
      <c r="Z18" s="38"/>
      <c r="AA18" s="38"/>
      <c r="AB18" s="38"/>
      <c r="AC18" s="38"/>
      <c r="AD18" s="38"/>
      <c r="AE18" s="38"/>
      <c r="AF18" s="38"/>
      <c r="AG18" s="38"/>
      <c r="AH18" s="38"/>
      <c r="AI18" s="38"/>
      <c r="AJ18" s="38"/>
      <c r="AK18" s="38"/>
      <c r="AL18" s="38"/>
      <c r="AM18" s="38"/>
      <c r="AN18" s="38"/>
    </row>
    <row r="19" spans="1:40" s="161" customFormat="1" ht="15" x14ac:dyDescent="0.2">
      <c r="A19" s="36"/>
      <c r="B19" s="81"/>
      <c r="C19" s="81" t="s">
        <v>774</v>
      </c>
      <c r="D19" s="81"/>
      <c r="E19" s="81"/>
      <c r="F19" s="81"/>
      <c r="G19" s="81"/>
      <c r="H19" s="81"/>
      <c r="I19" s="81"/>
      <c r="J19" s="81"/>
      <c r="K19" s="81"/>
      <c r="L19" s="81"/>
      <c r="M19" s="81"/>
      <c r="N19" s="81"/>
      <c r="O19" s="81"/>
      <c r="P19" s="81"/>
      <c r="Q19" s="363"/>
      <c r="R19" s="363"/>
      <c r="S19" s="363"/>
      <c r="T19" s="38"/>
      <c r="U19" s="38"/>
      <c r="V19" s="38"/>
      <c r="W19" s="38"/>
      <c r="X19" s="38"/>
      <c r="Y19" s="38"/>
      <c r="Z19" s="38"/>
      <c r="AA19" s="38"/>
      <c r="AB19" s="38"/>
      <c r="AC19" s="38"/>
      <c r="AD19" s="38"/>
      <c r="AE19" s="38"/>
      <c r="AF19" s="38"/>
      <c r="AG19" s="38"/>
      <c r="AH19" s="38"/>
      <c r="AI19" s="38"/>
      <c r="AJ19" s="38"/>
      <c r="AK19" s="38"/>
      <c r="AL19" s="38"/>
      <c r="AM19" s="38"/>
      <c r="AN19" s="38"/>
    </row>
    <row r="20" spans="1:40" s="161" customFormat="1" ht="12.75" customHeight="1" thickBot="1" x14ac:dyDescent="0.25">
      <c r="A20" s="36"/>
      <c r="B20" s="81"/>
      <c r="C20" s="81"/>
      <c r="D20" s="81"/>
      <c r="E20" s="81"/>
      <c r="F20" s="81"/>
      <c r="G20" s="81"/>
      <c r="H20" s="81"/>
      <c r="I20" s="81"/>
      <c r="J20" s="81"/>
      <c r="K20" s="81"/>
      <c r="L20" s="81"/>
      <c r="M20" s="81"/>
      <c r="N20" s="81"/>
      <c r="O20" s="81"/>
      <c r="P20" s="81"/>
      <c r="Q20" s="363"/>
      <c r="R20" s="363"/>
      <c r="S20" s="363"/>
      <c r="T20" s="38"/>
      <c r="U20" s="38"/>
      <c r="V20" s="38"/>
      <c r="W20" s="38"/>
      <c r="X20" s="38"/>
      <c r="Y20" s="38"/>
      <c r="Z20" s="38"/>
      <c r="AA20" s="38"/>
      <c r="AB20" s="38"/>
      <c r="AC20" s="38"/>
      <c r="AD20" s="38"/>
      <c r="AE20" s="38"/>
      <c r="AF20" s="38"/>
      <c r="AG20" s="38"/>
      <c r="AH20" s="38"/>
      <c r="AI20" s="38"/>
      <c r="AJ20" s="38"/>
      <c r="AK20" s="38"/>
      <c r="AL20" s="38"/>
      <c r="AM20" s="38"/>
      <c r="AN20" s="38"/>
    </row>
    <row r="21" spans="1:40" ht="16.5" customHeight="1" thickTop="1" thickBot="1" x14ac:dyDescent="0.3">
      <c r="A21" s="26"/>
      <c r="B21" s="38"/>
      <c r="C21" s="38"/>
      <c r="D21" s="38"/>
      <c r="E21" s="38"/>
      <c r="F21" s="881" t="s">
        <v>870</v>
      </c>
      <c r="G21" s="882"/>
      <c r="H21" s="882"/>
      <c r="I21" s="882"/>
      <c r="J21" s="882"/>
      <c r="K21" s="882"/>
      <c r="L21" s="883"/>
      <c r="M21" s="38"/>
      <c r="N21" s="878" t="s">
        <v>771</v>
      </c>
      <c r="O21" s="879"/>
      <c r="P21" s="879"/>
      <c r="Q21" s="879"/>
      <c r="R21" s="879"/>
      <c r="S21" s="879"/>
      <c r="T21" s="879"/>
      <c r="U21" s="879"/>
      <c r="V21" s="879"/>
      <c r="W21" s="879"/>
      <c r="X21" s="879"/>
      <c r="Y21" s="879"/>
      <c r="Z21" s="879"/>
      <c r="AA21" s="879"/>
      <c r="AB21" s="879"/>
      <c r="AC21" s="879"/>
      <c r="AD21" s="879"/>
      <c r="AE21" s="879"/>
      <c r="AF21" s="879"/>
      <c r="AG21" s="879"/>
      <c r="AH21" s="879"/>
      <c r="AI21" s="879"/>
      <c r="AJ21" s="879"/>
      <c r="AK21" s="879"/>
      <c r="AL21" s="879"/>
      <c r="AM21" s="880"/>
      <c r="AN21" s="38"/>
    </row>
    <row r="22" spans="1:40" s="161" customFormat="1" ht="39" thickTop="1" x14ac:dyDescent="0.2">
      <c r="A22" s="36"/>
      <c r="B22" s="81"/>
      <c r="C22" s="272" t="s">
        <v>259</v>
      </c>
      <c r="D22" s="273" t="s">
        <v>347</v>
      </c>
      <c r="E22" s="274" t="s">
        <v>763</v>
      </c>
      <c r="F22" s="274" t="s">
        <v>764</v>
      </c>
      <c r="G22" s="274" t="s">
        <v>765</v>
      </c>
      <c r="H22" s="274" t="s">
        <v>766</v>
      </c>
      <c r="I22" s="274" t="s">
        <v>767</v>
      </c>
      <c r="J22" s="274" t="s">
        <v>768</v>
      </c>
      <c r="K22" s="274" t="s">
        <v>769</v>
      </c>
      <c r="L22" s="370" t="s">
        <v>770</v>
      </c>
      <c r="M22" s="81"/>
      <c r="N22" s="885" t="s">
        <v>359</v>
      </c>
      <c r="O22" s="887"/>
      <c r="P22" s="885" t="s">
        <v>360</v>
      </c>
      <c r="Q22" s="886"/>
      <c r="R22" s="886"/>
      <c r="S22" s="887"/>
      <c r="T22" s="885" t="s">
        <v>361</v>
      </c>
      <c r="U22" s="886"/>
      <c r="V22" s="886"/>
      <c r="W22" s="887"/>
      <c r="X22" s="885" t="s">
        <v>362</v>
      </c>
      <c r="Y22" s="886"/>
      <c r="Z22" s="886"/>
      <c r="AA22" s="887"/>
      <c r="AB22" s="885" t="s">
        <v>363</v>
      </c>
      <c r="AC22" s="886"/>
      <c r="AD22" s="886"/>
      <c r="AE22" s="887"/>
      <c r="AF22" s="885" t="s">
        <v>364</v>
      </c>
      <c r="AG22" s="886"/>
      <c r="AH22" s="886"/>
      <c r="AI22" s="887"/>
      <c r="AJ22" s="885" t="s">
        <v>365</v>
      </c>
      <c r="AK22" s="886"/>
      <c r="AL22" s="886"/>
      <c r="AM22" s="887"/>
      <c r="AN22" s="38"/>
    </row>
    <row r="23" spans="1:40" s="161" customFormat="1" ht="13.5" customHeight="1" x14ac:dyDescent="0.2">
      <c r="A23" s="36"/>
      <c r="B23" s="81"/>
      <c r="C23" s="277"/>
      <c r="D23" s="278"/>
      <c r="E23" s="158" t="str">
        <f>'WK1 - Identification'!C44</f>
        <v>2016-17</v>
      </c>
      <c r="F23" s="158" t="str">
        <f>'WK1 - Identification'!C45</f>
        <v>2017-18</v>
      </c>
      <c r="G23" s="158" t="str">
        <f>'WK1 - Identification'!C46</f>
        <v>2018-19</v>
      </c>
      <c r="H23" s="158" t="str">
        <f>'WK1 - Identification'!C47</f>
        <v>2019-20</v>
      </c>
      <c r="I23" s="158" t="str">
        <f>'WK1 - Identification'!C48</f>
        <v>2020-21</v>
      </c>
      <c r="J23" s="158" t="str">
        <f>'WK1 - Identification'!C49</f>
        <v>2021-22</v>
      </c>
      <c r="K23" s="369" t="str">
        <f>'WK1 - Identification'!C50</f>
        <v>2022-23</v>
      </c>
      <c r="L23" s="180" t="str">
        <f>'WK1 - Identification'!C51</f>
        <v>2023-24</v>
      </c>
      <c r="M23" s="81"/>
      <c r="N23" s="238" t="s">
        <v>45</v>
      </c>
      <c r="O23" s="235" t="s">
        <v>68</v>
      </c>
      <c r="P23" s="238" t="s">
        <v>45</v>
      </c>
      <c r="Q23" s="234" t="s">
        <v>68</v>
      </c>
      <c r="R23" s="231" t="s">
        <v>46</v>
      </c>
      <c r="S23" s="235" t="s">
        <v>68</v>
      </c>
      <c r="T23" s="238" t="s">
        <v>45</v>
      </c>
      <c r="U23" s="234" t="s">
        <v>68</v>
      </c>
      <c r="V23" s="231" t="s">
        <v>46</v>
      </c>
      <c r="W23" s="235" t="s">
        <v>68</v>
      </c>
      <c r="X23" s="238" t="s">
        <v>45</v>
      </c>
      <c r="Y23" s="234" t="s">
        <v>68</v>
      </c>
      <c r="Z23" s="231" t="s">
        <v>46</v>
      </c>
      <c r="AA23" s="235" t="s">
        <v>68</v>
      </c>
      <c r="AB23" s="238" t="s">
        <v>45</v>
      </c>
      <c r="AC23" s="234" t="s">
        <v>68</v>
      </c>
      <c r="AD23" s="231" t="s">
        <v>46</v>
      </c>
      <c r="AE23" s="230" t="s">
        <v>68</v>
      </c>
      <c r="AF23" s="238" t="s">
        <v>45</v>
      </c>
      <c r="AG23" s="234" t="s">
        <v>68</v>
      </c>
      <c r="AH23" s="231" t="s">
        <v>46</v>
      </c>
      <c r="AI23" s="235" t="s">
        <v>68</v>
      </c>
      <c r="AJ23" s="232" t="s">
        <v>45</v>
      </c>
      <c r="AK23" s="231" t="s">
        <v>68</v>
      </c>
      <c r="AL23" s="232" t="s">
        <v>46</v>
      </c>
      <c r="AM23" s="235" t="s">
        <v>68</v>
      </c>
      <c r="AN23" s="38"/>
    </row>
    <row r="24" spans="1:40" s="161" customFormat="1" ht="15" x14ac:dyDescent="0.2">
      <c r="A24" s="36"/>
      <c r="B24" s="81"/>
      <c r="C24" s="373"/>
      <c r="D24" s="374"/>
      <c r="E24" s="375"/>
      <c r="F24" s="375"/>
      <c r="G24" s="375"/>
      <c r="H24" s="375"/>
      <c r="I24" s="375"/>
      <c r="J24" s="375"/>
      <c r="K24" s="375"/>
      <c r="L24" s="377"/>
      <c r="M24" s="81"/>
      <c r="N24" s="382" t="str">
        <f>IF(F24=0,"",IF(E24=0,"",F24-E24))</f>
        <v/>
      </c>
      <c r="O24" s="383" t="str">
        <f>IF(N24="","",N24/E24)</f>
        <v/>
      </c>
      <c r="P24" s="382" t="str">
        <f>IF(G24=0,"",IF(F24=0,"",G24-F24))</f>
        <v/>
      </c>
      <c r="Q24" s="384" t="str">
        <f>IF(P24="","",P24/F24)</f>
        <v/>
      </c>
      <c r="R24" s="385" t="str">
        <f>IF(P24="","",P24+N24)</f>
        <v/>
      </c>
      <c r="S24" s="383" t="str">
        <f>IF(R24="","",R24/E24)</f>
        <v/>
      </c>
      <c r="T24" s="382" t="str">
        <f>IF(H24=0,"",IF(G24=0,"",H24-G24))</f>
        <v/>
      </c>
      <c r="U24" s="384" t="str">
        <f>IF(T24="","",T24/G24)</f>
        <v/>
      </c>
      <c r="V24" s="385" t="str">
        <f>IF(T24="","",T24+R24)</f>
        <v/>
      </c>
      <c r="W24" s="383" t="str">
        <f>IF(V24="","",V24/E24)</f>
        <v/>
      </c>
      <c r="X24" s="382" t="str">
        <f>IF(I24=0,"",IF(H24=0,"",I24-H24))</f>
        <v/>
      </c>
      <c r="Y24" s="384" t="str">
        <f>IF(X24="","",X24/H24)</f>
        <v/>
      </c>
      <c r="Z24" s="385" t="str">
        <f>IF(X24="","",X24+V24)</f>
        <v/>
      </c>
      <c r="AA24" s="383" t="str">
        <f>IF(Z24="","",Z24/E24)</f>
        <v/>
      </c>
      <c r="AB24" s="382" t="str">
        <f>IF(J24=0,"",IF(I24=0,"",J24-I24))</f>
        <v/>
      </c>
      <c r="AC24" s="384" t="str">
        <f>IF(AB24="","",AB24/I24)</f>
        <v/>
      </c>
      <c r="AD24" s="385" t="str">
        <f>IF(AB24="","",AB24+Z24)</f>
        <v/>
      </c>
      <c r="AE24" s="383" t="str">
        <f>IF(AD24="","",AD24/E24)</f>
        <v/>
      </c>
      <c r="AF24" s="382" t="str">
        <f>IF(K24=0,"",IF(J24=0,"",K24-J24))</f>
        <v/>
      </c>
      <c r="AG24" s="384" t="str">
        <f>IF(AF24="","",AF24/J24)</f>
        <v/>
      </c>
      <c r="AH24" s="385" t="str">
        <f>IF(AF24="","",AF24+AD24)</f>
        <v/>
      </c>
      <c r="AI24" s="383" t="str">
        <f>IF(AH24="","",AH24/E24)</f>
        <v/>
      </c>
      <c r="AJ24" s="382" t="str">
        <f>IF(L24=0,"",IF(K24=0,"",L24-K24))</f>
        <v/>
      </c>
      <c r="AK24" s="386" t="str">
        <f>IF(AJ24="","",AJ24/K24)</f>
        <v/>
      </c>
      <c r="AL24" s="387" t="str">
        <f>IF(AJ24="","",AJ24+AH24)</f>
        <v/>
      </c>
      <c r="AM24" s="383" t="str">
        <f>IF(AL24="","",AL24/E24)</f>
        <v/>
      </c>
      <c r="AN24" s="38"/>
    </row>
    <row r="25" spans="1:40" s="161" customFormat="1" ht="15" x14ac:dyDescent="0.2">
      <c r="A25" s="36"/>
      <c r="B25" s="81"/>
      <c r="C25" s="373"/>
      <c r="D25" s="374"/>
      <c r="E25" s="375"/>
      <c r="F25" s="375"/>
      <c r="G25" s="375"/>
      <c r="H25" s="375"/>
      <c r="I25" s="375"/>
      <c r="J25" s="376"/>
      <c r="K25" s="375"/>
      <c r="L25" s="377"/>
      <c r="M25" s="81"/>
      <c r="N25" s="382" t="str">
        <f t="shared" ref="N25:N53" si="0">IF(F25=0,"",IF(E25=0,"",F25-E25))</f>
        <v/>
      </c>
      <c r="O25" s="383" t="str">
        <f t="shared" ref="O25:O53" si="1">IF(N25="","",N25/E25)</f>
        <v/>
      </c>
      <c r="P25" s="382" t="str">
        <f t="shared" ref="P25:P53" si="2">IF(G25=0,"",IF(F25=0,"",G25-F25))</f>
        <v/>
      </c>
      <c r="Q25" s="384" t="str">
        <f t="shared" ref="Q25:Q53" si="3">IF(P25="","",P25/F25)</f>
        <v/>
      </c>
      <c r="R25" s="385" t="str">
        <f t="shared" ref="R25:R53" si="4">IF(P25="","",P25+N25)</f>
        <v/>
      </c>
      <c r="S25" s="383" t="str">
        <f t="shared" ref="S25:S53" si="5">IF(R25="","",R25/E25)</f>
        <v/>
      </c>
      <c r="T25" s="382" t="str">
        <f t="shared" ref="T25:T53" si="6">IF(H25=0,"",IF(G25=0,"",H25-G25))</f>
        <v/>
      </c>
      <c r="U25" s="384" t="str">
        <f t="shared" ref="U25:U53" si="7">IF(T25="","",T25/G25)</f>
        <v/>
      </c>
      <c r="V25" s="385" t="str">
        <f t="shared" ref="V25:V53" si="8">IF(T25="","",T25+R25)</f>
        <v/>
      </c>
      <c r="W25" s="383" t="str">
        <f t="shared" ref="W25:W53" si="9">IF(V25="","",V25/E25)</f>
        <v/>
      </c>
      <c r="X25" s="382" t="str">
        <f t="shared" ref="X25:X53" si="10">IF(I25=0,"",IF(H25=0,"",I25-H25))</f>
        <v/>
      </c>
      <c r="Y25" s="384" t="str">
        <f t="shared" ref="Y25:Y53" si="11">IF(X25="","",X25/H25)</f>
        <v/>
      </c>
      <c r="Z25" s="385" t="str">
        <f t="shared" ref="Z25:Z53" si="12">IF(X25="","",X25+V25)</f>
        <v/>
      </c>
      <c r="AA25" s="383" t="str">
        <f t="shared" ref="AA25:AA53" si="13">IF(Z25="","",Z25/E25)</f>
        <v/>
      </c>
      <c r="AB25" s="382" t="str">
        <f t="shared" ref="AB25:AB53" si="14">IF(J25=0,"",IF(I25=0,"",J25-I25))</f>
        <v/>
      </c>
      <c r="AC25" s="384" t="str">
        <f t="shared" ref="AC25:AC53" si="15">IF(AB25="","",AB25/I25)</f>
        <v/>
      </c>
      <c r="AD25" s="385" t="str">
        <f t="shared" ref="AD25:AD53" si="16">IF(AB25="","",AB25+Z25)</f>
        <v/>
      </c>
      <c r="AE25" s="383" t="str">
        <f t="shared" ref="AE25:AE53" si="17">IF(AD25="","",AD25/E25)</f>
        <v/>
      </c>
      <c r="AF25" s="382" t="str">
        <f t="shared" ref="AF25:AF53" si="18">IF(K25=0,"",IF(J25=0,"",K25-J25))</f>
        <v/>
      </c>
      <c r="AG25" s="384" t="str">
        <f t="shared" ref="AG25:AG53" si="19">IF(AF25="","",AF25/J25)</f>
        <v/>
      </c>
      <c r="AH25" s="385" t="str">
        <f t="shared" ref="AH25:AH53" si="20">IF(AF25="","",AF25+AD25)</f>
        <v/>
      </c>
      <c r="AI25" s="383" t="str">
        <f t="shared" ref="AI25:AI53" si="21">IF(AH25="","",AH25/E25)</f>
        <v/>
      </c>
      <c r="AJ25" s="382" t="str">
        <f t="shared" ref="AJ25:AJ52" si="22">IF(L25=0,"",IF(K25=0,"",L25-K25))</f>
        <v/>
      </c>
      <c r="AK25" s="386" t="str">
        <f t="shared" ref="AK25:AK53" si="23">IF(AJ25="","",AJ25/K25)</f>
        <v/>
      </c>
      <c r="AL25" s="387" t="str">
        <f t="shared" ref="AL25:AL53" si="24">IF(AJ25="","",AJ25+AH25)</f>
        <v/>
      </c>
      <c r="AM25" s="383" t="str">
        <f t="shared" ref="AM25:AM53" si="25">IF(AL25="","",AL25/E25)</f>
        <v/>
      </c>
      <c r="AN25" s="38"/>
    </row>
    <row r="26" spans="1:40" s="161" customFormat="1" ht="15" x14ac:dyDescent="0.2">
      <c r="A26" s="36"/>
      <c r="B26" s="81"/>
      <c r="C26" s="373"/>
      <c r="D26" s="374"/>
      <c r="E26" s="375"/>
      <c r="F26" s="375"/>
      <c r="G26" s="375"/>
      <c r="H26" s="375"/>
      <c r="I26" s="375"/>
      <c r="J26" s="376"/>
      <c r="K26" s="375"/>
      <c r="L26" s="377"/>
      <c r="M26" s="81"/>
      <c r="N26" s="382" t="str">
        <f t="shared" si="0"/>
        <v/>
      </c>
      <c r="O26" s="383" t="str">
        <f t="shared" si="1"/>
        <v/>
      </c>
      <c r="P26" s="382" t="str">
        <f t="shared" si="2"/>
        <v/>
      </c>
      <c r="Q26" s="384" t="str">
        <f t="shared" si="3"/>
        <v/>
      </c>
      <c r="R26" s="385" t="str">
        <f t="shared" si="4"/>
        <v/>
      </c>
      <c r="S26" s="383" t="str">
        <f t="shared" si="5"/>
        <v/>
      </c>
      <c r="T26" s="382" t="str">
        <f t="shared" si="6"/>
        <v/>
      </c>
      <c r="U26" s="384" t="str">
        <f t="shared" si="7"/>
        <v/>
      </c>
      <c r="V26" s="385" t="str">
        <f t="shared" si="8"/>
        <v/>
      </c>
      <c r="W26" s="383" t="str">
        <f t="shared" si="9"/>
        <v/>
      </c>
      <c r="X26" s="382" t="str">
        <f t="shared" si="10"/>
        <v/>
      </c>
      <c r="Y26" s="384" t="str">
        <f t="shared" si="11"/>
        <v/>
      </c>
      <c r="Z26" s="385" t="str">
        <f t="shared" si="12"/>
        <v/>
      </c>
      <c r="AA26" s="383" t="str">
        <f t="shared" si="13"/>
        <v/>
      </c>
      <c r="AB26" s="382" t="str">
        <f t="shared" si="14"/>
        <v/>
      </c>
      <c r="AC26" s="384" t="str">
        <f t="shared" si="15"/>
        <v/>
      </c>
      <c r="AD26" s="385" t="str">
        <f t="shared" si="16"/>
        <v/>
      </c>
      <c r="AE26" s="383" t="str">
        <f t="shared" si="17"/>
        <v/>
      </c>
      <c r="AF26" s="382" t="str">
        <f t="shared" si="18"/>
        <v/>
      </c>
      <c r="AG26" s="384" t="str">
        <f t="shared" si="19"/>
        <v/>
      </c>
      <c r="AH26" s="385" t="str">
        <f t="shared" si="20"/>
        <v/>
      </c>
      <c r="AI26" s="383" t="str">
        <f t="shared" si="21"/>
        <v/>
      </c>
      <c r="AJ26" s="382" t="str">
        <f t="shared" si="22"/>
        <v/>
      </c>
      <c r="AK26" s="386" t="str">
        <f t="shared" si="23"/>
        <v/>
      </c>
      <c r="AL26" s="387" t="str">
        <f t="shared" si="24"/>
        <v/>
      </c>
      <c r="AM26" s="383" t="str">
        <f t="shared" si="25"/>
        <v/>
      </c>
      <c r="AN26" s="38"/>
    </row>
    <row r="27" spans="1:40" s="161" customFormat="1" ht="15" x14ac:dyDescent="0.2">
      <c r="A27" s="36"/>
      <c r="B27" s="81"/>
      <c r="C27" s="373"/>
      <c r="D27" s="374"/>
      <c r="E27" s="375"/>
      <c r="F27" s="375"/>
      <c r="G27" s="375"/>
      <c r="H27" s="375"/>
      <c r="I27" s="375"/>
      <c r="J27" s="376"/>
      <c r="K27" s="375"/>
      <c r="L27" s="377"/>
      <c r="M27" s="81"/>
      <c r="N27" s="382" t="str">
        <f t="shared" si="0"/>
        <v/>
      </c>
      <c r="O27" s="383" t="str">
        <f t="shared" si="1"/>
        <v/>
      </c>
      <c r="P27" s="382" t="str">
        <f t="shared" si="2"/>
        <v/>
      </c>
      <c r="Q27" s="384" t="str">
        <f t="shared" si="3"/>
        <v/>
      </c>
      <c r="R27" s="385" t="str">
        <f t="shared" si="4"/>
        <v/>
      </c>
      <c r="S27" s="383" t="str">
        <f t="shared" si="5"/>
        <v/>
      </c>
      <c r="T27" s="382" t="str">
        <f t="shared" si="6"/>
        <v/>
      </c>
      <c r="U27" s="384" t="str">
        <f t="shared" si="7"/>
        <v/>
      </c>
      <c r="V27" s="385" t="str">
        <f t="shared" si="8"/>
        <v/>
      </c>
      <c r="W27" s="383" t="str">
        <f t="shared" si="9"/>
        <v/>
      </c>
      <c r="X27" s="382" t="str">
        <f t="shared" si="10"/>
        <v/>
      </c>
      <c r="Y27" s="384" t="str">
        <f t="shared" si="11"/>
        <v/>
      </c>
      <c r="Z27" s="385" t="str">
        <f t="shared" si="12"/>
        <v/>
      </c>
      <c r="AA27" s="383" t="str">
        <f t="shared" si="13"/>
        <v/>
      </c>
      <c r="AB27" s="382" t="str">
        <f t="shared" si="14"/>
        <v/>
      </c>
      <c r="AC27" s="384" t="str">
        <f t="shared" si="15"/>
        <v/>
      </c>
      <c r="AD27" s="385" t="str">
        <f t="shared" si="16"/>
        <v/>
      </c>
      <c r="AE27" s="383" t="str">
        <f t="shared" si="17"/>
        <v/>
      </c>
      <c r="AF27" s="382" t="str">
        <f t="shared" si="18"/>
        <v/>
      </c>
      <c r="AG27" s="384" t="str">
        <f t="shared" si="19"/>
        <v/>
      </c>
      <c r="AH27" s="385" t="str">
        <f t="shared" si="20"/>
        <v/>
      </c>
      <c r="AI27" s="383" t="str">
        <f t="shared" si="21"/>
        <v/>
      </c>
      <c r="AJ27" s="382" t="str">
        <f t="shared" si="22"/>
        <v/>
      </c>
      <c r="AK27" s="386" t="str">
        <f t="shared" si="23"/>
        <v/>
      </c>
      <c r="AL27" s="387" t="str">
        <f t="shared" si="24"/>
        <v/>
      </c>
      <c r="AM27" s="383" t="str">
        <f t="shared" si="25"/>
        <v/>
      </c>
      <c r="AN27" s="38"/>
    </row>
    <row r="28" spans="1:40" s="161" customFormat="1" ht="15" x14ac:dyDescent="0.2">
      <c r="A28" s="36"/>
      <c r="B28" s="81"/>
      <c r="C28" s="373"/>
      <c r="D28" s="374"/>
      <c r="E28" s="375"/>
      <c r="F28" s="375"/>
      <c r="G28" s="375"/>
      <c r="H28" s="375"/>
      <c r="I28" s="375"/>
      <c r="J28" s="376"/>
      <c r="K28" s="375"/>
      <c r="L28" s="377"/>
      <c r="M28" s="81"/>
      <c r="N28" s="382" t="str">
        <f t="shared" si="0"/>
        <v/>
      </c>
      <c r="O28" s="383" t="str">
        <f t="shared" si="1"/>
        <v/>
      </c>
      <c r="P28" s="382" t="str">
        <f t="shared" si="2"/>
        <v/>
      </c>
      <c r="Q28" s="384" t="str">
        <f t="shared" si="3"/>
        <v/>
      </c>
      <c r="R28" s="385" t="str">
        <f t="shared" si="4"/>
        <v/>
      </c>
      <c r="S28" s="383" t="str">
        <f t="shared" si="5"/>
        <v/>
      </c>
      <c r="T28" s="382" t="str">
        <f t="shared" si="6"/>
        <v/>
      </c>
      <c r="U28" s="384" t="str">
        <f t="shared" si="7"/>
        <v/>
      </c>
      <c r="V28" s="385" t="str">
        <f t="shared" si="8"/>
        <v/>
      </c>
      <c r="W28" s="383" t="str">
        <f t="shared" si="9"/>
        <v/>
      </c>
      <c r="X28" s="382" t="str">
        <f t="shared" si="10"/>
        <v/>
      </c>
      <c r="Y28" s="384" t="str">
        <f t="shared" si="11"/>
        <v/>
      </c>
      <c r="Z28" s="385" t="str">
        <f t="shared" si="12"/>
        <v/>
      </c>
      <c r="AA28" s="383" t="str">
        <f t="shared" si="13"/>
        <v/>
      </c>
      <c r="AB28" s="382" t="str">
        <f t="shared" si="14"/>
        <v/>
      </c>
      <c r="AC28" s="384" t="str">
        <f t="shared" si="15"/>
        <v/>
      </c>
      <c r="AD28" s="385" t="str">
        <f t="shared" si="16"/>
        <v/>
      </c>
      <c r="AE28" s="383" t="str">
        <f t="shared" si="17"/>
        <v/>
      </c>
      <c r="AF28" s="382" t="str">
        <f t="shared" si="18"/>
        <v/>
      </c>
      <c r="AG28" s="384" t="str">
        <f t="shared" si="19"/>
        <v/>
      </c>
      <c r="AH28" s="385" t="str">
        <f t="shared" si="20"/>
        <v/>
      </c>
      <c r="AI28" s="383" t="str">
        <f t="shared" si="21"/>
        <v/>
      </c>
      <c r="AJ28" s="382" t="str">
        <f t="shared" si="22"/>
        <v/>
      </c>
      <c r="AK28" s="386" t="str">
        <f t="shared" si="23"/>
        <v/>
      </c>
      <c r="AL28" s="387" t="str">
        <f t="shared" si="24"/>
        <v/>
      </c>
      <c r="AM28" s="383" t="str">
        <f t="shared" si="25"/>
        <v/>
      </c>
      <c r="AN28" s="38"/>
    </row>
    <row r="29" spans="1:40" s="161" customFormat="1" ht="15" x14ac:dyDescent="0.2">
      <c r="A29" s="36"/>
      <c r="B29" s="81"/>
      <c r="C29" s="373"/>
      <c r="D29" s="374"/>
      <c r="E29" s="375"/>
      <c r="F29" s="375"/>
      <c r="G29" s="375"/>
      <c r="H29" s="375"/>
      <c r="I29" s="375"/>
      <c r="J29" s="376"/>
      <c r="K29" s="375"/>
      <c r="L29" s="377"/>
      <c r="M29" s="81"/>
      <c r="N29" s="382" t="str">
        <f t="shared" si="0"/>
        <v/>
      </c>
      <c r="O29" s="383" t="str">
        <f t="shared" si="1"/>
        <v/>
      </c>
      <c r="P29" s="382" t="str">
        <f t="shared" si="2"/>
        <v/>
      </c>
      <c r="Q29" s="384" t="str">
        <f t="shared" si="3"/>
        <v/>
      </c>
      <c r="R29" s="385" t="str">
        <f t="shared" si="4"/>
        <v/>
      </c>
      <c r="S29" s="383" t="str">
        <f t="shared" si="5"/>
        <v/>
      </c>
      <c r="T29" s="382" t="str">
        <f t="shared" si="6"/>
        <v/>
      </c>
      <c r="U29" s="384" t="str">
        <f t="shared" si="7"/>
        <v/>
      </c>
      <c r="V29" s="385" t="str">
        <f t="shared" si="8"/>
        <v/>
      </c>
      <c r="W29" s="383" t="str">
        <f t="shared" si="9"/>
        <v/>
      </c>
      <c r="X29" s="382" t="str">
        <f t="shared" si="10"/>
        <v/>
      </c>
      <c r="Y29" s="384" t="str">
        <f t="shared" si="11"/>
        <v/>
      </c>
      <c r="Z29" s="385" t="str">
        <f t="shared" si="12"/>
        <v/>
      </c>
      <c r="AA29" s="383" t="str">
        <f t="shared" si="13"/>
        <v/>
      </c>
      <c r="AB29" s="382" t="str">
        <f t="shared" si="14"/>
        <v/>
      </c>
      <c r="AC29" s="384" t="str">
        <f t="shared" si="15"/>
        <v/>
      </c>
      <c r="AD29" s="385" t="str">
        <f t="shared" si="16"/>
        <v/>
      </c>
      <c r="AE29" s="383" t="str">
        <f t="shared" si="17"/>
        <v/>
      </c>
      <c r="AF29" s="382" t="str">
        <f t="shared" si="18"/>
        <v/>
      </c>
      <c r="AG29" s="384" t="str">
        <f t="shared" si="19"/>
        <v/>
      </c>
      <c r="AH29" s="385" t="str">
        <f t="shared" si="20"/>
        <v/>
      </c>
      <c r="AI29" s="383" t="str">
        <f t="shared" si="21"/>
        <v/>
      </c>
      <c r="AJ29" s="382" t="str">
        <f t="shared" si="22"/>
        <v/>
      </c>
      <c r="AK29" s="386" t="str">
        <f t="shared" si="23"/>
        <v/>
      </c>
      <c r="AL29" s="387" t="str">
        <f t="shared" si="24"/>
        <v/>
      </c>
      <c r="AM29" s="383" t="str">
        <f t="shared" si="25"/>
        <v/>
      </c>
      <c r="AN29" s="38"/>
    </row>
    <row r="30" spans="1:40" s="161" customFormat="1" ht="15" x14ac:dyDescent="0.2">
      <c r="A30" s="36"/>
      <c r="B30" s="81"/>
      <c r="C30" s="373"/>
      <c r="D30" s="374"/>
      <c r="E30" s="375"/>
      <c r="F30" s="375"/>
      <c r="G30" s="375"/>
      <c r="H30" s="375"/>
      <c r="I30" s="375"/>
      <c r="J30" s="376"/>
      <c r="K30" s="375"/>
      <c r="L30" s="377"/>
      <c r="M30" s="81"/>
      <c r="N30" s="382" t="str">
        <f t="shared" si="0"/>
        <v/>
      </c>
      <c r="O30" s="383" t="str">
        <f t="shared" si="1"/>
        <v/>
      </c>
      <c r="P30" s="382" t="str">
        <f t="shared" si="2"/>
        <v/>
      </c>
      <c r="Q30" s="384" t="str">
        <f t="shared" si="3"/>
        <v/>
      </c>
      <c r="R30" s="385" t="str">
        <f t="shared" si="4"/>
        <v/>
      </c>
      <c r="S30" s="383" t="str">
        <f t="shared" si="5"/>
        <v/>
      </c>
      <c r="T30" s="382" t="str">
        <f t="shared" si="6"/>
        <v/>
      </c>
      <c r="U30" s="384" t="str">
        <f t="shared" si="7"/>
        <v/>
      </c>
      <c r="V30" s="385" t="str">
        <f t="shared" si="8"/>
        <v/>
      </c>
      <c r="W30" s="383" t="str">
        <f t="shared" si="9"/>
        <v/>
      </c>
      <c r="X30" s="382" t="str">
        <f t="shared" si="10"/>
        <v/>
      </c>
      <c r="Y30" s="384" t="str">
        <f t="shared" si="11"/>
        <v/>
      </c>
      <c r="Z30" s="385" t="str">
        <f t="shared" si="12"/>
        <v/>
      </c>
      <c r="AA30" s="383" t="str">
        <f t="shared" si="13"/>
        <v/>
      </c>
      <c r="AB30" s="382" t="str">
        <f t="shared" si="14"/>
        <v/>
      </c>
      <c r="AC30" s="384" t="str">
        <f t="shared" si="15"/>
        <v/>
      </c>
      <c r="AD30" s="385" t="str">
        <f t="shared" si="16"/>
        <v/>
      </c>
      <c r="AE30" s="383" t="str">
        <f t="shared" si="17"/>
        <v/>
      </c>
      <c r="AF30" s="382" t="str">
        <f t="shared" si="18"/>
        <v/>
      </c>
      <c r="AG30" s="384" t="str">
        <f t="shared" si="19"/>
        <v/>
      </c>
      <c r="AH30" s="385" t="str">
        <f t="shared" si="20"/>
        <v/>
      </c>
      <c r="AI30" s="383" t="str">
        <f t="shared" si="21"/>
        <v/>
      </c>
      <c r="AJ30" s="382" t="str">
        <f t="shared" si="22"/>
        <v/>
      </c>
      <c r="AK30" s="386" t="str">
        <f t="shared" si="23"/>
        <v/>
      </c>
      <c r="AL30" s="387" t="str">
        <f t="shared" si="24"/>
        <v/>
      </c>
      <c r="AM30" s="383" t="str">
        <f t="shared" si="25"/>
        <v/>
      </c>
      <c r="AN30" s="38"/>
    </row>
    <row r="31" spans="1:40" s="161" customFormat="1" ht="15" x14ac:dyDescent="0.2">
      <c r="A31" s="36"/>
      <c r="B31" s="81"/>
      <c r="C31" s="373"/>
      <c r="D31" s="374"/>
      <c r="E31" s="375"/>
      <c r="F31" s="375"/>
      <c r="G31" s="375"/>
      <c r="H31" s="375"/>
      <c r="I31" s="375"/>
      <c r="J31" s="376"/>
      <c r="K31" s="375"/>
      <c r="L31" s="377"/>
      <c r="M31" s="81"/>
      <c r="N31" s="382" t="str">
        <f t="shared" si="0"/>
        <v/>
      </c>
      <c r="O31" s="383" t="str">
        <f t="shared" si="1"/>
        <v/>
      </c>
      <c r="P31" s="382" t="str">
        <f t="shared" si="2"/>
        <v/>
      </c>
      <c r="Q31" s="384" t="str">
        <f t="shared" si="3"/>
        <v/>
      </c>
      <c r="R31" s="385" t="str">
        <f t="shared" si="4"/>
        <v/>
      </c>
      <c r="S31" s="383" t="str">
        <f t="shared" si="5"/>
        <v/>
      </c>
      <c r="T31" s="382" t="str">
        <f t="shared" si="6"/>
        <v/>
      </c>
      <c r="U31" s="384" t="str">
        <f t="shared" si="7"/>
        <v/>
      </c>
      <c r="V31" s="385" t="str">
        <f t="shared" si="8"/>
        <v/>
      </c>
      <c r="W31" s="383" t="str">
        <f t="shared" si="9"/>
        <v/>
      </c>
      <c r="X31" s="382" t="str">
        <f t="shared" si="10"/>
        <v/>
      </c>
      <c r="Y31" s="384" t="str">
        <f t="shared" si="11"/>
        <v/>
      </c>
      <c r="Z31" s="385" t="str">
        <f t="shared" si="12"/>
        <v/>
      </c>
      <c r="AA31" s="383" t="str">
        <f t="shared" si="13"/>
        <v/>
      </c>
      <c r="AB31" s="382" t="str">
        <f t="shared" si="14"/>
        <v/>
      </c>
      <c r="AC31" s="384" t="str">
        <f t="shared" si="15"/>
        <v/>
      </c>
      <c r="AD31" s="385" t="str">
        <f t="shared" si="16"/>
        <v/>
      </c>
      <c r="AE31" s="383" t="str">
        <f t="shared" si="17"/>
        <v/>
      </c>
      <c r="AF31" s="382" t="str">
        <f t="shared" si="18"/>
        <v/>
      </c>
      <c r="AG31" s="384" t="str">
        <f t="shared" si="19"/>
        <v/>
      </c>
      <c r="AH31" s="385" t="str">
        <f t="shared" si="20"/>
        <v/>
      </c>
      <c r="AI31" s="383" t="str">
        <f t="shared" si="21"/>
        <v/>
      </c>
      <c r="AJ31" s="382" t="str">
        <f t="shared" si="22"/>
        <v/>
      </c>
      <c r="AK31" s="386" t="str">
        <f t="shared" si="23"/>
        <v/>
      </c>
      <c r="AL31" s="387" t="str">
        <f t="shared" si="24"/>
        <v/>
      </c>
      <c r="AM31" s="383" t="str">
        <f t="shared" si="25"/>
        <v/>
      </c>
      <c r="AN31" s="38"/>
    </row>
    <row r="32" spans="1:40" s="161" customFormat="1" ht="15" x14ac:dyDescent="0.2">
      <c r="A32" s="36"/>
      <c r="B32" s="81"/>
      <c r="C32" s="373"/>
      <c r="D32" s="374"/>
      <c r="E32" s="375"/>
      <c r="F32" s="375"/>
      <c r="G32" s="375"/>
      <c r="H32" s="375"/>
      <c r="I32" s="375"/>
      <c r="J32" s="376"/>
      <c r="K32" s="375"/>
      <c r="L32" s="377"/>
      <c r="M32" s="81"/>
      <c r="N32" s="382" t="str">
        <f t="shared" si="0"/>
        <v/>
      </c>
      <c r="O32" s="383" t="str">
        <f t="shared" si="1"/>
        <v/>
      </c>
      <c r="P32" s="382" t="str">
        <f t="shared" si="2"/>
        <v/>
      </c>
      <c r="Q32" s="384" t="str">
        <f t="shared" si="3"/>
        <v/>
      </c>
      <c r="R32" s="385" t="str">
        <f t="shared" si="4"/>
        <v/>
      </c>
      <c r="S32" s="383" t="str">
        <f t="shared" si="5"/>
        <v/>
      </c>
      <c r="T32" s="382" t="str">
        <f t="shared" si="6"/>
        <v/>
      </c>
      <c r="U32" s="384" t="str">
        <f t="shared" si="7"/>
        <v/>
      </c>
      <c r="V32" s="385" t="str">
        <f t="shared" si="8"/>
        <v/>
      </c>
      <c r="W32" s="383" t="str">
        <f t="shared" si="9"/>
        <v/>
      </c>
      <c r="X32" s="382" t="str">
        <f t="shared" si="10"/>
        <v/>
      </c>
      <c r="Y32" s="384" t="str">
        <f t="shared" si="11"/>
        <v/>
      </c>
      <c r="Z32" s="385" t="str">
        <f t="shared" si="12"/>
        <v/>
      </c>
      <c r="AA32" s="383" t="str">
        <f t="shared" si="13"/>
        <v/>
      </c>
      <c r="AB32" s="382" t="str">
        <f t="shared" si="14"/>
        <v/>
      </c>
      <c r="AC32" s="384" t="str">
        <f t="shared" si="15"/>
        <v/>
      </c>
      <c r="AD32" s="385" t="str">
        <f t="shared" si="16"/>
        <v/>
      </c>
      <c r="AE32" s="383" t="str">
        <f t="shared" si="17"/>
        <v/>
      </c>
      <c r="AF32" s="382" t="str">
        <f t="shared" si="18"/>
        <v/>
      </c>
      <c r="AG32" s="384" t="str">
        <f t="shared" si="19"/>
        <v/>
      </c>
      <c r="AH32" s="385" t="str">
        <f t="shared" si="20"/>
        <v/>
      </c>
      <c r="AI32" s="383" t="str">
        <f t="shared" si="21"/>
        <v/>
      </c>
      <c r="AJ32" s="382" t="str">
        <f t="shared" si="22"/>
        <v/>
      </c>
      <c r="AK32" s="386" t="str">
        <f t="shared" si="23"/>
        <v/>
      </c>
      <c r="AL32" s="387" t="str">
        <f t="shared" si="24"/>
        <v/>
      </c>
      <c r="AM32" s="383" t="str">
        <f t="shared" si="25"/>
        <v/>
      </c>
      <c r="AN32" s="38"/>
    </row>
    <row r="33" spans="1:40" s="161" customFormat="1" ht="15" x14ac:dyDescent="0.2">
      <c r="A33" s="36"/>
      <c r="B33" s="81"/>
      <c r="C33" s="373"/>
      <c r="D33" s="374"/>
      <c r="E33" s="375"/>
      <c r="F33" s="375"/>
      <c r="G33" s="375"/>
      <c r="H33" s="375"/>
      <c r="I33" s="375"/>
      <c r="J33" s="376"/>
      <c r="K33" s="375"/>
      <c r="L33" s="377"/>
      <c r="M33" s="81"/>
      <c r="N33" s="382" t="str">
        <f t="shared" si="0"/>
        <v/>
      </c>
      <c r="O33" s="383" t="str">
        <f t="shared" si="1"/>
        <v/>
      </c>
      <c r="P33" s="382" t="str">
        <f t="shared" si="2"/>
        <v/>
      </c>
      <c r="Q33" s="384" t="str">
        <f t="shared" si="3"/>
        <v/>
      </c>
      <c r="R33" s="385" t="str">
        <f t="shared" si="4"/>
        <v/>
      </c>
      <c r="S33" s="383" t="str">
        <f t="shared" si="5"/>
        <v/>
      </c>
      <c r="T33" s="382" t="str">
        <f t="shared" si="6"/>
        <v/>
      </c>
      <c r="U33" s="384" t="str">
        <f t="shared" si="7"/>
        <v/>
      </c>
      <c r="V33" s="385" t="str">
        <f t="shared" si="8"/>
        <v/>
      </c>
      <c r="W33" s="383" t="str">
        <f t="shared" si="9"/>
        <v/>
      </c>
      <c r="X33" s="382" t="str">
        <f t="shared" si="10"/>
        <v/>
      </c>
      <c r="Y33" s="384" t="str">
        <f t="shared" si="11"/>
        <v/>
      </c>
      <c r="Z33" s="385" t="str">
        <f t="shared" si="12"/>
        <v/>
      </c>
      <c r="AA33" s="383" t="str">
        <f t="shared" si="13"/>
        <v/>
      </c>
      <c r="AB33" s="382" t="str">
        <f t="shared" si="14"/>
        <v/>
      </c>
      <c r="AC33" s="384" t="str">
        <f t="shared" si="15"/>
        <v/>
      </c>
      <c r="AD33" s="385" t="str">
        <f t="shared" si="16"/>
        <v/>
      </c>
      <c r="AE33" s="383" t="str">
        <f t="shared" si="17"/>
        <v/>
      </c>
      <c r="AF33" s="382" t="str">
        <f t="shared" si="18"/>
        <v/>
      </c>
      <c r="AG33" s="384" t="str">
        <f t="shared" si="19"/>
        <v/>
      </c>
      <c r="AH33" s="385" t="str">
        <f t="shared" si="20"/>
        <v/>
      </c>
      <c r="AI33" s="383" t="str">
        <f t="shared" si="21"/>
        <v/>
      </c>
      <c r="AJ33" s="382" t="str">
        <f t="shared" si="22"/>
        <v/>
      </c>
      <c r="AK33" s="386" t="str">
        <f t="shared" si="23"/>
        <v/>
      </c>
      <c r="AL33" s="387" t="str">
        <f t="shared" si="24"/>
        <v/>
      </c>
      <c r="AM33" s="383" t="str">
        <f t="shared" si="25"/>
        <v/>
      </c>
      <c r="AN33" s="38"/>
    </row>
    <row r="34" spans="1:40" s="161" customFormat="1" ht="15" x14ac:dyDescent="0.2">
      <c r="A34" s="36"/>
      <c r="B34" s="81"/>
      <c r="C34" s="373"/>
      <c r="D34" s="374"/>
      <c r="E34" s="375"/>
      <c r="F34" s="375"/>
      <c r="G34" s="375"/>
      <c r="H34" s="375"/>
      <c r="I34" s="375"/>
      <c r="J34" s="376"/>
      <c r="K34" s="375"/>
      <c r="L34" s="377"/>
      <c r="M34" s="81"/>
      <c r="N34" s="382" t="str">
        <f t="shared" si="0"/>
        <v/>
      </c>
      <c r="O34" s="383" t="str">
        <f t="shared" si="1"/>
        <v/>
      </c>
      <c r="P34" s="382" t="str">
        <f t="shared" si="2"/>
        <v/>
      </c>
      <c r="Q34" s="384" t="str">
        <f t="shared" si="3"/>
        <v/>
      </c>
      <c r="R34" s="385" t="str">
        <f t="shared" si="4"/>
        <v/>
      </c>
      <c r="S34" s="383" t="str">
        <f t="shared" si="5"/>
        <v/>
      </c>
      <c r="T34" s="382" t="str">
        <f t="shared" si="6"/>
        <v/>
      </c>
      <c r="U34" s="384" t="str">
        <f t="shared" si="7"/>
        <v/>
      </c>
      <c r="V34" s="385" t="str">
        <f t="shared" si="8"/>
        <v/>
      </c>
      <c r="W34" s="383" t="str">
        <f t="shared" si="9"/>
        <v/>
      </c>
      <c r="X34" s="382" t="str">
        <f t="shared" si="10"/>
        <v/>
      </c>
      <c r="Y34" s="384" t="str">
        <f t="shared" si="11"/>
        <v/>
      </c>
      <c r="Z34" s="385" t="str">
        <f t="shared" si="12"/>
        <v/>
      </c>
      <c r="AA34" s="383" t="str">
        <f t="shared" si="13"/>
        <v/>
      </c>
      <c r="AB34" s="382" t="str">
        <f t="shared" si="14"/>
        <v/>
      </c>
      <c r="AC34" s="384" t="str">
        <f t="shared" si="15"/>
        <v/>
      </c>
      <c r="AD34" s="385" t="str">
        <f t="shared" si="16"/>
        <v/>
      </c>
      <c r="AE34" s="383" t="str">
        <f t="shared" si="17"/>
        <v/>
      </c>
      <c r="AF34" s="382" t="str">
        <f t="shared" si="18"/>
        <v/>
      </c>
      <c r="AG34" s="384" t="str">
        <f t="shared" si="19"/>
        <v/>
      </c>
      <c r="AH34" s="385" t="str">
        <f t="shared" si="20"/>
        <v/>
      </c>
      <c r="AI34" s="383" t="str">
        <f t="shared" si="21"/>
        <v/>
      </c>
      <c r="AJ34" s="382" t="str">
        <f t="shared" si="22"/>
        <v/>
      </c>
      <c r="AK34" s="386" t="str">
        <f t="shared" si="23"/>
        <v/>
      </c>
      <c r="AL34" s="387" t="str">
        <f t="shared" si="24"/>
        <v/>
      </c>
      <c r="AM34" s="383" t="str">
        <f t="shared" si="25"/>
        <v/>
      </c>
      <c r="AN34" s="38"/>
    </row>
    <row r="35" spans="1:40" s="161" customFormat="1" ht="15" x14ac:dyDescent="0.2">
      <c r="A35" s="36"/>
      <c r="B35" s="81"/>
      <c r="C35" s="373"/>
      <c r="D35" s="374"/>
      <c r="E35" s="375"/>
      <c r="F35" s="375"/>
      <c r="G35" s="375"/>
      <c r="H35" s="375"/>
      <c r="I35" s="375"/>
      <c r="J35" s="376"/>
      <c r="K35" s="375"/>
      <c r="L35" s="377"/>
      <c r="M35" s="81"/>
      <c r="N35" s="382" t="str">
        <f t="shared" si="0"/>
        <v/>
      </c>
      <c r="O35" s="383" t="str">
        <f t="shared" si="1"/>
        <v/>
      </c>
      <c r="P35" s="382" t="str">
        <f t="shared" si="2"/>
        <v/>
      </c>
      <c r="Q35" s="384" t="str">
        <f t="shared" si="3"/>
        <v/>
      </c>
      <c r="R35" s="385" t="str">
        <f t="shared" si="4"/>
        <v/>
      </c>
      <c r="S35" s="383" t="str">
        <f t="shared" si="5"/>
        <v/>
      </c>
      <c r="T35" s="382" t="str">
        <f t="shared" si="6"/>
        <v/>
      </c>
      <c r="U35" s="384" t="str">
        <f t="shared" si="7"/>
        <v/>
      </c>
      <c r="V35" s="385" t="str">
        <f t="shared" si="8"/>
        <v/>
      </c>
      <c r="W35" s="383" t="str">
        <f t="shared" si="9"/>
        <v/>
      </c>
      <c r="X35" s="382" t="str">
        <f t="shared" si="10"/>
        <v/>
      </c>
      <c r="Y35" s="384" t="str">
        <f t="shared" si="11"/>
        <v/>
      </c>
      <c r="Z35" s="385" t="str">
        <f t="shared" si="12"/>
        <v/>
      </c>
      <c r="AA35" s="383" t="str">
        <f t="shared" si="13"/>
        <v/>
      </c>
      <c r="AB35" s="382" t="str">
        <f t="shared" si="14"/>
        <v/>
      </c>
      <c r="AC35" s="384" t="str">
        <f t="shared" si="15"/>
        <v/>
      </c>
      <c r="AD35" s="385" t="str">
        <f t="shared" si="16"/>
        <v/>
      </c>
      <c r="AE35" s="383" t="str">
        <f t="shared" si="17"/>
        <v/>
      </c>
      <c r="AF35" s="382" t="str">
        <f t="shared" si="18"/>
        <v/>
      </c>
      <c r="AG35" s="384" t="str">
        <f t="shared" si="19"/>
        <v/>
      </c>
      <c r="AH35" s="385" t="str">
        <f t="shared" si="20"/>
        <v/>
      </c>
      <c r="AI35" s="383" t="str">
        <f t="shared" si="21"/>
        <v/>
      </c>
      <c r="AJ35" s="382" t="str">
        <f t="shared" si="22"/>
        <v/>
      </c>
      <c r="AK35" s="386" t="str">
        <f t="shared" si="23"/>
        <v/>
      </c>
      <c r="AL35" s="387" t="str">
        <f t="shared" si="24"/>
        <v/>
      </c>
      <c r="AM35" s="383" t="str">
        <f t="shared" si="25"/>
        <v/>
      </c>
      <c r="AN35" s="38"/>
    </row>
    <row r="36" spans="1:40" s="161" customFormat="1" ht="15" x14ac:dyDescent="0.2">
      <c r="A36" s="36"/>
      <c r="B36" s="81"/>
      <c r="C36" s="373"/>
      <c r="D36" s="374"/>
      <c r="E36" s="375"/>
      <c r="F36" s="375"/>
      <c r="G36" s="375"/>
      <c r="H36" s="375"/>
      <c r="I36" s="375"/>
      <c r="J36" s="376"/>
      <c r="K36" s="375"/>
      <c r="L36" s="377"/>
      <c r="M36" s="81"/>
      <c r="N36" s="382" t="str">
        <f t="shared" si="0"/>
        <v/>
      </c>
      <c r="O36" s="383" t="str">
        <f t="shared" si="1"/>
        <v/>
      </c>
      <c r="P36" s="382" t="str">
        <f t="shared" si="2"/>
        <v/>
      </c>
      <c r="Q36" s="384" t="str">
        <f t="shared" si="3"/>
        <v/>
      </c>
      <c r="R36" s="385" t="str">
        <f t="shared" si="4"/>
        <v/>
      </c>
      <c r="S36" s="383" t="str">
        <f t="shared" si="5"/>
        <v/>
      </c>
      <c r="T36" s="382" t="str">
        <f t="shared" si="6"/>
        <v/>
      </c>
      <c r="U36" s="384" t="str">
        <f t="shared" si="7"/>
        <v/>
      </c>
      <c r="V36" s="385" t="str">
        <f t="shared" si="8"/>
        <v/>
      </c>
      <c r="W36" s="383" t="str">
        <f t="shared" si="9"/>
        <v/>
      </c>
      <c r="X36" s="382" t="str">
        <f t="shared" si="10"/>
        <v/>
      </c>
      <c r="Y36" s="384" t="str">
        <f t="shared" si="11"/>
        <v/>
      </c>
      <c r="Z36" s="385" t="str">
        <f t="shared" si="12"/>
        <v/>
      </c>
      <c r="AA36" s="383" t="str">
        <f t="shared" si="13"/>
        <v/>
      </c>
      <c r="AB36" s="382" t="str">
        <f t="shared" si="14"/>
        <v/>
      </c>
      <c r="AC36" s="384" t="str">
        <f t="shared" si="15"/>
        <v/>
      </c>
      <c r="AD36" s="385" t="str">
        <f t="shared" si="16"/>
        <v/>
      </c>
      <c r="AE36" s="383" t="str">
        <f t="shared" si="17"/>
        <v/>
      </c>
      <c r="AF36" s="382" t="str">
        <f t="shared" si="18"/>
        <v/>
      </c>
      <c r="AG36" s="384" t="str">
        <f t="shared" si="19"/>
        <v/>
      </c>
      <c r="AH36" s="385" t="str">
        <f t="shared" si="20"/>
        <v/>
      </c>
      <c r="AI36" s="383" t="str">
        <f t="shared" si="21"/>
        <v/>
      </c>
      <c r="AJ36" s="382" t="str">
        <f t="shared" si="22"/>
        <v/>
      </c>
      <c r="AK36" s="386" t="str">
        <f t="shared" si="23"/>
        <v/>
      </c>
      <c r="AL36" s="387" t="str">
        <f t="shared" si="24"/>
        <v/>
      </c>
      <c r="AM36" s="383" t="str">
        <f t="shared" si="25"/>
        <v/>
      </c>
      <c r="AN36" s="38"/>
    </row>
    <row r="37" spans="1:40" s="161" customFormat="1" ht="15" x14ac:dyDescent="0.2">
      <c r="A37" s="36"/>
      <c r="B37" s="81"/>
      <c r="C37" s="373"/>
      <c r="D37" s="374"/>
      <c r="E37" s="375"/>
      <c r="F37" s="375"/>
      <c r="G37" s="375"/>
      <c r="H37" s="375"/>
      <c r="I37" s="375"/>
      <c r="J37" s="376"/>
      <c r="K37" s="375"/>
      <c r="L37" s="377"/>
      <c r="M37" s="81"/>
      <c r="N37" s="382" t="str">
        <f t="shared" si="0"/>
        <v/>
      </c>
      <c r="O37" s="383" t="str">
        <f t="shared" si="1"/>
        <v/>
      </c>
      <c r="P37" s="382" t="str">
        <f t="shared" si="2"/>
        <v/>
      </c>
      <c r="Q37" s="384" t="str">
        <f t="shared" si="3"/>
        <v/>
      </c>
      <c r="R37" s="385" t="str">
        <f t="shared" si="4"/>
        <v/>
      </c>
      <c r="S37" s="383" t="str">
        <f t="shared" si="5"/>
        <v/>
      </c>
      <c r="T37" s="382" t="str">
        <f t="shared" si="6"/>
        <v/>
      </c>
      <c r="U37" s="384" t="str">
        <f t="shared" si="7"/>
        <v/>
      </c>
      <c r="V37" s="385" t="str">
        <f t="shared" si="8"/>
        <v/>
      </c>
      <c r="W37" s="383" t="str">
        <f t="shared" si="9"/>
        <v/>
      </c>
      <c r="X37" s="382" t="str">
        <f t="shared" si="10"/>
        <v/>
      </c>
      <c r="Y37" s="384" t="str">
        <f t="shared" si="11"/>
        <v/>
      </c>
      <c r="Z37" s="385" t="str">
        <f t="shared" si="12"/>
        <v/>
      </c>
      <c r="AA37" s="383" t="str">
        <f t="shared" si="13"/>
        <v/>
      </c>
      <c r="AB37" s="382" t="str">
        <f t="shared" si="14"/>
        <v/>
      </c>
      <c r="AC37" s="384" t="str">
        <f t="shared" si="15"/>
        <v/>
      </c>
      <c r="AD37" s="385" t="str">
        <f t="shared" si="16"/>
        <v/>
      </c>
      <c r="AE37" s="383" t="str">
        <f t="shared" si="17"/>
        <v/>
      </c>
      <c r="AF37" s="382" t="str">
        <f t="shared" si="18"/>
        <v/>
      </c>
      <c r="AG37" s="384" t="str">
        <f t="shared" si="19"/>
        <v/>
      </c>
      <c r="AH37" s="385" t="str">
        <f t="shared" si="20"/>
        <v/>
      </c>
      <c r="AI37" s="383" t="str">
        <f t="shared" si="21"/>
        <v/>
      </c>
      <c r="AJ37" s="382" t="str">
        <f t="shared" si="22"/>
        <v/>
      </c>
      <c r="AK37" s="386" t="str">
        <f t="shared" si="23"/>
        <v/>
      </c>
      <c r="AL37" s="387" t="str">
        <f t="shared" si="24"/>
        <v/>
      </c>
      <c r="AM37" s="383" t="str">
        <f t="shared" si="25"/>
        <v/>
      </c>
      <c r="AN37" s="38"/>
    </row>
    <row r="38" spans="1:40" s="161" customFormat="1" ht="15" x14ac:dyDescent="0.2">
      <c r="A38" s="36"/>
      <c r="B38" s="81"/>
      <c r="C38" s="373"/>
      <c r="D38" s="374"/>
      <c r="E38" s="375"/>
      <c r="F38" s="375"/>
      <c r="G38" s="375"/>
      <c r="H38" s="375"/>
      <c r="I38" s="375"/>
      <c r="J38" s="376"/>
      <c r="K38" s="375"/>
      <c r="L38" s="377"/>
      <c r="M38" s="81"/>
      <c r="N38" s="382" t="str">
        <f t="shared" si="0"/>
        <v/>
      </c>
      <c r="O38" s="383" t="str">
        <f t="shared" si="1"/>
        <v/>
      </c>
      <c r="P38" s="382" t="str">
        <f t="shared" si="2"/>
        <v/>
      </c>
      <c r="Q38" s="384" t="str">
        <f t="shared" si="3"/>
        <v/>
      </c>
      <c r="R38" s="385" t="str">
        <f t="shared" si="4"/>
        <v/>
      </c>
      <c r="S38" s="383" t="str">
        <f t="shared" si="5"/>
        <v/>
      </c>
      <c r="T38" s="382" t="str">
        <f t="shared" si="6"/>
        <v/>
      </c>
      <c r="U38" s="384" t="str">
        <f t="shared" si="7"/>
        <v/>
      </c>
      <c r="V38" s="385" t="str">
        <f t="shared" si="8"/>
        <v/>
      </c>
      <c r="W38" s="383" t="str">
        <f t="shared" si="9"/>
        <v/>
      </c>
      <c r="X38" s="382" t="str">
        <f t="shared" si="10"/>
        <v/>
      </c>
      <c r="Y38" s="384" t="str">
        <f t="shared" si="11"/>
        <v/>
      </c>
      <c r="Z38" s="385" t="str">
        <f t="shared" si="12"/>
        <v/>
      </c>
      <c r="AA38" s="383" t="str">
        <f t="shared" si="13"/>
        <v/>
      </c>
      <c r="AB38" s="382" t="str">
        <f t="shared" si="14"/>
        <v/>
      </c>
      <c r="AC38" s="384" t="str">
        <f t="shared" si="15"/>
        <v/>
      </c>
      <c r="AD38" s="385" t="str">
        <f t="shared" si="16"/>
        <v/>
      </c>
      <c r="AE38" s="383" t="str">
        <f t="shared" si="17"/>
        <v/>
      </c>
      <c r="AF38" s="382" t="str">
        <f t="shared" si="18"/>
        <v/>
      </c>
      <c r="AG38" s="384" t="str">
        <f t="shared" si="19"/>
        <v/>
      </c>
      <c r="AH38" s="385" t="str">
        <f t="shared" si="20"/>
        <v/>
      </c>
      <c r="AI38" s="383" t="str">
        <f t="shared" si="21"/>
        <v/>
      </c>
      <c r="AJ38" s="382" t="str">
        <f t="shared" si="22"/>
        <v/>
      </c>
      <c r="AK38" s="386" t="str">
        <f t="shared" si="23"/>
        <v/>
      </c>
      <c r="AL38" s="387" t="str">
        <f t="shared" si="24"/>
        <v/>
      </c>
      <c r="AM38" s="383" t="str">
        <f t="shared" si="25"/>
        <v/>
      </c>
      <c r="AN38" s="38"/>
    </row>
    <row r="39" spans="1:40" s="161" customFormat="1" ht="15" x14ac:dyDescent="0.2">
      <c r="A39" s="36"/>
      <c r="B39" s="81"/>
      <c r="C39" s="373"/>
      <c r="D39" s="374"/>
      <c r="E39" s="375"/>
      <c r="F39" s="375"/>
      <c r="G39" s="375"/>
      <c r="H39" s="375"/>
      <c r="I39" s="375"/>
      <c r="J39" s="376"/>
      <c r="K39" s="375"/>
      <c r="L39" s="377"/>
      <c r="M39" s="81"/>
      <c r="N39" s="382" t="str">
        <f t="shared" si="0"/>
        <v/>
      </c>
      <c r="O39" s="383" t="str">
        <f t="shared" si="1"/>
        <v/>
      </c>
      <c r="P39" s="382" t="str">
        <f t="shared" si="2"/>
        <v/>
      </c>
      <c r="Q39" s="384" t="str">
        <f t="shared" si="3"/>
        <v/>
      </c>
      <c r="R39" s="385" t="str">
        <f t="shared" si="4"/>
        <v/>
      </c>
      <c r="S39" s="383" t="str">
        <f t="shared" si="5"/>
        <v/>
      </c>
      <c r="T39" s="382" t="str">
        <f t="shared" si="6"/>
        <v/>
      </c>
      <c r="U39" s="384" t="str">
        <f t="shared" si="7"/>
        <v/>
      </c>
      <c r="V39" s="385" t="str">
        <f t="shared" si="8"/>
        <v/>
      </c>
      <c r="W39" s="383" t="str">
        <f t="shared" si="9"/>
        <v/>
      </c>
      <c r="X39" s="382" t="str">
        <f t="shared" si="10"/>
        <v/>
      </c>
      <c r="Y39" s="384" t="str">
        <f t="shared" si="11"/>
        <v/>
      </c>
      <c r="Z39" s="385" t="str">
        <f t="shared" si="12"/>
        <v/>
      </c>
      <c r="AA39" s="383" t="str">
        <f t="shared" si="13"/>
        <v/>
      </c>
      <c r="AB39" s="382" t="str">
        <f t="shared" si="14"/>
        <v/>
      </c>
      <c r="AC39" s="384" t="str">
        <f t="shared" si="15"/>
        <v/>
      </c>
      <c r="AD39" s="385" t="str">
        <f t="shared" si="16"/>
        <v/>
      </c>
      <c r="AE39" s="383" t="str">
        <f t="shared" si="17"/>
        <v/>
      </c>
      <c r="AF39" s="382" t="str">
        <f t="shared" si="18"/>
        <v/>
      </c>
      <c r="AG39" s="384" t="str">
        <f t="shared" si="19"/>
        <v/>
      </c>
      <c r="AH39" s="385" t="str">
        <f t="shared" si="20"/>
        <v/>
      </c>
      <c r="AI39" s="383" t="str">
        <f t="shared" si="21"/>
        <v/>
      </c>
      <c r="AJ39" s="382" t="str">
        <f t="shared" si="22"/>
        <v/>
      </c>
      <c r="AK39" s="386" t="str">
        <f t="shared" si="23"/>
        <v/>
      </c>
      <c r="AL39" s="387" t="str">
        <f t="shared" si="24"/>
        <v/>
      </c>
      <c r="AM39" s="383" t="str">
        <f t="shared" si="25"/>
        <v/>
      </c>
      <c r="AN39" s="38"/>
    </row>
    <row r="40" spans="1:40" s="161" customFormat="1" ht="15" x14ac:dyDescent="0.2">
      <c r="A40" s="36"/>
      <c r="B40" s="81"/>
      <c r="C40" s="373"/>
      <c r="D40" s="374"/>
      <c r="E40" s="375"/>
      <c r="F40" s="375"/>
      <c r="G40" s="375"/>
      <c r="H40" s="375"/>
      <c r="I40" s="375"/>
      <c r="J40" s="376"/>
      <c r="K40" s="375"/>
      <c r="L40" s="377"/>
      <c r="M40" s="81"/>
      <c r="N40" s="382" t="str">
        <f t="shared" si="0"/>
        <v/>
      </c>
      <c r="O40" s="383" t="str">
        <f t="shared" si="1"/>
        <v/>
      </c>
      <c r="P40" s="382" t="str">
        <f t="shared" si="2"/>
        <v/>
      </c>
      <c r="Q40" s="384" t="str">
        <f t="shared" si="3"/>
        <v/>
      </c>
      <c r="R40" s="385" t="str">
        <f t="shared" si="4"/>
        <v/>
      </c>
      <c r="S40" s="383" t="str">
        <f t="shared" si="5"/>
        <v/>
      </c>
      <c r="T40" s="382" t="str">
        <f t="shared" si="6"/>
        <v/>
      </c>
      <c r="U40" s="384" t="str">
        <f t="shared" si="7"/>
        <v/>
      </c>
      <c r="V40" s="385" t="str">
        <f t="shared" si="8"/>
        <v/>
      </c>
      <c r="W40" s="383" t="str">
        <f t="shared" si="9"/>
        <v/>
      </c>
      <c r="X40" s="382" t="str">
        <f t="shared" si="10"/>
        <v/>
      </c>
      <c r="Y40" s="384" t="str">
        <f t="shared" si="11"/>
        <v/>
      </c>
      <c r="Z40" s="385" t="str">
        <f t="shared" si="12"/>
        <v/>
      </c>
      <c r="AA40" s="383" t="str">
        <f t="shared" si="13"/>
        <v/>
      </c>
      <c r="AB40" s="382" t="str">
        <f t="shared" si="14"/>
        <v/>
      </c>
      <c r="AC40" s="384" t="str">
        <f t="shared" si="15"/>
        <v/>
      </c>
      <c r="AD40" s="385" t="str">
        <f t="shared" si="16"/>
        <v/>
      </c>
      <c r="AE40" s="383" t="str">
        <f t="shared" si="17"/>
        <v/>
      </c>
      <c r="AF40" s="382" t="str">
        <f t="shared" si="18"/>
        <v/>
      </c>
      <c r="AG40" s="384" t="str">
        <f t="shared" si="19"/>
        <v/>
      </c>
      <c r="AH40" s="385" t="str">
        <f t="shared" si="20"/>
        <v/>
      </c>
      <c r="AI40" s="383" t="str">
        <f t="shared" si="21"/>
        <v/>
      </c>
      <c r="AJ40" s="382" t="str">
        <f t="shared" si="22"/>
        <v/>
      </c>
      <c r="AK40" s="386" t="str">
        <f t="shared" si="23"/>
        <v/>
      </c>
      <c r="AL40" s="387" t="str">
        <f t="shared" si="24"/>
        <v/>
      </c>
      <c r="AM40" s="383" t="str">
        <f t="shared" si="25"/>
        <v/>
      </c>
      <c r="AN40" s="38"/>
    </row>
    <row r="41" spans="1:40" s="161" customFormat="1" ht="15" x14ac:dyDescent="0.2">
      <c r="A41" s="36"/>
      <c r="B41" s="81"/>
      <c r="C41" s="373"/>
      <c r="D41" s="374"/>
      <c r="E41" s="375"/>
      <c r="F41" s="375"/>
      <c r="G41" s="375"/>
      <c r="H41" s="375"/>
      <c r="I41" s="375"/>
      <c r="J41" s="376"/>
      <c r="K41" s="375"/>
      <c r="L41" s="377"/>
      <c r="M41" s="81"/>
      <c r="N41" s="382" t="str">
        <f t="shared" si="0"/>
        <v/>
      </c>
      <c r="O41" s="383" t="str">
        <f t="shared" si="1"/>
        <v/>
      </c>
      <c r="P41" s="382" t="str">
        <f t="shared" si="2"/>
        <v/>
      </c>
      <c r="Q41" s="384" t="str">
        <f t="shared" si="3"/>
        <v/>
      </c>
      <c r="R41" s="385" t="str">
        <f t="shared" si="4"/>
        <v/>
      </c>
      <c r="S41" s="383" t="str">
        <f t="shared" si="5"/>
        <v/>
      </c>
      <c r="T41" s="382" t="str">
        <f t="shared" si="6"/>
        <v/>
      </c>
      <c r="U41" s="384" t="str">
        <f t="shared" si="7"/>
        <v/>
      </c>
      <c r="V41" s="385" t="str">
        <f t="shared" si="8"/>
        <v/>
      </c>
      <c r="W41" s="383" t="str">
        <f t="shared" si="9"/>
        <v/>
      </c>
      <c r="X41" s="382" t="str">
        <f t="shared" si="10"/>
        <v/>
      </c>
      <c r="Y41" s="384" t="str">
        <f t="shared" si="11"/>
        <v/>
      </c>
      <c r="Z41" s="385" t="str">
        <f t="shared" si="12"/>
        <v/>
      </c>
      <c r="AA41" s="383" t="str">
        <f t="shared" si="13"/>
        <v/>
      </c>
      <c r="AB41" s="382" t="str">
        <f t="shared" si="14"/>
        <v/>
      </c>
      <c r="AC41" s="384" t="str">
        <f t="shared" si="15"/>
        <v/>
      </c>
      <c r="AD41" s="385" t="str">
        <f t="shared" si="16"/>
        <v/>
      </c>
      <c r="AE41" s="383" t="str">
        <f t="shared" si="17"/>
        <v/>
      </c>
      <c r="AF41" s="382" t="str">
        <f t="shared" si="18"/>
        <v/>
      </c>
      <c r="AG41" s="384" t="str">
        <f t="shared" si="19"/>
        <v/>
      </c>
      <c r="AH41" s="385" t="str">
        <f t="shared" si="20"/>
        <v/>
      </c>
      <c r="AI41" s="383" t="str">
        <f t="shared" si="21"/>
        <v/>
      </c>
      <c r="AJ41" s="382" t="str">
        <f t="shared" si="22"/>
        <v/>
      </c>
      <c r="AK41" s="386" t="str">
        <f t="shared" si="23"/>
        <v/>
      </c>
      <c r="AL41" s="387" t="str">
        <f t="shared" si="24"/>
        <v/>
      </c>
      <c r="AM41" s="383" t="str">
        <f t="shared" si="25"/>
        <v/>
      </c>
      <c r="AN41" s="38"/>
    </row>
    <row r="42" spans="1:40" s="161" customFormat="1" ht="15" x14ac:dyDescent="0.2">
      <c r="A42" s="36"/>
      <c r="B42" s="81"/>
      <c r="C42" s="373"/>
      <c r="D42" s="374"/>
      <c r="E42" s="375"/>
      <c r="F42" s="375"/>
      <c r="G42" s="375"/>
      <c r="H42" s="375"/>
      <c r="I42" s="375"/>
      <c r="J42" s="376"/>
      <c r="K42" s="375"/>
      <c r="L42" s="377"/>
      <c r="M42" s="81"/>
      <c r="N42" s="382" t="str">
        <f t="shared" si="0"/>
        <v/>
      </c>
      <c r="O42" s="383" t="str">
        <f t="shared" si="1"/>
        <v/>
      </c>
      <c r="P42" s="382" t="str">
        <f t="shared" si="2"/>
        <v/>
      </c>
      <c r="Q42" s="384" t="str">
        <f t="shared" si="3"/>
        <v/>
      </c>
      <c r="R42" s="385" t="str">
        <f t="shared" si="4"/>
        <v/>
      </c>
      <c r="S42" s="383" t="str">
        <f t="shared" si="5"/>
        <v/>
      </c>
      <c r="T42" s="382" t="str">
        <f t="shared" si="6"/>
        <v/>
      </c>
      <c r="U42" s="384" t="str">
        <f t="shared" si="7"/>
        <v/>
      </c>
      <c r="V42" s="385" t="str">
        <f t="shared" si="8"/>
        <v/>
      </c>
      <c r="W42" s="383" t="str">
        <f t="shared" si="9"/>
        <v/>
      </c>
      <c r="X42" s="382" t="str">
        <f t="shared" si="10"/>
        <v/>
      </c>
      <c r="Y42" s="384" t="str">
        <f t="shared" si="11"/>
        <v/>
      </c>
      <c r="Z42" s="385" t="str">
        <f t="shared" si="12"/>
        <v/>
      </c>
      <c r="AA42" s="383" t="str">
        <f t="shared" si="13"/>
        <v/>
      </c>
      <c r="AB42" s="382" t="str">
        <f t="shared" si="14"/>
        <v/>
      </c>
      <c r="AC42" s="384" t="str">
        <f t="shared" si="15"/>
        <v/>
      </c>
      <c r="AD42" s="385" t="str">
        <f t="shared" si="16"/>
        <v/>
      </c>
      <c r="AE42" s="383" t="str">
        <f t="shared" si="17"/>
        <v/>
      </c>
      <c r="AF42" s="382" t="str">
        <f t="shared" si="18"/>
        <v/>
      </c>
      <c r="AG42" s="384" t="str">
        <f t="shared" si="19"/>
        <v/>
      </c>
      <c r="AH42" s="385" t="str">
        <f t="shared" si="20"/>
        <v/>
      </c>
      <c r="AI42" s="383" t="str">
        <f t="shared" si="21"/>
        <v/>
      </c>
      <c r="AJ42" s="382" t="str">
        <f t="shared" si="22"/>
        <v/>
      </c>
      <c r="AK42" s="386" t="str">
        <f t="shared" si="23"/>
        <v/>
      </c>
      <c r="AL42" s="387" t="str">
        <f t="shared" si="24"/>
        <v/>
      </c>
      <c r="AM42" s="383" t="str">
        <f t="shared" si="25"/>
        <v/>
      </c>
      <c r="AN42" s="38"/>
    </row>
    <row r="43" spans="1:40" s="161" customFormat="1" ht="15" x14ac:dyDescent="0.2">
      <c r="A43" s="36"/>
      <c r="B43" s="81"/>
      <c r="C43" s="373"/>
      <c r="D43" s="374"/>
      <c r="E43" s="375"/>
      <c r="F43" s="375"/>
      <c r="G43" s="375"/>
      <c r="H43" s="375"/>
      <c r="I43" s="375"/>
      <c r="J43" s="376"/>
      <c r="K43" s="375"/>
      <c r="L43" s="377"/>
      <c r="M43" s="81"/>
      <c r="N43" s="382" t="str">
        <f t="shared" si="0"/>
        <v/>
      </c>
      <c r="O43" s="383" t="str">
        <f t="shared" si="1"/>
        <v/>
      </c>
      <c r="P43" s="382" t="str">
        <f t="shared" si="2"/>
        <v/>
      </c>
      <c r="Q43" s="384" t="str">
        <f t="shared" si="3"/>
        <v/>
      </c>
      <c r="R43" s="385" t="str">
        <f t="shared" si="4"/>
        <v/>
      </c>
      <c r="S43" s="383" t="str">
        <f t="shared" si="5"/>
        <v/>
      </c>
      <c r="T43" s="382" t="str">
        <f t="shared" si="6"/>
        <v/>
      </c>
      <c r="U43" s="384" t="str">
        <f t="shared" si="7"/>
        <v/>
      </c>
      <c r="V43" s="385" t="str">
        <f t="shared" si="8"/>
        <v/>
      </c>
      <c r="W43" s="383" t="str">
        <f t="shared" si="9"/>
        <v/>
      </c>
      <c r="X43" s="382" t="str">
        <f t="shared" si="10"/>
        <v/>
      </c>
      <c r="Y43" s="384" t="str">
        <f t="shared" si="11"/>
        <v/>
      </c>
      <c r="Z43" s="385" t="str">
        <f t="shared" si="12"/>
        <v/>
      </c>
      <c r="AA43" s="383" t="str">
        <f t="shared" si="13"/>
        <v/>
      </c>
      <c r="AB43" s="382" t="str">
        <f t="shared" si="14"/>
        <v/>
      </c>
      <c r="AC43" s="384" t="str">
        <f t="shared" si="15"/>
        <v/>
      </c>
      <c r="AD43" s="385" t="str">
        <f t="shared" si="16"/>
        <v/>
      </c>
      <c r="AE43" s="383" t="str">
        <f t="shared" si="17"/>
        <v/>
      </c>
      <c r="AF43" s="382" t="str">
        <f t="shared" si="18"/>
        <v/>
      </c>
      <c r="AG43" s="384" t="str">
        <f t="shared" si="19"/>
        <v/>
      </c>
      <c r="AH43" s="385" t="str">
        <f t="shared" si="20"/>
        <v/>
      </c>
      <c r="AI43" s="383" t="str">
        <f t="shared" si="21"/>
        <v/>
      </c>
      <c r="AJ43" s="382" t="str">
        <f t="shared" si="22"/>
        <v/>
      </c>
      <c r="AK43" s="386" t="str">
        <f t="shared" si="23"/>
        <v/>
      </c>
      <c r="AL43" s="387" t="str">
        <f t="shared" si="24"/>
        <v/>
      </c>
      <c r="AM43" s="383" t="str">
        <f t="shared" si="25"/>
        <v/>
      </c>
      <c r="AN43" s="38"/>
    </row>
    <row r="44" spans="1:40" s="161" customFormat="1" ht="15" x14ac:dyDescent="0.2">
      <c r="A44" s="36"/>
      <c r="B44" s="81"/>
      <c r="C44" s="373"/>
      <c r="D44" s="374"/>
      <c r="E44" s="375"/>
      <c r="F44" s="375"/>
      <c r="G44" s="375"/>
      <c r="H44" s="375"/>
      <c r="I44" s="375"/>
      <c r="J44" s="376"/>
      <c r="K44" s="375"/>
      <c r="L44" s="377"/>
      <c r="M44" s="81"/>
      <c r="N44" s="382" t="str">
        <f t="shared" si="0"/>
        <v/>
      </c>
      <c r="O44" s="383" t="str">
        <f t="shared" si="1"/>
        <v/>
      </c>
      <c r="P44" s="382" t="str">
        <f t="shared" si="2"/>
        <v/>
      </c>
      <c r="Q44" s="384" t="str">
        <f t="shared" si="3"/>
        <v/>
      </c>
      <c r="R44" s="385" t="str">
        <f t="shared" si="4"/>
        <v/>
      </c>
      <c r="S44" s="383" t="str">
        <f t="shared" si="5"/>
        <v/>
      </c>
      <c r="T44" s="382" t="str">
        <f t="shared" si="6"/>
        <v/>
      </c>
      <c r="U44" s="384" t="str">
        <f t="shared" si="7"/>
        <v/>
      </c>
      <c r="V44" s="385" t="str">
        <f t="shared" si="8"/>
        <v/>
      </c>
      <c r="W44" s="383" t="str">
        <f t="shared" si="9"/>
        <v/>
      </c>
      <c r="X44" s="382" t="str">
        <f t="shared" si="10"/>
        <v/>
      </c>
      <c r="Y44" s="384" t="str">
        <f t="shared" si="11"/>
        <v/>
      </c>
      <c r="Z44" s="385" t="str">
        <f t="shared" si="12"/>
        <v/>
      </c>
      <c r="AA44" s="383" t="str">
        <f t="shared" si="13"/>
        <v/>
      </c>
      <c r="AB44" s="382" t="str">
        <f t="shared" si="14"/>
        <v/>
      </c>
      <c r="AC44" s="384" t="str">
        <f t="shared" si="15"/>
        <v/>
      </c>
      <c r="AD44" s="385" t="str">
        <f t="shared" si="16"/>
        <v/>
      </c>
      <c r="AE44" s="383" t="str">
        <f t="shared" si="17"/>
        <v/>
      </c>
      <c r="AF44" s="382" t="str">
        <f t="shared" si="18"/>
        <v/>
      </c>
      <c r="AG44" s="384" t="str">
        <f t="shared" si="19"/>
        <v/>
      </c>
      <c r="AH44" s="385" t="str">
        <f t="shared" si="20"/>
        <v/>
      </c>
      <c r="AI44" s="383" t="str">
        <f t="shared" si="21"/>
        <v/>
      </c>
      <c r="AJ44" s="382" t="str">
        <f t="shared" si="22"/>
        <v/>
      </c>
      <c r="AK44" s="386" t="str">
        <f t="shared" si="23"/>
        <v/>
      </c>
      <c r="AL44" s="387" t="str">
        <f t="shared" si="24"/>
        <v/>
      </c>
      <c r="AM44" s="383" t="str">
        <f t="shared" si="25"/>
        <v/>
      </c>
      <c r="AN44" s="38"/>
    </row>
    <row r="45" spans="1:40" s="161" customFormat="1" ht="15" x14ac:dyDescent="0.2">
      <c r="A45" s="36"/>
      <c r="B45" s="81"/>
      <c r="C45" s="373"/>
      <c r="D45" s="374"/>
      <c r="E45" s="375"/>
      <c r="F45" s="375"/>
      <c r="G45" s="375"/>
      <c r="H45" s="375"/>
      <c r="I45" s="375"/>
      <c r="J45" s="376"/>
      <c r="K45" s="375"/>
      <c r="L45" s="377"/>
      <c r="M45" s="81"/>
      <c r="N45" s="382" t="str">
        <f t="shared" si="0"/>
        <v/>
      </c>
      <c r="O45" s="383" t="str">
        <f t="shared" si="1"/>
        <v/>
      </c>
      <c r="P45" s="382" t="str">
        <f t="shared" si="2"/>
        <v/>
      </c>
      <c r="Q45" s="384" t="str">
        <f t="shared" si="3"/>
        <v/>
      </c>
      <c r="R45" s="385" t="str">
        <f t="shared" si="4"/>
        <v/>
      </c>
      <c r="S45" s="383" t="str">
        <f t="shared" si="5"/>
        <v/>
      </c>
      <c r="T45" s="382" t="str">
        <f t="shared" si="6"/>
        <v/>
      </c>
      <c r="U45" s="384" t="str">
        <f t="shared" si="7"/>
        <v/>
      </c>
      <c r="V45" s="385" t="str">
        <f t="shared" si="8"/>
        <v/>
      </c>
      <c r="W45" s="383" t="str">
        <f t="shared" si="9"/>
        <v/>
      </c>
      <c r="X45" s="382" t="str">
        <f t="shared" si="10"/>
        <v/>
      </c>
      <c r="Y45" s="384" t="str">
        <f t="shared" si="11"/>
        <v/>
      </c>
      <c r="Z45" s="385" t="str">
        <f t="shared" si="12"/>
        <v/>
      </c>
      <c r="AA45" s="383" t="str">
        <f t="shared" si="13"/>
        <v/>
      </c>
      <c r="AB45" s="382" t="str">
        <f t="shared" si="14"/>
        <v/>
      </c>
      <c r="AC45" s="384" t="str">
        <f t="shared" si="15"/>
        <v/>
      </c>
      <c r="AD45" s="385" t="str">
        <f t="shared" si="16"/>
        <v/>
      </c>
      <c r="AE45" s="383" t="str">
        <f t="shared" si="17"/>
        <v/>
      </c>
      <c r="AF45" s="382" t="str">
        <f t="shared" si="18"/>
        <v/>
      </c>
      <c r="AG45" s="384" t="str">
        <f t="shared" si="19"/>
        <v/>
      </c>
      <c r="AH45" s="385" t="str">
        <f t="shared" si="20"/>
        <v/>
      </c>
      <c r="AI45" s="383" t="str">
        <f t="shared" si="21"/>
        <v/>
      </c>
      <c r="AJ45" s="382" t="str">
        <f t="shared" si="22"/>
        <v/>
      </c>
      <c r="AK45" s="386" t="str">
        <f t="shared" si="23"/>
        <v/>
      </c>
      <c r="AL45" s="387" t="str">
        <f t="shared" si="24"/>
        <v/>
      </c>
      <c r="AM45" s="383" t="str">
        <f t="shared" si="25"/>
        <v/>
      </c>
      <c r="AN45" s="38"/>
    </row>
    <row r="46" spans="1:40" s="161" customFormat="1" ht="15" x14ac:dyDescent="0.2">
      <c r="A46" s="36"/>
      <c r="B46" s="81"/>
      <c r="C46" s="373"/>
      <c r="D46" s="374"/>
      <c r="E46" s="375"/>
      <c r="F46" s="375"/>
      <c r="G46" s="375"/>
      <c r="H46" s="375"/>
      <c r="I46" s="375"/>
      <c r="J46" s="376"/>
      <c r="K46" s="375"/>
      <c r="L46" s="377"/>
      <c r="M46" s="81"/>
      <c r="N46" s="382" t="str">
        <f t="shared" si="0"/>
        <v/>
      </c>
      <c r="O46" s="383" t="str">
        <f t="shared" si="1"/>
        <v/>
      </c>
      <c r="P46" s="382" t="str">
        <f t="shared" si="2"/>
        <v/>
      </c>
      <c r="Q46" s="384" t="str">
        <f t="shared" si="3"/>
        <v/>
      </c>
      <c r="R46" s="385" t="str">
        <f t="shared" si="4"/>
        <v/>
      </c>
      <c r="S46" s="383" t="str">
        <f t="shared" si="5"/>
        <v/>
      </c>
      <c r="T46" s="382" t="str">
        <f t="shared" si="6"/>
        <v/>
      </c>
      <c r="U46" s="384" t="str">
        <f t="shared" si="7"/>
        <v/>
      </c>
      <c r="V46" s="385" t="str">
        <f t="shared" si="8"/>
        <v/>
      </c>
      <c r="W46" s="383" t="str">
        <f t="shared" si="9"/>
        <v/>
      </c>
      <c r="X46" s="382" t="str">
        <f t="shared" si="10"/>
        <v/>
      </c>
      <c r="Y46" s="384" t="str">
        <f t="shared" si="11"/>
        <v/>
      </c>
      <c r="Z46" s="385" t="str">
        <f t="shared" si="12"/>
        <v/>
      </c>
      <c r="AA46" s="383" t="str">
        <f t="shared" si="13"/>
        <v/>
      </c>
      <c r="AB46" s="382" t="str">
        <f t="shared" si="14"/>
        <v/>
      </c>
      <c r="AC46" s="384" t="str">
        <f t="shared" si="15"/>
        <v/>
      </c>
      <c r="AD46" s="385" t="str">
        <f t="shared" si="16"/>
        <v/>
      </c>
      <c r="AE46" s="383" t="str">
        <f t="shared" si="17"/>
        <v/>
      </c>
      <c r="AF46" s="382" t="str">
        <f t="shared" si="18"/>
        <v/>
      </c>
      <c r="AG46" s="384" t="str">
        <f t="shared" si="19"/>
        <v/>
      </c>
      <c r="AH46" s="385" t="str">
        <f t="shared" si="20"/>
        <v/>
      </c>
      <c r="AI46" s="383" t="str">
        <f t="shared" si="21"/>
        <v/>
      </c>
      <c r="AJ46" s="382" t="str">
        <f t="shared" si="22"/>
        <v/>
      </c>
      <c r="AK46" s="386" t="str">
        <f t="shared" si="23"/>
        <v/>
      </c>
      <c r="AL46" s="387" t="str">
        <f t="shared" si="24"/>
        <v/>
      </c>
      <c r="AM46" s="383" t="str">
        <f t="shared" si="25"/>
        <v/>
      </c>
      <c r="AN46" s="38"/>
    </row>
    <row r="47" spans="1:40" s="161" customFormat="1" ht="15" x14ac:dyDescent="0.2">
      <c r="A47" s="36"/>
      <c r="B47" s="81"/>
      <c r="C47" s="373"/>
      <c r="D47" s="374"/>
      <c r="E47" s="375"/>
      <c r="F47" s="375"/>
      <c r="G47" s="375"/>
      <c r="H47" s="375"/>
      <c r="I47" s="375"/>
      <c r="J47" s="376"/>
      <c r="K47" s="375"/>
      <c r="L47" s="377"/>
      <c r="M47" s="81"/>
      <c r="N47" s="382" t="str">
        <f t="shared" si="0"/>
        <v/>
      </c>
      <c r="O47" s="383" t="str">
        <f t="shared" si="1"/>
        <v/>
      </c>
      <c r="P47" s="382" t="str">
        <f t="shared" si="2"/>
        <v/>
      </c>
      <c r="Q47" s="384" t="str">
        <f t="shared" si="3"/>
        <v/>
      </c>
      <c r="R47" s="385" t="str">
        <f t="shared" si="4"/>
        <v/>
      </c>
      <c r="S47" s="383" t="str">
        <f t="shared" si="5"/>
        <v/>
      </c>
      <c r="T47" s="382" t="str">
        <f t="shared" si="6"/>
        <v/>
      </c>
      <c r="U47" s="384" t="str">
        <f t="shared" si="7"/>
        <v/>
      </c>
      <c r="V47" s="385" t="str">
        <f t="shared" si="8"/>
        <v/>
      </c>
      <c r="W47" s="383" t="str">
        <f t="shared" si="9"/>
        <v/>
      </c>
      <c r="X47" s="382" t="str">
        <f t="shared" si="10"/>
        <v/>
      </c>
      <c r="Y47" s="384" t="str">
        <f t="shared" si="11"/>
        <v/>
      </c>
      <c r="Z47" s="385" t="str">
        <f t="shared" si="12"/>
        <v/>
      </c>
      <c r="AA47" s="383" t="str">
        <f t="shared" si="13"/>
        <v/>
      </c>
      <c r="AB47" s="382" t="str">
        <f t="shared" si="14"/>
        <v/>
      </c>
      <c r="AC47" s="384" t="str">
        <f t="shared" si="15"/>
        <v/>
      </c>
      <c r="AD47" s="385" t="str">
        <f t="shared" si="16"/>
        <v/>
      </c>
      <c r="AE47" s="383" t="str">
        <f t="shared" si="17"/>
        <v/>
      </c>
      <c r="AF47" s="382" t="str">
        <f t="shared" si="18"/>
        <v/>
      </c>
      <c r="AG47" s="384" t="str">
        <f t="shared" si="19"/>
        <v/>
      </c>
      <c r="AH47" s="385" t="str">
        <f t="shared" si="20"/>
        <v/>
      </c>
      <c r="AI47" s="383" t="str">
        <f t="shared" si="21"/>
        <v/>
      </c>
      <c r="AJ47" s="382" t="str">
        <f t="shared" si="22"/>
        <v/>
      </c>
      <c r="AK47" s="386" t="str">
        <f t="shared" si="23"/>
        <v/>
      </c>
      <c r="AL47" s="387" t="str">
        <f t="shared" si="24"/>
        <v/>
      </c>
      <c r="AM47" s="383" t="str">
        <f t="shared" si="25"/>
        <v/>
      </c>
      <c r="AN47" s="38"/>
    </row>
    <row r="48" spans="1:40" s="161" customFormat="1" ht="15" x14ac:dyDescent="0.2">
      <c r="A48" s="36"/>
      <c r="B48" s="81"/>
      <c r="C48" s="373"/>
      <c r="D48" s="374"/>
      <c r="E48" s="375"/>
      <c r="F48" s="375"/>
      <c r="G48" s="375"/>
      <c r="H48" s="375"/>
      <c r="I48" s="375"/>
      <c r="J48" s="376"/>
      <c r="K48" s="375"/>
      <c r="L48" s="377"/>
      <c r="M48" s="81"/>
      <c r="N48" s="382" t="str">
        <f t="shared" si="0"/>
        <v/>
      </c>
      <c r="O48" s="383" t="str">
        <f t="shared" si="1"/>
        <v/>
      </c>
      <c r="P48" s="382" t="str">
        <f t="shared" si="2"/>
        <v/>
      </c>
      <c r="Q48" s="384" t="str">
        <f t="shared" si="3"/>
        <v/>
      </c>
      <c r="R48" s="385" t="str">
        <f t="shared" si="4"/>
        <v/>
      </c>
      <c r="S48" s="383" t="str">
        <f t="shared" si="5"/>
        <v/>
      </c>
      <c r="T48" s="382" t="str">
        <f t="shared" si="6"/>
        <v/>
      </c>
      <c r="U48" s="384" t="str">
        <f t="shared" si="7"/>
        <v/>
      </c>
      <c r="V48" s="385" t="str">
        <f t="shared" si="8"/>
        <v/>
      </c>
      <c r="W48" s="383" t="str">
        <f t="shared" si="9"/>
        <v/>
      </c>
      <c r="X48" s="382" t="str">
        <f t="shared" si="10"/>
        <v/>
      </c>
      <c r="Y48" s="384" t="str">
        <f t="shared" si="11"/>
        <v/>
      </c>
      <c r="Z48" s="385" t="str">
        <f t="shared" si="12"/>
        <v/>
      </c>
      <c r="AA48" s="383" t="str">
        <f t="shared" si="13"/>
        <v/>
      </c>
      <c r="AB48" s="382" t="str">
        <f t="shared" si="14"/>
        <v/>
      </c>
      <c r="AC48" s="384" t="str">
        <f t="shared" si="15"/>
        <v/>
      </c>
      <c r="AD48" s="385" t="str">
        <f t="shared" si="16"/>
        <v/>
      </c>
      <c r="AE48" s="383" t="str">
        <f t="shared" si="17"/>
        <v/>
      </c>
      <c r="AF48" s="382" t="str">
        <f t="shared" si="18"/>
        <v/>
      </c>
      <c r="AG48" s="384" t="str">
        <f t="shared" si="19"/>
        <v/>
      </c>
      <c r="AH48" s="385" t="str">
        <f t="shared" si="20"/>
        <v/>
      </c>
      <c r="AI48" s="383" t="str">
        <f t="shared" si="21"/>
        <v/>
      </c>
      <c r="AJ48" s="382" t="str">
        <f t="shared" si="22"/>
        <v/>
      </c>
      <c r="AK48" s="386" t="str">
        <f t="shared" si="23"/>
        <v/>
      </c>
      <c r="AL48" s="387" t="str">
        <f t="shared" si="24"/>
        <v/>
      </c>
      <c r="AM48" s="383" t="str">
        <f t="shared" si="25"/>
        <v/>
      </c>
      <c r="AN48" s="38"/>
    </row>
    <row r="49" spans="1:40" s="161" customFormat="1" ht="15" x14ac:dyDescent="0.2">
      <c r="A49" s="36"/>
      <c r="B49" s="81"/>
      <c r="C49" s="373"/>
      <c r="D49" s="374"/>
      <c r="E49" s="375"/>
      <c r="F49" s="375"/>
      <c r="G49" s="375"/>
      <c r="H49" s="375"/>
      <c r="I49" s="375"/>
      <c r="J49" s="376"/>
      <c r="K49" s="375"/>
      <c r="L49" s="377"/>
      <c r="M49" s="81"/>
      <c r="N49" s="382" t="str">
        <f t="shared" si="0"/>
        <v/>
      </c>
      <c r="O49" s="383" t="str">
        <f t="shared" si="1"/>
        <v/>
      </c>
      <c r="P49" s="382" t="str">
        <f t="shared" si="2"/>
        <v/>
      </c>
      <c r="Q49" s="384" t="str">
        <f t="shared" si="3"/>
        <v/>
      </c>
      <c r="R49" s="385" t="str">
        <f t="shared" si="4"/>
        <v/>
      </c>
      <c r="S49" s="383" t="str">
        <f t="shared" si="5"/>
        <v/>
      </c>
      <c r="T49" s="382" t="str">
        <f t="shared" si="6"/>
        <v/>
      </c>
      <c r="U49" s="384" t="str">
        <f t="shared" si="7"/>
        <v/>
      </c>
      <c r="V49" s="385" t="str">
        <f t="shared" si="8"/>
        <v/>
      </c>
      <c r="W49" s="383" t="str">
        <f t="shared" si="9"/>
        <v/>
      </c>
      <c r="X49" s="382" t="str">
        <f t="shared" si="10"/>
        <v/>
      </c>
      <c r="Y49" s="384" t="str">
        <f t="shared" si="11"/>
        <v/>
      </c>
      <c r="Z49" s="385" t="str">
        <f t="shared" si="12"/>
        <v/>
      </c>
      <c r="AA49" s="383" t="str">
        <f t="shared" si="13"/>
        <v/>
      </c>
      <c r="AB49" s="382" t="str">
        <f t="shared" si="14"/>
        <v/>
      </c>
      <c r="AC49" s="384" t="str">
        <f t="shared" si="15"/>
        <v/>
      </c>
      <c r="AD49" s="385" t="str">
        <f t="shared" si="16"/>
        <v/>
      </c>
      <c r="AE49" s="383" t="str">
        <f t="shared" si="17"/>
        <v/>
      </c>
      <c r="AF49" s="382" t="str">
        <f t="shared" si="18"/>
        <v/>
      </c>
      <c r="AG49" s="384" t="str">
        <f t="shared" si="19"/>
        <v/>
      </c>
      <c r="AH49" s="385" t="str">
        <f t="shared" si="20"/>
        <v/>
      </c>
      <c r="AI49" s="383" t="str">
        <f t="shared" si="21"/>
        <v/>
      </c>
      <c r="AJ49" s="382" t="str">
        <f t="shared" si="22"/>
        <v/>
      </c>
      <c r="AK49" s="386" t="str">
        <f t="shared" si="23"/>
        <v/>
      </c>
      <c r="AL49" s="387" t="str">
        <f t="shared" si="24"/>
        <v/>
      </c>
      <c r="AM49" s="383" t="str">
        <f t="shared" si="25"/>
        <v/>
      </c>
      <c r="AN49" s="38"/>
    </row>
    <row r="50" spans="1:40" s="161" customFormat="1" ht="15" x14ac:dyDescent="0.2">
      <c r="A50" s="36"/>
      <c r="B50" s="81"/>
      <c r="C50" s="373"/>
      <c r="D50" s="374"/>
      <c r="E50" s="375"/>
      <c r="F50" s="375"/>
      <c r="G50" s="375"/>
      <c r="H50" s="375"/>
      <c r="I50" s="375"/>
      <c r="J50" s="376"/>
      <c r="K50" s="375"/>
      <c r="L50" s="377"/>
      <c r="M50" s="81"/>
      <c r="N50" s="382" t="str">
        <f t="shared" si="0"/>
        <v/>
      </c>
      <c r="O50" s="383" t="str">
        <f t="shared" si="1"/>
        <v/>
      </c>
      <c r="P50" s="382" t="str">
        <f t="shared" si="2"/>
        <v/>
      </c>
      <c r="Q50" s="384" t="str">
        <f t="shared" si="3"/>
        <v/>
      </c>
      <c r="R50" s="385" t="str">
        <f t="shared" si="4"/>
        <v/>
      </c>
      <c r="S50" s="383" t="str">
        <f t="shared" si="5"/>
        <v/>
      </c>
      <c r="T50" s="382" t="str">
        <f t="shared" si="6"/>
        <v/>
      </c>
      <c r="U50" s="384" t="str">
        <f t="shared" si="7"/>
        <v/>
      </c>
      <c r="V50" s="385" t="str">
        <f t="shared" si="8"/>
        <v/>
      </c>
      <c r="W50" s="383" t="str">
        <f t="shared" si="9"/>
        <v/>
      </c>
      <c r="X50" s="382" t="str">
        <f t="shared" si="10"/>
        <v/>
      </c>
      <c r="Y50" s="384" t="str">
        <f t="shared" si="11"/>
        <v/>
      </c>
      <c r="Z50" s="385" t="str">
        <f t="shared" si="12"/>
        <v/>
      </c>
      <c r="AA50" s="383" t="str">
        <f t="shared" si="13"/>
        <v/>
      </c>
      <c r="AB50" s="382" t="str">
        <f t="shared" si="14"/>
        <v/>
      </c>
      <c r="AC50" s="384" t="str">
        <f t="shared" si="15"/>
        <v/>
      </c>
      <c r="AD50" s="385" t="str">
        <f t="shared" si="16"/>
        <v/>
      </c>
      <c r="AE50" s="383" t="str">
        <f t="shared" si="17"/>
        <v/>
      </c>
      <c r="AF50" s="382" t="str">
        <f t="shared" si="18"/>
        <v/>
      </c>
      <c r="AG50" s="384" t="str">
        <f t="shared" si="19"/>
        <v/>
      </c>
      <c r="AH50" s="385" t="str">
        <f t="shared" si="20"/>
        <v/>
      </c>
      <c r="AI50" s="383" t="str">
        <f t="shared" si="21"/>
        <v/>
      </c>
      <c r="AJ50" s="382" t="str">
        <f t="shared" si="22"/>
        <v/>
      </c>
      <c r="AK50" s="386" t="str">
        <f t="shared" si="23"/>
        <v/>
      </c>
      <c r="AL50" s="387" t="str">
        <f t="shared" si="24"/>
        <v/>
      </c>
      <c r="AM50" s="383" t="str">
        <f t="shared" si="25"/>
        <v/>
      </c>
      <c r="AN50" s="38"/>
    </row>
    <row r="51" spans="1:40" s="161" customFormat="1" ht="15" x14ac:dyDescent="0.2">
      <c r="A51" s="36"/>
      <c r="B51" s="81"/>
      <c r="C51" s="373"/>
      <c r="D51" s="374"/>
      <c r="E51" s="375"/>
      <c r="F51" s="375"/>
      <c r="G51" s="375"/>
      <c r="H51" s="375"/>
      <c r="I51" s="375"/>
      <c r="J51" s="376"/>
      <c r="K51" s="375"/>
      <c r="L51" s="377"/>
      <c r="M51" s="81"/>
      <c r="N51" s="382" t="str">
        <f t="shared" si="0"/>
        <v/>
      </c>
      <c r="O51" s="383" t="str">
        <f t="shared" si="1"/>
        <v/>
      </c>
      <c r="P51" s="382" t="str">
        <f t="shared" si="2"/>
        <v/>
      </c>
      <c r="Q51" s="384" t="str">
        <f t="shared" si="3"/>
        <v/>
      </c>
      <c r="R51" s="385" t="str">
        <f t="shared" si="4"/>
        <v/>
      </c>
      <c r="S51" s="383" t="str">
        <f t="shared" si="5"/>
        <v/>
      </c>
      <c r="T51" s="382" t="str">
        <f t="shared" si="6"/>
        <v/>
      </c>
      <c r="U51" s="384" t="str">
        <f t="shared" si="7"/>
        <v/>
      </c>
      <c r="V51" s="385" t="str">
        <f t="shared" si="8"/>
        <v/>
      </c>
      <c r="W51" s="383" t="str">
        <f t="shared" si="9"/>
        <v/>
      </c>
      <c r="X51" s="382" t="str">
        <f t="shared" si="10"/>
        <v/>
      </c>
      <c r="Y51" s="384" t="str">
        <f t="shared" si="11"/>
        <v/>
      </c>
      <c r="Z51" s="385" t="str">
        <f t="shared" si="12"/>
        <v/>
      </c>
      <c r="AA51" s="383" t="str">
        <f t="shared" si="13"/>
        <v/>
      </c>
      <c r="AB51" s="382" t="str">
        <f t="shared" si="14"/>
        <v/>
      </c>
      <c r="AC51" s="384" t="str">
        <f t="shared" si="15"/>
        <v/>
      </c>
      <c r="AD51" s="385" t="str">
        <f t="shared" si="16"/>
        <v/>
      </c>
      <c r="AE51" s="383" t="str">
        <f t="shared" si="17"/>
        <v/>
      </c>
      <c r="AF51" s="382" t="str">
        <f t="shared" si="18"/>
        <v/>
      </c>
      <c r="AG51" s="384" t="str">
        <f t="shared" si="19"/>
        <v/>
      </c>
      <c r="AH51" s="385" t="str">
        <f t="shared" si="20"/>
        <v/>
      </c>
      <c r="AI51" s="383" t="str">
        <f t="shared" si="21"/>
        <v/>
      </c>
      <c r="AJ51" s="382" t="str">
        <f t="shared" si="22"/>
        <v/>
      </c>
      <c r="AK51" s="386" t="str">
        <f t="shared" si="23"/>
        <v/>
      </c>
      <c r="AL51" s="387" t="str">
        <f t="shared" si="24"/>
        <v/>
      </c>
      <c r="AM51" s="383" t="str">
        <f t="shared" si="25"/>
        <v/>
      </c>
      <c r="AN51" s="38"/>
    </row>
    <row r="52" spans="1:40" s="161" customFormat="1" ht="15" x14ac:dyDescent="0.2">
      <c r="A52" s="36"/>
      <c r="B52" s="81"/>
      <c r="C52" s="373"/>
      <c r="D52" s="374"/>
      <c r="E52" s="375"/>
      <c r="F52" s="375"/>
      <c r="G52" s="375"/>
      <c r="H52" s="375"/>
      <c r="I52" s="375"/>
      <c r="J52" s="376"/>
      <c r="K52" s="375"/>
      <c r="L52" s="377"/>
      <c r="M52" s="81"/>
      <c r="N52" s="382" t="str">
        <f t="shared" si="0"/>
        <v/>
      </c>
      <c r="O52" s="383" t="str">
        <f t="shared" si="1"/>
        <v/>
      </c>
      <c r="P52" s="382" t="str">
        <f t="shared" si="2"/>
        <v/>
      </c>
      <c r="Q52" s="384" t="str">
        <f t="shared" si="3"/>
        <v/>
      </c>
      <c r="R52" s="385" t="str">
        <f t="shared" si="4"/>
        <v/>
      </c>
      <c r="S52" s="383" t="str">
        <f t="shared" si="5"/>
        <v/>
      </c>
      <c r="T52" s="382" t="str">
        <f t="shared" si="6"/>
        <v/>
      </c>
      <c r="U52" s="384" t="str">
        <f t="shared" si="7"/>
        <v/>
      </c>
      <c r="V52" s="385" t="str">
        <f t="shared" si="8"/>
        <v/>
      </c>
      <c r="W52" s="383" t="str">
        <f t="shared" si="9"/>
        <v/>
      </c>
      <c r="X52" s="382" t="str">
        <f t="shared" si="10"/>
        <v/>
      </c>
      <c r="Y52" s="384" t="str">
        <f t="shared" si="11"/>
        <v/>
      </c>
      <c r="Z52" s="385" t="str">
        <f t="shared" si="12"/>
        <v/>
      </c>
      <c r="AA52" s="383" t="str">
        <f t="shared" si="13"/>
        <v/>
      </c>
      <c r="AB52" s="382" t="str">
        <f t="shared" si="14"/>
        <v/>
      </c>
      <c r="AC52" s="384" t="str">
        <f t="shared" si="15"/>
        <v/>
      </c>
      <c r="AD52" s="385" t="str">
        <f t="shared" si="16"/>
        <v/>
      </c>
      <c r="AE52" s="383" t="str">
        <f t="shared" si="17"/>
        <v/>
      </c>
      <c r="AF52" s="382" t="str">
        <f t="shared" si="18"/>
        <v/>
      </c>
      <c r="AG52" s="384" t="str">
        <f t="shared" si="19"/>
        <v/>
      </c>
      <c r="AH52" s="385" t="str">
        <f t="shared" si="20"/>
        <v/>
      </c>
      <c r="AI52" s="383" t="str">
        <f t="shared" si="21"/>
        <v/>
      </c>
      <c r="AJ52" s="382" t="str">
        <f t="shared" si="22"/>
        <v/>
      </c>
      <c r="AK52" s="386" t="str">
        <f t="shared" si="23"/>
        <v/>
      </c>
      <c r="AL52" s="387" t="str">
        <f t="shared" si="24"/>
        <v/>
      </c>
      <c r="AM52" s="383" t="str">
        <f t="shared" si="25"/>
        <v/>
      </c>
      <c r="AN52" s="38"/>
    </row>
    <row r="53" spans="1:40" s="161" customFormat="1" ht="15.75" thickBot="1" x14ac:dyDescent="0.25">
      <c r="A53" s="36"/>
      <c r="B53" s="81"/>
      <c r="C53" s="632"/>
      <c r="D53" s="378"/>
      <c r="E53" s="379"/>
      <c r="F53" s="379"/>
      <c r="G53" s="379"/>
      <c r="H53" s="379"/>
      <c r="I53" s="379"/>
      <c r="J53" s="380"/>
      <c r="K53" s="379"/>
      <c r="L53" s="381"/>
      <c r="M53" s="648"/>
      <c r="N53" s="649" t="str">
        <f t="shared" si="0"/>
        <v/>
      </c>
      <c r="O53" s="650" t="str">
        <f t="shared" si="1"/>
        <v/>
      </c>
      <c r="P53" s="649" t="str">
        <f t="shared" si="2"/>
        <v/>
      </c>
      <c r="Q53" s="652" t="str">
        <f t="shared" si="3"/>
        <v/>
      </c>
      <c r="R53" s="651" t="str">
        <f t="shared" si="4"/>
        <v/>
      </c>
      <c r="S53" s="650" t="str">
        <f t="shared" si="5"/>
        <v/>
      </c>
      <c r="T53" s="649" t="str">
        <f t="shared" si="6"/>
        <v/>
      </c>
      <c r="U53" s="652" t="str">
        <f t="shared" si="7"/>
        <v/>
      </c>
      <c r="V53" s="651" t="str">
        <f t="shared" si="8"/>
        <v/>
      </c>
      <c r="W53" s="650" t="str">
        <f t="shared" si="9"/>
        <v/>
      </c>
      <c r="X53" s="649" t="str">
        <f t="shared" si="10"/>
        <v/>
      </c>
      <c r="Y53" s="652" t="str">
        <f t="shared" si="11"/>
        <v/>
      </c>
      <c r="Z53" s="651" t="str">
        <f t="shared" si="12"/>
        <v/>
      </c>
      <c r="AA53" s="650" t="str">
        <f t="shared" si="13"/>
        <v/>
      </c>
      <c r="AB53" s="649" t="str">
        <f t="shared" si="14"/>
        <v/>
      </c>
      <c r="AC53" s="652" t="str">
        <f t="shared" si="15"/>
        <v/>
      </c>
      <c r="AD53" s="651" t="str">
        <f t="shared" si="16"/>
        <v/>
      </c>
      <c r="AE53" s="650" t="str">
        <f t="shared" si="17"/>
        <v/>
      </c>
      <c r="AF53" s="649" t="str">
        <f t="shared" si="18"/>
        <v/>
      </c>
      <c r="AG53" s="652" t="str">
        <f t="shared" si="19"/>
        <v/>
      </c>
      <c r="AH53" s="651" t="str">
        <f t="shared" si="20"/>
        <v/>
      </c>
      <c r="AI53" s="650" t="str">
        <f t="shared" si="21"/>
        <v/>
      </c>
      <c r="AJ53" s="388" t="str">
        <f>IF(L53=0,"",IF(K53=0,"",L53-K53))</f>
        <v/>
      </c>
      <c r="AK53" s="652" t="str">
        <f t="shared" si="23"/>
        <v/>
      </c>
      <c r="AL53" s="651" t="str">
        <f t="shared" si="24"/>
        <v/>
      </c>
      <c r="AM53" s="650" t="str">
        <f t="shared" si="25"/>
        <v/>
      </c>
      <c r="AN53" s="38"/>
    </row>
    <row r="54" spans="1:40" ht="12" customHeight="1" x14ac:dyDescent="0.25">
      <c r="A54" s="26"/>
      <c r="B54" s="38"/>
      <c r="C54" s="38"/>
      <c r="D54" s="122"/>
      <c r="E54" s="81"/>
      <c r="F54" s="38"/>
      <c r="G54" s="38"/>
      <c r="H54" s="38"/>
      <c r="I54" s="38"/>
      <c r="J54" s="38"/>
      <c r="K54" s="38"/>
      <c r="L54" s="38"/>
      <c r="M54" s="38"/>
      <c r="N54" s="83"/>
      <c r="O54" s="38"/>
      <c r="P54" s="38"/>
      <c r="Q54" s="38"/>
      <c r="R54" s="38"/>
      <c r="S54" s="38"/>
      <c r="T54" s="38"/>
      <c r="U54" s="38"/>
      <c r="V54" s="38"/>
      <c r="W54" s="38"/>
      <c r="X54" s="38"/>
      <c r="Y54" s="38"/>
      <c r="Z54" s="38"/>
      <c r="AA54" s="38"/>
      <c r="AB54" s="38"/>
      <c r="AC54" s="38"/>
      <c r="AD54" s="38"/>
      <c r="AE54" s="38"/>
      <c r="AF54" s="38"/>
      <c r="AG54" s="38"/>
      <c r="AH54" s="38"/>
      <c r="AI54" s="38"/>
      <c r="AJ54" s="38"/>
      <c r="AK54" s="38"/>
      <c r="AL54" s="38"/>
      <c r="AM54" s="38"/>
      <c r="AN54" s="38"/>
    </row>
    <row r="55" spans="1:40" ht="15.75" x14ac:dyDescent="0.25">
      <c r="A55" s="26"/>
      <c r="B55" s="38"/>
      <c r="C55" s="83" t="s">
        <v>366</v>
      </c>
      <c r="D55" s="38"/>
      <c r="E55" s="38"/>
      <c r="F55" s="38"/>
      <c r="G55" s="38"/>
      <c r="H55" s="38"/>
      <c r="I55" s="38"/>
      <c r="J55" s="38"/>
      <c r="K55" s="38"/>
      <c r="L55" s="38"/>
      <c r="M55" s="38"/>
      <c r="N55" s="83"/>
      <c r="O55" s="38"/>
      <c r="P55" s="38"/>
      <c r="Q55" s="38"/>
      <c r="R55" s="38"/>
      <c r="S55" s="38"/>
      <c r="T55" s="38"/>
      <c r="U55" s="38"/>
      <c r="V55" s="38"/>
      <c r="W55" s="38"/>
      <c r="X55" s="38"/>
      <c r="Y55" s="38"/>
      <c r="Z55" s="38"/>
      <c r="AA55" s="38"/>
      <c r="AB55" s="38"/>
      <c r="AC55" s="38"/>
      <c r="AD55" s="38"/>
      <c r="AE55" s="38"/>
      <c r="AF55" s="38"/>
      <c r="AG55" s="38"/>
      <c r="AH55" s="38"/>
      <c r="AI55" s="38"/>
      <c r="AJ55" s="38"/>
      <c r="AK55" s="38"/>
      <c r="AL55" s="38"/>
      <c r="AM55" s="38"/>
      <c r="AN55" s="38"/>
    </row>
    <row r="56" spans="1:40" ht="4.5" customHeight="1" thickBot="1" x14ac:dyDescent="0.3">
      <c r="A56" s="26"/>
      <c r="B56" s="38"/>
      <c r="C56" s="83"/>
      <c r="D56" s="38"/>
      <c r="E56" s="38"/>
      <c r="F56" s="38"/>
      <c r="G56" s="38"/>
      <c r="H56" s="38"/>
      <c r="I56" s="38"/>
      <c r="J56" s="38"/>
      <c r="K56" s="38"/>
      <c r="L56" s="38"/>
      <c r="M56" s="38"/>
      <c r="N56" s="261"/>
      <c r="O56" s="38"/>
      <c r="P56" s="38"/>
      <c r="Q56" s="38"/>
      <c r="R56" s="38"/>
      <c r="S56" s="38"/>
      <c r="T56" s="38"/>
      <c r="U56" s="38"/>
      <c r="V56" s="38"/>
      <c r="W56" s="38"/>
      <c r="X56" s="38"/>
      <c r="Y56" s="38"/>
      <c r="Z56" s="38"/>
      <c r="AA56" s="38"/>
      <c r="AB56" s="38"/>
      <c r="AC56" s="38"/>
      <c r="AD56" s="38"/>
      <c r="AE56" s="38"/>
      <c r="AF56" s="38"/>
      <c r="AG56" s="38"/>
      <c r="AH56" s="38"/>
      <c r="AI56" s="38"/>
      <c r="AJ56" s="38"/>
      <c r="AK56" s="38"/>
      <c r="AL56" s="38"/>
      <c r="AM56" s="261"/>
      <c r="AN56" s="38"/>
    </row>
    <row r="57" spans="1:40" ht="17.25" thickTop="1" thickBot="1" x14ac:dyDescent="0.3">
      <c r="A57" s="26"/>
      <c r="B57" s="38"/>
      <c r="C57" s="38"/>
      <c r="D57" s="38"/>
      <c r="E57" s="38"/>
      <c r="F57" s="881" t="s">
        <v>870</v>
      </c>
      <c r="G57" s="882"/>
      <c r="H57" s="882"/>
      <c r="I57" s="882"/>
      <c r="J57" s="882"/>
      <c r="K57" s="882"/>
      <c r="L57" s="883"/>
      <c r="M57" s="38"/>
      <c r="N57" s="878" t="s">
        <v>771</v>
      </c>
      <c r="O57" s="879"/>
      <c r="P57" s="879"/>
      <c r="Q57" s="879"/>
      <c r="R57" s="879"/>
      <c r="S57" s="879"/>
      <c r="T57" s="879"/>
      <c r="U57" s="879"/>
      <c r="V57" s="879"/>
      <c r="W57" s="879"/>
      <c r="X57" s="879"/>
      <c r="Y57" s="879"/>
      <c r="Z57" s="879"/>
      <c r="AA57" s="879"/>
      <c r="AB57" s="879"/>
      <c r="AC57" s="879"/>
      <c r="AD57" s="879"/>
      <c r="AE57" s="879"/>
      <c r="AF57" s="879"/>
      <c r="AG57" s="879"/>
      <c r="AH57" s="879"/>
      <c r="AI57" s="879"/>
      <c r="AJ57" s="879"/>
      <c r="AK57" s="879"/>
      <c r="AL57" s="879"/>
      <c r="AM57" s="880"/>
      <c r="AN57" s="38"/>
    </row>
    <row r="58" spans="1:40" ht="39" customHeight="1" thickTop="1" x14ac:dyDescent="0.2">
      <c r="A58" s="26"/>
      <c r="B58" s="38"/>
      <c r="C58" s="272" t="s">
        <v>259</v>
      </c>
      <c r="D58" s="273" t="s">
        <v>347</v>
      </c>
      <c r="E58" s="274" t="s">
        <v>775</v>
      </c>
      <c r="F58" s="275" t="s">
        <v>776</v>
      </c>
      <c r="G58" s="275" t="s">
        <v>777</v>
      </c>
      <c r="H58" s="275" t="s">
        <v>778</v>
      </c>
      <c r="I58" s="275" t="s">
        <v>779</v>
      </c>
      <c r="J58" s="275" t="s">
        <v>780</v>
      </c>
      <c r="K58" s="275" t="s">
        <v>781</v>
      </c>
      <c r="L58" s="276" t="s">
        <v>782</v>
      </c>
      <c r="M58" s="38"/>
      <c r="N58" s="885" t="s">
        <v>38</v>
      </c>
      <c r="O58" s="887"/>
      <c r="P58" s="885" t="s">
        <v>39</v>
      </c>
      <c r="Q58" s="886"/>
      <c r="R58" s="886"/>
      <c r="S58" s="887"/>
      <c r="T58" s="885" t="s">
        <v>40</v>
      </c>
      <c r="U58" s="886"/>
      <c r="V58" s="886"/>
      <c r="W58" s="887"/>
      <c r="X58" s="885" t="s">
        <v>41</v>
      </c>
      <c r="Y58" s="886"/>
      <c r="Z58" s="886"/>
      <c r="AA58" s="887"/>
      <c r="AB58" s="885" t="s">
        <v>42</v>
      </c>
      <c r="AC58" s="886"/>
      <c r="AD58" s="886"/>
      <c r="AE58" s="887"/>
      <c r="AF58" s="885" t="s">
        <v>43</v>
      </c>
      <c r="AG58" s="886"/>
      <c r="AH58" s="886"/>
      <c r="AI58" s="887"/>
      <c r="AJ58" s="885" t="s">
        <v>44</v>
      </c>
      <c r="AK58" s="886"/>
      <c r="AL58" s="886"/>
      <c r="AM58" s="887"/>
      <c r="AN58" s="38"/>
    </row>
    <row r="59" spans="1:40" ht="12.75" x14ac:dyDescent="0.2">
      <c r="A59" s="26"/>
      <c r="B59" s="38"/>
      <c r="C59" s="277"/>
      <c r="D59" s="278"/>
      <c r="E59" s="546" t="str">
        <f>E23</f>
        <v>2016-17</v>
      </c>
      <c r="F59" s="546" t="str">
        <f t="shared" ref="F59:L59" si="26">F23</f>
        <v>2017-18</v>
      </c>
      <c r="G59" s="158" t="str">
        <f t="shared" si="26"/>
        <v>2018-19</v>
      </c>
      <c r="H59" s="158" t="str">
        <f t="shared" si="26"/>
        <v>2019-20</v>
      </c>
      <c r="I59" s="158" t="str">
        <f t="shared" si="26"/>
        <v>2020-21</v>
      </c>
      <c r="J59" s="158" t="str">
        <f t="shared" si="26"/>
        <v>2021-22</v>
      </c>
      <c r="K59" s="158" t="str">
        <f t="shared" si="26"/>
        <v>2022-23</v>
      </c>
      <c r="L59" s="158" t="str">
        <f t="shared" si="26"/>
        <v>2023-24</v>
      </c>
      <c r="M59" s="38"/>
      <c r="N59" s="238" t="s">
        <v>45</v>
      </c>
      <c r="O59" s="235" t="s">
        <v>68</v>
      </c>
      <c r="P59" s="238" t="s">
        <v>45</v>
      </c>
      <c r="Q59" s="234" t="s">
        <v>68</v>
      </c>
      <c r="R59" s="231" t="s">
        <v>46</v>
      </c>
      <c r="S59" s="235" t="s">
        <v>68</v>
      </c>
      <c r="T59" s="238" t="s">
        <v>45</v>
      </c>
      <c r="U59" s="234" t="s">
        <v>68</v>
      </c>
      <c r="V59" s="231" t="s">
        <v>46</v>
      </c>
      <c r="W59" s="235" t="s">
        <v>68</v>
      </c>
      <c r="X59" s="238" t="s">
        <v>45</v>
      </c>
      <c r="Y59" s="234" t="s">
        <v>68</v>
      </c>
      <c r="Z59" s="231" t="s">
        <v>46</v>
      </c>
      <c r="AA59" s="235" t="s">
        <v>68</v>
      </c>
      <c r="AB59" s="238" t="s">
        <v>45</v>
      </c>
      <c r="AC59" s="234" t="s">
        <v>68</v>
      </c>
      <c r="AD59" s="231" t="s">
        <v>46</v>
      </c>
      <c r="AE59" s="235" t="s">
        <v>68</v>
      </c>
      <c r="AF59" s="238" t="s">
        <v>45</v>
      </c>
      <c r="AG59" s="234" t="s">
        <v>68</v>
      </c>
      <c r="AH59" s="231" t="s">
        <v>46</v>
      </c>
      <c r="AI59" s="235" t="s">
        <v>68</v>
      </c>
      <c r="AJ59" s="238" t="s">
        <v>45</v>
      </c>
      <c r="AK59" s="231" t="s">
        <v>68</v>
      </c>
      <c r="AL59" s="232" t="s">
        <v>46</v>
      </c>
      <c r="AM59" s="235" t="s">
        <v>68</v>
      </c>
      <c r="AN59" s="38"/>
    </row>
    <row r="60" spans="1:40" ht="12.75" x14ac:dyDescent="0.2">
      <c r="A60" s="26"/>
      <c r="B60" s="38"/>
      <c r="C60" s="278" t="s">
        <v>246</v>
      </c>
      <c r="D60" s="278" t="str">
        <f>IF('WK2 - Notional General Income'!C17="","",'WK2 - Notional General Income'!C17)</f>
        <v/>
      </c>
      <c r="E60" s="385">
        <f>IF('WK2 - Notional General Income'!L17="","",'WK2 - Notional General Income'!L17/'WK2 - Notional General Income'!D17)</f>
        <v>1005.6138545122235</v>
      </c>
      <c r="F60" s="385">
        <f>IF('WK3 - Notional GI 16-17 YIELD'!L14="","",'WK3 - Notional GI 16-17 YIELD'!L14/'WK3 - Notional GI 16-17 YIELD'!D14)</f>
        <v>1066.1049177126893</v>
      </c>
      <c r="G60" s="545">
        <f>+F60*1.025</f>
        <v>1092.7575406555063</v>
      </c>
      <c r="H60" s="545">
        <f t="shared" ref="H60:L60" si="27">+G60*1.025</f>
        <v>1120.0764791718939</v>
      </c>
      <c r="I60" s="545">
        <f t="shared" si="27"/>
        <v>1148.0783911511912</v>
      </c>
      <c r="J60" s="545">
        <f t="shared" si="27"/>
        <v>1176.7803509299708</v>
      </c>
      <c r="K60" s="545">
        <f t="shared" si="27"/>
        <v>1206.19985970322</v>
      </c>
      <c r="L60" s="545">
        <f t="shared" si="27"/>
        <v>1236.3548561958005</v>
      </c>
      <c r="M60" s="38"/>
      <c r="N60" s="382">
        <f>IF(F60="","",IF(E60=0,"",F60-E60))</f>
        <v>60.49106320046576</v>
      </c>
      <c r="O60" s="383">
        <f>IF(N60="","",N60/E60)</f>
        <v>6.0153370927658073E-2</v>
      </c>
      <c r="P60" s="382">
        <f>IF(G60=0,"",IF(F60=0,"",G60-F60))</f>
        <v>26.652622942817061</v>
      </c>
      <c r="Q60" s="384">
        <f>IF(P60="","",P60/F60)</f>
        <v>2.4999999999999838E-2</v>
      </c>
      <c r="R60" s="385">
        <f>IF(P60="","",P60+N60)</f>
        <v>87.143686143282821</v>
      </c>
      <c r="S60" s="383">
        <f>IF(R60="","",R60/E60)</f>
        <v>8.6657205200849352E-2</v>
      </c>
      <c r="T60" s="382">
        <f>IF(H60=0,"",IF(G60=0,"",H60-G60))</f>
        <v>27.318938516387561</v>
      </c>
      <c r="U60" s="384">
        <f>IF(T60="","",T60/G60)</f>
        <v>2.4999999999999911E-2</v>
      </c>
      <c r="V60" s="385">
        <f>IF(T60="","",T60+R60)</f>
        <v>114.46262465967038</v>
      </c>
      <c r="W60" s="383">
        <f>IF(V60="","",V60/E60)</f>
        <v>0.11382363533087049</v>
      </c>
      <c r="X60" s="382">
        <f>IF(I60=0,"",IF(H60=0,"",I60-H60))</f>
        <v>28.001911979297347</v>
      </c>
      <c r="Y60" s="384">
        <f>IF(X60="","",X60/H60)</f>
        <v>2.5000000000000001E-2</v>
      </c>
      <c r="Z60" s="385">
        <f>IF(X60="","",X60+V60)</f>
        <v>142.46453663896773</v>
      </c>
      <c r="AA60" s="383">
        <f>IF(Z60="","",Z60/E60)</f>
        <v>0.14166922621414227</v>
      </c>
      <c r="AB60" s="382">
        <f>IF(J60=0,"",IF(I60=0,"",J60-I60))</f>
        <v>28.70195977877961</v>
      </c>
      <c r="AC60" s="384">
        <f>IF(AB60="","",AB60/I60)</f>
        <v>2.4999999999999852E-2</v>
      </c>
      <c r="AD60" s="385">
        <f>IF(AB60="","",AB60+Z60)</f>
        <v>171.16649641774734</v>
      </c>
      <c r="AE60" s="383">
        <f>IF(AD60="","",AD60/E60)</f>
        <v>0.17021095686949564</v>
      </c>
      <c r="AF60" s="382">
        <f>IF(K60=0,"",IF(J60=0,"",K60-J60))</f>
        <v>29.419508773249163</v>
      </c>
      <c r="AG60" s="384">
        <f>IF(AF60="","",AF60/J60)</f>
        <v>2.4999999999999908E-2</v>
      </c>
      <c r="AH60" s="385">
        <f>IF(AF60="","",AF60+AD60)</f>
        <v>200.5860051909965</v>
      </c>
      <c r="AI60" s="383">
        <f>IF(AH60="","",AH60/E60)</f>
        <v>0.19946623079123293</v>
      </c>
      <c r="AJ60" s="382">
        <f>IF(L60=0,"",IF(K60=0,"",L60-K60))</f>
        <v>30.154996492580494</v>
      </c>
      <c r="AK60" s="386">
        <f>IF(AJ60="","",AJ60/K60)</f>
        <v>2.4999999999999994E-2</v>
      </c>
      <c r="AL60" s="387">
        <f>IF(AJ60="","",AJ60+AH60)</f>
        <v>230.741001683577</v>
      </c>
      <c r="AM60" s="383">
        <f>IF(AL60="","",AL60/E60)</f>
        <v>0.22945288656101373</v>
      </c>
      <c r="AN60" s="38"/>
    </row>
    <row r="61" spans="1:40" ht="12.75" x14ac:dyDescent="0.2">
      <c r="A61" s="26"/>
      <c r="B61" s="38"/>
      <c r="C61" s="278" t="s">
        <v>246</v>
      </c>
      <c r="D61" s="278" t="str">
        <f>IF('WK2 - Notional General Income'!C18="","",'WK2 - Notional General Income'!C18)</f>
        <v>Bellingen</v>
      </c>
      <c r="E61" s="385">
        <f>IF('WK2 - Notional General Income'!L18="","",'WK2 - Notional General Income'!L18/'WK2 - Notional General Income'!D18)</f>
        <v>904.12000533916739</v>
      </c>
      <c r="F61" s="385">
        <f>IF('WK3 - Notional GI 16-17 YIELD'!L15="","",'WK3 - Notional GI 16-17 YIELD'!L15/'WK3 - Notional GI 16-17 YIELD'!D15)</f>
        <v>958.37067238242082</v>
      </c>
      <c r="G61" s="545">
        <f t="shared" ref="G61:L61" si="28">+F61*1.025</f>
        <v>982.32993919198123</v>
      </c>
      <c r="H61" s="545">
        <f t="shared" si="28"/>
        <v>1006.8881876717807</v>
      </c>
      <c r="I61" s="545">
        <f t="shared" si="28"/>
        <v>1032.0603923635751</v>
      </c>
      <c r="J61" s="545">
        <f t="shared" si="28"/>
        <v>1057.8619021726645</v>
      </c>
      <c r="K61" s="545">
        <f t="shared" si="28"/>
        <v>1084.3084497269811</v>
      </c>
      <c r="L61" s="545">
        <f t="shared" si="28"/>
        <v>1111.4161609701555</v>
      </c>
      <c r="M61" s="38"/>
      <c r="N61" s="382">
        <f t="shared" ref="N61:N124" si="29">IF(F61="","",IF(E61=0,"",F61-E61))</f>
        <v>54.250667043253429</v>
      </c>
      <c r="O61" s="383">
        <f t="shared" ref="O61:O124" si="30">IF(N61="","",N61/E61)</f>
        <v>6.0003834361459667E-2</v>
      </c>
      <c r="P61" s="382">
        <f t="shared" ref="P61:P124" si="31">IF(G61=0,"",IF(F61=0,"",G61-F61))</f>
        <v>23.959266809560404</v>
      </c>
      <c r="Q61" s="384">
        <f t="shared" ref="Q61:Q124" si="32">IF(P61="","",P61/F61)</f>
        <v>2.499999999999988E-2</v>
      </c>
      <c r="R61" s="385">
        <f t="shared" ref="R61:R124" si="33">IF(P61="","",P61+N61)</f>
        <v>78.209933852813833</v>
      </c>
      <c r="S61" s="383">
        <f t="shared" ref="S61:S124" si="34">IF(R61="","",R61/E61)</f>
        <v>8.6503930220496031E-2</v>
      </c>
      <c r="T61" s="382">
        <f t="shared" ref="T61:T124" si="35">IF(H61=0,"",IF(G61=0,"",H61-G61))</f>
        <v>24.558248479799431</v>
      </c>
      <c r="U61" s="384">
        <f t="shared" ref="U61:U124" si="36">IF(T61="","",T61/G61)</f>
        <v>2.4999999999999897E-2</v>
      </c>
      <c r="V61" s="385">
        <f t="shared" ref="V61:V124" si="37">IF(T61="","",T61+R61)</f>
        <v>102.76818233261326</v>
      </c>
      <c r="W61" s="383">
        <f t="shared" ref="W61:W124" si="38">IF(V61="","",V61/E61)</f>
        <v>0.11366652847600832</v>
      </c>
      <c r="X61" s="382">
        <f t="shared" ref="X61:X124" si="39">IF(I61=0,"",IF(H61=0,"",I61-H61))</f>
        <v>25.172204691794491</v>
      </c>
      <c r="Y61" s="384">
        <f t="shared" ref="Y61:Y124" si="40">IF(X61="","",X61/H61)</f>
        <v>2.4999999999999974E-2</v>
      </c>
      <c r="Z61" s="385">
        <f t="shared" ref="Z61:Z124" si="41">IF(X61="","",X61+V61)</f>
        <v>127.94038702440776</v>
      </c>
      <c r="AA61" s="383">
        <f t="shared" ref="AA61:AA124" si="42">IF(Z61="","",Z61/E61)</f>
        <v>0.14150819168790849</v>
      </c>
      <c r="AB61" s="382">
        <f t="shared" ref="AB61:AB124" si="43">IF(J61=0,"",IF(I61=0,"",J61-I61))</f>
        <v>25.801509809089339</v>
      </c>
      <c r="AC61" s="384">
        <f t="shared" ref="AC61:AC124" si="44">IF(AB61="","",AB61/I61)</f>
        <v>2.499999999999996E-2</v>
      </c>
      <c r="AD61" s="385">
        <f t="shared" ref="AD61:AD124" si="45">IF(AB61="","",AB61+Z61)</f>
        <v>153.74189683349709</v>
      </c>
      <c r="AE61" s="383">
        <f t="shared" ref="AE61:AE124" si="46">IF(AD61="","",AD61/E61)</f>
        <v>0.17004589648010618</v>
      </c>
      <c r="AF61" s="382">
        <f t="shared" ref="AF61:AF124" si="47">IF(K61=0,"",IF(J61=0,"",K61-J61))</f>
        <v>26.446547554316567</v>
      </c>
      <c r="AG61" s="384">
        <f t="shared" ref="AG61:AG124" si="48">IF(AF61="","",AF61/J61)</f>
        <v>2.4999999999999956E-2</v>
      </c>
      <c r="AH61" s="385">
        <f t="shared" ref="AH61:AH124" si="49">IF(AF61="","",AF61+AD61)</f>
        <v>180.18844438781366</v>
      </c>
      <c r="AI61" s="383">
        <f t="shared" ref="AI61:AI124" si="50">IF(AH61="","",AH61/E61)</f>
        <v>0.19929704389210878</v>
      </c>
      <c r="AJ61" s="382">
        <f t="shared" ref="AJ61:AJ124" si="51">IF(L61=0,"",IF(K61=0,"",L61-K61))</f>
        <v>27.107711243174435</v>
      </c>
      <c r="AK61" s="386">
        <f t="shared" ref="AK61:AK124" si="52">IF(AJ61="","",AJ61/K61)</f>
        <v>2.4999999999999915E-2</v>
      </c>
      <c r="AL61" s="387">
        <f t="shared" ref="AL61:AL124" si="53">IF(AJ61="","",AJ61+AH61)</f>
        <v>207.2961556309881</v>
      </c>
      <c r="AM61" s="383">
        <f t="shared" ref="AM61:AM124" si="54">IF(AL61="","",AL61/E61)</f>
        <v>0.2292794699894114</v>
      </c>
      <c r="AN61" s="38"/>
    </row>
    <row r="62" spans="1:40" ht="12.75" x14ac:dyDescent="0.2">
      <c r="A62" s="26"/>
      <c r="B62" s="38"/>
      <c r="C62" s="278" t="s">
        <v>246</v>
      </c>
      <c r="D62" s="278" t="str">
        <f>IF('WK2 - Notional General Income'!C19="","",'WK2 - Notional General Income'!C19)</f>
        <v>Dorrigo</v>
      </c>
      <c r="E62" s="385">
        <f>IF('WK2 - Notional General Income'!L19="","",'WK2 - Notional General Income'!L19/'WK2 - Notional General Income'!D19)</f>
        <v>783.96176613909779</v>
      </c>
      <c r="F62" s="385">
        <f>IF('WK3 - Notional GI 16-17 YIELD'!L16="","",'WK3 - Notional GI 16-17 YIELD'!L16/'WK3 - Notional GI 16-17 YIELD'!D16)</f>
        <v>831.11490904887216</v>
      </c>
      <c r="G62" s="545">
        <f t="shared" ref="G62:L62" si="55">+F62*1.025</f>
        <v>851.89278177509391</v>
      </c>
      <c r="H62" s="545">
        <f t="shared" si="55"/>
        <v>873.19010131947118</v>
      </c>
      <c r="I62" s="545">
        <f t="shared" si="55"/>
        <v>895.01985385245791</v>
      </c>
      <c r="J62" s="545">
        <f t="shared" si="55"/>
        <v>917.39535019876928</v>
      </c>
      <c r="K62" s="545">
        <f t="shared" si="55"/>
        <v>940.33023395373846</v>
      </c>
      <c r="L62" s="545">
        <f t="shared" si="55"/>
        <v>963.83848980258188</v>
      </c>
      <c r="M62" s="38"/>
      <c r="N62" s="382">
        <f t="shared" si="29"/>
        <v>47.153142909774374</v>
      </c>
      <c r="O62" s="383">
        <f t="shared" si="30"/>
        <v>6.0147248177672002E-2</v>
      </c>
      <c r="P62" s="382">
        <f t="shared" si="31"/>
        <v>20.777872726221744</v>
      </c>
      <c r="Q62" s="384">
        <f t="shared" si="32"/>
        <v>2.4999999999999929E-2</v>
      </c>
      <c r="R62" s="385">
        <f t="shared" si="33"/>
        <v>67.931015635996118</v>
      </c>
      <c r="S62" s="383">
        <f t="shared" si="34"/>
        <v>8.6650929382113731E-2</v>
      </c>
      <c r="T62" s="382">
        <f t="shared" si="35"/>
        <v>21.297319544377274</v>
      </c>
      <c r="U62" s="384">
        <f t="shared" si="36"/>
        <v>2.4999999999999915E-2</v>
      </c>
      <c r="V62" s="385">
        <f t="shared" si="37"/>
        <v>89.228335180373392</v>
      </c>
      <c r="W62" s="383">
        <f t="shared" si="38"/>
        <v>0.11381720261666647</v>
      </c>
      <c r="X62" s="382">
        <f t="shared" si="39"/>
        <v>21.829752532986731</v>
      </c>
      <c r="Y62" s="384">
        <f t="shared" si="40"/>
        <v>2.4999999999999946E-2</v>
      </c>
      <c r="Z62" s="385">
        <f t="shared" si="41"/>
        <v>111.05808771336012</v>
      </c>
      <c r="AA62" s="383">
        <f t="shared" si="42"/>
        <v>0.14166263268208307</v>
      </c>
      <c r="AB62" s="382">
        <f t="shared" si="43"/>
        <v>22.375496346311365</v>
      </c>
      <c r="AC62" s="384">
        <f t="shared" si="44"/>
        <v>2.4999999999999908E-2</v>
      </c>
      <c r="AD62" s="385">
        <f t="shared" si="45"/>
        <v>133.43358405967149</v>
      </c>
      <c r="AE62" s="383">
        <f t="shared" si="46"/>
        <v>0.17020419849913504</v>
      </c>
      <c r="AF62" s="382">
        <f t="shared" si="47"/>
        <v>22.934883754969178</v>
      </c>
      <c r="AG62" s="384">
        <f t="shared" si="48"/>
        <v>2.4999999999999942E-2</v>
      </c>
      <c r="AH62" s="385">
        <f t="shared" si="49"/>
        <v>156.36846781464067</v>
      </c>
      <c r="AI62" s="383">
        <f t="shared" si="50"/>
        <v>0.19945930346161336</v>
      </c>
      <c r="AJ62" s="382">
        <f t="shared" si="51"/>
        <v>23.508255848843419</v>
      </c>
      <c r="AK62" s="386">
        <f t="shared" si="52"/>
        <v>2.4999999999999956E-2</v>
      </c>
      <c r="AL62" s="387">
        <f t="shared" si="53"/>
        <v>179.87672366348409</v>
      </c>
      <c r="AM62" s="383">
        <f t="shared" si="54"/>
        <v>0.22944578604815363</v>
      </c>
      <c r="AN62" s="38"/>
    </row>
    <row r="63" spans="1:40" ht="12.75" x14ac:dyDescent="0.2">
      <c r="A63" s="26"/>
      <c r="B63" s="38"/>
      <c r="C63" s="278" t="s">
        <v>246</v>
      </c>
      <c r="D63" s="278" t="str">
        <f>IF('WK2 - Notional General Income'!C20="","",'WK2 - Notional General Income'!C20)</f>
        <v>Mylestom</v>
      </c>
      <c r="E63" s="385">
        <f>IF('WK2 - Notional General Income'!L20="","",'WK2 - Notional General Income'!L20/'WK2 - Notional General Income'!D20)</f>
        <v>1051.8655511864406</v>
      </c>
      <c r="F63" s="385">
        <f>IF('WK3 - Notional GI 16-17 YIELD'!L17="","",'WK3 - Notional GI 16-17 YIELD'!L17/'WK3 - Notional GI 16-17 YIELD'!D17)</f>
        <v>1116.6746349152543</v>
      </c>
      <c r="G63" s="545">
        <f t="shared" ref="G63:L63" si="56">+F63*1.025</f>
        <v>1144.5915007881356</v>
      </c>
      <c r="H63" s="545">
        <f t="shared" si="56"/>
        <v>1173.2062883078388</v>
      </c>
      <c r="I63" s="545">
        <f t="shared" si="56"/>
        <v>1202.5364455155348</v>
      </c>
      <c r="J63" s="545">
        <f t="shared" si="56"/>
        <v>1232.5998566534231</v>
      </c>
      <c r="K63" s="545">
        <f t="shared" si="56"/>
        <v>1263.4148530697585</v>
      </c>
      <c r="L63" s="545">
        <f t="shared" si="56"/>
        <v>1295.0002243965023</v>
      </c>
      <c r="M63" s="38"/>
      <c r="N63" s="382">
        <f t="shared" si="29"/>
        <v>64.809083728813675</v>
      </c>
      <c r="O63" s="383">
        <f t="shared" si="30"/>
        <v>6.1613467287442734E-2</v>
      </c>
      <c r="P63" s="382">
        <f t="shared" si="31"/>
        <v>27.916865872881317</v>
      </c>
      <c r="Q63" s="384">
        <f t="shared" si="32"/>
        <v>2.4999999999999963E-2</v>
      </c>
      <c r="R63" s="385">
        <f t="shared" si="33"/>
        <v>92.725949601694992</v>
      </c>
      <c r="S63" s="383">
        <f t="shared" si="34"/>
        <v>8.8153803969628755E-2</v>
      </c>
      <c r="T63" s="382">
        <f t="shared" si="35"/>
        <v>28.614787519703214</v>
      </c>
      <c r="U63" s="384">
        <f t="shared" si="36"/>
        <v>2.4999999999999845E-2</v>
      </c>
      <c r="V63" s="385">
        <f t="shared" si="37"/>
        <v>121.34073712139821</v>
      </c>
      <c r="W63" s="383">
        <f t="shared" si="38"/>
        <v>0.11535764906886932</v>
      </c>
      <c r="X63" s="382">
        <f t="shared" si="39"/>
        <v>29.330157207695947</v>
      </c>
      <c r="Y63" s="384">
        <f t="shared" si="40"/>
        <v>2.4999999999999981E-2</v>
      </c>
      <c r="Z63" s="385">
        <f t="shared" si="41"/>
        <v>150.67089432909415</v>
      </c>
      <c r="AA63" s="383">
        <f t="shared" si="42"/>
        <v>0.14324159029559103</v>
      </c>
      <c r="AB63" s="382">
        <f t="shared" si="43"/>
        <v>30.063411137888352</v>
      </c>
      <c r="AC63" s="384">
        <f t="shared" si="44"/>
        <v>2.4999999999999988E-2</v>
      </c>
      <c r="AD63" s="385">
        <f t="shared" si="45"/>
        <v>180.73430546698251</v>
      </c>
      <c r="AE63" s="383">
        <f t="shared" si="46"/>
        <v>0.17182263005298079</v>
      </c>
      <c r="AF63" s="382">
        <f t="shared" si="47"/>
        <v>30.814996416335362</v>
      </c>
      <c r="AG63" s="384">
        <f t="shared" si="48"/>
        <v>2.4999999999999824E-2</v>
      </c>
      <c r="AH63" s="385">
        <f t="shared" si="49"/>
        <v>211.54930188331787</v>
      </c>
      <c r="AI63" s="383">
        <f t="shared" si="50"/>
        <v>0.20111819580430509</v>
      </c>
      <c r="AJ63" s="382">
        <f t="shared" si="51"/>
        <v>31.585371326743825</v>
      </c>
      <c r="AK63" s="386">
        <f t="shared" si="52"/>
        <v>2.499999999999989E-2</v>
      </c>
      <c r="AL63" s="387">
        <f t="shared" si="53"/>
        <v>243.13467321006169</v>
      </c>
      <c r="AM63" s="383">
        <f t="shared" si="54"/>
        <v>0.23114615069941261</v>
      </c>
      <c r="AN63" s="38"/>
    </row>
    <row r="64" spans="1:40" ht="12.75" x14ac:dyDescent="0.2">
      <c r="A64" s="26"/>
      <c r="B64" s="38"/>
      <c r="C64" s="278" t="s">
        <v>246</v>
      </c>
      <c r="D64" s="278" t="str">
        <f>IF('WK2 - Notional General Income'!C21="","",'WK2 - Notional General Income'!C21)</f>
        <v>Rural</v>
      </c>
      <c r="E64" s="385">
        <f>IF('WK2 - Notional General Income'!L21="","",'WK2 - Notional General Income'!L21/'WK2 - Notional General Income'!D21)</f>
        <v>1416.2639827138225</v>
      </c>
      <c r="F64" s="385">
        <f>IF('WK3 - Notional GI 16-17 YIELD'!L18="","",'WK3 - Notional GI 16-17 YIELD'!L18/'WK3 - Notional GI 16-17 YIELD'!D18)</f>
        <v>1501.2766842974518</v>
      </c>
      <c r="G64" s="545">
        <f t="shared" ref="G64:L64" si="57">+F64*1.025</f>
        <v>1538.8086014048879</v>
      </c>
      <c r="H64" s="545">
        <f t="shared" si="57"/>
        <v>1577.2788164400099</v>
      </c>
      <c r="I64" s="545">
        <f t="shared" si="57"/>
        <v>1616.71078685101</v>
      </c>
      <c r="J64" s="545">
        <f t="shared" si="57"/>
        <v>1657.1285565222852</v>
      </c>
      <c r="K64" s="545">
        <f t="shared" si="57"/>
        <v>1698.5567704353421</v>
      </c>
      <c r="L64" s="545">
        <f t="shared" si="57"/>
        <v>1741.0206896962254</v>
      </c>
      <c r="M64" s="38"/>
      <c r="N64" s="382">
        <f t="shared" si="29"/>
        <v>85.012701583629223</v>
      </c>
      <c r="O64" s="383">
        <f t="shared" si="30"/>
        <v>6.0026028071920062E-2</v>
      </c>
      <c r="P64" s="382">
        <f t="shared" si="31"/>
        <v>37.531917107436129</v>
      </c>
      <c r="Q64" s="384">
        <f t="shared" si="32"/>
        <v>2.499999999999989E-2</v>
      </c>
      <c r="R64" s="385">
        <f t="shared" si="33"/>
        <v>122.54461869106535</v>
      </c>
      <c r="S64" s="383">
        <f t="shared" si="34"/>
        <v>8.6526678773717947E-2</v>
      </c>
      <c r="T64" s="382">
        <f t="shared" si="35"/>
        <v>38.47021503512201</v>
      </c>
      <c r="U64" s="384">
        <f t="shared" si="36"/>
        <v>2.4999999999999876E-2</v>
      </c>
      <c r="V64" s="385">
        <f t="shared" si="37"/>
        <v>161.01483372618736</v>
      </c>
      <c r="W64" s="383">
        <f t="shared" si="38"/>
        <v>0.11368984574306076</v>
      </c>
      <c r="X64" s="382">
        <f t="shared" si="39"/>
        <v>39.431970411000066</v>
      </c>
      <c r="Y64" s="384">
        <f t="shared" si="40"/>
        <v>2.4999999999999883E-2</v>
      </c>
      <c r="Z64" s="385">
        <f t="shared" si="41"/>
        <v>200.44680413718743</v>
      </c>
      <c r="AA64" s="383">
        <f t="shared" si="42"/>
        <v>0.14153209188663715</v>
      </c>
      <c r="AB64" s="382">
        <f t="shared" si="43"/>
        <v>40.417769671275209</v>
      </c>
      <c r="AC64" s="384">
        <f t="shared" si="44"/>
        <v>2.4999999999999977E-2</v>
      </c>
      <c r="AD64" s="385">
        <f t="shared" si="45"/>
        <v>240.86457380846264</v>
      </c>
      <c r="AE64" s="383">
        <f t="shared" si="46"/>
        <v>0.17007039418380307</v>
      </c>
      <c r="AF64" s="382">
        <f t="shared" si="47"/>
        <v>41.428213913056879</v>
      </c>
      <c r="AG64" s="384">
        <f t="shared" si="48"/>
        <v>2.4999999999999849E-2</v>
      </c>
      <c r="AH64" s="385">
        <f t="shared" si="49"/>
        <v>282.29278772151952</v>
      </c>
      <c r="AI64" s="383">
        <f t="shared" si="50"/>
        <v>0.19932215403839795</v>
      </c>
      <c r="AJ64" s="382">
        <f t="shared" si="51"/>
        <v>42.463919260883358</v>
      </c>
      <c r="AK64" s="386">
        <f t="shared" si="52"/>
        <v>2.4999999999999887E-2</v>
      </c>
      <c r="AL64" s="387">
        <f t="shared" si="53"/>
        <v>324.75670698240287</v>
      </c>
      <c r="AM64" s="383">
        <f t="shared" si="54"/>
        <v>0.22930520788935776</v>
      </c>
      <c r="AN64" s="38"/>
    </row>
    <row r="65" spans="1:40" ht="12.75" x14ac:dyDescent="0.2">
      <c r="A65" s="26"/>
      <c r="B65" s="38"/>
      <c r="C65" s="278" t="s">
        <v>246</v>
      </c>
      <c r="D65" s="278" t="str">
        <f>IF('WK2 - Notional General Income'!C22="","",'WK2 - Notional General Income'!C22)</f>
        <v>Urunga</v>
      </c>
      <c r="E65" s="385">
        <f>IF('WK2 - Notional General Income'!L22="","",'WK2 - Notional General Income'!L22/'WK2 - Notional General Income'!D22)</f>
        <v>993.80097749945958</v>
      </c>
      <c r="F65" s="385">
        <f>IF('WK3 - Notional GI 16-17 YIELD'!L19="","",'WK3 - Notional GI 16-17 YIELD'!L19/'WK3 - Notional GI 16-17 YIELD'!D19)</f>
        <v>1053.2162543783784</v>
      </c>
      <c r="G65" s="545">
        <f t="shared" ref="G65:L65" si="58">+F65*1.025</f>
        <v>1079.5466607378378</v>
      </c>
      <c r="H65" s="545">
        <f t="shared" si="58"/>
        <v>1106.5353272562836</v>
      </c>
      <c r="I65" s="545">
        <f t="shared" si="58"/>
        <v>1134.1987104376906</v>
      </c>
      <c r="J65" s="545">
        <f t="shared" si="58"/>
        <v>1162.5536781986327</v>
      </c>
      <c r="K65" s="545">
        <f t="shared" si="58"/>
        <v>1191.6175201535984</v>
      </c>
      <c r="L65" s="545">
        <f t="shared" si="58"/>
        <v>1221.4079581574383</v>
      </c>
      <c r="M65" s="38"/>
      <c r="N65" s="382">
        <f t="shared" si="29"/>
        <v>59.415276878918803</v>
      </c>
      <c r="O65" s="383">
        <f t="shared" si="30"/>
        <v>5.9785890962208391E-2</v>
      </c>
      <c r="P65" s="382">
        <f t="shared" si="31"/>
        <v>26.330406359459403</v>
      </c>
      <c r="Q65" s="384">
        <f t="shared" si="32"/>
        <v>2.4999999999999946E-2</v>
      </c>
      <c r="R65" s="385">
        <f t="shared" si="33"/>
        <v>85.745683238378206</v>
      </c>
      <c r="S65" s="383">
        <f t="shared" si="34"/>
        <v>8.628053823626354E-2</v>
      </c>
      <c r="T65" s="382">
        <f t="shared" si="35"/>
        <v>26.988666518445825</v>
      </c>
      <c r="U65" s="384">
        <f t="shared" si="36"/>
        <v>2.499999999999989E-2</v>
      </c>
      <c r="V65" s="385">
        <f t="shared" si="37"/>
        <v>112.73434975682403</v>
      </c>
      <c r="W65" s="383">
        <f t="shared" si="38"/>
        <v>0.11343755169217001</v>
      </c>
      <c r="X65" s="382">
        <f t="shared" si="39"/>
        <v>27.663383181406971</v>
      </c>
      <c r="Y65" s="384">
        <f t="shared" si="40"/>
        <v>2.4999999999999894E-2</v>
      </c>
      <c r="Z65" s="385">
        <f t="shared" si="41"/>
        <v>140.397732938231</v>
      </c>
      <c r="AA65" s="383">
        <f t="shared" si="42"/>
        <v>0.14127349048447413</v>
      </c>
      <c r="AB65" s="382">
        <f t="shared" si="43"/>
        <v>28.354967760942145</v>
      </c>
      <c r="AC65" s="384">
        <f t="shared" si="44"/>
        <v>2.4999999999999894E-2</v>
      </c>
      <c r="AD65" s="385">
        <f t="shared" si="45"/>
        <v>168.75270069917315</v>
      </c>
      <c r="AE65" s="383">
        <f t="shared" si="46"/>
        <v>0.16980532774658588</v>
      </c>
      <c r="AF65" s="382">
        <f t="shared" si="47"/>
        <v>29.06384195496571</v>
      </c>
      <c r="AG65" s="384">
        <f t="shared" si="48"/>
        <v>2.4999999999999908E-2</v>
      </c>
      <c r="AH65" s="385">
        <f t="shared" si="49"/>
        <v>197.81654265413886</v>
      </c>
      <c r="AI65" s="383">
        <f t="shared" si="50"/>
        <v>0.19905046094025042</v>
      </c>
      <c r="AJ65" s="382">
        <f t="shared" si="51"/>
        <v>29.790438003839881</v>
      </c>
      <c r="AK65" s="386">
        <f t="shared" si="52"/>
        <v>2.4999999999999932E-2</v>
      </c>
      <c r="AL65" s="387">
        <f t="shared" si="53"/>
        <v>227.60698065797874</v>
      </c>
      <c r="AM65" s="383">
        <f t="shared" si="54"/>
        <v>0.2290267224637566</v>
      </c>
      <c r="AN65" s="38"/>
    </row>
    <row r="66" spans="1:40" ht="12.75" x14ac:dyDescent="0.2">
      <c r="A66" s="26"/>
      <c r="B66" s="38"/>
      <c r="C66" s="278" t="s">
        <v>246</v>
      </c>
      <c r="D66" s="278" t="str">
        <f>IF('WK2 - Notional General Income'!C23="","",'WK2 - Notional General Income'!C23)</f>
        <v/>
      </c>
      <c r="E66" s="385" t="str">
        <f>IF('WK2 - Notional General Income'!L23="","",'WK2 - Notional General Income'!L23/'WK2 - Notional General Income'!D23)</f>
        <v/>
      </c>
      <c r="F66" s="385" t="str">
        <f>IF('WK3 - Notional GI 16-17 YIELD'!L20="","",'WK3 - Notional GI 16-17 YIELD'!L20/'WK3 - Notional GI 16-17 YIELD'!D20)</f>
        <v/>
      </c>
      <c r="G66" s="545"/>
      <c r="H66" s="545"/>
      <c r="I66" s="545"/>
      <c r="J66" s="545"/>
      <c r="K66" s="545"/>
      <c r="L66" s="545"/>
      <c r="M66" s="38"/>
      <c r="N66" s="382" t="str">
        <f t="shared" si="29"/>
        <v/>
      </c>
      <c r="O66" s="383" t="str">
        <f t="shared" si="30"/>
        <v/>
      </c>
      <c r="P66" s="382" t="str">
        <f t="shared" si="31"/>
        <v/>
      </c>
      <c r="Q66" s="384" t="str">
        <f t="shared" si="32"/>
        <v/>
      </c>
      <c r="R66" s="385" t="str">
        <f t="shared" si="33"/>
        <v/>
      </c>
      <c r="S66" s="383" t="str">
        <f t="shared" si="34"/>
        <v/>
      </c>
      <c r="T66" s="382" t="str">
        <f t="shared" si="35"/>
        <v/>
      </c>
      <c r="U66" s="384" t="str">
        <f t="shared" si="36"/>
        <v/>
      </c>
      <c r="V66" s="385" t="str">
        <f t="shared" si="37"/>
        <v/>
      </c>
      <c r="W66" s="383" t="str">
        <f t="shared" si="38"/>
        <v/>
      </c>
      <c r="X66" s="382" t="str">
        <f t="shared" si="39"/>
        <v/>
      </c>
      <c r="Y66" s="384" t="str">
        <f t="shared" si="40"/>
        <v/>
      </c>
      <c r="Z66" s="385" t="str">
        <f t="shared" si="41"/>
        <v/>
      </c>
      <c r="AA66" s="383" t="str">
        <f t="shared" si="42"/>
        <v/>
      </c>
      <c r="AB66" s="382" t="str">
        <f t="shared" si="43"/>
        <v/>
      </c>
      <c r="AC66" s="384" t="str">
        <f t="shared" si="44"/>
        <v/>
      </c>
      <c r="AD66" s="385" t="str">
        <f t="shared" si="45"/>
        <v/>
      </c>
      <c r="AE66" s="383" t="str">
        <f t="shared" si="46"/>
        <v/>
      </c>
      <c r="AF66" s="382" t="str">
        <f t="shared" si="47"/>
        <v/>
      </c>
      <c r="AG66" s="384" t="str">
        <f t="shared" si="48"/>
        <v/>
      </c>
      <c r="AH66" s="385" t="str">
        <f t="shared" si="49"/>
        <v/>
      </c>
      <c r="AI66" s="383" t="str">
        <f t="shared" si="50"/>
        <v/>
      </c>
      <c r="AJ66" s="382" t="str">
        <f t="shared" si="51"/>
        <v/>
      </c>
      <c r="AK66" s="386" t="str">
        <f t="shared" si="52"/>
        <v/>
      </c>
      <c r="AL66" s="387" t="str">
        <f t="shared" si="53"/>
        <v/>
      </c>
      <c r="AM66" s="383" t="str">
        <f t="shared" si="54"/>
        <v/>
      </c>
      <c r="AN66" s="38"/>
    </row>
    <row r="67" spans="1:40" ht="12.75" x14ac:dyDescent="0.2">
      <c r="A67" s="26"/>
      <c r="B67" s="38"/>
      <c r="C67" s="278" t="s">
        <v>246</v>
      </c>
      <c r="D67" s="278" t="str">
        <f>IF('WK2 - Notional General Income'!C24="","",'WK2 - Notional General Income'!C24)</f>
        <v/>
      </c>
      <c r="E67" s="385" t="str">
        <f>IF('WK2 - Notional General Income'!L24="","",'WK2 - Notional General Income'!L24/'WK2 - Notional General Income'!D24)</f>
        <v/>
      </c>
      <c r="F67" s="385" t="str">
        <f>IF('WK3 - Notional GI 16-17 YIELD'!L21="","",'WK3 - Notional GI 16-17 YIELD'!L21/'WK3 - Notional GI 16-17 YIELD'!D21)</f>
        <v/>
      </c>
      <c r="G67" s="545"/>
      <c r="H67" s="545"/>
      <c r="I67" s="545"/>
      <c r="J67" s="545"/>
      <c r="K67" s="545"/>
      <c r="L67" s="545"/>
      <c r="M67" s="38"/>
      <c r="N67" s="382" t="str">
        <f t="shared" si="29"/>
        <v/>
      </c>
      <c r="O67" s="383" t="str">
        <f t="shared" si="30"/>
        <v/>
      </c>
      <c r="P67" s="382" t="str">
        <f t="shared" si="31"/>
        <v/>
      </c>
      <c r="Q67" s="384" t="str">
        <f t="shared" si="32"/>
        <v/>
      </c>
      <c r="R67" s="385" t="str">
        <f t="shared" si="33"/>
        <v/>
      </c>
      <c r="S67" s="383" t="str">
        <f t="shared" si="34"/>
        <v/>
      </c>
      <c r="T67" s="382" t="str">
        <f t="shared" si="35"/>
        <v/>
      </c>
      <c r="U67" s="384" t="str">
        <f t="shared" si="36"/>
        <v/>
      </c>
      <c r="V67" s="385" t="str">
        <f t="shared" si="37"/>
        <v/>
      </c>
      <c r="W67" s="383" t="str">
        <f t="shared" si="38"/>
        <v/>
      </c>
      <c r="X67" s="382" t="str">
        <f t="shared" si="39"/>
        <v/>
      </c>
      <c r="Y67" s="384" t="str">
        <f t="shared" si="40"/>
        <v/>
      </c>
      <c r="Z67" s="385" t="str">
        <f t="shared" si="41"/>
        <v/>
      </c>
      <c r="AA67" s="383" t="str">
        <f t="shared" si="42"/>
        <v/>
      </c>
      <c r="AB67" s="382" t="str">
        <f t="shared" si="43"/>
        <v/>
      </c>
      <c r="AC67" s="384" t="str">
        <f t="shared" si="44"/>
        <v/>
      </c>
      <c r="AD67" s="385" t="str">
        <f t="shared" si="45"/>
        <v/>
      </c>
      <c r="AE67" s="383" t="str">
        <f t="shared" si="46"/>
        <v/>
      </c>
      <c r="AF67" s="382" t="str">
        <f t="shared" si="47"/>
        <v/>
      </c>
      <c r="AG67" s="384" t="str">
        <f t="shared" si="48"/>
        <v/>
      </c>
      <c r="AH67" s="385" t="str">
        <f t="shared" si="49"/>
        <v/>
      </c>
      <c r="AI67" s="383" t="str">
        <f t="shared" si="50"/>
        <v/>
      </c>
      <c r="AJ67" s="382" t="str">
        <f t="shared" si="51"/>
        <v/>
      </c>
      <c r="AK67" s="386" t="str">
        <f t="shared" si="52"/>
        <v/>
      </c>
      <c r="AL67" s="387" t="str">
        <f t="shared" si="53"/>
        <v/>
      </c>
      <c r="AM67" s="383" t="str">
        <f t="shared" si="54"/>
        <v/>
      </c>
      <c r="AN67" s="38"/>
    </row>
    <row r="68" spans="1:40" ht="12.75" x14ac:dyDescent="0.2">
      <c r="A68" s="26"/>
      <c r="B68" s="38"/>
      <c r="C68" s="278" t="s">
        <v>246</v>
      </c>
      <c r="D68" s="278" t="str">
        <f>IF('WK2 - Notional General Income'!C25="","",'WK2 - Notional General Income'!C25)</f>
        <v/>
      </c>
      <c r="E68" s="385" t="str">
        <f>IF('WK2 - Notional General Income'!L25="","",'WK2 - Notional General Income'!L25/'WK2 - Notional General Income'!D25)</f>
        <v/>
      </c>
      <c r="F68" s="385" t="str">
        <f>IF('WK3 - Notional GI 16-17 YIELD'!L22="","",'WK3 - Notional GI 16-17 YIELD'!L22/'WK3 - Notional GI 16-17 YIELD'!D22)</f>
        <v/>
      </c>
      <c r="G68" s="545"/>
      <c r="H68" s="545"/>
      <c r="I68" s="545"/>
      <c r="J68" s="545"/>
      <c r="K68" s="545"/>
      <c r="L68" s="545"/>
      <c r="M68" s="38"/>
      <c r="N68" s="382" t="str">
        <f t="shared" si="29"/>
        <v/>
      </c>
      <c r="O68" s="383" t="str">
        <f t="shared" si="30"/>
        <v/>
      </c>
      <c r="P68" s="382" t="str">
        <f t="shared" si="31"/>
        <v/>
      </c>
      <c r="Q68" s="384" t="str">
        <f t="shared" si="32"/>
        <v/>
      </c>
      <c r="R68" s="385" t="str">
        <f t="shared" si="33"/>
        <v/>
      </c>
      <c r="S68" s="383" t="str">
        <f t="shared" si="34"/>
        <v/>
      </c>
      <c r="T68" s="382" t="str">
        <f t="shared" si="35"/>
        <v/>
      </c>
      <c r="U68" s="384" t="str">
        <f t="shared" si="36"/>
        <v/>
      </c>
      <c r="V68" s="385" t="str">
        <f t="shared" si="37"/>
        <v/>
      </c>
      <c r="W68" s="383" t="str">
        <f t="shared" si="38"/>
        <v/>
      </c>
      <c r="X68" s="382" t="str">
        <f t="shared" si="39"/>
        <v/>
      </c>
      <c r="Y68" s="384" t="str">
        <f t="shared" si="40"/>
        <v/>
      </c>
      <c r="Z68" s="385" t="str">
        <f t="shared" si="41"/>
        <v/>
      </c>
      <c r="AA68" s="383" t="str">
        <f t="shared" si="42"/>
        <v/>
      </c>
      <c r="AB68" s="382" t="str">
        <f t="shared" si="43"/>
        <v/>
      </c>
      <c r="AC68" s="384" t="str">
        <f t="shared" si="44"/>
        <v/>
      </c>
      <c r="AD68" s="385" t="str">
        <f t="shared" si="45"/>
        <v/>
      </c>
      <c r="AE68" s="383" t="str">
        <f t="shared" si="46"/>
        <v/>
      </c>
      <c r="AF68" s="382" t="str">
        <f t="shared" si="47"/>
        <v/>
      </c>
      <c r="AG68" s="384" t="str">
        <f t="shared" si="48"/>
        <v/>
      </c>
      <c r="AH68" s="385" t="str">
        <f t="shared" si="49"/>
        <v/>
      </c>
      <c r="AI68" s="383" t="str">
        <f t="shared" si="50"/>
        <v/>
      </c>
      <c r="AJ68" s="382" t="str">
        <f t="shared" si="51"/>
        <v/>
      </c>
      <c r="AK68" s="386" t="str">
        <f t="shared" si="52"/>
        <v/>
      </c>
      <c r="AL68" s="387" t="str">
        <f t="shared" si="53"/>
        <v/>
      </c>
      <c r="AM68" s="383" t="str">
        <f t="shared" si="54"/>
        <v/>
      </c>
      <c r="AN68" s="38"/>
    </row>
    <row r="69" spans="1:40" ht="12.75" x14ac:dyDescent="0.2">
      <c r="A69" s="26"/>
      <c r="B69" s="38"/>
      <c r="C69" s="278" t="s">
        <v>246</v>
      </c>
      <c r="D69" s="278" t="str">
        <f>IF('WK2 - Notional General Income'!C26="","",'WK2 - Notional General Income'!C26)</f>
        <v/>
      </c>
      <c r="E69" s="385" t="str">
        <f>IF('WK2 - Notional General Income'!L26="","",'WK2 - Notional General Income'!L26/'WK2 - Notional General Income'!D26)</f>
        <v/>
      </c>
      <c r="F69" s="385" t="str">
        <f>IF('WK3 - Notional GI 16-17 YIELD'!L23="","",'WK3 - Notional GI 16-17 YIELD'!L23/'WK3 - Notional GI 16-17 YIELD'!D23)</f>
        <v/>
      </c>
      <c r="G69" s="545"/>
      <c r="H69" s="545"/>
      <c r="I69" s="545"/>
      <c r="J69" s="545"/>
      <c r="K69" s="545"/>
      <c r="L69" s="545"/>
      <c r="M69" s="38"/>
      <c r="N69" s="382" t="str">
        <f t="shared" si="29"/>
        <v/>
      </c>
      <c r="O69" s="383" t="str">
        <f t="shared" si="30"/>
        <v/>
      </c>
      <c r="P69" s="382" t="str">
        <f t="shared" si="31"/>
        <v/>
      </c>
      <c r="Q69" s="384" t="str">
        <f t="shared" si="32"/>
        <v/>
      </c>
      <c r="R69" s="385" t="str">
        <f t="shared" si="33"/>
        <v/>
      </c>
      <c r="S69" s="383" t="str">
        <f t="shared" si="34"/>
        <v/>
      </c>
      <c r="T69" s="382" t="str">
        <f t="shared" si="35"/>
        <v/>
      </c>
      <c r="U69" s="384" t="str">
        <f t="shared" si="36"/>
        <v/>
      </c>
      <c r="V69" s="385" t="str">
        <f t="shared" si="37"/>
        <v/>
      </c>
      <c r="W69" s="383" t="str">
        <f t="shared" si="38"/>
        <v/>
      </c>
      <c r="X69" s="382" t="str">
        <f t="shared" si="39"/>
        <v/>
      </c>
      <c r="Y69" s="384" t="str">
        <f t="shared" si="40"/>
        <v/>
      </c>
      <c r="Z69" s="385" t="str">
        <f t="shared" si="41"/>
        <v/>
      </c>
      <c r="AA69" s="383" t="str">
        <f t="shared" si="42"/>
        <v/>
      </c>
      <c r="AB69" s="382" t="str">
        <f t="shared" si="43"/>
        <v/>
      </c>
      <c r="AC69" s="384" t="str">
        <f t="shared" si="44"/>
        <v/>
      </c>
      <c r="AD69" s="385" t="str">
        <f t="shared" si="45"/>
        <v/>
      </c>
      <c r="AE69" s="383" t="str">
        <f t="shared" si="46"/>
        <v/>
      </c>
      <c r="AF69" s="382" t="str">
        <f t="shared" si="47"/>
        <v/>
      </c>
      <c r="AG69" s="384" t="str">
        <f t="shared" si="48"/>
        <v/>
      </c>
      <c r="AH69" s="385" t="str">
        <f t="shared" si="49"/>
        <v/>
      </c>
      <c r="AI69" s="383" t="str">
        <f t="shared" si="50"/>
        <v/>
      </c>
      <c r="AJ69" s="382" t="str">
        <f t="shared" si="51"/>
        <v/>
      </c>
      <c r="AK69" s="386" t="str">
        <f t="shared" si="52"/>
        <v/>
      </c>
      <c r="AL69" s="387" t="str">
        <f t="shared" si="53"/>
        <v/>
      </c>
      <c r="AM69" s="383" t="str">
        <f t="shared" si="54"/>
        <v/>
      </c>
      <c r="AN69" s="38"/>
    </row>
    <row r="70" spans="1:40" ht="12.75" x14ac:dyDescent="0.2">
      <c r="A70" s="26"/>
      <c r="B70" s="38"/>
      <c r="C70" s="278" t="s">
        <v>246</v>
      </c>
      <c r="D70" s="278" t="str">
        <f>IF('WK2 - Notional General Income'!C27="","",'WK2 - Notional General Income'!C27)</f>
        <v/>
      </c>
      <c r="E70" s="385" t="str">
        <f>IF('WK2 - Notional General Income'!L27="","",'WK2 - Notional General Income'!L27/'WK2 - Notional General Income'!D27)</f>
        <v/>
      </c>
      <c r="F70" s="385" t="str">
        <f>IF('WK3 - Notional GI 16-17 YIELD'!L24="","",'WK3 - Notional GI 16-17 YIELD'!L24/'WK3 - Notional GI 16-17 YIELD'!D24)</f>
        <v/>
      </c>
      <c r="G70" s="545"/>
      <c r="H70" s="545"/>
      <c r="I70" s="545"/>
      <c r="J70" s="545"/>
      <c r="K70" s="545"/>
      <c r="L70" s="545"/>
      <c r="M70" s="38"/>
      <c r="N70" s="382" t="str">
        <f t="shared" si="29"/>
        <v/>
      </c>
      <c r="O70" s="383" t="str">
        <f t="shared" si="30"/>
        <v/>
      </c>
      <c r="P70" s="382" t="str">
        <f t="shared" si="31"/>
        <v/>
      </c>
      <c r="Q70" s="384" t="str">
        <f t="shared" si="32"/>
        <v/>
      </c>
      <c r="R70" s="385" t="str">
        <f t="shared" si="33"/>
        <v/>
      </c>
      <c r="S70" s="383" t="str">
        <f t="shared" si="34"/>
        <v/>
      </c>
      <c r="T70" s="382" t="str">
        <f t="shared" si="35"/>
        <v/>
      </c>
      <c r="U70" s="384" t="str">
        <f t="shared" si="36"/>
        <v/>
      </c>
      <c r="V70" s="385" t="str">
        <f t="shared" si="37"/>
        <v/>
      </c>
      <c r="W70" s="383" t="str">
        <f t="shared" si="38"/>
        <v/>
      </c>
      <c r="X70" s="382" t="str">
        <f t="shared" si="39"/>
        <v/>
      </c>
      <c r="Y70" s="384" t="str">
        <f t="shared" si="40"/>
        <v/>
      </c>
      <c r="Z70" s="385" t="str">
        <f t="shared" si="41"/>
        <v/>
      </c>
      <c r="AA70" s="383" t="str">
        <f t="shared" si="42"/>
        <v/>
      </c>
      <c r="AB70" s="382" t="str">
        <f t="shared" si="43"/>
        <v/>
      </c>
      <c r="AC70" s="384" t="str">
        <f t="shared" si="44"/>
        <v/>
      </c>
      <c r="AD70" s="385" t="str">
        <f t="shared" si="45"/>
        <v/>
      </c>
      <c r="AE70" s="383" t="str">
        <f t="shared" si="46"/>
        <v/>
      </c>
      <c r="AF70" s="382" t="str">
        <f t="shared" si="47"/>
        <v/>
      </c>
      <c r="AG70" s="384" t="str">
        <f t="shared" si="48"/>
        <v/>
      </c>
      <c r="AH70" s="385" t="str">
        <f t="shared" si="49"/>
        <v/>
      </c>
      <c r="AI70" s="383" t="str">
        <f t="shared" si="50"/>
        <v/>
      </c>
      <c r="AJ70" s="382" t="str">
        <f t="shared" si="51"/>
        <v/>
      </c>
      <c r="AK70" s="386" t="str">
        <f t="shared" si="52"/>
        <v/>
      </c>
      <c r="AL70" s="387" t="str">
        <f t="shared" si="53"/>
        <v/>
      </c>
      <c r="AM70" s="383" t="str">
        <f t="shared" si="54"/>
        <v/>
      </c>
      <c r="AN70" s="38"/>
    </row>
    <row r="71" spans="1:40" ht="12.75" x14ac:dyDescent="0.2">
      <c r="A71" s="26"/>
      <c r="B71" s="38"/>
      <c r="C71" s="278" t="s">
        <v>246</v>
      </c>
      <c r="D71" s="278" t="str">
        <f>IF('WK2 - Notional General Income'!C28="","",'WK2 - Notional General Income'!C28)</f>
        <v/>
      </c>
      <c r="E71" s="385" t="str">
        <f>IF('WK2 - Notional General Income'!L28="","",'WK2 - Notional General Income'!L28/'WK2 - Notional General Income'!D28)</f>
        <v/>
      </c>
      <c r="F71" s="385" t="str">
        <f>IF('WK3 - Notional GI 16-17 YIELD'!L25="","",'WK3 - Notional GI 16-17 YIELD'!L25/'WK3 - Notional GI 16-17 YIELD'!D25)</f>
        <v/>
      </c>
      <c r="G71" s="545"/>
      <c r="H71" s="545"/>
      <c r="I71" s="545"/>
      <c r="J71" s="545"/>
      <c r="K71" s="545"/>
      <c r="L71" s="545"/>
      <c r="M71" s="38"/>
      <c r="N71" s="382" t="str">
        <f t="shared" si="29"/>
        <v/>
      </c>
      <c r="O71" s="383" t="str">
        <f t="shared" si="30"/>
        <v/>
      </c>
      <c r="P71" s="382" t="str">
        <f t="shared" si="31"/>
        <v/>
      </c>
      <c r="Q71" s="384" t="str">
        <f t="shared" si="32"/>
        <v/>
      </c>
      <c r="R71" s="385" t="str">
        <f t="shared" si="33"/>
        <v/>
      </c>
      <c r="S71" s="383" t="str">
        <f t="shared" si="34"/>
        <v/>
      </c>
      <c r="T71" s="382" t="str">
        <f t="shared" si="35"/>
        <v/>
      </c>
      <c r="U71" s="384" t="str">
        <f t="shared" si="36"/>
        <v/>
      </c>
      <c r="V71" s="385" t="str">
        <f t="shared" si="37"/>
        <v/>
      </c>
      <c r="W71" s="383" t="str">
        <f t="shared" si="38"/>
        <v/>
      </c>
      <c r="X71" s="382" t="str">
        <f t="shared" si="39"/>
        <v/>
      </c>
      <c r="Y71" s="384" t="str">
        <f t="shared" si="40"/>
        <v/>
      </c>
      <c r="Z71" s="385" t="str">
        <f t="shared" si="41"/>
        <v/>
      </c>
      <c r="AA71" s="383" t="str">
        <f t="shared" si="42"/>
        <v/>
      </c>
      <c r="AB71" s="382" t="str">
        <f t="shared" si="43"/>
        <v/>
      </c>
      <c r="AC71" s="384" t="str">
        <f t="shared" si="44"/>
        <v/>
      </c>
      <c r="AD71" s="385" t="str">
        <f t="shared" si="45"/>
        <v/>
      </c>
      <c r="AE71" s="383" t="str">
        <f t="shared" si="46"/>
        <v/>
      </c>
      <c r="AF71" s="382" t="str">
        <f t="shared" si="47"/>
        <v/>
      </c>
      <c r="AG71" s="384" t="str">
        <f t="shared" si="48"/>
        <v/>
      </c>
      <c r="AH71" s="385" t="str">
        <f t="shared" si="49"/>
        <v/>
      </c>
      <c r="AI71" s="383" t="str">
        <f t="shared" si="50"/>
        <v/>
      </c>
      <c r="AJ71" s="382" t="str">
        <f t="shared" si="51"/>
        <v/>
      </c>
      <c r="AK71" s="386" t="str">
        <f t="shared" si="52"/>
        <v/>
      </c>
      <c r="AL71" s="387" t="str">
        <f t="shared" si="53"/>
        <v/>
      </c>
      <c r="AM71" s="383" t="str">
        <f t="shared" si="54"/>
        <v/>
      </c>
      <c r="AN71" s="38"/>
    </row>
    <row r="72" spans="1:40" ht="12.75" x14ac:dyDescent="0.2">
      <c r="A72" s="26"/>
      <c r="B72" s="38"/>
      <c r="C72" s="278" t="s">
        <v>246</v>
      </c>
      <c r="D72" s="278" t="str">
        <f>IF('WK2 - Notional General Income'!C29="","",'WK2 - Notional General Income'!C29)</f>
        <v/>
      </c>
      <c r="E72" s="385" t="str">
        <f>IF('WK2 - Notional General Income'!L29="","",'WK2 - Notional General Income'!L29/'WK2 - Notional General Income'!D29)</f>
        <v/>
      </c>
      <c r="F72" s="385" t="str">
        <f>IF('WK3 - Notional GI 16-17 YIELD'!L26="","",'WK3 - Notional GI 16-17 YIELD'!L26/'WK3 - Notional GI 16-17 YIELD'!D26)</f>
        <v/>
      </c>
      <c r="G72" s="545"/>
      <c r="H72" s="545"/>
      <c r="I72" s="545"/>
      <c r="J72" s="545"/>
      <c r="K72" s="545"/>
      <c r="L72" s="545"/>
      <c r="M72" s="38"/>
      <c r="N72" s="382" t="str">
        <f t="shared" si="29"/>
        <v/>
      </c>
      <c r="O72" s="383" t="str">
        <f t="shared" si="30"/>
        <v/>
      </c>
      <c r="P72" s="382" t="str">
        <f t="shared" si="31"/>
        <v/>
      </c>
      <c r="Q72" s="384" t="str">
        <f t="shared" si="32"/>
        <v/>
      </c>
      <c r="R72" s="385" t="str">
        <f t="shared" si="33"/>
        <v/>
      </c>
      <c r="S72" s="383" t="str">
        <f t="shared" si="34"/>
        <v/>
      </c>
      <c r="T72" s="382" t="str">
        <f t="shared" si="35"/>
        <v/>
      </c>
      <c r="U72" s="384" t="str">
        <f t="shared" si="36"/>
        <v/>
      </c>
      <c r="V72" s="385" t="str">
        <f t="shared" si="37"/>
        <v/>
      </c>
      <c r="W72" s="383" t="str">
        <f t="shared" si="38"/>
        <v/>
      </c>
      <c r="X72" s="382" t="str">
        <f t="shared" si="39"/>
        <v/>
      </c>
      <c r="Y72" s="384" t="str">
        <f t="shared" si="40"/>
        <v/>
      </c>
      <c r="Z72" s="385" t="str">
        <f t="shared" si="41"/>
        <v/>
      </c>
      <c r="AA72" s="383" t="str">
        <f t="shared" si="42"/>
        <v/>
      </c>
      <c r="AB72" s="382" t="str">
        <f t="shared" si="43"/>
        <v/>
      </c>
      <c r="AC72" s="384" t="str">
        <f t="shared" si="44"/>
        <v/>
      </c>
      <c r="AD72" s="385" t="str">
        <f t="shared" si="45"/>
        <v/>
      </c>
      <c r="AE72" s="383" t="str">
        <f t="shared" si="46"/>
        <v/>
      </c>
      <c r="AF72" s="382" t="str">
        <f t="shared" si="47"/>
        <v/>
      </c>
      <c r="AG72" s="384" t="str">
        <f t="shared" si="48"/>
        <v/>
      </c>
      <c r="AH72" s="385" t="str">
        <f t="shared" si="49"/>
        <v/>
      </c>
      <c r="AI72" s="383" t="str">
        <f t="shared" si="50"/>
        <v/>
      </c>
      <c r="AJ72" s="382" t="str">
        <f t="shared" si="51"/>
        <v/>
      </c>
      <c r="AK72" s="386" t="str">
        <f t="shared" si="52"/>
        <v/>
      </c>
      <c r="AL72" s="387" t="str">
        <f t="shared" si="53"/>
        <v/>
      </c>
      <c r="AM72" s="383" t="str">
        <f t="shared" si="54"/>
        <v/>
      </c>
      <c r="AN72" s="38"/>
    </row>
    <row r="73" spans="1:40" ht="12.75" x14ac:dyDescent="0.2">
      <c r="A73" s="26"/>
      <c r="B73" s="38"/>
      <c r="C73" s="278" t="s">
        <v>246</v>
      </c>
      <c r="D73" s="278" t="str">
        <f>IF('WK2 - Notional General Income'!C30="","",'WK2 - Notional General Income'!C30)</f>
        <v/>
      </c>
      <c r="E73" s="385" t="str">
        <f>IF('WK2 - Notional General Income'!L30="","",'WK2 - Notional General Income'!L30/'WK2 - Notional General Income'!D30)</f>
        <v/>
      </c>
      <c r="F73" s="385" t="str">
        <f>IF('WK3 - Notional GI 16-17 YIELD'!L27="","",'WK3 - Notional GI 16-17 YIELD'!L27/'WK3 - Notional GI 16-17 YIELD'!D27)</f>
        <v/>
      </c>
      <c r="G73" s="545"/>
      <c r="H73" s="545"/>
      <c r="I73" s="545"/>
      <c r="J73" s="545"/>
      <c r="K73" s="545"/>
      <c r="L73" s="545"/>
      <c r="M73" s="38"/>
      <c r="N73" s="382" t="str">
        <f t="shared" si="29"/>
        <v/>
      </c>
      <c r="O73" s="383" t="str">
        <f t="shared" si="30"/>
        <v/>
      </c>
      <c r="P73" s="382" t="str">
        <f t="shared" si="31"/>
        <v/>
      </c>
      <c r="Q73" s="384" t="str">
        <f t="shared" si="32"/>
        <v/>
      </c>
      <c r="R73" s="385" t="str">
        <f t="shared" si="33"/>
        <v/>
      </c>
      <c r="S73" s="383" t="str">
        <f t="shared" si="34"/>
        <v/>
      </c>
      <c r="T73" s="382" t="str">
        <f t="shared" si="35"/>
        <v/>
      </c>
      <c r="U73" s="384" t="str">
        <f t="shared" si="36"/>
        <v/>
      </c>
      <c r="V73" s="385" t="str">
        <f t="shared" si="37"/>
        <v/>
      </c>
      <c r="W73" s="383" t="str">
        <f t="shared" si="38"/>
        <v/>
      </c>
      <c r="X73" s="382" t="str">
        <f t="shared" si="39"/>
        <v/>
      </c>
      <c r="Y73" s="384" t="str">
        <f t="shared" si="40"/>
        <v/>
      </c>
      <c r="Z73" s="385" t="str">
        <f t="shared" si="41"/>
        <v/>
      </c>
      <c r="AA73" s="383" t="str">
        <f t="shared" si="42"/>
        <v/>
      </c>
      <c r="AB73" s="382" t="str">
        <f t="shared" si="43"/>
        <v/>
      </c>
      <c r="AC73" s="384" t="str">
        <f t="shared" si="44"/>
        <v/>
      </c>
      <c r="AD73" s="385" t="str">
        <f t="shared" si="45"/>
        <v/>
      </c>
      <c r="AE73" s="383" t="str">
        <f t="shared" si="46"/>
        <v/>
      </c>
      <c r="AF73" s="382" t="str">
        <f t="shared" si="47"/>
        <v/>
      </c>
      <c r="AG73" s="384" t="str">
        <f t="shared" si="48"/>
        <v/>
      </c>
      <c r="AH73" s="385" t="str">
        <f t="shared" si="49"/>
        <v/>
      </c>
      <c r="AI73" s="383" t="str">
        <f t="shared" si="50"/>
        <v/>
      </c>
      <c r="AJ73" s="382" t="str">
        <f t="shared" si="51"/>
        <v/>
      </c>
      <c r="AK73" s="386" t="str">
        <f t="shared" si="52"/>
        <v/>
      </c>
      <c r="AL73" s="387" t="str">
        <f t="shared" si="53"/>
        <v/>
      </c>
      <c r="AM73" s="383" t="str">
        <f t="shared" si="54"/>
        <v/>
      </c>
      <c r="AN73" s="38"/>
    </row>
    <row r="74" spans="1:40" ht="12.75" x14ac:dyDescent="0.2">
      <c r="A74" s="26"/>
      <c r="B74" s="38"/>
      <c r="C74" s="278" t="s">
        <v>246</v>
      </c>
      <c r="D74" s="278" t="str">
        <f>IF('WK2 - Notional General Income'!C31="","",'WK2 - Notional General Income'!C31)</f>
        <v/>
      </c>
      <c r="E74" s="385" t="str">
        <f>IF('WK2 - Notional General Income'!L31="","",'WK2 - Notional General Income'!L31/'WK2 - Notional General Income'!D31)</f>
        <v/>
      </c>
      <c r="F74" s="385" t="str">
        <f>IF('WK3 - Notional GI 16-17 YIELD'!L28="","",'WK3 - Notional GI 16-17 YIELD'!L28/'WK3 - Notional GI 16-17 YIELD'!D28)</f>
        <v/>
      </c>
      <c r="G74" s="545"/>
      <c r="H74" s="545"/>
      <c r="I74" s="545"/>
      <c r="J74" s="545"/>
      <c r="K74" s="545"/>
      <c r="L74" s="545"/>
      <c r="M74" s="38"/>
      <c r="N74" s="382" t="str">
        <f t="shared" si="29"/>
        <v/>
      </c>
      <c r="O74" s="383" t="str">
        <f t="shared" si="30"/>
        <v/>
      </c>
      <c r="P74" s="382" t="str">
        <f t="shared" si="31"/>
        <v/>
      </c>
      <c r="Q74" s="384" t="str">
        <f t="shared" si="32"/>
        <v/>
      </c>
      <c r="R74" s="385" t="str">
        <f t="shared" si="33"/>
        <v/>
      </c>
      <c r="S74" s="383" t="str">
        <f t="shared" si="34"/>
        <v/>
      </c>
      <c r="T74" s="382" t="str">
        <f t="shared" si="35"/>
        <v/>
      </c>
      <c r="U74" s="384" t="str">
        <f t="shared" si="36"/>
        <v/>
      </c>
      <c r="V74" s="385" t="str">
        <f t="shared" si="37"/>
        <v/>
      </c>
      <c r="W74" s="383" t="str">
        <f t="shared" si="38"/>
        <v/>
      </c>
      <c r="X74" s="382" t="str">
        <f t="shared" si="39"/>
        <v/>
      </c>
      <c r="Y74" s="384" t="str">
        <f t="shared" si="40"/>
        <v/>
      </c>
      <c r="Z74" s="385" t="str">
        <f t="shared" si="41"/>
        <v/>
      </c>
      <c r="AA74" s="383" t="str">
        <f t="shared" si="42"/>
        <v/>
      </c>
      <c r="AB74" s="382" t="str">
        <f t="shared" si="43"/>
        <v/>
      </c>
      <c r="AC74" s="384" t="str">
        <f t="shared" si="44"/>
        <v/>
      </c>
      <c r="AD74" s="385" t="str">
        <f t="shared" si="45"/>
        <v/>
      </c>
      <c r="AE74" s="383" t="str">
        <f t="shared" si="46"/>
        <v/>
      </c>
      <c r="AF74" s="382" t="str">
        <f t="shared" si="47"/>
        <v/>
      </c>
      <c r="AG74" s="384" t="str">
        <f t="shared" si="48"/>
        <v/>
      </c>
      <c r="AH74" s="385" t="str">
        <f t="shared" si="49"/>
        <v/>
      </c>
      <c r="AI74" s="383" t="str">
        <f t="shared" si="50"/>
        <v/>
      </c>
      <c r="AJ74" s="382" t="str">
        <f t="shared" si="51"/>
        <v/>
      </c>
      <c r="AK74" s="386" t="str">
        <f t="shared" si="52"/>
        <v/>
      </c>
      <c r="AL74" s="387" t="str">
        <f t="shared" si="53"/>
        <v/>
      </c>
      <c r="AM74" s="383" t="str">
        <f t="shared" si="54"/>
        <v/>
      </c>
      <c r="AN74" s="38"/>
    </row>
    <row r="75" spans="1:40" ht="12.75" x14ac:dyDescent="0.2">
      <c r="A75" s="26"/>
      <c r="B75" s="38"/>
      <c r="C75" s="278" t="s">
        <v>246</v>
      </c>
      <c r="D75" s="278" t="str">
        <f>IF('WK2 - Notional General Income'!C32="","",'WK2 - Notional General Income'!C32)</f>
        <v/>
      </c>
      <c r="E75" s="385" t="str">
        <f>IF('WK2 - Notional General Income'!L32="","",'WK2 - Notional General Income'!L32/'WK2 - Notional General Income'!D32)</f>
        <v/>
      </c>
      <c r="F75" s="385" t="str">
        <f>IF('WK3 - Notional GI 16-17 YIELD'!L29="","",'WK3 - Notional GI 16-17 YIELD'!L29/'WK3 - Notional GI 16-17 YIELD'!D29)</f>
        <v/>
      </c>
      <c r="G75" s="545"/>
      <c r="H75" s="545"/>
      <c r="I75" s="545"/>
      <c r="J75" s="545"/>
      <c r="K75" s="545"/>
      <c r="L75" s="545"/>
      <c r="M75" s="38"/>
      <c r="N75" s="382" t="str">
        <f t="shared" si="29"/>
        <v/>
      </c>
      <c r="O75" s="383" t="str">
        <f t="shared" si="30"/>
        <v/>
      </c>
      <c r="P75" s="382" t="str">
        <f t="shared" si="31"/>
        <v/>
      </c>
      <c r="Q75" s="384" t="str">
        <f t="shared" si="32"/>
        <v/>
      </c>
      <c r="R75" s="385" t="str">
        <f t="shared" si="33"/>
        <v/>
      </c>
      <c r="S75" s="383" t="str">
        <f t="shared" si="34"/>
        <v/>
      </c>
      <c r="T75" s="382" t="str">
        <f t="shared" si="35"/>
        <v/>
      </c>
      <c r="U75" s="384" t="str">
        <f t="shared" si="36"/>
        <v/>
      </c>
      <c r="V75" s="385" t="str">
        <f t="shared" si="37"/>
        <v/>
      </c>
      <c r="W75" s="383" t="str">
        <f t="shared" si="38"/>
        <v/>
      </c>
      <c r="X75" s="382" t="str">
        <f t="shared" si="39"/>
        <v/>
      </c>
      <c r="Y75" s="384" t="str">
        <f t="shared" si="40"/>
        <v/>
      </c>
      <c r="Z75" s="385" t="str">
        <f t="shared" si="41"/>
        <v/>
      </c>
      <c r="AA75" s="383" t="str">
        <f t="shared" si="42"/>
        <v/>
      </c>
      <c r="AB75" s="382" t="str">
        <f t="shared" si="43"/>
        <v/>
      </c>
      <c r="AC75" s="384" t="str">
        <f t="shared" si="44"/>
        <v/>
      </c>
      <c r="AD75" s="385" t="str">
        <f t="shared" si="45"/>
        <v/>
      </c>
      <c r="AE75" s="383" t="str">
        <f t="shared" si="46"/>
        <v/>
      </c>
      <c r="AF75" s="382" t="str">
        <f t="shared" si="47"/>
        <v/>
      </c>
      <c r="AG75" s="384" t="str">
        <f t="shared" si="48"/>
        <v/>
      </c>
      <c r="AH75" s="385" t="str">
        <f t="shared" si="49"/>
        <v/>
      </c>
      <c r="AI75" s="383" t="str">
        <f t="shared" si="50"/>
        <v/>
      </c>
      <c r="AJ75" s="382" t="str">
        <f t="shared" si="51"/>
        <v/>
      </c>
      <c r="AK75" s="386" t="str">
        <f t="shared" si="52"/>
        <v/>
      </c>
      <c r="AL75" s="387" t="str">
        <f t="shared" si="53"/>
        <v/>
      </c>
      <c r="AM75" s="383" t="str">
        <f t="shared" si="54"/>
        <v/>
      </c>
      <c r="AN75" s="38"/>
    </row>
    <row r="76" spans="1:40" ht="12.75" x14ac:dyDescent="0.2">
      <c r="A76" s="26"/>
      <c r="B76" s="38"/>
      <c r="C76" s="278" t="s">
        <v>246</v>
      </c>
      <c r="D76" s="278" t="str">
        <f>IF('WK2 - Notional General Income'!C33="","",'WK2 - Notional General Income'!C33)</f>
        <v/>
      </c>
      <c r="E76" s="385" t="str">
        <f>IF('WK2 - Notional General Income'!L33="","",'WK2 - Notional General Income'!L33/'WK2 - Notional General Income'!D33)</f>
        <v/>
      </c>
      <c r="F76" s="385" t="str">
        <f>IF('WK3 - Notional GI 16-17 YIELD'!L30="","",'WK3 - Notional GI 16-17 YIELD'!L30/'WK3 - Notional GI 16-17 YIELD'!D30)</f>
        <v/>
      </c>
      <c r="G76" s="545"/>
      <c r="H76" s="545"/>
      <c r="I76" s="545"/>
      <c r="J76" s="545"/>
      <c r="K76" s="545"/>
      <c r="L76" s="545"/>
      <c r="M76" s="38"/>
      <c r="N76" s="382" t="str">
        <f t="shared" si="29"/>
        <v/>
      </c>
      <c r="O76" s="383" t="str">
        <f t="shared" si="30"/>
        <v/>
      </c>
      <c r="P76" s="382" t="str">
        <f t="shared" si="31"/>
        <v/>
      </c>
      <c r="Q76" s="384" t="str">
        <f t="shared" si="32"/>
        <v/>
      </c>
      <c r="R76" s="385" t="str">
        <f t="shared" si="33"/>
        <v/>
      </c>
      <c r="S76" s="383" t="str">
        <f t="shared" si="34"/>
        <v/>
      </c>
      <c r="T76" s="382" t="str">
        <f t="shared" si="35"/>
        <v/>
      </c>
      <c r="U76" s="384" t="str">
        <f t="shared" si="36"/>
        <v/>
      </c>
      <c r="V76" s="385" t="str">
        <f t="shared" si="37"/>
        <v/>
      </c>
      <c r="W76" s="383" t="str">
        <f t="shared" si="38"/>
        <v/>
      </c>
      <c r="X76" s="382" t="str">
        <f t="shared" si="39"/>
        <v/>
      </c>
      <c r="Y76" s="384" t="str">
        <f t="shared" si="40"/>
        <v/>
      </c>
      <c r="Z76" s="385" t="str">
        <f t="shared" si="41"/>
        <v/>
      </c>
      <c r="AA76" s="383" t="str">
        <f t="shared" si="42"/>
        <v/>
      </c>
      <c r="AB76" s="382" t="str">
        <f t="shared" si="43"/>
        <v/>
      </c>
      <c r="AC76" s="384" t="str">
        <f t="shared" si="44"/>
        <v/>
      </c>
      <c r="AD76" s="385" t="str">
        <f t="shared" si="45"/>
        <v/>
      </c>
      <c r="AE76" s="383" t="str">
        <f t="shared" si="46"/>
        <v/>
      </c>
      <c r="AF76" s="382" t="str">
        <f t="shared" si="47"/>
        <v/>
      </c>
      <c r="AG76" s="384" t="str">
        <f t="shared" si="48"/>
        <v/>
      </c>
      <c r="AH76" s="385" t="str">
        <f t="shared" si="49"/>
        <v/>
      </c>
      <c r="AI76" s="383" t="str">
        <f t="shared" si="50"/>
        <v/>
      </c>
      <c r="AJ76" s="382" t="str">
        <f t="shared" si="51"/>
        <v/>
      </c>
      <c r="AK76" s="386" t="str">
        <f t="shared" si="52"/>
        <v/>
      </c>
      <c r="AL76" s="387" t="str">
        <f t="shared" si="53"/>
        <v/>
      </c>
      <c r="AM76" s="383" t="str">
        <f t="shared" si="54"/>
        <v/>
      </c>
      <c r="AN76" s="38"/>
    </row>
    <row r="77" spans="1:40" ht="12.75" x14ac:dyDescent="0.2">
      <c r="A77" s="26"/>
      <c r="B77" s="38"/>
      <c r="C77" s="278" t="s">
        <v>246</v>
      </c>
      <c r="D77" s="278" t="str">
        <f>IF('WK2 - Notional General Income'!C34="","",'WK2 - Notional General Income'!C34)</f>
        <v/>
      </c>
      <c r="E77" s="385" t="str">
        <f>IF('WK2 - Notional General Income'!L34="","",'WK2 - Notional General Income'!L34/'WK2 - Notional General Income'!D34)</f>
        <v/>
      </c>
      <c r="F77" s="385" t="str">
        <f>IF('WK3 - Notional GI 16-17 YIELD'!L31="","",'WK3 - Notional GI 16-17 YIELD'!L31/'WK3 - Notional GI 16-17 YIELD'!D31)</f>
        <v/>
      </c>
      <c r="G77" s="545"/>
      <c r="H77" s="545"/>
      <c r="I77" s="545"/>
      <c r="J77" s="545"/>
      <c r="K77" s="545"/>
      <c r="L77" s="545"/>
      <c r="M77" s="38"/>
      <c r="N77" s="382" t="str">
        <f t="shared" si="29"/>
        <v/>
      </c>
      <c r="O77" s="383" t="str">
        <f t="shared" si="30"/>
        <v/>
      </c>
      <c r="P77" s="382" t="str">
        <f t="shared" si="31"/>
        <v/>
      </c>
      <c r="Q77" s="384" t="str">
        <f t="shared" si="32"/>
        <v/>
      </c>
      <c r="R77" s="385" t="str">
        <f t="shared" si="33"/>
        <v/>
      </c>
      <c r="S77" s="383" t="str">
        <f t="shared" si="34"/>
        <v/>
      </c>
      <c r="T77" s="382" t="str">
        <f t="shared" si="35"/>
        <v/>
      </c>
      <c r="U77" s="384" t="str">
        <f t="shared" si="36"/>
        <v/>
      </c>
      <c r="V77" s="385" t="str">
        <f t="shared" si="37"/>
        <v/>
      </c>
      <c r="W77" s="383" t="str">
        <f t="shared" si="38"/>
        <v/>
      </c>
      <c r="X77" s="382" t="str">
        <f t="shared" si="39"/>
        <v/>
      </c>
      <c r="Y77" s="384" t="str">
        <f t="shared" si="40"/>
        <v/>
      </c>
      <c r="Z77" s="385" t="str">
        <f t="shared" si="41"/>
        <v/>
      </c>
      <c r="AA77" s="383" t="str">
        <f t="shared" si="42"/>
        <v/>
      </c>
      <c r="AB77" s="382" t="str">
        <f t="shared" si="43"/>
        <v/>
      </c>
      <c r="AC77" s="384" t="str">
        <f t="shared" si="44"/>
        <v/>
      </c>
      <c r="AD77" s="385" t="str">
        <f t="shared" si="45"/>
        <v/>
      </c>
      <c r="AE77" s="383" t="str">
        <f t="shared" si="46"/>
        <v/>
      </c>
      <c r="AF77" s="382" t="str">
        <f t="shared" si="47"/>
        <v/>
      </c>
      <c r="AG77" s="384" t="str">
        <f t="shared" si="48"/>
        <v/>
      </c>
      <c r="AH77" s="385" t="str">
        <f t="shared" si="49"/>
        <v/>
      </c>
      <c r="AI77" s="383" t="str">
        <f t="shared" si="50"/>
        <v/>
      </c>
      <c r="AJ77" s="382" t="str">
        <f t="shared" si="51"/>
        <v/>
      </c>
      <c r="AK77" s="386" t="str">
        <f t="shared" si="52"/>
        <v/>
      </c>
      <c r="AL77" s="387" t="str">
        <f t="shared" si="53"/>
        <v/>
      </c>
      <c r="AM77" s="383" t="str">
        <f t="shared" si="54"/>
        <v/>
      </c>
      <c r="AN77" s="38"/>
    </row>
    <row r="78" spans="1:40" ht="12.75" x14ac:dyDescent="0.2">
      <c r="A78" s="26"/>
      <c r="B78" s="38"/>
      <c r="C78" s="278" t="s">
        <v>246</v>
      </c>
      <c r="D78" s="278" t="str">
        <f>IF('WK2 - Notional General Income'!C35="","",'WK2 - Notional General Income'!C35)</f>
        <v/>
      </c>
      <c r="E78" s="385" t="str">
        <f>IF('WK2 - Notional General Income'!L35="","",'WK2 - Notional General Income'!L35/'WK2 - Notional General Income'!D35)</f>
        <v/>
      </c>
      <c r="F78" s="385" t="str">
        <f>IF('WK3 - Notional GI 16-17 YIELD'!L32="","",'WK3 - Notional GI 16-17 YIELD'!L32/'WK3 - Notional GI 16-17 YIELD'!D32)</f>
        <v/>
      </c>
      <c r="G78" s="545"/>
      <c r="H78" s="545"/>
      <c r="I78" s="545"/>
      <c r="J78" s="545"/>
      <c r="K78" s="545"/>
      <c r="L78" s="545"/>
      <c r="M78" s="38"/>
      <c r="N78" s="382" t="str">
        <f t="shared" si="29"/>
        <v/>
      </c>
      <c r="O78" s="383" t="str">
        <f t="shared" si="30"/>
        <v/>
      </c>
      <c r="P78" s="382" t="str">
        <f t="shared" si="31"/>
        <v/>
      </c>
      <c r="Q78" s="384" t="str">
        <f t="shared" si="32"/>
        <v/>
      </c>
      <c r="R78" s="385" t="str">
        <f t="shared" si="33"/>
        <v/>
      </c>
      <c r="S78" s="383" t="str">
        <f t="shared" si="34"/>
        <v/>
      </c>
      <c r="T78" s="382" t="str">
        <f t="shared" si="35"/>
        <v/>
      </c>
      <c r="U78" s="384" t="str">
        <f t="shared" si="36"/>
        <v/>
      </c>
      <c r="V78" s="385" t="str">
        <f t="shared" si="37"/>
        <v/>
      </c>
      <c r="W78" s="383" t="str">
        <f t="shared" si="38"/>
        <v/>
      </c>
      <c r="X78" s="382" t="str">
        <f t="shared" si="39"/>
        <v/>
      </c>
      <c r="Y78" s="384" t="str">
        <f t="shared" si="40"/>
        <v/>
      </c>
      <c r="Z78" s="385" t="str">
        <f t="shared" si="41"/>
        <v/>
      </c>
      <c r="AA78" s="383" t="str">
        <f t="shared" si="42"/>
        <v/>
      </c>
      <c r="AB78" s="382" t="str">
        <f t="shared" si="43"/>
        <v/>
      </c>
      <c r="AC78" s="384" t="str">
        <f t="shared" si="44"/>
        <v/>
      </c>
      <c r="AD78" s="385" t="str">
        <f t="shared" si="45"/>
        <v/>
      </c>
      <c r="AE78" s="383" t="str">
        <f t="shared" si="46"/>
        <v/>
      </c>
      <c r="AF78" s="382" t="str">
        <f t="shared" si="47"/>
        <v/>
      </c>
      <c r="AG78" s="384" t="str">
        <f t="shared" si="48"/>
        <v/>
      </c>
      <c r="AH78" s="385" t="str">
        <f t="shared" si="49"/>
        <v/>
      </c>
      <c r="AI78" s="383" t="str">
        <f t="shared" si="50"/>
        <v/>
      </c>
      <c r="AJ78" s="382" t="str">
        <f t="shared" si="51"/>
        <v/>
      </c>
      <c r="AK78" s="386" t="str">
        <f t="shared" si="52"/>
        <v/>
      </c>
      <c r="AL78" s="387" t="str">
        <f t="shared" si="53"/>
        <v/>
      </c>
      <c r="AM78" s="383" t="str">
        <f t="shared" si="54"/>
        <v/>
      </c>
      <c r="AN78" s="38"/>
    </row>
    <row r="79" spans="1:40" ht="12.75" x14ac:dyDescent="0.2">
      <c r="A79" s="26"/>
      <c r="B79" s="38"/>
      <c r="C79" s="278" t="s">
        <v>246</v>
      </c>
      <c r="D79" s="278" t="str">
        <f>IF('WK2 - Notional General Income'!C36="","",'WK2 - Notional General Income'!C36)</f>
        <v/>
      </c>
      <c r="E79" s="385" t="str">
        <f>IF('WK2 - Notional General Income'!L36="","",'WK2 - Notional General Income'!L36/'WK2 - Notional General Income'!D36)</f>
        <v/>
      </c>
      <c r="F79" s="385" t="str">
        <f>IF('WK3 - Notional GI 16-17 YIELD'!L33="","",'WK3 - Notional GI 16-17 YIELD'!L33/'WK3 - Notional GI 16-17 YIELD'!D33)</f>
        <v/>
      </c>
      <c r="G79" s="545"/>
      <c r="H79" s="545"/>
      <c r="I79" s="545"/>
      <c r="J79" s="545"/>
      <c r="K79" s="545"/>
      <c r="L79" s="545"/>
      <c r="M79" s="38"/>
      <c r="N79" s="382" t="str">
        <f t="shared" si="29"/>
        <v/>
      </c>
      <c r="O79" s="383" t="str">
        <f t="shared" si="30"/>
        <v/>
      </c>
      <c r="P79" s="382" t="str">
        <f t="shared" si="31"/>
        <v/>
      </c>
      <c r="Q79" s="384" t="str">
        <f t="shared" si="32"/>
        <v/>
      </c>
      <c r="R79" s="385" t="str">
        <f t="shared" si="33"/>
        <v/>
      </c>
      <c r="S79" s="383" t="str">
        <f t="shared" si="34"/>
        <v/>
      </c>
      <c r="T79" s="382" t="str">
        <f t="shared" si="35"/>
        <v/>
      </c>
      <c r="U79" s="384" t="str">
        <f t="shared" si="36"/>
        <v/>
      </c>
      <c r="V79" s="385" t="str">
        <f t="shared" si="37"/>
        <v/>
      </c>
      <c r="W79" s="383" t="str">
        <f t="shared" si="38"/>
        <v/>
      </c>
      <c r="X79" s="382" t="str">
        <f t="shared" si="39"/>
        <v/>
      </c>
      <c r="Y79" s="384" t="str">
        <f t="shared" si="40"/>
        <v/>
      </c>
      <c r="Z79" s="385" t="str">
        <f t="shared" si="41"/>
        <v/>
      </c>
      <c r="AA79" s="383" t="str">
        <f t="shared" si="42"/>
        <v/>
      </c>
      <c r="AB79" s="382" t="str">
        <f t="shared" si="43"/>
        <v/>
      </c>
      <c r="AC79" s="384" t="str">
        <f t="shared" si="44"/>
        <v/>
      </c>
      <c r="AD79" s="385" t="str">
        <f t="shared" si="45"/>
        <v/>
      </c>
      <c r="AE79" s="383" t="str">
        <f t="shared" si="46"/>
        <v/>
      </c>
      <c r="AF79" s="382" t="str">
        <f t="shared" si="47"/>
        <v/>
      </c>
      <c r="AG79" s="384" t="str">
        <f t="shared" si="48"/>
        <v/>
      </c>
      <c r="AH79" s="385" t="str">
        <f t="shared" si="49"/>
        <v/>
      </c>
      <c r="AI79" s="383" t="str">
        <f t="shared" si="50"/>
        <v/>
      </c>
      <c r="AJ79" s="382" t="str">
        <f t="shared" si="51"/>
        <v/>
      </c>
      <c r="AK79" s="386" t="str">
        <f t="shared" si="52"/>
        <v/>
      </c>
      <c r="AL79" s="387" t="str">
        <f t="shared" si="53"/>
        <v/>
      </c>
      <c r="AM79" s="383" t="str">
        <f t="shared" si="54"/>
        <v/>
      </c>
      <c r="AN79" s="38"/>
    </row>
    <row r="80" spans="1:40" ht="12.75" x14ac:dyDescent="0.2">
      <c r="A80" s="26"/>
      <c r="B80" s="38"/>
      <c r="C80" s="278" t="s">
        <v>549</v>
      </c>
      <c r="D80" s="278" t="str">
        <f>IF('WK2 - Notional General Income'!C95="","",'WK2 - Notional General Income'!C95)</f>
        <v/>
      </c>
      <c r="E80" s="385" t="str">
        <f>IF('WK2 - Notional General Income'!L95="","",'WK2 - Notional General Income'!L95/'WK2 - Notional General Income'!D95)</f>
        <v/>
      </c>
      <c r="F80" s="385" t="str">
        <f>IF('WK3 - Notional GI 16-17 YIELD'!L92="","",'WK3 - Notional GI 16-17 YIELD'!L92/'WK3 - Notional GI 16-17 YIELD'!D92)</f>
        <v/>
      </c>
      <c r="G80" s="545"/>
      <c r="H80" s="545"/>
      <c r="I80" s="545"/>
      <c r="J80" s="545"/>
      <c r="K80" s="545"/>
      <c r="L80" s="545"/>
      <c r="M80" s="38"/>
      <c r="N80" s="382" t="str">
        <f t="shared" si="29"/>
        <v/>
      </c>
      <c r="O80" s="383" t="str">
        <f t="shared" si="30"/>
        <v/>
      </c>
      <c r="P80" s="382" t="str">
        <f t="shared" si="31"/>
        <v/>
      </c>
      <c r="Q80" s="384" t="str">
        <f t="shared" si="32"/>
        <v/>
      </c>
      <c r="R80" s="385" t="str">
        <f t="shared" si="33"/>
        <v/>
      </c>
      <c r="S80" s="383" t="str">
        <f t="shared" si="34"/>
        <v/>
      </c>
      <c r="T80" s="382" t="str">
        <f t="shared" si="35"/>
        <v/>
      </c>
      <c r="U80" s="384" t="str">
        <f t="shared" si="36"/>
        <v/>
      </c>
      <c r="V80" s="385" t="str">
        <f t="shared" si="37"/>
        <v/>
      </c>
      <c r="W80" s="383" t="str">
        <f t="shared" si="38"/>
        <v/>
      </c>
      <c r="X80" s="382" t="str">
        <f t="shared" si="39"/>
        <v/>
      </c>
      <c r="Y80" s="384" t="str">
        <f t="shared" si="40"/>
        <v/>
      </c>
      <c r="Z80" s="385" t="str">
        <f t="shared" si="41"/>
        <v/>
      </c>
      <c r="AA80" s="383" t="str">
        <f t="shared" si="42"/>
        <v/>
      </c>
      <c r="AB80" s="382" t="str">
        <f t="shared" si="43"/>
        <v/>
      </c>
      <c r="AC80" s="384" t="str">
        <f t="shared" si="44"/>
        <v/>
      </c>
      <c r="AD80" s="385" t="str">
        <f t="shared" si="45"/>
        <v/>
      </c>
      <c r="AE80" s="383" t="str">
        <f t="shared" si="46"/>
        <v/>
      </c>
      <c r="AF80" s="382" t="str">
        <f t="shared" si="47"/>
        <v/>
      </c>
      <c r="AG80" s="384" t="str">
        <f t="shared" si="48"/>
        <v/>
      </c>
      <c r="AH80" s="385" t="str">
        <f t="shared" si="49"/>
        <v/>
      </c>
      <c r="AI80" s="383" t="str">
        <f t="shared" si="50"/>
        <v/>
      </c>
      <c r="AJ80" s="382" t="str">
        <f t="shared" si="51"/>
        <v/>
      </c>
      <c r="AK80" s="386" t="str">
        <f t="shared" si="52"/>
        <v/>
      </c>
      <c r="AL80" s="387" t="str">
        <f t="shared" si="53"/>
        <v/>
      </c>
      <c r="AM80" s="383" t="str">
        <f t="shared" si="54"/>
        <v/>
      </c>
      <c r="AN80" s="38"/>
    </row>
    <row r="81" spans="1:40" ht="12.75" x14ac:dyDescent="0.2">
      <c r="A81" s="26"/>
      <c r="B81" s="38"/>
      <c r="C81" s="278" t="s">
        <v>549</v>
      </c>
      <c r="D81" s="278" t="str">
        <f>IF('WK2 - Notional General Income'!C96="","",'WK2 - Notional General Income'!C96)</f>
        <v/>
      </c>
      <c r="E81" s="385" t="str">
        <f>IF('WK2 - Notional General Income'!L96="","",'WK2 - Notional General Income'!L96/'WK2 - Notional General Income'!D96)</f>
        <v/>
      </c>
      <c r="F81" s="385" t="str">
        <f>IF('WK3 - Notional GI 16-17 YIELD'!L93="","",'WK3 - Notional GI 16-17 YIELD'!L93/'WK3 - Notional GI 16-17 YIELD'!D93)</f>
        <v/>
      </c>
      <c r="G81" s="545"/>
      <c r="H81" s="545"/>
      <c r="I81" s="545"/>
      <c r="J81" s="545"/>
      <c r="K81" s="545"/>
      <c r="L81" s="545"/>
      <c r="M81" s="38"/>
      <c r="N81" s="382" t="str">
        <f t="shared" si="29"/>
        <v/>
      </c>
      <c r="O81" s="383" t="str">
        <f t="shared" si="30"/>
        <v/>
      </c>
      <c r="P81" s="382" t="str">
        <f t="shared" si="31"/>
        <v/>
      </c>
      <c r="Q81" s="384" t="str">
        <f t="shared" si="32"/>
        <v/>
      </c>
      <c r="R81" s="385" t="str">
        <f t="shared" si="33"/>
        <v/>
      </c>
      <c r="S81" s="383" t="str">
        <f t="shared" si="34"/>
        <v/>
      </c>
      <c r="T81" s="382" t="str">
        <f t="shared" si="35"/>
        <v/>
      </c>
      <c r="U81" s="384" t="str">
        <f t="shared" si="36"/>
        <v/>
      </c>
      <c r="V81" s="385" t="str">
        <f t="shared" si="37"/>
        <v/>
      </c>
      <c r="W81" s="383" t="str">
        <f t="shared" si="38"/>
        <v/>
      </c>
      <c r="X81" s="382" t="str">
        <f t="shared" si="39"/>
        <v/>
      </c>
      <c r="Y81" s="384" t="str">
        <f t="shared" si="40"/>
        <v/>
      </c>
      <c r="Z81" s="385" t="str">
        <f t="shared" si="41"/>
        <v/>
      </c>
      <c r="AA81" s="383" t="str">
        <f t="shared" si="42"/>
        <v/>
      </c>
      <c r="AB81" s="382" t="str">
        <f t="shared" si="43"/>
        <v/>
      </c>
      <c r="AC81" s="384" t="str">
        <f t="shared" si="44"/>
        <v/>
      </c>
      <c r="AD81" s="385" t="str">
        <f t="shared" si="45"/>
        <v/>
      </c>
      <c r="AE81" s="383" t="str">
        <f t="shared" si="46"/>
        <v/>
      </c>
      <c r="AF81" s="382" t="str">
        <f t="shared" si="47"/>
        <v/>
      </c>
      <c r="AG81" s="384" t="str">
        <f t="shared" si="48"/>
        <v/>
      </c>
      <c r="AH81" s="385" t="str">
        <f t="shared" si="49"/>
        <v/>
      </c>
      <c r="AI81" s="383" t="str">
        <f t="shared" si="50"/>
        <v/>
      </c>
      <c r="AJ81" s="382" t="str">
        <f t="shared" si="51"/>
        <v/>
      </c>
      <c r="AK81" s="386" t="str">
        <f t="shared" si="52"/>
        <v/>
      </c>
      <c r="AL81" s="387" t="str">
        <f t="shared" si="53"/>
        <v/>
      </c>
      <c r="AM81" s="383" t="str">
        <f t="shared" si="54"/>
        <v/>
      </c>
      <c r="AN81" s="38"/>
    </row>
    <row r="82" spans="1:40" ht="12.75" x14ac:dyDescent="0.2">
      <c r="A82" s="26"/>
      <c r="B82" s="38"/>
      <c r="C82" s="278" t="s">
        <v>549</v>
      </c>
      <c r="D82" s="278" t="str">
        <f>IF('WK2 - Notional General Income'!C97="","",'WK2 - Notional General Income'!C97)</f>
        <v/>
      </c>
      <c r="E82" s="385" t="str">
        <f>IF('WK2 - Notional General Income'!L97="","",'WK2 - Notional General Income'!L97/'WK2 - Notional General Income'!D97)</f>
        <v/>
      </c>
      <c r="F82" s="385" t="str">
        <f>IF('WK3 - Notional GI 16-17 YIELD'!L94="","",'WK3 - Notional GI 16-17 YIELD'!L94/'WK3 - Notional GI 16-17 YIELD'!D94)</f>
        <v/>
      </c>
      <c r="G82" s="545"/>
      <c r="H82" s="545"/>
      <c r="I82" s="545"/>
      <c r="J82" s="545"/>
      <c r="K82" s="545"/>
      <c r="L82" s="545"/>
      <c r="M82" s="38"/>
      <c r="N82" s="382" t="str">
        <f t="shared" si="29"/>
        <v/>
      </c>
      <c r="O82" s="383" t="str">
        <f t="shared" si="30"/>
        <v/>
      </c>
      <c r="P82" s="382" t="str">
        <f t="shared" si="31"/>
        <v/>
      </c>
      <c r="Q82" s="384" t="str">
        <f t="shared" si="32"/>
        <v/>
      </c>
      <c r="R82" s="385" t="str">
        <f t="shared" si="33"/>
        <v/>
      </c>
      <c r="S82" s="383" t="str">
        <f t="shared" si="34"/>
        <v/>
      </c>
      <c r="T82" s="382" t="str">
        <f t="shared" si="35"/>
        <v/>
      </c>
      <c r="U82" s="384" t="str">
        <f t="shared" si="36"/>
        <v/>
      </c>
      <c r="V82" s="385" t="str">
        <f t="shared" si="37"/>
        <v/>
      </c>
      <c r="W82" s="383" t="str">
        <f t="shared" si="38"/>
        <v/>
      </c>
      <c r="X82" s="382" t="str">
        <f t="shared" si="39"/>
        <v/>
      </c>
      <c r="Y82" s="384" t="str">
        <f t="shared" si="40"/>
        <v/>
      </c>
      <c r="Z82" s="385" t="str">
        <f t="shared" si="41"/>
        <v/>
      </c>
      <c r="AA82" s="383" t="str">
        <f t="shared" si="42"/>
        <v/>
      </c>
      <c r="AB82" s="382" t="str">
        <f t="shared" si="43"/>
        <v/>
      </c>
      <c r="AC82" s="384" t="str">
        <f t="shared" si="44"/>
        <v/>
      </c>
      <c r="AD82" s="385" t="str">
        <f t="shared" si="45"/>
        <v/>
      </c>
      <c r="AE82" s="383" t="str">
        <f t="shared" si="46"/>
        <v/>
      </c>
      <c r="AF82" s="382" t="str">
        <f t="shared" si="47"/>
        <v/>
      </c>
      <c r="AG82" s="384" t="str">
        <f t="shared" si="48"/>
        <v/>
      </c>
      <c r="AH82" s="385" t="str">
        <f t="shared" si="49"/>
        <v/>
      </c>
      <c r="AI82" s="383" t="str">
        <f t="shared" si="50"/>
        <v/>
      </c>
      <c r="AJ82" s="382" t="str">
        <f t="shared" si="51"/>
        <v/>
      </c>
      <c r="AK82" s="386" t="str">
        <f t="shared" si="52"/>
        <v/>
      </c>
      <c r="AL82" s="387" t="str">
        <f t="shared" si="53"/>
        <v/>
      </c>
      <c r="AM82" s="383" t="str">
        <f t="shared" si="54"/>
        <v/>
      </c>
      <c r="AN82" s="38"/>
    </row>
    <row r="83" spans="1:40" ht="12.75" x14ac:dyDescent="0.2">
      <c r="A83" s="26"/>
      <c r="B83" s="38"/>
      <c r="C83" s="278" t="s">
        <v>549</v>
      </c>
      <c r="D83" s="278" t="str">
        <f>IF('WK2 - Notional General Income'!C98="","",'WK2 - Notional General Income'!C98)</f>
        <v/>
      </c>
      <c r="E83" s="385" t="str">
        <f>IF('WK2 - Notional General Income'!L98="","",'WK2 - Notional General Income'!L98/'WK2 - Notional General Income'!D98)</f>
        <v/>
      </c>
      <c r="F83" s="385" t="str">
        <f>IF('WK3 - Notional GI 16-17 YIELD'!L95="","",'WK3 - Notional GI 16-17 YIELD'!L95/'WK3 - Notional GI 16-17 YIELD'!D95)</f>
        <v/>
      </c>
      <c r="G83" s="545"/>
      <c r="H83" s="545"/>
      <c r="I83" s="545"/>
      <c r="J83" s="545"/>
      <c r="K83" s="545"/>
      <c r="L83" s="545"/>
      <c r="M83" s="38"/>
      <c r="N83" s="382" t="str">
        <f t="shared" si="29"/>
        <v/>
      </c>
      <c r="O83" s="383" t="str">
        <f t="shared" si="30"/>
        <v/>
      </c>
      <c r="P83" s="382" t="str">
        <f t="shared" si="31"/>
        <v/>
      </c>
      <c r="Q83" s="384" t="str">
        <f t="shared" si="32"/>
        <v/>
      </c>
      <c r="R83" s="385" t="str">
        <f t="shared" si="33"/>
        <v/>
      </c>
      <c r="S83" s="383" t="str">
        <f t="shared" si="34"/>
        <v/>
      </c>
      <c r="T83" s="382" t="str">
        <f t="shared" si="35"/>
        <v/>
      </c>
      <c r="U83" s="384" t="str">
        <f t="shared" si="36"/>
        <v/>
      </c>
      <c r="V83" s="385" t="str">
        <f t="shared" si="37"/>
        <v/>
      </c>
      <c r="W83" s="383" t="str">
        <f t="shared" si="38"/>
        <v/>
      </c>
      <c r="X83" s="382" t="str">
        <f t="shared" si="39"/>
        <v/>
      </c>
      <c r="Y83" s="384" t="str">
        <f t="shared" si="40"/>
        <v/>
      </c>
      <c r="Z83" s="385" t="str">
        <f t="shared" si="41"/>
        <v/>
      </c>
      <c r="AA83" s="383" t="str">
        <f t="shared" si="42"/>
        <v/>
      </c>
      <c r="AB83" s="382" t="str">
        <f t="shared" si="43"/>
        <v/>
      </c>
      <c r="AC83" s="384" t="str">
        <f t="shared" si="44"/>
        <v/>
      </c>
      <c r="AD83" s="385" t="str">
        <f t="shared" si="45"/>
        <v/>
      </c>
      <c r="AE83" s="383" t="str">
        <f t="shared" si="46"/>
        <v/>
      </c>
      <c r="AF83" s="382" t="str">
        <f t="shared" si="47"/>
        <v/>
      </c>
      <c r="AG83" s="384" t="str">
        <f t="shared" si="48"/>
        <v/>
      </c>
      <c r="AH83" s="385" t="str">
        <f t="shared" si="49"/>
        <v/>
      </c>
      <c r="AI83" s="383" t="str">
        <f t="shared" si="50"/>
        <v/>
      </c>
      <c r="AJ83" s="382" t="str">
        <f t="shared" si="51"/>
        <v/>
      </c>
      <c r="AK83" s="386" t="str">
        <f t="shared" si="52"/>
        <v/>
      </c>
      <c r="AL83" s="387" t="str">
        <f t="shared" si="53"/>
        <v/>
      </c>
      <c r="AM83" s="383" t="str">
        <f t="shared" si="54"/>
        <v/>
      </c>
      <c r="AN83" s="38"/>
    </row>
    <row r="84" spans="1:40" ht="12.75" x14ac:dyDescent="0.2">
      <c r="A84" s="26"/>
      <c r="B84" s="38"/>
      <c r="C84" s="278" t="s">
        <v>549</v>
      </c>
      <c r="D84" s="278" t="str">
        <f>IF('WK2 - Notional General Income'!C99="","",'WK2 - Notional General Income'!C99)</f>
        <v/>
      </c>
      <c r="E84" s="385" t="str">
        <f>IF('WK2 - Notional General Income'!L99="","",'WK2 - Notional General Income'!L99/'WK2 - Notional General Income'!D99)</f>
        <v/>
      </c>
      <c r="F84" s="385" t="str">
        <f>IF('WK3 - Notional GI 16-17 YIELD'!L96="","",'WK3 - Notional GI 16-17 YIELD'!L96/'WK3 - Notional GI 16-17 YIELD'!D96)</f>
        <v/>
      </c>
      <c r="G84" s="545"/>
      <c r="H84" s="545"/>
      <c r="I84" s="545"/>
      <c r="J84" s="545"/>
      <c r="K84" s="545"/>
      <c r="L84" s="545"/>
      <c r="M84" s="38"/>
      <c r="N84" s="382" t="str">
        <f t="shared" si="29"/>
        <v/>
      </c>
      <c r="O84" s="383" t="str">
        <f t="shared" si="30"/>
        <v/>
      </c>
      <c r="P84" s="382" t="str">
        <f t="shared" si="31"/>
        <v/>
      </c>
      <c r="Q84" s="384" t="str">
        <f t="shared" si="32"/>
        <v/>
      </c>
      <c r="R84" s="385" t="str">
        <f t="shared" si="33"/>
        <v/>
      </c>
      <c r="S84" s="383" t="str">
        <f t="shared" si="34"/>
        <v/>
      </c>
      <c r="T84" s="382" t="str">
        <f t="shared" si="35"/>
        <v/>
      </c>
      <c r="U84" s="384" t="str">
        <f t="shared" si="36"/>
        <v/>
      </c>
      <c r="V84" s="385" t="str">
        <f t="shared" si="37"/>
        <v/>
      </c>
      <c r="W84" s="383" t="str">
        <f t="shared" si="38"/>
        <v/>
      </c>
      <c r="X84" s="382" t="str">
        <f t="shared" si="39"/>
        <v/>
      </c>
      <c r="Y84" s="384" t="str">
        <f t="shared" si="40"/>
        <v/>
      </c>
      <c r="Z84" s="385" t="str">
        <f t="shared" si="41"/>
        <v/>
      </c>
      <c r="AA84" s="383" t="str">
        <f t="shared" si="42"/>
        <v/>
      </c>
      <c r="AB84" s="382" t="str">
        <f t="shared" si="43"/>
        <v/>
      </c>
      <c r="AC84" s="384" t="str">
        <f t="shared" si="44"/>
        <v/>
      </c>
      <c r="AD84" s="385" t="str">
        <f t="shared" si="45"/>
        <v/>
      </c>
      <c r="AE84" s="383" t="str">
        <f t="shared" si="46"/>
        <v/>
      </c>
      <c r="AF84" s="382" t="str">
        <f t="shared" si="47"/>
        <v/>
      </c>
      <c r="AG84" s="384" t="str">
        <f t="shared" si="48"/>
        <v/>
      </c>
      <c r="AH84" s="385" t="str">
        <f t="shared" si="49"/>
        <v/>
      </c>
      <c r="AI84" s="383" t="str">
        <f t="shared" si="50"/>
        <v/>
      </c>
      <c r="AJ84" s="382" t="str">
        <f t="shared" si="51"/>
        <v/>
      </c>
      <c r="AK84" s="386" t="str">
        <f t="shared" si="52"/>
        <v/>
      </c>
      <c r="AL84" s="387" t="str">
        <f t="shared" si="53"/>
        <v/>
      </c>
      <c r="AM84" s="383" t="str">
        <f t="shared" si="54"/>
        <v/>
      </c>
      <c r="AN84" s="38"/>
    </row>
    <row r="85" spans="1:40" ht="12.75" x14ac:dyDescent="0.2">
      <c r="A85" s="26"/>
      <c r="B85" s="38"/>
      <c r="C85" s="278" t="s">
        <v>549</v>
      </c>
      <c r="D85" s="278" t="str">
        <f>IF('WK2 - Notional General Income'!C100="","",'WK2 - Notional General Income'!C100)</f>
        <v/>
      </c>
      <c r="E85" s="385" t="str">
        <f>IF('WK2 - Notional General Income'!L100="","",'WK2 - Notional General Income'!L100/'WK2 - Notional General Income'!D100)</f>
        <v/>
      </c>
      <c r="F85" s="385" t="str">
        <f>IF('WK3 - Notional GI 16-17 YIELD'!L97="","",'WK3 - Notional GI 16-17 YIELD'!L97/'WK3 - Notional GI 16-17 YIELD'!D97)</f>
        <v/>
      </c>
      <c r="G85" s="545"/>
      <c r="H85" s="545"/>
      <c r="I85" s="545"/>
      <c r="J85" s="545"/>
      <c r="K85" s="545"/>
      <c r="L85" s="545"/>
      <c r="M85" s="38"/>
      <c r="N85" s="382" t="str">
        <f t="shared" si="29"/>
        <v/>
      </c>
      <c r="O85" s="383" t="str">
        <f t="shared" si="30"/>
        <v/>
      </c>
      <c r="P85" s="382" t="str">
        <f t="shared" si="31"/>
        <v/>
      </c>
      <c r="Q85" s="384" t="str">
        <f t="shared" si="32"/>
        <v/>
      </c>
      <c r="R85" s="385" t="str">
        <f t="shared" si="33"/>
        <v/>
      </c>
      <c r="S85" s="383" t="str">
        <f t="shared" si="34"/>
        <v/>
      </c>
      <c r="T85" s="382" t="str">
        <f t="shared" si="35"/>
        <v/>
      </c>
      <c r="U85" s="384" t="str">
        <f t="shared" si="36"/>
        <v/>
      </c>
      <c r="V85" s="385" t="str">
        <f t="shared" si="37"/>
        <v/>
      </c>
      <c r="W85" s="383" t="str">
        <f t="shared" si="38"/>
        <v/>
      </c>
      <c r="X85" s="382" t="str">
        <f t="shared" si="39"/>
        <v/>
      </c>
      <c r="Y85" s="384" t="str">
        <f t="shared" si="40"/>
        <v/>
      </c>
      <c r="Z85" s="385" t="str">
        <f t="shared" si="41"/>
        <v/>
      </c>
      <c r="AA85" s="383" t="str">
        <f t="shared" si="42"/>
        <v/>
      </c>
      <c r="AB85" s="382" t="str">
        <f t="shared" si="43"/>
        <v/>
      </c>
      <c r="AC85" s="384" t="str">
        <f t="shared" si="44"/>
        <v/>
      </c>
      <c r="AD85" s="385" t="str">
        <f t="shared" si="45"/>
        <v/>
      </c>
      <c r="AE85" s="383" t="str">
        <f t="shared" si="46"/>
        <v/>
      </c>
      <c r="AF85" s="382" t="str">
        <f t="shared" si="47"/>
        <v/>
      </c>
      <c r="AG85" s="384" t="str">
        <f t="shared" si="48"/>
        <v/>
      </c>
      <c r="AH85" s="385" t="str">
        <f t="shared" si="49"/>
        <v/>
      </c>
      <c r="AI85" s="383" t="str">
        <f t="shared" si="50"/>
        <v/>
      </c>
      <c r="AJ85" s="382" t="str">
        <f t="shared" si="51"/>
        <v/>
      </c>
      <c r="AK85" s="386" t="str">
        <f t="shared" si="52"/>
        <v/>
      </c>
      <c r="AL85" s="387" t="str">
        <f t="shared" si="53"/>
        <v/>
      </c>
      <c r="AM85" s="383" t="str">
        <f t="shared" si="54"/>
        <v/>
      </c>
      <c r="AN85" s="38"/>
    </row>
    <row r="86" spans="1:40" ht="12.75" x14ac:dyDescent="0.2">
      <c r="A86" s="26"/>
      <c r="B86" s="38"/>
      <c r="C86" s="278" t="s">
        <v>549</v>
      </c>
      <c r="D86" s="278" t="str">
        <f>IF('WK2 - Notional General Income'!C101="","",'WK2 - Notional General Income'!C101)</f>
        <v/>
      </c>
      <c r="E86" s="385" t="str">
        <f>IF('WK2 - Notional General Income'!L101="","",'WK2 - Notional General Income'!L101/'WK2 - Notional General Income'!D101)</f>
        <v/>
      </c>
      <c r="F86" s="385" t="str">
        <f>IF('WK3 - Notional GI 16-17 YIELD'!L98="","",'WK3 - Notional GI 16-17 YIELD'!L98/'WK3 - Notional GI 16-17 YIELD'!D98)</f>
        <v/>
      </c>
      <c r="G86" s="545"/>
      <c r="H86" s="545"/>
      <c r="I86" s="545"/>
      <c r="J86" s="545"/>
      <c r="K86" s="545"/>
      <c r="L86" s="545"/>
      <c r="M86" s="38"/>
      <c r="N86" s="382" t="str">
        <f t="shared" si="29"/>
        <v/>
      </c>
      <c r="O86" s="383" t="str">
        <f t="shared" si="30"/>
        <v/>
      </c>
      <c r="P86" s="382" t="str">
        <f t="shared" si="31"/>
        <v/>
      </c>
      <c r="Q86" s="384" t="str">
        <f t="shared" si="32"/>
        <v/>
      </c>
      <c r="R86" s="385" t="str">
        <f t="shared" si="33"/>
        <v/>
      </c>
      <c r="S86" s="383" t="str">
        <f t="shared" si="34"/>
        <v/>
      </c>
      <c r="T86" s="382" t="str">
        <f t="shared" si="35"/>
        <v/>
      </c>
      <c r="U86" s="384" t="str">
        <f t="shared" si="36"/>
        <v/>
      </c>
      <c r="V86" s="385" t="str">
        <f t="shared" si="37"/>
        <v/>
      </c>
      <c r="W86" s="383" t="str">
        <f t="shared" si="38"/>
        <v/>
      </c>
      <c r="X86" s="382" t="str">
        <f t="shared" si="39"/>
        <v/>
      </c>
      <c r="Y86" s="384" t="str">
        <f t="shared" si="40"/>
        <v/>
      </c>
      <c r="Z86" s="385" t="str">
        <f t="shared" si="41"/>
        <v/>
      </c>
      <c r="AA86" s="383" t="str">
        <f t="shared" si="42"/>
        <v/>
      </c>
      <c r="AB86" s="382" t="str">
        <f t="shared" si="43"/>
        <v/>
      </c>
      <c r="AC86" s="384" t="str">
        <f t="shared" si="44"/>
        <v/>
      </c>
      <c r="AD86" s="385" t="str">
        <f t="shared" si="45"/>
        <v/>
      </c>
      <c r="AE86" s="383" t="str">
        <f t="shared" si="46"/>
        <v/>
      </c>
      <c r="AF86" s="382" t="str">
        <f t="shared" si="47"/>
        <v/>
      </c>
      <c r="AG86" s="384" t="str">
        <f t="shared" si="48"/>
        <v/>
      </c>
      <c r="AH86" s="385" t="str">
        <f t="shared" si="49"/>
        <v/>
      </c>
      <c r="AI86" s="383" t="str">
        <f t="shared" si="50"/>
        <v/>
      </c>
      <c r="AJ86" s="382" t="str">
        <f t="shared" si="51"/>
        <v/>
      </c>
      <c r="AK86" s="386" t="str">
        <f t="shared" si="52"/>
        <v/>
      </c>
      <c r="AL86" s="387" t="str">
        <f t="shared" si="53"/>
        <v/>
      </c>
      <c r="AM86" s="383" t="str">
        <f t="shared" si="54"/>
        <v/>
      </c>
      <c r="AN86" s="38"/>
    </row>
    <row r="87" spans="1:40" ht="12.75" x14ac:dyDescent="0.2">
      <c r="A87" s="26"/>
      <c r="B87" s="38"/>
      <c r="C87" s="278" t="s">
        <v>549</v>
      </c>
      <c r="D87" s="278" t="str">
        <f>IF('WK2 - Notional General Income'!C102="","",'WK2 - Notional General Income'!C102)</f>
        <v/>
      </c>
      <c r="E87" s="385" t="str">
        <f>IF('WK2 - Notional General Income'!L102="","",'WK2 - Notional General Income'!L102/'WK2 - Notional General Income'!D102)</f>
        <v/>
      </c>
      <c r="F87" s="385" t="str">
        <f>IF('WK3 - Notional GI 16-17 YIELD'!L99="","",'WK3 - Notional GI 16-17 YIELD'!L99/'WK3 - Notional GI 16-17 YIELD'!D99)</f>
        <v/>
      </c>
      <c r="G87" s="545"/>
      <c r="H87" s="545"/>
      <c r="I87" s="545"/>
      <c r="J87" s="545"/>
      <c r="K87" s="545"/>
      <c r="L87" s="545"/>
      <c r="M87" s="38"/>
      <c r="N87" s="382" t="str">
        <f t="shared" si="29"/>
        <v/>
      </c>
      <c r="O87" s="383" t="str">
        <f t="shared" si="30"/>
        <v/>
      </c>
      <c r="P87" s="382" t="str">
        <f t="shared" si="31"/>
        <v/>
      </c>
      <c r="Q87" s="384" t="str">
        <f t="shared" si="32"/>
        <v/>
      </c>
      <c r="R87" s="385" t="str">
        <f t="shared" si="33"/>
        <v/>
      </c>
      <c r="S87" s="383" t="str">
        <f t="shared" si="34"/>
        <v/>
      </c>
      <c r="T87" s="382" t="str">
        <f t="shared" si="35"/>
        <v/>
      </c>
      <c r="U87" s="384" t="str">
        <f t="shared" si="36"/>
        <v/>
      </c>
      <c r="V87" s="385" t="str">
        <f t="shared" si="37"/>
        <v/>
      </c>
      <c r="W87" s="383" t="str">
        <f t="shared" si="38"/>
        <v/>
      </c>
      <c r="X87" s="382" t="str">
        <f t="shared" si="39"/>
        <v/>
      </c>
      <c r="Y87" s="384" t="str">
        <f t="shared" si="40"/>
        <v/>
      </c>
      <c r="Z87" s="385" t="str">
        <f t="shared" si="41"/>
        <v/>
      </c>
      <c r="AA87" s="383" t="str">
        <f t="shared" si="42"/>
        <v/>
      </c>
      <c r="AB87" s="382" t="str">
        <f t="shared" si="43"/>
        <v/>
      </c>
      <c r="AC87" s="384" t="str">
        <f t="shared" si="44"/>
        <v/>
      </c>
      <c r="AD87" s="385" t="str">
        <f t="shared" si="45"/>
        <v/>
      </c>
      <c r="AE87" s="383" t="str">
        <f t="shared" si="46"/>
        <v/>
      </c>
      <c r="AF87" s="382" t="str">
        <f t="shared" si="47"/>
        <v/>
      </c>
      <c r="AG87" s="384" t="str">
        <f t="shared" si="48"/>
        <v/>
      </c>
      <c r="AH87" s="385" t="str">
        <f t="shared" si="49"/>
        <v/>
      </c>
      <c r="AI87" s="383" t="str">
        <f t="shared" si="50"/>
        <v/>
      </c>
      <c r="AJ87" s="382" t="str">
        <f t="shared" si="51"/>
        <v/>
      </c>
      <c r="AK87" s="386" t="str">
        <f t="shared" si="52"/>
        <v/>
      </c>
      <c r="AL87" s="387" t="str">
        <f t="shared" si="53"/>
        <v/>
      </c>
      <c r="AM87" s="383" t="str">
        <f t="shared" si="54"/>
        <v/>
      </c>
      <c r="AN87" s="38"/>
    </row>
    <row r="88" spans="1:40" ht="12.75" x14ac:dyDescent="0.2">
      <c r="A88" s="26"/>
      <c r="B88" s="38"/>
      <c r="C88" s="278" t="s">
        <v>549</v>
      </c>
      <c r="D88" s="278" t="str">
        <f>IF('WK2 - Notional General Income'!C103="","",'WK2 - Notional General Income'!C103)</f>
        <v/>
      </c>
      <c r="E88" s="385" t="str">
        <f>IF('WK2 - Notional General Income'!L103="","",'WK2 - Notional General Income'!L103/'WK2 - Notional General Income'!D103)</f>
        <v/>
      </c>
      <c r="F88" s="385" t="str">
        <f>IF('WK3 - Notional GI 16-17 YIELD'!L100="","",'WK3 - Notional GI 16-17 YIELD'!L100/'WK3 - Notional GI 16-17 YIELD'!D100)</f>
        <v/>
      </c>
      <c r="G88" s="545"/>
      <c r="H88" s="545"/>
      <c r="I88" s="545"/>
      <c r="J88" s="545"/>
      <c r="K88" s="545"/>
      <c r="L88" s="545"/>
      <c r="M88" s="38"/>
      <c r="N88" s="382" t="str">
        <f t="shared" si="29"/>
        <v/>
      </c>
      <c r="O88" s="383" t="str">
        <f t="shared" si="30"/>
        <v/>
      </c>
      <c r="P88" s="382" t="str">
        <f t="shared" si="31"/>
        <v/>
      </c>
      <c r="Q88" s="384" t="str">
        <f t="shared" si="32"/>
        <v/>
      </c>
      <c r="R88" s="385" t="str">
        <f t="shared" si="33"/>
        <v/>
      </c>
      <c r="S88" s="383" t="str">
        <f t="shared" si="34"/>
        <v/>
      </c>
      <c r="T88" s="382" t="str">
        <f t="shared" si="35"/>
        <v/>
      </c>
      <c r="U88" s="384" t="str">
        <f t="shared" si="36"/>
        <v/>
      </c>
      <c r="V88" s="385" t="str">
        <f t="shared" si="37"/>
        <v/>
      </c>
      <c r="W88" s="383" t="str">
        <f t="shared" si="38"/>
        <v/>
      </c>
      <c r="X88" s="382" t="str">
        <f t="shared" si="39"/>
        <v/>
      </c>
      <c r="Y88" s="384" t="str">
        <f t="shared" si="40"/>
        <v/>
      </c>
      <c r="Z88" s="385" t="str">
        <f t="shared" si="41"/>
        <v/>
      </c>
      <c r="AA88" s="383" t="str">
        <f t="shared" si="42"/>
        <v/>
      </c>
      <c r="AB88" s="382" t="str">
        <f t="shared" si="43"/>
        <v/>
      </c>
      <c r="AC88" s="384" t="str">
        <f t="shared" si="44"/>
        <v/>
      </c>
      <c r="AD88" s="385" t="str">
        <f t="shared" si="45"/>
        <v/>
      </c>
      <c r="AE88" s="383" t="str">
        <f t="shared" si="46"/>
        <v/>
      </c>
      <c r="AF88" s="382" t="str">
        <f t="shared" si="47"/>
        <v/>
      </c>
      <c r="AG88" s="384" t="str">
        <f t="shared" si="48"/>
        <v/>
      </c>
      <c r="AH88" s="385" t="str">
        <f t="shared" si="49"/>
        <v/>
      </c>
      <c r="AI88" s="383" t="str">
        <f t="shared" si="50"/>
        <v/>
      </c>
      <c r="AJ88" s="382" t="str">
        <f t="shared" si="51"/>
        <v/>
      </c>
      <c r="AK88" s="386" t="str">
        <f t="shared" si="52"/>
        <v/>
      </c>
      <c r="AL88" s="387" t="str">
        <f t="shared" si="53"/>
        <v/>
      </c>
      <c r="AM88" s="383" t="str">
        <f t="shared" si="54"/>
        <v/>
      </c>
      <c r="AN88" s="38"/>
    </row>
    <row r="89" spans="1:40" ht="12.75" x14ac:dyDescent="0.2">
      <c r="A89" s="26"/>
      <c r="B89" s="38"/>
      <c r="C89" s="278" t="s">
        <v>549</v>
      </c>
      <c r="D89" s="278" t="str">
        <f>IF('WK2 - Notional General Income'!C104="","",'WK2 - Notional General Income'!C104)</f>
        <v/>
      </c>
      <c r="E89" s="385" t="str">
        <f>IF('WK2 - Notional General Income'!L104="","",'WK2 - Notional General Income'!L104/'WK2 - Notional General Income'!D104)</f>
        <v/>
      </c>
      <c r="F89" s="385" t="str">
        <f>IF('WK3 - Notional GI 16-17 YIELD'!L101="","",'WK3 - Notional GI 16-17 YIELD'!L101/'WK3 - Notional GI 16-17 YIELD'!D101)</f>
        <v/>
      </c>
      <c r="G89" s="545"/>
      <c r="H89" s="545"/>
      <c r="I89" s="545"/>
      <c r="J89" s="545"/>
      <c r="K89" s="545"/>
      <c r="L89" s="545"/>
      <c r="M89" s="38"/>
      <c r="N89" s="382" t="str">
        <f t="shared" si="29"/>
        <v/>
      </c>
      <c r="O89" s="383" t="str">
        <f t="shared" si="30"/>
        <v/>
      </c>
      <c r="P89" s="382" t="str">
        <f t="shared" si="31"/>
        <v/>
      </c>
      <c r="Q89" s="384" t="str">
        <f t="shared" si="32"/>
        <v/>
      </c>
      <c r="R89" s="385" t="str">
        <f t="shared" si="33"/>
        <v/>
      </c>
      <c r="S89" s="383" t="str">
        <f t="shared" si="34"/>
        <v/>
      </c>
      <c r="T89" s="382" t="str">
        <f t="shared" si="35"/>
        <v/>
      </c>
      <c r="U89" s="384" t="str">
        <f t="shared" si="36"/>
        <v/>
      </c>
      <c r="V89" s="385" t="str">
        <f t="shared" si="37"/>
        <v/>
      </c>
      <c r="W89" s="383" t="str">
        <f t="shared" si="38"/>
        <v/>
      </c>
      <c r="X89" s="382" t="str">
        <f t="shared" si="39"/>
        <v/>
      </c>
      <c r="Y89" s="384" t="str">
        <f t="shared" si="40"/>
        <v/>
      </c>
      <c r="Z89" s="385" t="str">
        <f t="shared" si="41"/>
        <v/>
      </c>
      <c r="AA89" s="383" t="str">
        <f t="shared" si="42"/>
        <v/>
      </c>
      <c r="AB89" s="382" t="str">
        <f t="shared" si="43"/>
        <v/>
      </c>
      <c r="AC89" s="384" t="str">
        <f t="shared" si="44"/>
        <v/>
      </c>
      <c r="AD89" s="385" t="str">
        <f t="shared" si="45"/>
        <v/>
      </c>
      <c r="AE89" s="383" t="str">
        <f t="shared" si="46"/>
        <v/>
      </c>
      <c r="AF89" s="382" t="str">
        <f t="shared" si="47"/>
        <v/>
      </c>
      <c r="AG89" s="384" t="str">
        <f t="shared" si="48"/>
        <v/>
      </c>
      <c r="AH89" s="385" t="str">
        <f t="shared" si="49"/>
        <v/>
      </c>
      <c r="AI89" s="383" t="str">
        <f t="shared" si="50"/>
        <v/>
      </c>
      <c r="AJ89" s="382" t="str">
        <f t="shared" si="51"/>
        <v/>
      </c>
      <c r="AK89" s="386" t="str">
        <f t="shared" si="52"/>
        <v/>
      </c>
      <c r="AL89" s="387" t="str">
        <f t="shared" si="53"/>
        <v/>
      </c>
      <c r="AM89" s="383" t="str">
        <f t="shared" si="54"/>
        <v/>
      </c>
      <c r="AN89" s="38"/>
    </row>
    <row r="90" spans="1:40" s="163" customFormat="1" ht="12.75" x14ac:dyDescent="0.2">
      <c r="A90" s="511"/>
      <c r="B90" s="512"/>
      <c r="C90" s="547"/>
      <c r="D90" s="547" t="s">
        <v>525</v>
      </c>
      <c r="E90" s="385">
        <f>IF(SUM(E60:E89)=0,"",(('WK2 - Notional General Income'!L37+SUM('WK2 - Notional General Income'!L95:L104))/('WK2 - Notional General Income'!D37)))</f>
        <v>1054.4583381949069</v>
      </c>
      <c r="F90" s="385">
        <f>IF(SUM(F60:F89)=0,"",('WK3 - Notional GI 16-17 YIELD'!L34+SUM('WK3 - Notional GI 16-17 YIELD'!L92:L101))/'WK3 - Notional GI 16-17 YIELD'!D34)</f>
        <v>1117.7849586343318</v>
      </c>
      <c r="G90" s="385">
        <f>G449/'WK3 - Notional GI 16-17 YIELD'!$D$34</f>
        <v>1145.7295826001898</v>
      </c>
      <c r="H90" s="385">
        <f>H449/'WK3 - Notional GI 16-17 YIELD'!$D$34</f>
        <v>1174.3728221651947</v>
      </c>
      <c r="I90" s="385">
        <f>I449/'WK3 - Notional GI 16-17 YIELD'!$D$34</f>
        <v>1203.7321427193244</v>
      </c>
      <c r="J90" s="385">
        <f>J449/'WK3 - Notional GI 16-17 YIELD'!$D$34</f>
        <v>1233.8254462873074</v>
      </c>
      <c r="K90" s="385">
        <f>K449/'WK3 - Notional GI 16-17 YIELD'!$D$34</f>
        <v>1264.6710824444897</v>
      </c>
      <c r="L90" s="385">
        <f>L449/'WK3 - Notional GI 16-17 YIELD'!$D$34</f>
        <v>1296.2878595056022</v>
      </c>
      <c r="M90" s="512"/>
      <c r="N90" s="382">
        <f t="shared" si="29"/>
        <v>63.326620439424914</v>
      </c>
      <c r="O90" s="383">
        <f t="shared" si="30"/>
        <v>6.0056066840755137E-2</v>
      </c>
      <c r="P90" s="382">
        <f t="shared" si="31"/>
        <v>27.944623965858</v>
      </c>
      <c r="Q90" s="384">
        <f t="shared" si="32"/>
        <v>2.4999999999999734E-2</v>
      </c>
      <c r="R90" s="385">
        <f t="shared" si="33"/>
        <v>91.271244405282914</v>
      </c>
      <c r="S90" s="383">
        <f t="shared" si="34"/>
        <v>8.6557468511773733E-2</v>
      </c>
      <c r="T90" s="382">
        <f t="shared" si="35"/>
        <v>28.643239565004933</v>
      </c>
      <c r="U90" s="384">
        <f t="shared" si="36"/>
        <v>2.5000000000000164E-2</v>
      </c>
      <c r="V90" s="385">
        <f t="shared" si="37"/>
        <v>119.91448397028785</v>
      </c>
      <c r="W90" s="383">
        <f t="shared" si="38"/>
        <v>0.11372140522456825</v>
      </c>
      <c r="X90" s="382">
        <f t="shared" si="39"/>
        <v>29.359320554129681</v>
      </c>
      <c r="Y90" s="384">
        <f t="shared" si="40"/>
        <v>2.4999999999999842E-2</v>
      </c>
      <c r="Z90" s="385">
        <f t="shared" si="41"/>
        <v>149.27380452441753</v>
      </c>
      <c r="AA90" s="383">
        <f t="shared" si="42"/>
        <v>0.14156444035518229</v>
      </c>
      <c r="AB90" s="382">
        <f t="shared" si="43"/>
        <v>30.093303567982957</v>
      </c>
      <c r="AC90" s="384">
        <f t="shared" si="44"/>
        <v>2.4999999999999873E-2</v>
      </c>
      <c r="AD90" s="385">
        <f t="shared" si="45"/>
        <v>179.36710809240049</v>
      </c>
      <c r="AE90" s="383">
        <f t="shared" si="46"/>
        <v>0.17010355136406169</v>
      </c>
      <c r="AF90" s="382">
        <f t="shared" si="47"/>
        <v>30.845636157182298</v>
      </c>
      <c r="AG90" s="384">
        <f t="shared" si="48"/>
        <v>2.4999999999999686E-2</v>
      </c>
      <c r="AH90" s="385">
        <f t="shared" si="49"/>
        <v>210.21274424958278</v>
      </c>
      <c r="AI90" s="383">
        <f t="shared" si="50"/>
        <v>0.19935614014816289</v>
      </c>
      <c r="AJ90" s="382">
        <f t="shared" si="51"/>
        <v>31.616777061112543</v>
      </c>
      <c r="AK90" s="386">
        <f t="shared" si="52"/>
        <v>2.5000000000000237E-2</v>
      </c>
      <c r="AL90" s="387">
        <f t="shared" si="53"/>
        <v>241.82952131069533</v>
      </c>
      <c r="AM90" s="383">
        <f t="shared" si="54"/>
        <v>0.22934004365186722</v>
      </c>
      <c r="AN90" s="512"/>
    </row>
    <row r="91" spans="1:40" ht="12.75" x14ac:dyDescent="0.2">
      <c r="A91" s="26"/>
      <c r="B91" s="38"/>
      <c r="C91" s="278" t="s">
        <v>248</v>
      </c>
      <c r="D91" s="278" t="str">
        <f>IF('WK2 - Notional General Income'!C38="","",'WK2 - Notional General Income'!C38)</f>
        <v/>
      </c>
      <c r="E91" s="385">
        <f>IF('WK2 - Notional General Income'!L38="","",'WK2 - Notional General Income'!L38/'WK2 - Notional General Income'!D38)</f>
        <v>951.98438722732897</v>
      </c>
      <c r="F91" s="385">
        <f>IF('WK3 - Notional GI 16-17 YIELD'!L35="","",'WK3 - Notional GI 16-17 YIELD'!L35/'WK3 - Notional GI 16-17 YIELD'!D35)</f>
        <v>1009.3988398708075</v>
      </c>
      <c r="G91" s="545">
        <f>+F91*1.025</f>
        <v>1034.6338108675775</v>
      </c>
      <c r="H91" s="545">
        <f t="shared" ref="H91:L91" si="59">+G91*1.025</f>
        <v>1060.4996561392668</v>
      </c>
      <c r="I91" s="545">
        <f t="shared" si="59"/>
        <v>1087.0121475427484</v>
      </c>
      <c r="J91" s="545">
        <f t="shared" si="59"/>
        <v>1114.187451231317</v>
      </c>
      <c r="K91" s="545">
        <f t="shared" si="59"/>
        <v>1142.0421375120998</v>
      </c>
      <c r="L91" s="545">
        <f t="shared" si="59"/>
        <v>1170.5931909499022</v>
      </c>
      <c r="M91" s="38"/>
      <c r="N91" s="382">
        <f t="shared" si="29"/>
        <v>57.414452643478512</v>
      </c>
      <c r="O91" s="383">
        <f t="shared" si="30"/>
        <v>6.0310288082243764E-2</v>
      </c>
      <c r="P91" s="382">
        <f t="shared" si="31"/>
        <v>25.234970996770016</v>
      </c>
      <c r="Q91" s="384">
        <f t="shared" si="32"/>
        <v>2.4999999999999831E-2</v>
      </c>
      <c r="R91" s="385">
        <f t="shared" si="33"/>
        <v>82.649423640248528</v>
      </c>
      <c r="S91" s="383">
        <f t="shared" si="34"/>
        <v>8.6818045284299677E-2</v>
      </c>
      <c r="T91" s="382">
        <f t="shared" si="35"/>
        <v>25.865845271689295</v>
      </c>
      <c r="U91" s="384">
        <f t="shared" si="36"/>
        <v>2.4999999999999863E-2</v>
      </c>
      <c r="V91" s="385">
        <f t="shared" si="37"/>
        <v>108.51526891193782</v>
      </c>
      <c r="W91" s="383">
        <f t="shared" si="38"/>
        <v>0.11398849641640703</v>
      </c>
      <c r="X91" s="382">
        <f t="shared" si="39"/>
        <v>26.51249140348159</v>
      </c>
      <c r="Y91" s="384">
        <f t="shared" si="40"/>
        <v>2.4999999999999925E-2</v>
      </c>
      <c r="Z91" s="385">
        <f t="shared" si="41"/>
        <v>135.02776031541941</v>
      </c>
      <c r="AA91" s="383">
        <f t="shared" si="42"/>
        <v>0.14183820882681711</v>
      </c>
      <c r="AB91" s="382">
        <f t="shared" si="43"/>
        <v>27.175303688568647</v>
      </c>
      <c r="AC91" s="384">
        <f t="shared" si="44"/>
        <v>2.4999999999999942E-2</v>
      </c>
      <c r="AD91" s="385">
        <f t="shared" si="45"/>
        <v>162.20306400398806</v>
      </c>
      <c r="AE91" s="383">
        <f t="shared" si="46"/>
        <v>0.17038416404748749</v>
      </c>
      <c r="AF91" s="382">
        <f t="shared" si="47"/>
        <v>27.854686280782744</v>
      </c>
      <c r="AG91" s="384">
        <f t="shared" si="48"/>
        <v>2.4999999999999838E-2</v>
      </c>
      <c r="AH91" s="385">
        <f t="shared" si="49"/>
        <v>190.0577502847708</v>
      </c>
      <c r="AI91" s="383">
        <f t="shared" si="50"/>
        <v>0.19964376814867446</v>
      </c>
      <c r="AJ91" s="382">
        <f t="shared" si="51"/>
        <v>28.551053437802466</v>
      </c>
      <c r="AK91" s="386">
        <f t="shared" si="52"/>
        <v>2.4999999999999974E-2</v>
      </c>
      <c r="AL91" s="387">
        <f t="shared" si="53"/>
        <v>218.60880372257327</v>
      </c>
      <c r="AM91" s="383">
        <f t="shared" si="54"/>
        <v>0.22963486235239131</v>
      </c>
      <c r="AN91" s="38"/>
    </row>
    <row r="92" spans="1:40" ht="12.75" x14ac:dyDescent="0.2">
      <c r="A92" s="26"/>
      <c r="B92" s="38"/>
      <c r="C92" s="278" t="s">
        <v>248</v>
      </c>
      <c r="D92" s="278" t="str">
        <f>IF('WK2 - Notional General Income'!C39="","",'WK2 - Notional General Income'!C39)</f>
        <v>Bellingen</v>
      </c>
      <c r="E92" s="385">
        <f>IF('WK2 - Notional General Income'!L39="","",'WK2 - Notional General Income'!L39/'WK2 - Notional General Income'!D39)</f>
        <v>1260.3512414757281</v>
      </c>
      <c r="F92" s="385">
        <f>IF('WK3 - Notional GI 16-17 YIELD'!L36="","",'WK3 - Notional GI 16-17 YIELD'!L36/'WK3 - Notional GI 16-17 YIELD'!D36)</f>
        <v>1336.1534719970873</v>
      </c>
      <c r="G92" s="545">
        <f t="shared" ref="G92:L92" si="60">+F92*1.025</f>
        <v>1369.5573087970145</v>
      </c>
      <c r="H92" s="545">
        <f t="shared" si="60"/>
        <v>1403.7962415169397</v>
      </c>
      <c r="I92" s="545">
        <f t="shared" si="60"/>
        <v>1438.8911475548632</v>
      </c>
      <c r="J92" s="545">
        <f t="shared" si="60"/>
        <v>1474.8634262437347</v>
      </c>
      <c r="K92" s="545">
        <f t="shared" si="60"/>
        <v>1511.7350118998279</v>
      </c>
      <c r="L92" s="545">
        <f t="shared" si="60"/>
        <v>1549.5283871973234</v>
      </c>
      <c r="M92" s="38"/>
      <c r="N92" s="382">
        <f t="shared" si="29"/>
        <v>75.802230521359206</v>
      </c>
      <c r="O92" s="383">
        <f t="shared" si="30"/>
        <v>6.014373456133023E-2</v>
      </c>
      <c r="P92" s="382">
        <f t="shared" si="31"/>
        <v>33.403836799927149</v>
      </c>
      <c r="Q92" s="384">
        <f t="shared" si="32"/>
        <v>2.4999999999999974E-2</v>
      </c>
      <c r="R92" s="385">
        <f t="shared" si="33"/>
        <v>109.20606732128635</v>
      </c>
      <c r="S92" s="383">
        <f t="shared" si="34"/>
        <v>8.6647327925363449E-2</v>
      </c>
      <c r="T92" s="382">
        <f t="shared" si="35"/>
        <v>34.238932719925288</v>
      </c>
      <c r="U92" s="384">
        <f t="shared" si="36"/>
        <v>2.4999999999999946E-2</v>
      </c>
      <c r="V92" s="385">
        <f t="shared" si="37"/>
        <v>143.44500004121164</v>
      </c>
      <c r="W92" s="383">
        <f t="shared" si="38"/>
        <v>0.11381351112349748</v>
      </c>
      <c r="X92" s="382">
        <f t="shared" si="39"/>
        <v>35.094906037923465</v>
      </c>
      <c r="Y92" s="384">
        <f t="shared" si="40"/>
        <v>2.4999999999999981E-2</v>
      </c>
      <c r="Z92" s="385">
        <f t="shared" si="41"/>
        <v>178.53990607913511</v>
      </c>
      <c r="AA92" s="383">
        <f t="shared" si="42"/>
        <v>0.14165884890158489</v>
      </c>
      <c r="AB92" s="382">
        <f t="shared" si="43"/>
        <v>35.972278688871484</v>
      </c>
      <c r="AC92" s="384">
        <f t="shared" si="44"/>
        <v>2.4999999999999932E-2</v>
      </c>
      <c r="AD92" s="385">
        <f t="shared" si="45"/>
        <v>214.51218476800659</v>
      </c>
      <c r="AE92" s="383">
        <f t="shared" si="46"/>
        <v>0.17020032012412445</v>
      </c>
      <c r="AF92" s="382">
        <f t="shared" si="47"/>
        <v>36.871585656093202</v>
      </c>
      <c r="AG92" s="384">
        <f t="shared" si="48"/>
        <v>2.4999999999999887E-2</v>
      </c>
      <c r="AH92" s="385">
        <f t="shared" si="49"/>
        <v>251.38377042409979</v>
      </c>
      <c r="AI92" s="383">
        <f t="shared" si="50"/>
        <v>0.19945532812722741</v>
      </c>
      <c r="AJ92" s="382">
        <f t="shared" si="51"/>
        <v>37.793375297495459</v>
      </c>
      <c r="AK92" s="386">
        <f t="shared" si="52"/>
        <v>2.4999999999999842E-2</v>
      </c>
      <c r="AL92" s="387">
        <f t="shared" si="53"/>
        <v>289.17714572159525</v>
      </c>
      <c r="AM92" s="383">
        <f t="shared" si="54"/>
        <v>0.22944171133040792</v>
      </c>
      <c r="AN92" s="38"/>
    </row>
    <row r="93" spans="1:40" ht="12.75" x14ac:dyDescent="0.2">
      <c r="A93" s="26"/>
      <c r="B93" s="38"/>
      <c r="C93" s="278" t="s">
        <v>248</v>
      </c>
      <c r="D93" s="278" t="str">
        <f>IF('WK2 - Notional General Income'!C40="","",'WK2 - Notional General Income'!C40)</f>
        <v>Dorrigo</v>
      </c>
      <c r="E93" s="385">
        <f>IF('WK2 - Notional General Income'!L40="","",'WK2 - Notional General Income'!L40/'WK2 - Notional General Income'!D40)</f>
        <v>808.41985</v>
      </c>
      <c r="F93" s="385">
        <f>IF('WK3 - Notional GI 16-17 YIELD'!L37="","",'WK3 - Notional GI 16-17 YIELD'!L37/'WK3 - Notional GI 16-17 YIELD'!D37)</f>
        <v>857.98449742580635</v>
      </c>
      <c r="G93" s="545">
        <f t="shared" ref="G93:L93" si="61">+F93*1.025</f>
        <v>879.43410986145147</v>
      </c>
      <c r="H93" s="545">
        <f t="shared" si="61"/>
        <v>901.41996260798771</v>
      </c>
      <c r="I93" s="545">
        <f t="shared" si="61"/>
        <v>923.9554616731873</v>
      </c>
      <c r="J93" s="545">
        <f t="shared" si="61"/>
        <v>947.05434821501694</v>
      </c>
      <c r="K93" s="545">
        <f t="shared" si="61"/>
        <v>970.73070692039232</v>
      </c>
      <c r="L93" s="545">
        <f t="shared" si="61"/>
        <v>994.99897459340207</v>
      </c>
      <c r="M93" s="38"/>
      <c r="N93" s="382">
        <f t="shared" si="29"/>
        <v>49.564647425806356</v>
      </c>
      <c r="O93" s="383">
        <f t="shared" si="30"/>
        <v>6.1310527476293855E-2</v>
      </c>
      <c r="P93" s="382">
        <f t="shared" si="31"/>
        <v>21.449612435645122</v>
      </c>
      <c r="Q93" s="384">
        <f t="shared" si="32"/>
        <v>2.4999999999999956E-2</v>
      </c>
      <c r="R93" s="385">
        <f t="shared" si="33"/>
        <v>71.014259861451478</v>
      </c>
      <c r="S93" s="383">
        <f t="shared" si="34"/>
        <v>8.7843290663201151E-2</v>
      </c>
      <c r="T93" s="382">
        <f t="shared" si="35"/>
        <v>21.985852746536239</v>
      </c>
      <c r="U93" s="384">
        <f t="shared" si="36"/>
        <v>2.4999999999999946E-2</v>
      </c>
      <c r="V93" s="385">
        <f t="shared" si="37"/>
        <v>93.000112607987717</v>
      </c>
      <c r="W93" s="383">
        <f t="shared" si="38"/>
        <v>0.11503937292978113</v>
      </c>
      <c r="X93" s="382">
        <f t="shared" si="39"/>
        <v>22.535499065199588</v>
      </c>
      <c r="Y93" s="384">
        <f t="shared" si="40"/>
        <v>2.4999999999999883E-2</v>
      </c>
      <c r="Z93" s="385">
        <f t="shared" si="41"/>
        <v>115.5356116731873</v>
      </c>
      <c r="AA93" s="383">
        <f t="shared" si="42"/>
        <v>0.14291535725302551</v>
      </c>
      <c r="AB93" s="382">
        <f t="shared" si="43"/>
        <v>23.098886541829643</v>
      </c>
      <c r="AC93" s="384">
        <f t="shared" si="44"/>
        <v>2.4999999999999956E-2</v>
      </c>
      <c r="AD93" s="385">
        <f t="shared" si="45"/>
        <v>138.63449821501695</v>
      </c>
      <c r="AE93" s="383">
        <f t="shared" si="46"/>
        <v>0.1714882411843511</v>
      </c>
      <c r="AF93" s="382">
        <f t="shared" si="47"/>
        <v>23.676358705375378</v>
      </c>
      <c r="AG93" s="384">
        <f t="shared" si="48"/>
        <v>2.4999999999999953E-2</v>
      </c>
      <c r="AH93" s="385">
        <f t="shared" si="49"/>
        <v>162.31085692039233</v>
      </c>
      <c r="AI93" s="383">
        <f t="shared" si="50"/>
        <v>0.20077544721395985</v>
      </c>
      <c r="AJ93" s="382">
        <f t="shared" si="51"/>
        <v>24.268267673009746</v>
      </c>
      <c r="AK93" s="386">
        <f t="shared" si="52"/>
        <v>2.4999999999999935E-2</v>
      </c>
      <c r="AL93" s="387">
        <f t="shared" si="53"/>
        <v>186.57912459340207</v>
      </c>
      <c r="AM93" s="383">
        <f t="shared" si="54"/>
        <v>0.23079483339430876</v>
      </c>
      <c r="AN93" s="38"/>
    </row>
    <row r="94" spans="1:40" ht="12.75" x14ac:dyDescent="0.2">
      <c r="A94" s="26"/>
      <c r="B94" s="38"/>
      <c r="C94" s="278" t="s">
        <v>248</v>
      </c>
      <c r="D94" s="278" t="str">
        <f>IF('WK2 - Notional General Income'!C41="","",'WK2 - Notional General Income'!C41)</f>
        <v>Urunga</v>
      </c>
      <c r="E94" s="385">
        <f>IF('WK2 - Notional General Income'!L41="","",'WK2 - Notional General Income'!L41/'WK2 - Notional General Income'!D41)</f>
        <v>1616.2447896314814</v>
      </c>
      <c r="F94" s="385">
        <f>IF('WK3 - Notional GI 16-17 YIELD'!L38="","",'WK3 - Notional GI 16-17 YIELD'!L38/'WK3 - Notional GI 16-17 YIELD'!D38)</f>
        <v>1708.0986296666665</v>
      </c>
      <c r="G94" s="545">
        <f t="shared" ref="G94:L94" si="62">+F94*1.025</f>
        <v>1750.8010954083329</v>
      </c>
      <c r="H94" s="545">
        <f t="shared" si="62"/>
        <v>1794.571122793541</v>
      </c>
      <c r="I94" s="545">
        <f t="shared" si="62"/>
        <v>1839.4354008633793</v>
      </c>
      <c r="J94" s="545">
        <f t="shared" si="62"/>
        <v>1885.4212858849637</v>
      </c>
      <c r="K94" s="545">
        <f t="shared" si="62"/>
        <v>1932.5568180320877</v>
      </c>
      <c r="L94" s="545">
        <f t="shared" si="62"/>
        <v>1980.8707384828897</v>
      </c>
      <c r="M94" s="38"/>
      <c r="N94" s="382">
        <f t="shared" si="29"/>
        <v>91.853840035185158</v>
      </c>
      <c r="O94" s="383">
        <f t="shared" si="30"/>
        <v>5.6831638761928309E-2</v>
      </c>
      <c r="P94" s="382">
        <f t="shared" si="31"/>
        <v>42.702465741666401</v>
      </c>
      <c r="Q94" s="384">
        <f t="shared" si="32"/>
        <v>2.4999999999999845E-2</v>
      </c>
      <c r="R94" s="385">
        <f t="shared" si="33"/>
        <v>134.55630577685156</v>
      </c>
      <c r="S94" s="383">
        <f t="shared" si="34"/>
        <v>8.3252429730976352E-2</v>
      </c>
      <c r="T94" s="382">
        <f t="shared" si="35"/>
        <v>43.770027385208095</v>
      </c>
      <c r="U94" s="384">
        <f t="shared" si="36"/>
        <v>2.499999999999987E-2</v>
      </c>
      <c r="V94" s="385">
        <f t="shared" si="37"/>
        <v>178.32633316205965</v>
      </c>
      <c r="W94" s="383">
        <f t="shared" si="38"/>
        <v>0.11033374047425062</v>
      </c>
      <c r="X94" s="382">
        <f t="shared" si="39"/>
        <v>44.864278069838292</v>
      </c>
      <c r="Y94" s="384">
        <f t="shared" si="40"/>
        <v>2.499999999999987E-2</v>
      </c>
      <c r="Z94" s="385">
        <f t="shared" si="41"/>
        <v>223.19061123189795</v>
      </c>
      <c r="AA94" s="383">
        <f t="shared" si="42"/>
        <v>0.13809208398610676</v>
      </c>
      <c r="AB94" s="382">
        <f t="shared" si="43"/>
        <v>45.985885021584409</v>
      </c>
      <c r="AC94" s="384">
        <f t="shared" si="44"/>
        <v>2.499999999999996E-2</v>
      </c>
      <c r="AD94" s="385">
        <f t="shared" si="45"/>
        <v>269.17649625348236</v>
      </c>
      <c r="AE94" s="383">
        <f t="shared" si="46"/>
        <v>0.16654438608575936</v>
      </c>
      <c r="AF94" s="382">
        <f t="shared" si="47"/>
        <v>47.135532147123968</v>
      </c>
      <c r="AG94" s="384">
        <f t="shared" si="48"/>
        <v>2.4999999999999932E-2</v>
      </c>
      <c r="AH94" s="385">
        <f t="shared" si="49"/>
        <v>316.31202840060632</v>
      </c>
      <c r="AI94" s="383">
        <f t="shared" si="50"/>
        <v>0.19570799573790326</v>
      </c>
      <c r="AJ94" s="382">
        <f t="shared" si="51"/>
        <v>48.313920450802016</v>
      </c>
      <c r="AK94" s="386">
        <f t="shared" si="52"/>
        <v>2.4999999999999908E-2</v>
      </c>
      <c r="AL94" s="387">
        <f t="shared" si="53"/>
        <v>364.62594885140834</v>
      </c>
      <c r="AM94" s="383">
        <f t="shared" si="54"/>
        <v>0.22560069563135074</v>
      </c>
      <c r="AN94" s="38"/>
    </row>
    <row r="95" spans="1:40" ht="12.75" x14ac:dyDescent="0.2">
      <c r="A95" s="26"/>
      <c r="B95" s="38"/>
      <c r="C95" s="278" t="s">
        <v>248</v>
      </c>
      <c r="D95" s="278" t="str">
        <f>IF('WK2 - Notional General Income'!C42="","",'WK2 - Notional General Income'!C42)</f>
        <v/>
      </c>
      <c r="E95" s="385" t="str">
        <f>IF('WK2 - Notional General Income'!L42="","",'WK2 - Notional General Income'!L42/'WK2 - Notional General Income'!D42)</f>
        <v/>
      </c>
      <c r="F95" s="385" t="str">
        <f>IF('WK3 - Notional GI 16-17 YIELD'!L39="","",'WK3 - Notional GI 16-17 YIELD'!L39/'WK3 - Notional GI 16-17 YIELD'!D39)</f>
        <v/>
      </c>
      <c r="G95" s="545"/>
      <c r="H95" s="545"/>
      <c r="I95" s="545"/>
      <c r="J95" s="545"/>
      <c r="K95" s="545"/>
      <c r="L95" s="545"/>
      <c r="M95" s="38"/>
      <c r="N95" s="382" t="str">
        <f t="shared" si="29"/>
        <v/>
      </c>
      <c r="O95" s="383" t="str">
        <f t="shared" si="30"/>
        <v/>
      </c>
      <c r="P95" s="382" t="str">
        <f t="shared" si="31"/>
        <v/>
      </c>
      <c r="Q95" s="384" t="str">
        <f t="shared" si="32"/>
        <v/>
      </c>
      <c r="R95" s="385" t="str">
        <f t="shared" si="33"/>
        <v/>
      </c>
      <c r="S95" s="383" t="str">
        <f t="shared" si="34"/>
        <v/>
      </c>
      <c r="T95" s="382" t="str">
        <f t="shared" si="35"/>
        <v/>
      </c>
      <c r="U95" s="384" t="str">
        <f t="shared" si="36"/>
        <v/>
      </c>
      <c r="V95" s="385" t="str">
        <f t="shared" si="37"/>
        <v/>
      </c>
      <c r="W95" s="383" t="str">
        <f t="shared" si="38"/>
        <v/>
      </c>
      <c r="X95" s="382" t="str">
        <f t="shared" si="39"/>
        <v/>
      </c>
      <c r="Y95" s="384" t="str">
        <f t="shared" si="40"/>
        <v/>
      </c>
      <c r="Z95" s="385" t="str">
        <f t="shared" si="41"/>
        <v/>
      </c>
      <c r="AA95" s="383" t="str">
        <f t="shared" si="42"/>
        <v/>
      </c>
      <c r="AB95" s="382" t="str">
        <f t="shared" si="43"/>
        <v/>
      </c>
      <c r="AC95" s="384" t="str">
        <f t="shared" si="44"/>
        <v/>
      </c>
      <c r="AD95" s="385" t="str">
        <f t="shared" si="45"/>
        <v/>
      </c>
      <c r="AE95" s="383" t="str">
        <f t="shared" si="46"/>
        <v/>
      </c>
      <c r="AF95" s="382" t="str">
        <f t="shared" si="47"/>
        <v/>
      </c>
      <c r="AG95" s="384" t="str">
        <f t="shared" si="48"/>
        <v/>
      </c>
      <c r="AH95" s="385" t="str">
        <f t="shared" si="49"/>
        <v/>
      </c>
      <c r="AI95" s="383" t="str">
        <f t="shared" si="50"/>
        <v/>
      </c>
      <c r="AJ95" s="382" t="str">
        <f t="shared" si="51"/>
        <v/>
      </c>
      <c r="AK95" s="386" t="str">
        <f t="shared" si="52"/>
        <v/>
      </c>
      <c r="AL95" s="387" t="str">
        <f t="shared" si="53"/>
        <v/>
      </c>
      <c r="AM95" s="383" t="str">
        <f t="shared" si="54"/>
        <v/>
      </c>
      <c r="AN95" s="38"/>
    </row>
    <row r="96" spans="1:40" ht="12.75" x14ac:dyDescent="0.2">
      <c r="A96" s="26"/>
      <c r="B96" s="38"/>
      <c r="C96" s="278" t="s">
        <v>248</v>
      </c>
      <c r="D96" s="278" t="str">
        <f>IF('WK2 - Notional General Income'!C43="","",'WK2 - Notional General Income'!C43)</f>
        <v/>
      </c>
      <c r="E96" s="385" t="str">
        <f>IF('WK2 - Notional General Income'!L43="","",'WK2 - Notional General Income'!L43/'WK2 - Notional General Income'!D43)</f>
        <v/>
      </c>
      <c r="F96" s="385" t="str">
        <f>IF('WK3 - Notional GI 16-17 YIELD'!L40="","",'WK3 - Notional GI 16-17 YIELD'!L40/'WK3 - Notional GI 16-17 YIELD'!D40)</f>
        <v/>
      </c>
      <c r="G96" s="545"/>
      <c r="H96" s="545"/>
      <c r="I96" s="545"/>
      <c r="J96" s="545"/>
      <c r="K96" s="545"/>
      <c r="L96" s="545"/>
      <c r="M96" s="38"/>
      <c r="N96" s="382" t="str">
        <f t="shared" si="29"/>
        <v/>
      </c>
      <c r="O96" s="383" t="str">
        <f t="shared" si="30"/>
        <v/>
      </c>
      <c r="P96" s="382" t="str">
        <f t="shared" si="31"/>
        <v/>
      </c>
      <c r="Q96" s="384" t="str">
        <f t="shared" si="32"/>
        <v/>
      </c>
      <c r="R96" s="385" t="str">
        <f t="shared" si="33"/>
        <v/>
      </c>
      <c r="S96" s="383" t="str">
        <f t="shared" si="34"/>
        <v/>
      </c>
      <c r="T96" s="382" t="str">
        <f t="shared" si="35"/>
        <v/>
      </c>
      <c r="U96" s="384" t="str">
        <f t="shared" si="36"/>
        <v/>
      </c>
      <c r="V96" s="385" t="str">
        <f t="shared" si="37"/>
        <v/>
      </c>
      <c r="W96" s="383" t="str">
        <f t="shared" si="38"/>
        <v/>
      </c>
      <c r="X96" s="382" t="str">
        <f t="shared" si="39"/>
        <v/>
      </c>
      <c r="Y96" s="384" t="str">
        <f t="shared" si="40"/>
        <v/>
      </c>
      <c r="Z96" s="385" t="str">
        <f t="shared" si="41"/>
        <v/>
      </c>
      <c r="AA96" s="383" t="str">
        <f t="shared" si="42"/>
        <v/>
      </c>
      <c r="AB96" s="382" t="str">
        <f t="shared" si="43"/>
        <v/>
      </c>
      <c r="AC96" s="384" t="str">
        <f t="shared" si="44"/>
        <v/>
      </c>
      <c r="AD96" s="385" t="str">
        <f t="shared" si="45"/>
        <v/>
      </c>
      <c r="AE96" s="383" t="str">
        <f t="shared" si="46"/>
        <v/>
      </c>
      <c r="AF96" s="382" t="str">
        <f t="shared" si="47"/>
        <v/>
      </c>
      <c r="AG96" s="384" t="str">
        <f t="shared" si="48"/>
        <v/>
      </c>
      <c r="AH96" s="385" t="str">
        <f t="shared" si="49"/>
        <v/>
      </c>
      <c r="AI96" s="383" t="str">
        <f t="shared" si="50"/>
        <v/>
      </c>
      <c r="AJ96" s="382" t="str">
        <f t="shared" si="51"/>
        <v/>
      </c>
      <c r="AK96" s="386" t="str">
        <f t="shared" si="52"/>
        <v/>
      </c>
      <c r="AL96" s="387" t="str">
        <f t="shared" si="53"/>
        <v/>
      </c>
      <c r="AM96" s="383" t="str">
        <f t="shared" si="54"/>
        <v/>
      </c>
      <c r="AN96" s="38"/>
    </row>
    <row r="97" spans="1:40" ht="12.75" x14ac:dyDescent="0.2">
      <c r="A97" s="26"/>
      <c r="B97" s="38"/>
      <c r="C97" s="278" t="s">
        <v>248</v>
      </c>
      <c r="D97" s="278" t="str">
        <f>IF('WK2 - Notional General Income'!C44="","",'WK2 - Notional General Income'!C44)</f>
        <v/>
      </c>
      <c r="E97" s="385" t="str">
        <f>IF('WK2 - Notional General Income'!L44="","",'WK2 - Notional General Income'!L44/'WK2 - Notional General Income'!D44)</f>
        <v/>
      </c>
      <c r="F97" s="385" t="str">
        <f>IF('WK3 - Notional GI 16-17 YIELD'!L41="","",'WK3 - Notional GI 16-17 YIELD'!L41/'WK3 - Notional GI 16-17 YIELD'!D41)</f>
        <v/>
      </c>
      <c r="G97" s="545"/>
      <c r="H97" s="545"/>
      <c r="I97" s="545"/>
      <c r="J97" s="545"/>
      <c r="K97" s="545"/>
      <c r="L97" s="545"/>
      <c r="M97" s="38"/>
      <c r="N97" s="382" t="str">
        <f t="shared" si="29"/>
        <v/>
      </c>
      <c r="O97" s="383" t="str">
        <f t="shared" si="30"/>
        <v/>
      </c>
      <c r="P97" s="382" t="str">
        <f t="shared" si="31"/>
        <v/>
      </c>
      <c r="Q97" s="384" t="str">
        <f t="shared" si="32"/>
        <v/>
      </c>
      <c r="R97" s="385" t="str">
        <f t="shared" si="33"/>
        <v/>
      </c>
      <c r="S97" s="383" t="str">
        <f t="shared" si="34"/>
        <v/>
      </c>
      <c r="T97" s="382" t="str">
        <f t="shared" si="35"/>
        <v/>
      </c>
      <c r="U97" s="384" t="str">
        <f t="shared" si="36"/>
        <v/>
      </c>
      <c r="V97" s="385" t="str">
        <f t="shared" si="37"/>
        <v/>
      </c>
      <c r="W97" s="383" t="str">
        <f t="shared" si="38"/>
        <v/>
      </c>
      <c r="X97" s="382" t="str">
        <f t="shared" si="39"/>
        <v/>
      </c>
      <c r="Y97" s="384" t="str">
        <f t="shared" si="40"/>
        <v/>
      </c>
      <c r="Z97" s="385" t="str">
        <f t="shared" si="41"/>
        <v/>
      </c>
      <c r="AA97" s="383" t="str">
        <f t="shared" si="42"/>
        <v/>
      </c>
      <c r="AB97" s="382" t="str">
        <f t="shared" si="43"/>
        <v/>
      </c>
      <c r="AC97" s="384" t="str">
        <f t="shared" si="44"/>
        <v/>
      </c>
      <c r="AD97" s="385" t="str">
        <f t="shared" si="45"/>
        <v/>
      </c>
      <c r="AE97" s="383" t="str">
        <f t="shared" si="46"/>
        <v/>
      </c>
      <c r="AF97" s="382" t="str">
        <f t="shared" si="47"/>
        <v/>
      </c>
      <c r="AG97" s="384" t="str">
        <f t="shared" si="48"/>
        <v/>
      </c>
      <c r="AH97" s="385" t="str">
        <f t="shared" si="49"/>
        <v/>
      </c>
      <c r="AI97" s="383" t="str">
        <f t="shared" si="50"/>
        <v/>
      </c>
      <c r="AJ97" s="382" t="str">
        <f t="shared" si="51"/>
        <v/>
      </c>
      <c r="AK97" s="386" t="str">
        <f t="shared" si="52"/>
        <v/>
      </c>
      <c r="AL97" s="387" t="str">
        <f t="shared" si="53"/>
        <v/>
      </c>
      <c r="AM97" s="383" t="str">
        <f t="shared" si="54"/>
        <v/>
      </c>
      <c r="AN97" s="38"/>
    </row>
    <row r="98" spans="1:40" ht="12.75" x14ac:dyDescent="0.2">
      <c r="A98" s="26"/>
      <c r="B98" s="38"/>
      <c r="C98" s="278" t="s">
        <v>248</v>
      </c>
      <c r="D98" s="278" t="str">
        <f>IF('WK2 - Notional General Income'!C45="","",'WK2 - Notional General Income'!C45)</f>
        <v/>
      </c>
      <c r="E98" s="385" t="str">
        <f>IF('WK2 - Notional General Income'!L45="","",'WK2 - Notional General Income'!L45/'WK2 - Notional General Income'!D45)</f>
        <v/>
      </c>
      <c r="F98" s="385" t="str">
        <f>IF('WK3 - Notional GI 16-17 YIELD'!L42="","",'WK3 - Notional GI 16-17 YIELD'!L42/'WK3 - Notional GI 16-17 YIELD'!D42)</f>
        <v/>
      </c>
      <c r="G98" s="545"/>
      <c r="H98" s="545"/>
      <c r="I98" s="545"/>
      <c r="J98" s="545"/>
      <c r="K98" s="545"/>
      <c r="L98" s="545"/>
      <c r="M98" s="38"/>
      <c r="N98" s="382" t="str">
        <f t="shared" si="29"/>
        <v/>
      </c>
      <c r="O98" s="383" t="str">
        <f t="shared" si="30"/>
        <v/>
      </c>
      <c r="P98" s="382" t="str">
        <f t="shared" si="31"/>
        <v/>
      </c>
      <c r="Q98" s="384" t="str">
        <f t="shared" si="32"/>
        <v/>
      </c>
      <c r="R98" s="385" t="str">
        <f t="shared" si="33"/>
        <v/>
      </c>
      <c r="S98" s="383" t="str">
        <f t="shared" si="34"/>
        <v/>
      </c>
      <c r="T98" s="382" t="str">
        <f t="shared" si="35"/>
        <v/>
      </c>
      <c r="U98" s="384" t="str">
        <f t="shared" si="36"/>
        <v/>
      </c>
      <c r="V98" s="385" t="str">
        <f t="shared" si="37"/>
        <v/>
      </c>
      <c r="W98" s="383" t="str">
        <f t="shared" si="38"/>
        <v/>
      </c>
      <c r="X98" s="382" t="str">
        <f t="shared" si="39"/>
        <v/>
      </c>
      <c r="Y98" s="384" t="str">
        <f t="shared" si="40"/>
        <v/>
      </c>
      <c r="Z98" s="385" t="str">
        <f t="shared" si="41"/>
        <v/>
      </c>
      <c r="AA98" s="383" t="str">
        <f t="shared" si="42"/>
        <v/>
      </c>
      <c r="AB98" s="382" t="str">
        <f t="shared" si="43"/>
        <v/>
      </c>
      <c r="AC98" s="384" t="str">
        <f t="shared" si="44"/>
        <v/>
      </c>
      <c r="AD98" s="385" t="str">
        <f t="shared" si="45"/>
        <v/>
      </c>
      <c r="AE98" s="383" t="str">
        <f t="shared" si="46"/>
        <v/>
      </c>
      <c r="AF98" s="382" t="str">
        <f t="shared" si="47"/>
        <v/>
      </c>
      <c r="AG98" s="384" t="str">
        <f t="shared" si="48"/>
        <v/>
      </c>
      <c r="AH98" s="385" t="str">
        <f t="shared" si="49"/>
        <v/>
      </c>
      <c r="AI98" s="383" t="str">
        <f t="shared" si="50"/>
        <v/>
      </c>
      <c r="AJ98" s="382" t="str">
        <f t="shared" si="51"/>
        <v/>
      </c>
      <c r="AK98" s="386" t="str">
        <f t="shared" si="52"/>
        <v/>
      </c>
      <c r="AL98" s="387" t="str">
        <f t="shared" si="53"/>
        <v/>
      </c>
      <c r="AM98" s="383" t="str">
        <f t="shared" si="54"/>
        <v/>
      </c>
      <c r="AN98" s="38"/>
    </row>
    <row r="99" spans="1:40" ht="12.75" x14ac:dyDescent="0.2">
      <c r="A99" s="26"/>
      <c r="B99" s="38"/>
      <c r="C99" s="278" t="s">
        <v>248</v>
      </c>
      <c r="D99" s="278" t="str">
        <f>IF('WK2 - Notional General Income'!C46="","",'WK2 - Notional General Income'!C46)</f>
        <v/>
      </c>
      <c r="E99" s="385" t="str">
        <f>IF('WK2 - Notional General Income'!L46="","",'WK2 - Notional General Income'!L46/'WK2 - Notional General Income'!D46)</f>
        <v/>
      </c>
      <c r="F99" s="385" t="str">
        <f>IF('WK3 - Notional GI 16-17 YIELD'!L43="","",'WK3 - Notional GI 16-17 YIELD'!L43/'WK3 - Notional GI 16-17 YIELD'!D43)</f>
        <v/>
      </c>
      <c r="G99" s="545"/>
      <c r="H99" s="545"/>
      <c r="I99" s="545"/>
      <c r="J99" s="545"/>
      <c r="K99" s="545"/>
      <c r="L99" s="545"/>
      <c r="M99" s="38"/>
      <c r="N99" s="382" t="str">
        <f t="shared" si="29"/>
        <v/>
      </c>
      <c r="O99" s="383" t="str">
        <f t="shared" si="30"/>
        <v/>
      </c>
      <c r="P99" s="382" t="str">
        <f t="shared" si="31"/>
        <v/>
      </c>
      <c r="Q99" s="384" t="str">
        <f t="shared" si="32"/>
        <v/>
      </c>
      <c r="R99" s="385" t="str">
        <f t="shared" si="33"/>
        <v/>
      </c>
      <c r="S99" s="383" t="str">
        <f t="shared" si="34"/>
        <v/>
      </c>
      <c r="T99" s="382" t="str">
        <f t="shared" si="35"/>
        <v/>
      </c>
      <c r="U99" s="384" t="str">
        <f t="shared" si="36"/>
        <v/>
      </c>
      <c r="V99" s="385" t="str">
        <f t="shared" si="37"/>
        <v/>
      </c>
      <c r="W99" s="383" t="str">
        <f t="shared" si="38"/>
        <v/>
      </c>
      <c r="X99" s="382" t="str">
        <f t="shared" si="39"/>
        <v/>
      </c>
      <c r="Y99" s="384" t="str">
        <f t="shared" si="40"/>
        <v/>
      </c>
      <c r="Z99" s="385" t="str">
        <f t="shared" si="41"/>
        <v/>
      </c>
      <c r="AA99" s="383" t="str">
        <f t="shared" si="42"/>
        <v/>
      </c>
      <c r="AB99" s="382" t="str">
        <f t="shared" si="43"/>
        <v/>
      </c>
      <c r="AC99" s="384" t="str">
        <f t="shared" si="44"/>
        <v/>
      </c>
      <c r="AD99" s="385" t="str">
        <f t="shared" si="45"/>
        <v/>
      </c>
      <c r="AE99" s="383" t="str">
        <f t="shared" si="46"/>
        <v/>
      </c>
      <c r="AF99" s="382" t="str">
        <f t="shared" si="47"/>
        <v/>
      </c>
      <c r="AG99" s="384" t="str">
        <f t="shared" si="48"/>
        <v/>
      </c>
      <c r="AH99" s="385" t="str">
        <f t="shared" si="49"/>
        <v/>
      </c>
      <c r="AI99" s="383" t="str">
        <f t="shared" si="50"/>
        <v/>
      </c>
      <c r="AJ99" s="382" t="str">
        <f t="shared" si="51"/>
        <v/>
      </c>
      <c r="AK99" s="386" t="str">
        <f t="shared" si="52"/>
        <v/>
      </c>
      <c r="AL99" s="387" t="str">
        <f t="shared" si="53"/>
        <v/>
      </c>
      <c r="AM99" s="383" t="str">
        <f t="shared" si="54"/>
        <v/>
      </c>
      <c r="AN99" s="38"/>
    </row>
    <row r="100" spans="1:40" ht="12.75" x14ac:dyDescent="0.2">
      <c r="A100" s="26"/>
      <c r="B100" s="38"/>
      <c r="C100" s="278" t="s">
        <v>248</v>
      </c>
      <c r="D100" s="278" t="str">
        <f>IF('WK2 - Notional General Income'!C47="","",'WK2 - Notional General Income'!C47)</f>
        <v/>
      </c>
      <c r="E100" s="385" t="str">
        <f>IF('WK2 - Notional General Income'!L47="","",'WK2 - Notional General Income'!L47/'WK2 - Notional General Income'!D47)</f>
        <v/>
      </c>
      <c r="F100" s="385" t="str">
        <f>IF('WK3 - Notional GI 16-17 YIELD'!L44="","",'WK3 - Notional GI 16-17 YIELD'!L44/'WK3 - Notional GI 16-17 YIELD'!D44)</f>
        <v/>
      </c>
      <c r="G100" s="545"/>
      <c r="H100" s="545"/>
      <c r="I100" s="545"/>
      <c r="J100" s="545"/>
      <c r="K100" s="545"/>
      <c r="L100" s="545"/>
      <c r="M100" s="38"/>
      <c r="N100" s="382" t="str">
        <f t="shared" si="29"/>
        <v/>
      </c>
      <c r="O100" s="383" t="str">
        <f t="shared" si="30"/>
        <v/>
      </c>
      <c r="P100" s="382" t="str">
        <f t="shared" si="31"/>
        <v/>
      </c>
      <c r="Q100" s="384" t="str">
        <f t="shared" si="32"/>
        <v/>
      </c>
      <c r="R100" s="385" t="str">
        <f t="shared" si="33"/>
        <v/>
      </c>
      <c r="S100" s="383" t="str">
        <f t="shared" si="34"/>
        <v/>
      </c>
      <c r="T100" s="382" t="str">
        <f t="shared" si="35"/>
        <v/>
      </c>
      <c r="U100" s="384" t="str">
        <f t="shared" si="36"/>
        <v/>
      </c>
      <c r="V100" s="385" t="str">
        <f t="shared" si="37"/>
        <v/>
      </c>
      <c r="W100" s="383" t="str">
        <f t="shared" si="38"/>
        <v/>
      </c>
      <c r="X100" s="382" t="str">
        <f t="shared" si="39"/>
        <v/>
      </c>
      <c r="Y100" s="384" t="str">
        <f t="shared" si="40"/>
        <v/>
      </c>
      <c r="Z100" s="385" t="str">
        <f t="shared" si="41"/>
        <v/>
      </c>
      <c r="AA100" s="383" t="str">
        <f t="shared" si="42"/>
        <v/>
      </c>
      <c r="AB100" s="382" t="str">
        <f t="shared" si="43"/>
        <v/>
      </c>
      <c r="AC100" s="384" t="str">
        <f t="shared" si="44"/>
        <v/>
      </c>
      <c r="AD100" s="385" t="str">
        <f t="shared" si="45"/>
        <v/>
      </c>
      <c r="AE100" s="383" t="str">
        <f t="shared" si="46"/>
        <v/>
      </c>
      <c r="AF100" s="382" t="str">
        <f t="shared" si="47"/>
        <v/>
      </c>
      <c r="AG100" s="384" t="str">
        <f t="shared" si="48"/>
        <v/>
      </c>
      <c r="AH100" s="385" t="str">
        <f t="shared" si="49"/>
        <v/>
      </c>
      <c r="AI100" s="383" t="str">
        <f t="shared" si="50"/>
        <v/>
      </c>
      <c r="AJ100" s="382" t="str">
        <f t="shared" si="51"/>
        <v/>
      </c>
      <c r="AK100" s="386" t="str">
        <f t="shared" si="52"/>
        <v/>
      </c>
      <c r="AL100" s="387" t="str">
        <f t="shared" si="53"/>
        <v/>
      </c>
      <c r="AM100" s="383" t="str">
        <f t="shared" si="54"/>
        <v/>
      </c>
      <c r="AN100" s="38"/>
    </row>
    <row r="101" spans="1:40" ht="12.75" x14ac:dyDescent="0.2">
      <c r="A101" s="26"/>
      <c r="B101" s="38"/>
      <c r="C101" s="278" t="s">
        <v>248</v>
      </c>
      <c r="D101" s="278" t="str">
        <f>IF('WK2 - Notional General Income'!C48="","",'WK2 - Notional General Income'!C48)</f>
        <v/>
      </c>
      <c r="E101" s="385" t="str">
        <f>IF('WK2 - Notional General Income'!L48="","",'WK2 - Notional General Income'!L48/'WK2 - Notional General Income'!D48)</f>
        <v/>
      </c>
      <c r="F101" s="385" t="str">
        <f>IF('WK3 - Notional GI 16-17 YIELD'!L45="","",'WK3 - Notional GI 16-17 YIELD'!L45/'WK3 - Notional GI 16-17 YIELD'!D45)</f>
        <v/>
      </c>
      <c r="G101" s="545"/>
      <c r="H101" s="545"/>
      <c r="I101" s="545"/>
      <c r="J101" s="545"/>
      <c r="K101" s="545"/>
      <c r="L101" s="545"/>
      <c r="M101" s="38"/>
      <c r="N101" s="382" t="str">
        <f t="shared" si="29"/>
        <v/>
      </c>
      <c r="O101" s="383" t="str">
        <f t="shared" si="30"/>
        <v/>
      </c>
      <c r="P101" s="382" t="str">
        <f t="shared" si="31"/>
        <v/>
      </c>
      <c r="Q101" s="384" t="str">
        <f t="shared" si="32"/>
        <v/>
      </c>
      <c r="R101" s="385" t="str">
        <f t="shared" si="33"/>
        <v/>
      </c>
      <c r="S101" s="383" t="str">
        <f t="shared" si="34"/>
        <v/>
      </c>
      <c r="T101" s="382" t="str">
        <f t="shared" si="35"/>
        <v/>
      </c>
      <c r="U101" s="384" t="str">
        <f t="shared" si="36"/>
        <v/>
      </c>
      <c r="V101" s="385" t="str">
        <f t="shared" si="37"/>
        <v/>
      </c>
      <c r="W101" s="383" t="str">
        <f t="shared" si="38"/>
        <v/>
      </c>
      <c r="X101" s="382" t="str">
        <f t="shared" si="39"/>
        <v/>
      </c>
      <c r="Y101" s="384" t="str">
        <f t="shared" si="40"/>
        <v/>
      </c>
      <c r="Z101" s="385" t="str">
        <f t="shared" si="41"/>
        <v/>
      </c>
      <c r="AA101" s="383" t="str">
        <f t="shared" si="42"/>
        <v/>
      </c>
      <c r="AB101" s="382" t="str">
        <f t="shared" si="43"/>
        <v/>
      </c>
      <c r="AC101" s="384" t="str">
        <f t="shared" si="44"/>
        <v/>
      </c>
      <c r="AD101" s="385" t="str">
        <f t="shared" si="45"/>
        <v/>
      </c>
      <c r="AE101" s="383" t="str">
        <f t="shared" si="46"/>
        <v/>
      </c>
      <c r="AF101" s="382" t="str">
        <f t="shared" si="47"/>
        <v/>
      </c>
      <c r="AG101" s="384" t="str">
        <f t="shared" si="48"/>
        <v/>
      </c>
      <c r="AH101" s="385" t="str">
        <f t="shared" si="49"/>
        <v/>
      </c>
      <c r="AI101" s="383" t="str">
        <f t="shared" si="50"/>
        <v/>
      </c>
      <c r="AJ101" s="382" t="str">
        <f t="shared" si="51"/>
        <v/>
      </c>
      <c r="AK101" s="386" t="str">
        <f t="shared" si="52"/>
        <v/>
      </c>
      <c r="AL101" s="387" t="str">
        <f t="shared" si="53"/>
        <v/>
      </c>
      <c r="AM101" s="383" t="str">
        <f t="shared" si="54"/>
        <v/>
      </c>
      <c r="AN101" s="38"/>
    </row>
    <row r="102" spans="1:40" ht="12.75" x14ac:dyDescent="0.2">
      <c r="A102" s="26"/>
      <c r="B102" s="38"/>
      <c r="C102" s="278" t="s">
        <v>248</v>
      </c>
      <c r="D102" s="278" t="str">
        <f>IF('WK2 - Notional General Income'!C49="","",'WK2 - Notional General Income'!C49)</f>
        <v/>
      </c>
      <c r="E102" s="385" t="str">
        <f>IF('WK2 - Notional General Income'!L49="","",'WK2 - Notional General Income'!L49/'WK2 - Notional General Income'!D49)</f>
        <v/>
      </c>
      <c r="F102" s="385" t="str">
        <f>IF('WK3 - Notional GI 16-17 YIELD'!L46="","",'WK3 - Notional GI 16-17 YIELD'!L46/'WK3 - Notional GI 16-17 YIELD'!D46)</f>
        <v/>
      </c>
      <c r="G102" s="545"/>
      <c r="H102" s="545"/>
      <c r="I102" s="545"/>
      <c r="J102" s="545"/>
      <c r="K102" s="545"/>
      <c r="L102" s="545"/>
      <c r="M102" s="38"/>
      <c r="N102" s="382" t="str">
        <f t="shared" si="29"/>
        <v/>
      </c>
      <c r="O102" s="383" t="str">
        <f t="shared" si="30"/>
        <v/>
      </c>
      <c r="P102" s="382" t="str">
        <f t="shared" si="31"/>
        <v/>
      </c>
      <c r="Q102" s="384" t="str">
        <f t="shared" si="32"/>
        <v/>
      </c>
      <c r="R102" s="385" t="str">
        <f t="shared" si="33"/>
        <v/>
      </c>
      <c r="S102" s="383" t="str">
        <f t="shared" si="34"/>
        <v/>
      </c>
      <c r="T102" s="382" t="str">
        <f t="shared" si="35"/>
        <v/>
      </c>
      <c r="U102" s="384" t="str">
        <f t="shared" si="36"/>
        <v/>
      </c>
      <c r="V102" s="385" t="str">
        <f t="shared" si="37"/>
        <v/>
      </c>
      <c r="W102" s="383" t="str">
        <f t="shared" si="38"/>
        <v/>
      </c>
      <c r="X102" s="382" t="str">
        <f t="shared" si="39"/>
        <v/>
      </c>
      <c r="Y102" s="384" t="str">
        <f t="shared" si="40"/>
        <v/>
      </c>
      <c r="Z102" s="385" t="str">
        <f t="shared" si="41"/>
        <v/>
      </c>
      <c r="AA102" s="383" t="str">
        <f t="shared" si="42"/>
        <v/>
      </c>
      <c r="AB102" s="382" t="str">
        <f t="shared" si="43"/>
        <v/>
      </c>
      <c r="AC102" s="384" t="str">
        <f t="shared" si="44"/>
        <v/>
      </c>
      <c r="AD102" s="385" t="str">
        <f t="shared" si="45"/>
        <v/>
      </c>
      <c r="AE102" s="383" t="str">
        <f t="shared" si="46"/>
        <v/>
      </c>
      <c r="AF102" s="382" t="str">
        <f t="shared" si="47"/>
        <v/>
      </c>
      <c r="AG102" s="384" t="str">
        <f t="shared" si="48"/>
        <v/>
      </c>
      <c r="AH102" s="385" t="str">
        <f t="shared" si="49"/>
        <v/>
      </c>
      <c r="AI102" s="383" t="str">
        <f t="shared" si="50"/>
        <v/>
      </c>
      <c r="AJ102" s="382" t="str">
        <f t="shared" si="51"/>
        <v/>
      </c>
      <c r="AK102" s="386" t="str">
        <f t="shared" si="52"/>
        <v/>
      </c>
      <c r="AL102" s="387" t="str">
        <f t="shared" si="53"/>
        <v/>
      </c>
      <c r="AM102" s="383" t="str">
        <f t="shared" si="54"/>
        <v/>
      </c>
      <c r="AN102" s="38"/>
    </row>
    <row r="103" spans="1:40" ht="12.75" x14ac:dyDescent="0.2">
      <c r="A103" s="26"/>
      <c r="B103" s="38"/>
      <c r="C103" s="278" t="s">
        <v>248</v>
      </c>
      <c r="D103" s="278" t="str">
        <f>IF('WK2 - Notional General Income'!C50="","",'WK2 - Notional General Income'!C50)</f>
        <v/>
      </c>
      <c r="E103" s="385" t="str">
        <f>IF('WK2 - Notional General Income'!L50="","",'WK2 - Notional General Income'!L50/'WK2 - Notional General Income'!D50)</f>
        <v/>
      </c>
      <c r="F103" s="385" t="str">
        <f>IF('WK3 - Notional GI 16-17 YIELD'!L47="","",'WK3 - Notional GI 16-17 YIELD'!L47/'WK3 - Notional GI 16-17 YIELD'!D47)</f>
        <v/>
      </c>
      <c r="G103" s="545"/>
      <c r="H103" s="545"/>
      <c r="I103" s="545"/>
      <c r="J103" s="545"/>
      <c r="K103" s="545"/>
      <c r="L103" s="545"/>
      <c r="M103" s="38"/>
      <c r="N103" s="382" t="str">
        <f t="shared" si="29"/>
        <v/>
      </c>
      <c r="O103" s="383" t="str">
        <f t="shared" si="30"/>
        <v/>
      </c>
      <c r="P103" s="382" t="str">
        <f t="shared" si="31"/>
        <v/>
      </c>
      <c r="Q103" s="384" t="str">
        <f t="shared" si="32"/>
        <v/>
      </c>
      <c r="R103" s="385" t="str">
        <f t="shared" si="33"/>
        <v/>
      </c>
      <c r="S103" s="383" t="str">
        <f t="shared" si="34"/>
        <v/>
      </c>
      <c r="T103" s="382" t="str">
        <f t="shared" si="35"/>
        <v/>
      </c>
      <c r="U103" s="384" t="str">
        <f t="shared" si="36"/>
        <v/>
      </c>
      <c r="V103" s="385" t="str">
        <f t="shared" si="37"/>
        <v/>
      </c>
      <c r="W103" s="383" t="str">
        <f t="shared" si="38"/>
        <v/>
      </c>
      <c r="X103" s="382" t="str">
        <f t="shared" si="39"/>
        <v/>
      </c>
      <c r="Y103" s="384" t="str">
        <f t="shared" si="40"/>
        <v/>
      </c>
      <c r="Z103" s="385" t="str">
        <f t="shared" si="41"/>
        <v/>
      </c>
      <c r="AA103" s="383" t="str">
        <f t="shared" si="42"/>
        <v/>
      </c>
      <c r="AB103" s="382" t="str">
        <f t="shared" si="43"/>
        <v/>
      </c>
      <c r="AC103" s="384" t="str">
        <f t="shared" si="44"/>
        <v/>
      </c>
      <c r="AD103" s="385" t="str">
        <f t="shared" si="45"/>
        <v/>
      </c>
      <c r="AE103" s="383" t="str">
        <f t="shared" si="46"/>
        <v/>
      </c>
      <c r="AF103" s="382" t="str">
        <f t="shared" si="47"/>
        <v/>
      </c>
      <c r="AG103" s="384" t="str">
        <f t="shared" si="48"/>
        <v/>
      </c>
      <c r="AH103" s="385" t="str">
        <f t="shared" si="49"/>
        <v/>
      </c>
      <c r="AI103" s="383" t="str">
        <f t="shared" si="50"/>
        <v/>
      </c>
      <c r="AJ103" s="382" t="str">
        <f t="shared" si="51"/>
        <v/>
      </c>
      <c r="AK103" s="386" t="str">
        <f t="shared" si="52"/>
        <v/>
      </c>
      <c r="AL103" s="387" t="str">
        <f t="shared" si="53"/>
        <v/>
      </c>
      <c r="AM103" s="383" t="str">
        <f t="shared" si="54"/>
        <v/>
      </c>
      <c r="AN103" s="38"/>
    </row>
    <row r="104" spans="1:40" ht="12.75" x14ac:dyDescent="0.2">
      <c r="A104" s="26"/>
      <c r="B104" s="38"/>
      <c r="C104" s="278" t="s">
        <v>248</v>
      </c>
      <c r="D104" s="278" t="str">
        <f>IF('WK2 - Notional General Income'!C51="","",'WK2 - Notional General Income'!C51)</f>
        <v/>
      </c>
      <c r="E104" s="385" t="str">
        <f>IF('WK2 - Notional General Income'!L51="","",'WK2 - Notional General Income'!L51/'WK2 - Notional General Income'!D51)</f>
        <v/>
      </c>
      <c r="F104" s="385" t="str">
        <f>IF('WK3 - Notional GI 16-17 YIELD'!L48="","",'WK3 - Notional GI 16-17 YIELD'!L48/'WK3 - Notional GI 16-17 YIELD'!D48)</f>
        <v/>
      </c>
      <c r="G104" s="545"/>
      <c r="H104" s="545"/>
      <c r="I104" s="545"/>
      <c r="J104" s="545"/>
      <c r="K104" s="545"/>
      <c r="L104" s="545"/>
      <c r="M104" s="38"/>
      <c r="N104" s="382" t="str">
        <f t="shared" si="29"/>
        <v/>
      </c>
      <c r="O104" s="383" t="str">
        <f t="shared" si="30"/>
        <v/>
      </c>
      <c r="P104" s="382" t="str">
        <f t="shared" si="31"/>
        <v/>
      </c>
      <c r="Q104" s="384" t="str">
        <f t="shared" si="32"/>
        <v/>
      </c>
      <c r="R104" s="385" t="str">
        <f t="shared" si="33"/>
        <v/>
      </c>
      <c r="S104" s="383" t="str">
        <f t="shared" si="34"/>
        <v/>
      </c>
      <c r="T104" s="382" t="str">
        <f t="shared" si="35"/>
        <v/>
      </c>
      <c r="U104" s="384" t="str">
        <f t="shared" si="36"/>
        <v/>
      </c>
      <c r="V104" s="385" t="str">
        <f t="shared" si="37"/>
        <v/>
      </c>
      <c r="W104" s="383" t="str">
        <f t="shared" si="38"/>
        <v/>
      </c>
      <c r="X104" s="382" t="str">
        <f t="shared" si="39"/>
        <v/>
      </c>
      <c r="Y104" s="384" t="str">
        <f t="shared" si="40"/>
        <v/>
      </c>
      <c r="Z104" s="385" t="str">
        <f t="shared" si="41"/>
        <v/>
      </c>
      <c r="AA104" s="383" t="str">
        <f t="shared" si="42"/>
        <v/>
      </c>
      <c r="AB104" s="382" t="str">
        <f t="shared" si="43"/>
        <v/>
      </c>
      <c r="AC104" s="384" t="str">
        <f t="shared" si="44"/>
        <v/>
      </c>
      <c r="AD104" s="385" t="str">
        <f t="shared" si="45"/>
        <v/>
      </c>
      <c r="AE104" s="383" t="str">
        <f t="shared" si="46"/>
        <v/>
      </c>
      <c r="AF104" s="382" t="str">
        <f t="shared" si="47"/>
        <v/>
      </c>
      <c r="AG104" s="384" t="str">
        <f t="shared" si="48"/>
        <v/>
      </c>
      <c r="AH104" s="385" t="str">
        <f t="shared" si="49"/>
        <v/>
      </c>
      <c r="AI104" s="383" t="str">
        <f t="shared" si="50"/>
        <v/>
      </c>
      <c r="AJ104" s="382" t="str">
        <f t="shared" si="51"/>
        <v/>
      </c>
      <c r="AK104" s="386" t="str">
        <f t="shared" si="52"/>
        <v/>
      </c>
      <c r="AL104" s="387" t="str">
        <f t="shared" si="53"/>
        <v/>
      </c>
      <c r="AM104" s="383" t="str">
        <f t="shared" si="54"/>
        <v/>
      </c>
      <c r="AN104" s="38"/>
    </row>
    <row r="105" spans="1:40" ht="12.75" x14ac:dyDescent="0.2">
      <c r="A105" s="26"/>
      <c r="B105" s="38"/>
      <c r="C105" s="278" t="s">
        <v>248</v>
      </c>
      <c r="D105" s="278" t="str">
        <f>IF('WK2 - Notional General Income'!C52="","",'WK2 - Notional General Income'!C52)</f>
        <v/>
      </c>
      <c r="E105" s="385" t="str">
        <f>IF('WK2 - Notional General Income'!L52="","",'WK2 - Notional General Income'!L52/'WK2 - Notional General Income'!D52)</f>
        <v/>
      </c>
      <c r="F105" s="385" t="str">
        <f>IF('WK3 - Notional GI 16-17 YIELD'!L49="","",'WK3 - Notional GI 16-17 YIELD'!L49/'WK3 - Notional GI 16-17 YIELD'!D49)</f>
        <v/>
      </c>
      <c r="G105" s="545"/>
      <c r="H105" s="545"/>
      <c r="I105" s="545"/>
      <c r="J105" s="545"/>
      <c r="K105" s="545"/>
      <c r="L105" s="545"/>
      <c r="M105" s="38"/>
      <c r="N105" s="382" t="str">
        <f t="shared" si="29"/>
        <v/>
      </c>
      <c r="O105" s="383" t="str">
        <f t="shared" si="30"/>
        <v/>
      </c>
      <c r="P105" s="382" t="str">
        <f t="shared" si="31"/>
        <v/>
      </c>
      <c r="Q105" s="384" t="str">
        <f t="shared" si="32"/>
        <v/>
      </c>
      <c r="R105" s="385" t="str">
        <f t="shared" si="33"/>
        <v/>
      </c>
      <c r="S105" s="383" t="str">
        <f t="shared" si="34"/>
        <v/>
      </c>
      <c r="T105" s="382" t="str">
        <f t="shared" si="35"/>
        <v/>
      </c>
      <c r="U105" s="384" t="str">
        <f t="shared" si="36"/>
        <v/>
      </c>
      <c r="V105" s="385" t="str">
        <f t="shared" si="37"/>
        <v/>
      </c>
      <c r="W105" s="383" t="str">
        <f t="shared" si="38"/>
        <v/>
      </c>
      <c r="X105" s="382" t="str">
        <f t="shared" si="39"/>
        <v/>
      </c>
      <c r="Y105" s="384" t="str">
        <f t="shared" si="40"/>
        <v/>
      </c>
      <c r="Z105" s="385" t="str">
        <f t="shared" si="41"/>
        <v/>
      </c>
      <c r="AA105" s="383" t="str">
        <f t="shared" si="42"/>
        <v/>
      </c>
      <c r="AB105" s="382" t="str">
        <f t="shared" si="43"/>
        <v/>
      </c>
      <c r="AC105" s="384" t="str">
        <f t="shared" si="44"/>
        <v/>
      </c>
      <c r="AD105" s="385" t="str">
        <f t="shared" si="45"/>
        <v/>
      </c>
      <c r="AE105" s="383" t="str">
        <f t="shared" si="46"/>
        <v/>
      </c>
      <c r="AF105" s="382" t="str">
        <f t="shared" si="47"/>
        <v/>
      </c>
      <c r="AG105" s="384" t="str">
        <f t="shared" si="48"/>
        <v/>
      </c>
      <c r="AH105" s="385" t="str">
        <f t="shared" si="49"/>
        <v/>
      </c>
      <c r="AI105" s="383" t="str">
        <f t="shared" si="50"/>
        <v/>
      </c>
      <c r="AJ105" s="382" t="str">
        <f t="shared" si="51"/>
        <v/>
      </c>
      <c r="AK105" s="386" t="str">
        <f t="shared" si="52"/>
        <v/>
      </c>
      <c r="AL105" s="387" t="str">
        <f t="shared" si="53"/>
        <v/>
      </c>
      <c r="AM105" s="383" t="str">
        <f t="shared" si="54"/>
        <v/>
      </c>
      <c r="AN105" s="38"/>
    </row>
    <row r="106" spans="1:40" ht="12.75" x14ac:dyDescent="0.2">
      <c r="A106" s="26"/>
      <c r="B106" s="38"/>
      <c r="C106" s="278" t="s">
        <v>248</v>
      </c>
      <c r="D106" s="278" t="str">
        <f>IF('WK2 - Notional General Income'!C53="","",'WK2 - Notional General Income'!C53)</f>
        <v/>
      </c>
      <c r="E106" s="385" t="str">
        <f>IF('WK2 - Notional General Income'!L53="","",'WK2 - Notional General Income'!L53/'WK2 - Notional General Income'!D53)</f>
        <v/>
      </c>
      <c r="F106" s="385" t="str">
        <f>IF('WK3 - Notional GI 16-17 YIELD'!L50="","",'WK3 - Notional GI 16-17 YIELD'!L50/'WK3 - Notional GI 16-17 YIELD'!D50)</f>
        <v/>
      </c>
      <c r="G106" s="545"/>
      <c r="H106" s="545"/>
      <c r="I106" s="545"/>
      <c r="J106" s="545"/>
      <c r="K106" s="545"/>
      <c r="L106" s="545"/>
      <c r="M106" s="38"/>
      <c r="N106" s="382" t="str">
        <f t="shared" si="29"/>
        <v/>
      </c>
      <c r="O106" s="383" t="str">
        <f t="shared" si="30"/>
        <v/>
      </c>
      <c r="P106" s="382" t="str">
        <f t="shared" si="31"/>
        <v/>
      </c>
      <c r="Q106" s="384" t="str">
        <f t="shared" si="32"/>
        <v/>
      </c>
      <c r="R106" s="385" t="str">
        <f t="shared" si="33"/>
        <v/>
      </c>
      <c r="S106" s="383" t="str">
        <f t="shared" si="34"/>
        <v/>
      </c>
      <c r="T106" s="382" t="str">
        <f t="shared" si="35"/>
        <v/>
      </c>
      <c r="U106" s="384" t="str">
        <f t="shared" si="36"/>
        <v/>
      </c>
      <c r="V106" s="385" t="str">
        <f t="shared" si="37"/>
        <v/>
      </c>
      <c r="W106" s="383" t="str">
        <f t="shared" si="38"/>
        <v/>
      </c>
      <c r="X106" s="382" t="str">
        <f t="shared" si="39"/>
        <v/>
      </c>
      <c r="Y106" s="384" t="str">
        <f t="shared" si="40"/>
        <v/>
      </c>
      <c r="Z106" s="385" t="str">
        <f t="shared" si="41"/>
        <v/>
      </c>
      <c r="AA106" s="383" t="str">
        <f t="shared" si="42"/>
        <v/>
      </c>
      <c r="AB106" s="382" t="str">
        <f t="shared" si="43"/>
        <v/>
      </c>
      <c r="AC106" s="384" t="str">
        <f t="shared" si="44"/>
        <v/>
      </c>
      <c r="AD106" s="385" t="str">
        <f t="shared" si="45"/>
        <v/>
      </c>
      <c r="AE106" s="383" t="str">
        <f t="shared" si="46"/>
        <v/>
      </c>
      <c r="AF106" s="382" t="str">
        <f t="shared" si="47"/>
        <v/>
      </c>
      <c r="AG106" s="384" t="str">
        <f t="shared" si="48"/>
        <v/>
      </c>
      <c r="AH106" s="385" t="str">
        <f t="shared" si="49"/>
        <v/>
      </c>
      <c r="AI106" s="383" t="str">
        <f t="shared" si="50"/>
        <v/>
      </c>
      <c r="AJ106" s="382" t="str">
        <f t="shared" si="51"/>
        <v/>
      </c>
      <c r="AK106" s="386" t="str">
        <f t="shared" si="52"/>
        <v/>
      </c>
      <c r="AL106" s="387" t="str">
        <f t="shared" si="53"/>
        <v/>
      </c>
      <c r="AM106" s="383" t="str">
        <f t="shared" si="54"/>
        <v/>
      </c>
      <c r="AN106" s="38"/>
    </row>
    <row r="107" spans="1:40" ht="12.75" x14ac:dyDescent="0.2">
      <c r="A107" s="26"/>
      <c r="B107" s="38"/>
      <c r="C107" s="278" t="s">
        <v>248</v>
      </c>
      <c r="D107" s="278" t="str">
        <f>IF('WK2 - Notional General Income'!C54="","",'WK2 - Notional General Income'!C54)</f>
        <v/>
      </c>
      <c r="E107" s="385" t="str">
        <f>IF('WK2 - Notional General Income'!L54="","",'WK2 - Notional General Income'!L54/'WK2 - Notional General Income'!D54)</f>
        <v/>
      </c>
      <c r="F107" s="385" t="str">
        <f>IF('WK3 - Notional GI 16-17 YIELD'!L51="","",'WK3 - Notional GI 16-17 YIELD'!L51/'WK3 - Notional GI 16-17 YIELD'!D51)</f>
        <v/>
      </c>
      <c r="G107" s="545"/>
      <c r="H107" s="545"/>
      <c r="I107" s="545"/>
      <c r="J107" s="545"/>
      <c r="K107" s="545"/>
      <c r="L107" s="545"/>
      <c r="M107" s="38"/>
      <c r="N107" s="382" t="str">
        <f t="shared" si="29"/>
        <v/>
      </c>
      <c r="O107" s="383" t="str">
        <f t="shared" si="30"/>
        <v/>
      </c>
      <c r="P107" s="382" t="str">
        <f t="shared" si="31"/>
        <v/>
      </c>
      <c r="Q107" s="384" t="str">
        <f t="shared" si="32"/>
        <v/>
      </c>
      <c r="R107" s="385" t="str">
        <f t="shared" si="33"/>
        <v/>
      </c>
      <c r="S107" s="383" t="str">
        <f t="shared" si="34"/>
        <v/>
      </c>
      <c r="T107" s="382" t="str">
        <f t="shared" si="35"/>
        <v/>
      </c>
      <c r="U107" s="384" t="str">
        <f t="shared" si="36"/>
        <v/>
      </c>
      <c r="V107" s="385" t="str">
        <f t="shared" si="37"/>
        <v/>
      </c>
      <c r="W107" s="383" t="str">
        <f t="shared" si="38"/>
        <v/>
      </c>
      <c r="X107" s="382" t="str">
        <f t="shared" si="39"/>
        <v/>
      </c>
      <c r="Y107" s="384" t="str">
        <f t="shared" si="40"/>
        <v/>
      </c>
      <c r="Z107" s="385" t="str">
        <f t="shared" si="41"/>
        <v/>
      </c>
      <c r="AA107" s="383" t="str">
        <f t="shared" si="42"/>
        <v/>
      </c>
      <c r="AB107" s="382" t="str">
        <f t="shared" si="43"/>
        <v/>
      </c>
      <c r="AC107" s="384" t="str">
        <f t="shared" si="44"/>
        <v/>
      </c>
      <c r="AD107" s="385" t="str">
        <f t="shared" si="45"/>
        <v/>
      </c>
      <c r="AE107" s="383" t="str">
        <f t="shared" si="46"/>
        <v/>
      </c>
      <c r="AF107" s="382" t="str">
        <f t="shared" si="47"/>
        <v/>
      </c>
      <c r="AG107" s="384" t="str">
        <f t="shared" si="48"/>
        <v/>
      </c>
      <c r="AH107" s="385" t="str">
        <f t="shared" si="49"/>
        <v/>
      </c>
      <c r="AI107" s="383" t="str">
        <f t="shared" si="50"/>
        <v/>
      </c>
      <c r="AJ107" s="382" t="str">
        <f t="shared" si="51"/>
        <v/>
      </c>
      <c r="AK107" s="386" t="str">
        <f t="shared" si="52"/>
        <v/>
      </c>
      <c r="AL107" s="387" t="str">
        <f t="shared" si="53"/>
        <v/>
      </c>
      <c r="AM107" s="383" t="str">
        <f t="shared" si="54"/>
        <v/>
      </c>
      <c r="AN107" s="38"/>
    </row>
    <row r="108" spans="1:40" ht="12.75" x14ac:dyDescent="0.2">
      <c r="A108" s="26"/>
      <c r="B108" s="38"/>
      <c r="C108" s="278" t="s">
        <v>248</v>
      </c>
      <c r="D108" s="278" t="str">
        <f>IF('WK2 - Notional General Income'!C55="","",'WK2 - Notional General Income'!C55)</f>
        <v/>
      </c>
      <c r="E108" s="385" t="str">
        <f>IF('WK2 - Notional General Income'!L55="","",'WK2 - Notional General Income'!L55/'WK2 - Notional General Income'!D55)</f>
        <v/>
      </c>
      <c r="F108" s="385" t="str">
        <f>IF('WK3 - Notional GI 16-17 YIELD'!L52="","",'WK3 - Notional GI 16-17 YIELD'!L52/'WK3 - Notional GI 16-17 YIELD'!D52)</f>
        <v/>
      </c>
      <c r="G108" s="545"/>
      <c r="H108" s="545"/>
      <c r="I108" s="545"/>
      <c r="J108" s="545"/>
      <c r="K108" s="545"/>
      <c r="L108" s="545"/>
      <c r="M108" s="38"/>
      <c r="N108" s="382" t="str">
        <f t="shared" si="29"/>
        <v/>
      </c>
      <c r="O108" s="383" t="str">
        <f t="shared" si="30"/>
        <v/>
      </c>
      <c r="P108" s="382" t="str">
        <f t="shared" si="31"/>
        <v/>
      </c>
      <c r="Q108" s="384" t="str">
        <f t="shared" si="32"/>
        <v/>
      </c>
      <c r="R108" s="385" t="str">
        <f t="shared" si="33"/>
        <v/>
      </c>
      <c r="S108" s="383" t="str">
        <f t="shared" si="34"/>
        <v/>
      </c>
      <c r="T108" s="382" t="str">
        <f t="shared" si="35"/>
        <v/>
      </c>
      <c r="U108" s="384" t="str">
        <f t="shared" si="36"/>
        <v/>
      </c>
      <c r="V108" s="385" t="str">
        <f t="shared" si="37"/>
        <v/>
      </c>
      <c r="W108" s="383" t="str">
        <f t="shared" si="38"/>
        <v/>
      </c>
      <c r="X108" s="382" t="str">
        <f t="shared" si="39"/>
        <v/>
      </c>
      <c r="Y108" s="384" t="str">
        <f t="shared" si="40"/>
        <v/>
      </c>
      <c r="Z108" s="385" t="str">
        <f t="shared" si="41"/>
        <v/>
      </c>
      <c r="AA108" s="383" t="str">
        <f t="shared" si="42"/>
        <v/>
      </c>
      <c r="AB108" s="382" t="str">
        <f t="shared" si="43"/>
        <v/>
      </c>
      <c r="AC108" s="384" t="str">
        <f t="shared" si="44"/>
        <v/>
      </c>
      <c r="AD108" s="385" t="str">
        <f t="shared" si="45"/>
        <v/>
      </c>
      <c r="AE108" s="383" t="str">
        <f t="shared" si="46"/>
        <v/>
      </c>
      <c r="AF108" s="382" t="str">
        <f t="shared" si="47"/>
        <v/>
      </c>
      <c r="AG108" s="384" t="str">
        <f t="shared" si="48"/>
        <v/>
      </c>
      <c r="AH108" s="385" t="str">
        <f t="shared" si="49"/>
        <v/>
      </c>
      <c r="AI108" s="383" t="str">
        <f t="shared" si="50"/>
        <v/>
      </c>
      <c r="AJ108" s="382" t="str">
        <f t="shared" si="51"/>
        <v/>
      </c>
      <c r="AK108" s="386" t="str">
        <f t="shared" si="52"/>
        <v/>
      </c>
      <c r="AL108" s="387" t="str">
        <f t="shared" si="53"/>
        <v/>
      </c>
      <c r="AM108" s="383" t="str">
        <f t="shared" si="54"/>
        <v/>
      </c>
      <c r="AN108" s="38"/>
    </row>
    <row r="109" spans="1:40" ht="12.75" x14ac:dyDescent="0.2">
      <c r="A109" s="26"/>
      <c r="B109" s="38"/>
      <c r="C109" s="278" t="s">
        <v>248</v>
      </c>
      <c r="D109" s="278" t="str">
        <f>IF('WK2 - Notional General Income'!C56="","",'WK2 - Notional General Income'!C56)</f>
        <v/>
      </c>
      <c r="E109" s="385" t="str">
        <f>IF('WK2 - Notional General Income'!L56="","",'WK2 - Notional General Income'!L56/'WK2 - Notional General Income'!D56)</f>
        <v/>
      </c>
      <c r="F109" s="385" t="str">
        <f>IF('WK3 - Notional GI 16-17 YIELD'!L53="","",'WK3 - Notional GI 16-17 YIELD'!L53/'WK3 - Notional GI 16-17 YIELD'!D53)</f>
        <v/>
      </c>
      <c r="G109" s="545"/>
      <c r="H109" s="545"/>
      <c r="I109" s="545"/>
      <c r="J109" s="545"/>
      <c r="K109" s="545"/>
      <c r="L109" s="545"/>
      <c r="M109" s="38"/>
      <c r="N109" s="382" t="str">
        <f t="shared" si="29"/>
        <v/>
      </c>
      <c r="O109" s="383" t="str">
        <f t="shared" si="30"/>
        <v/>
      </c>
      <c r="P109" s="382" t="str">
        <f t="shared" si="31"/>
        <v/>
      </c>
      <c r="Q109" s="384" t="str">
        <f t="shared" si="32"/>
        <v/>
      </c>
      <c r="R109" s="385" t="str">
        <f t="shared" si="33"/>
        <v/>
      </c>
      <c r="S109" s="383" t="str">
        <f t="shared" si="34"/>
        <v/>
      </c>
      <c r="T109" s="382" t="str">
        <f t="shared" si="35"/>
        <v/>
      </c>
      <c r="U109" s="384" t="str">
        <f t="shared" si="36"/>
        <v/>
      </c>
      <c r="V109" s="385" t="str">
        <f t="shared" si="37"/>
        <v/>
      </c>
      <c r="W109" s="383" t="str">
        <f t="shared" si="38"/>
        <v/>
      </c>
      <c r="X109" s="382" t="str">
        <f t="shared" si="39"/>
        <v/>
      </c>
      <c r="Y109" s="384" t="str">
        <f t="shared" si="40"/>
        <v/>
      </c>
      <c r="Z109" s="385" t="str">
        <f t="shared" si="41"/>
        <v/>
      </c>
      <c r="AA109" s="383" t="str">
        <f t="shared" si="42"/>
        <v/>
      </c>
      <c r="AB109" s="382" t="str">
        <f t="shared" si="43"/>
        <v/>
      </c>
      <c r="AC109" s="384" t="str">
        <f t="shared" si="44"/>
        <v/>
      </c>
      <c r="AD109" s="385" t="str">
        <f t="shared" si="45"/>
        <v/>
      </c>
      <c r="AE109" s="383" t="str">
        <f t="shared" si="46"/>
        <v/>
      </c>
      <c r="AF109" s="382" t="str">
        <f t="shared" si="47"/>
        <v/>
      </c>
      <c r="AG109" s="384" t="str">
        <f t="shared" si="48"/>
        <v/>
      </c>
      <c r="AH109" s="385" t="str">
        <f t="shared" si="49"/>
        <v/>
      </c>
      <c r="AI109" s="383" t="str">
        <f t="shared" si="50"/>
        <v/>
      </c>
      <c r="AJ109" s="382" t="str">
        <f t="shared" si="51"/>
        <v/>
      </c>
      <c r="AK109" s="386" t="str">
        <f t="shared" si="52"/>
        <v/>
      </c>
      <c r="AL109" s="387" t="str">
        <f t="shared" si="53"/>
        <v/>
      </c>
      <c r="AM109" s="383" t="str">
        <f t="shared" si="54"/>
        <v/>
      </c>
      <c r="AN109" s="38"/>
    </row>
    <row r="110" spans="1:40" ht="12.75" x14ac:dyDescent="0.2">
      <c r="A110" s="26"/>
      <c r="B110" s="38"/>
      <c r="C110" s="278" t="s">
        <v>248</v>
      </c>
      <c r="D110" s="278" t="str">
        <f>IF('WK2 - Notional General Income'!C57="","",'WK2 - Notional General Income'!C57)</f>
        <v/>
      </c>
      <c r="E110" s="385" t="str">
        <f>IF('WK2 - Notional General Income'!L57="","",'WK2 - Notional General Income'!L57/'WK2 - Notional General Income'!D57)</f>
        <v/>
      </c>
      <c r="F110" s="385" t="str">
        <f>IF('WK3 - Notional GI 16-17 YIELD'!L54="","",'WK3 - Notional GI 16-17 YIELD'!L54/'WK3 - Notional GI 16-17 YIELD'!D54)</f>
        <v/>
      </c>
      <c r="G110" s="545"/>
      <c r="H110" s="545"/>
      <c r="I110" s="545"/>
      <c r="J110" s="545"/>
      <c r="K110" s="545"/>
      <c r="L110" s="545"/>
      <c r="M110" s="38"/>
      <c r="N110" s="382" t="str">
        <f t="shared" si="29"/>
        <v/>
      </c>
      <c r="O110" s="383" t="str">
        <f t="shared" si="30"/>
        <v/>
      </c>
      <c r="P110" s="382" t="str">
        <f t="shared" si="31"/>
        <v/>
      </c>
      <c r="Q110" s="384" t="str">
        <f t="shared" si="32"/>
        <v/>
      </c>
      <c r="R110" s="385" t="str">
        <f t="shared" si="33"/>
        <v/>
      </c>
      <c r="S110" s="383" t="str">
        <f t="shared" si="34"/>
        <v/>
      </c>
      <c r="T110" s="382" t="str">
        <f t="shared" si="35"/>
        <v/>
      </c>
      <c r="U110" s="384" t="str">
        <f t="shared" si="36"/>
        <v/>
      </c>
      <c r="V110" s="385" t="str">
        <f t="shared" si="37"/>
        <v/>
      </c>
      <c r="W110" s="383" t="str">
        <f t="shared" si="38"/>
        <v/>
      </c>
      <c r="X110" s="382" t="str">
        <f t="shared" si="39"/>
        <v/>
      </c>
      <c r="Y110" s="384" t="str">
        <f t="shared" si="40"/>
        <v/>
      </c>
      <c r="Z110" s="385" t="str">
        <f t="shared" si="41"/>
        <v/>
      </c>
      <c r="AA110" s="383" t="str">
        <f t="shared" si="42"/>
        <v/>
      </c>
      <c r="AB110" s="382" t="str">
        <f t="shared" si="43"/>
        <v/>
      </c>
      <c r="AC110" s="384" t="str">
        <f t="shared" si="44"/>
        <v/>
      </c>
      <c r="AD110" s="385" t="str">
        <f t="shared" si="45"/>
        <v/>
      </c>
      <c r="AE110" s="383" t="str">
        <f t="shared" si="46"/>
        <v/>
      </c>
      <c r="AF110" s="382" t="str">
        <f t="shared" si="47"/>
        <v/>
      </c>
      <c r="AG110" s="384" t="str">
        <f t="shared" si="48"/>
        <v/>
      </c>
      <c r="AH110" s="385" t="str">
        <f t="shared" si="49"/>
        <v/>
      </c>
      <c r="AI110" s="383" t="str">
        <f t="shared" si="50"/>
        <v/>
      </c>
      <c r="AJ110" s="382" t="str">
        <f t="shared" si="51"/>
        <v/>
      </c>
      <c r="AK110" s="386" t="str">
        <f t="shared" si="52"/>
        <v/>
      </c>
      <c r="AL110" s="387" t="str">
        <f t="shared" si="53"/>
        <v/>
      </c>
      <c r="AM110" s="383" t="str">
        <f t="shared" si="54"/>
        <v/>
      </c>
      <c r="AN110" s="38"/>
    </row>
    <row r="111" spans="1:40" ht="12.75" x14ac:dyDescent="0.2">
      <c r="A111" s="26"/>
      <c r="B111" s="38"/>
      <c r="C111" s="278" t="s">
        <v>248</v>
      </c>
      <c r="D111" s="278" t="str">
        <f>IF('WK2 - Notional General Income'!C58="","",'WK2 - Notional General Income'!C58)</f>
        <v/>
      </c>
      <c r="E111" s="385" t="str">
        <f>IF('WK2 - Notional General Income'!L58="","",'WK2 - Notional General Income'!L58/'WK2 - Notional General Income'!D58)</f>
        <v/>
      </c>
      <c r="F111" s="385" t="str">
        <f>IF('WK3 - Notional GI 16-17 YIELD'!L55="","",'WK3 - Notional GI 16-17 YIELD'!L55/'WK3 - Notional GI 16-17 YIELD'!D55)</f>
        <v/>
      </c>
      <c r="G111" s="545"/>
      <c r="H111" s="545"/>
      <c r="I111" s="545"/>
      <c r="J111" s="545"/>
      <c r="K111" s="545"/>
      <c r="L111" s="545"/>
      <c r="M111" s="38"/>
      <c r="N111" s="382" t="str">
        <f t="shared" si="29"/>
        <v/>
      </c>
      <c r="O111" s="383" t="str">
        <f t="shared" si="30"/>
        <v/>
      </c>
      <c r="P111" s="382" t="str">
        <f t="shared" si="31"/>
        <v/>
      </c>
      <c r="Q111" s="384" t="str">
        <f t="shared" si="32"/>
        <v/>
      </c>
      <c r="R111" s="385" t="str">
        <f t="shared" si="33"/>
        <v/>
      </c>
      <c r="S111" s="383" t="str">
        <f t="shared" si="34"/>
        <v/>
      </c>
      <c r="T111" s="382" t="str">
        <f t="shared" si="35"/>
        <v/>
      </c>
      <c r="U111" s="384" t="str">
        <f t="shared" si="36"/>
        <v/>
      </c>
      <c r="V111" s="385" t="str">
        <f t="shared" si="37"/>
        <v/>
      </c>
      <c r="W111" s="383" t="str">
        <f t="shared" si="38"/>
        <v/>
      </c>
      <c r="X111" s="382" t="str">
        <f t="shared" si="39"/>
        <v/>
      </c>
      <c r="Y111" s="384" t="str">
        <f t="shared" si="40"/>
        <v/>
      </c>
      <c r="Z111" s="385" t="str">
        <f t="shared" si="41"/>
        <v/>
      </c>
      <c r="AA111" s="383" t="str">
        <f t="shared" si="42"/>
        <v/>
      </c>
      <c r="AB111" s="382" t="str">
        <f t="shared" si="43"/>
        <v/>
      </c>
      <c r="AC111" s="384" t="str">
        <f t="shared" si="44"/>
        <v/>
      </c>
      <c r="AD111" s="385" t="str">
        <f t="shared" si="45"/>
        <v/>
      </c>
      <c r="AE111" s="383" t="str">
        <f t="shared" si="46"/>
        <v/>
      </c>
      <c r="AF111" s="382" t="str">
        <f t="shared" si="47"/>
        <v/>
      </c>
      <c r="AG111" s="384" t="str">
        <f t="shared" si="48"/>
        <v/>
      </c>
      <c r="AH111" s="385" t="str">
        <f t="shared" si="49"/>
        <v/>
      </c>
      <c r="AI111" s="383" t="str">
        <f t="shared" si="50"/>
        <v/>
      </c>
      <c r="AJ111" s="382" t="str">
        <f t="shared" si="51"/>
        <v/>
      </c>
      <c r="AK111" s="386" t="str">
        <f t="shared" si="52"/>
        <v/>
      </c>
      <c r="AL111" s="387" t="str">
        <f t="shared" si="53"/>
        <v/>
      </c>
      <c r="AM111" s="383" t="str">
        <f t="shared" si="54"/>
        <v/>
      </c>
      <c r="AN111" s="38"/>
    </row>
    <row r="112" spans="1:40" ht="12.75" x14ac:dyDescent="0.2">
      <c r="A112" s="26"/>
      <c r="B112" s="38"/>
      <c r="C112" s="278" t="s">
        <v>248</v>
      </c>
      <c r="D112" s="278" t="str">
        <f>IF('WK2 - Notional General Income'!C59="","",'WK2 - Notional General Income'!C59)</f>
        <v/>
      </c>
      <c r="E112" s="385" t="str">
        <f>IF('WK2 - Notional General Income'!L59="","",'WK2 - Notional General Income'!L59/'WK2 - Notional General Income'!D59)</f>
        <v/>
      </c>
      <c r="F112" s="385" t="str">
        <f>IF('WK3 - Notional GI 16-17 YIELD'!L56="","",'WK3 - Notional GI 16-17 YIELD'!L56/'WK3 - Notional GI 16-17 YIELD'!D56)</f>
        <v/>
      </c>
      <c r="G112" s="545"/>
      <c r="H112" s="545"/>
      <c r="I112" s="545"/>
      <c r="J112" s="545"/>
      <c r="K112" s="545"/>
      <c r="L112" s="545"/>
      <c r="M112" s="38"/>
      <c r="N112" s="382" t="str">
        <f t="shared" si="29"/>
        <v/>
      </c>
      <c r="O112" s="383" t="str">
        <f t="shared" si="30"/>
        <v/>
      </c>
      <c r="P112" s="382" t="str">
        <f t="shared" si="31"/>
        <v/>
      </c>
      <c r="Q112" s="384" t="str">
        <f t="shared" si="32"/>
        <v/>
      </c>
      <c r="R112" s="385" t="str">
        <f t="shared" si="33"/>
        <v/>
      </c>
      <c r="S112" s="383" t="str">
        <f t="shared" si="34"/>
        <v/>
      </c>
      <c r="T112" s="382" t="str">
        <f t="shared" si="35"/>
        <v/>
      </c>
      <c r="U112" s="384" t="str">
        <f t="shared" si="36"/>
        <v/>
      </c>
      <c r="V112" s="385" t="str">
        <f t="shared" si="37"/>
        <v/>
      </c>
      <c r="W112" s="383" t="str">
        <f t="shared" si="38"/>
        <v/>
      </c>
      <c r="X112" s="382" t="str">
        <f t="shared" si="39"/>
        <v/>
      </c>
      <c r="Y112" s="384" t="str">
        <f t="shared" si="40"/>
        <v/>
      </c>
      <c r="Z112" s="385" t="str">
        <f t="shared" si="41"/>
        <v/>
      </c>
      <c r="AA112" s="383" t="str">
        <f t="shared" si="42"/>
        <v/>
      </c>
      <c r="AB112" s="382" t="str">
        <f t="shared" si="43"/>
        <v/>
      </c>
      <c r="AC112" s="384" t="str">
        <f t="shared" si="44"/>
        <v/>
      </c>
      <c r="AD112" s="385" t="str">
        <f t="shared" si="45"/>
        <v/>
      </c>
      <c r="AE112" s="383" t="str">
        <f t="shared" si="46"/>
        <v/>
      </c>
      <c r="AF112" s="382" t="str">
        <f t="shared" si="47"/>
        <v/>
      </c>
      <c r="AG112" s="384" t="str">
        <f t="shared" si="48"/>
        <v/>
      </c>
      <c r="AH112" s="385" t="str">
        <f t="shared" si="49"/>
        <v/>
      </c>
      <c r="AI112" s="383" t="str">
        <f t="shared" si="50"/>
        <v/>
      </c>
      <c r="AJ112" s="382" t="str">
        <f t="shared" si="51"/>
        <v/>
      </c>
      <c r="AK112" s="386" t="str">
        <f t="shared" si="52"/>
        <v/>
      </c>
      <c r="AL112" s="387" t="str">
        <f t="shared" si="53"/>
        <v/>
      </c>
      <c r="AM112" s="383" t="str">
        <f t="shared" si="54"/>
        <v/>
      </c>
      <c r="AN112" s="38"/>
    </row>
    <row r="113" spans="1:40" ht="12.75" x14ac:dyDescent="0.2">
      <c r="A113" s="26"/>
      <c r="B113" s="38"/>
      <c r="C113" s="278" t="s">
        <v>248</v>
      </c>
      <c r="D113" s="278" t="str">
        <f>IF('WK2 - Notional General Income'!C60="","",'WK2 - Notional General Income'!C60)</f>
        <v/>
      </c>
      <c r="E113" s="385" t="str">
        <f>IF('WK2 - Notional General Income'!L60="","",'WK2 - Notional General Income'!L60/'WK2 - Notional General Income'!D60)</f>
        <v/>
      </c>
      <c r="F113" s="385" t="str">
        <f>IF('WK3 - Notional GI 16-17 YIELD'!L57="","",'WK3 - Notional GI 16-17 YIELD'!L57/'WK3 - Notional GI 16-17 YIELD'!D57)</f>
        <v/>
      </c>
      <c r="G113" s="545"/>
      <c r="H113" s="545"/>
      <c r="I113" s="545"/>
      <c r="J113" s="545"/>
      <c r="K113" s="545"/>
      <c r="L113" s="545"/>
      <c r="M113" s="38"/>
      <c r="N113" s="382" t="str">
        <f t="shared" si="29"/>
        <v/>
      </c>
      <c r="O113" s="383" t="str">
        <f t="shared" si="30"/>
        <v/>
      </c>
      <c r="P113" s="382" t="str">
        <f t="shared" si="31"/>
        <v/>
      </c>
      <c r="Q113" s="384" t="str">
        <f t="shared" si="32"/>
        <v/>
      </c>
      <c r="R113" s="385" t="str">
        <f t="shared" si="33"/>
        <v/>
      </c>
      <c r="S113" s="383" t="str">
        <f t="shared" si="34"/>
        <v/>
      </c>
      <c r="T113" s="382" t="str">
        <f t="shared" si="35"/>
        <v/>
      </c>
      <c r="U113" s="384" t="str">
        <f t="shared" si="36"/>
        <v/>
      </c>
      <c r="V113" s="385" t="str">
        <f t="shared" si="37"/>
        <v/>
      </c>
      <c r="W113" s="383" t="str">
        <f t="shared" si="38"/>
        <v/>
      </c>
      <c r="X113" s="382" t="str">
        <f t="shared" si="39"/>
        <v/>
      </c>
      <c r="Y113" s="384" t="str">
        <f t="shared" si="40"/>
        <v/>
      </c>
      <c r="Z113" s="385" t="str">
        <f t="shared" si="41"/>
        <v/>
      </c>
      <c r="AA113" s="383" t="str">
        <f t="shared" si="42"/>
        <v/>
      </c>
      <c r="AB113" s="382" t="str">
        <f t="shared" si="43"/>
        <v/>
      </c>
      <c r="AC113" s="384" t="str">
        <f t="shared" si="44"/>
        <v/>
      </c>
      <c r="AD113" s="385" t="str">
        <f t="shared" si="45"/>
        <v/>
      </c>
      <c r="AE113" s="383" t="str">
        <f t="shared" si="46"/>
        <v/>
      </c>
      <c r="AF113" s="382" t="str">
        <f t="shared" si="47"/>
        <v/>
      </c>
      <c r="AG113" s="384" t="str">
        <f t="shared" si="48"/>
        <v/>
      </c>
      <c r="AH113" s="385" t="str">
        <f t="shared" si="49"/>
        <v/>
      </c>
      <c r="AI113" s="383" t="str">
        <f t="shared" si="50"/>
        <v/>
      </c>
      <c r="AJ113" s="382" t="str">
        <f t="shared" si="51"/>
        <v/>
      </c>
      <c r="AK113" s="386" t="str">
        <f t="shared" si="52"/>
        <v/>
      </c>
      <c r="AL113" s="387" t="str">
        <f t="shared" si="53"/>
        <v/>
      </c>
      <c r="AM113" s="383" t="str">
        <f t="shared" si="54"/>
        <v/>
      </c>
      <c r="AN113" s="38"/>
    </row>
    <row r="114" spans="1:40" ht="12.75" x14ac:dyDescent="0.2">
      <c r="A114" s="26"/>
      <c r="B114" s="38"/>
      <c r="C114" s="278" t="s">
        <v>248</v>
      </c>
      <c r="D114" s="278" t="str">
        <f>IF('WK2 - Notional General Income'!C61="","",'WK2 - Notional General Income'!C61)</f>
        <v/>
      </c>
      <c r="E114" s="385" t="str">
        <f>IF('WK2 - Notional General Income'!L61="","",'WK2 - Notional General Income'!L61/'WK2 - Notional General Income'!D61)</f>
        <v/>
      </c>
      <c r="F114" s="385" t="str">
        <f>IF('WK3 - Notional GI 16-17 YIELD'!L58="","",'WK3 - Notional GI 16-17 YIELD'!L58/'WK3 - Notional GI 16-17 YIELD'!D58)</f>
        <v/>
      </c>
      <c r="G114" s="545"/>
      <c r="H114" s="545"/>
      <c r="I114" s="545"/>
      <c r="J114" s="545"/>
      <c r="K114" s="545"/>
      <c r="L114" s="545"/>
      <c r="M114" s="38"/>
      <c r="N114" s="382" t="str">
        <f t="shared" si="29"/>
        <v/>
      </c>
      <c r="O114" s="383" t="str">
        <f t="shared" si="30"/>
        <v/>
      </c>
      <c r="P114" s="382" t="str">
        <f t="shared" si="31"/>
        <v/>
      </c>
      <c r="Q114" s="384" t="str">
        <f t="shared" si="32"/>
        <v/>
      </c>
      <c r="R114" s="385" t="str">
        <f t="shared" si="33"/>
        <v/>
      </c>
      <c r="S114" s="383" t="str">
        <f t="shared" si="34"/>
        <v/>
      </c>
      <c r="T114" s="382" t="str">
        <f t="shared" si="35"/>
        <v/>
      </c>
      <c r="U114" s="384" t="str">
        <f t="shared" si="36"/>
        <v/>
      </c>
      <c r="V114" s="385" t="str">
        <f t="shared" si="37"/>
        <v/>
      </c>
      <c r="W114" s="383" t="str">
        <f t="shared" si="38"/>
        <v/>
      </c>
      <c r="X114" s="382" t="str">
        <f t="shared" si="39"/>
        <v/>
      </c>
      <c r="Y114" s="384" t="str">
        <f t="shared" si="40"/>
        <v/>
      </c>
      <c r="Z114" s="385" t="str">
        <f t="shared" si="41"/>
        <v/>
      </c>
      <c r="AA114" s="383" t="str">
        <f t="shared" si="42"/>
        <v/>
      </c>
      <c r="AB114" s="382" t="str">
        <f t="shared" si="43"/>
        <v/>
      </c>
      <c r="AC114" s="384" t="str">
        <f t="shared" si="44"/>
        <v/>
      </c>
      <c r="AD114" s="385" t="str">
        <f t="shared" si="45"/>
        <v/>
      </c>
      <c r="AE114" s="383" t="str">
        <f t="shared" si="46"/>
        <v/>
      </c>
      <c r="AF114" s="382" t="str">
        <f t="shared" si="47"/>
        <v/>
      </c>
      <c r="AG114" s="384" t="str">
        <f t="shared" si="48"/>
        <v/>
      </c>
      <c r="AH114" s="385" t="str">
        <f t="shared" si="49"/>
        <v/>
      </c>
      <c r="AI114" s="383" t="str">
        <f t="shared" si="50"/>
        <v/>
      </c>
      <c r="AJ114" s="382" t="str">
        <f t="shared" si="51"/>
        <v/>
      </c>
      <c r="AK114" s="386" t="str">
        <f t="shared" si="52"/>
        <v/>
      </c>
      <c r="AL114" s="387" t="str">
        <f t="shared" si="53"/>
        <v/>
      </c>
      <c r="AM114" s="383" t="str">
        <f t="shared" si="54"/>
        <v/>
      </c>
      <c r="AN114" s="38"/>
    </row>
    <row r="115" spans="1:40" ht="12.75" x14ac:dyDescent="0.2">
      <c r="A115" s="26"/>
      <c r="B115" s="38"/>
      <c r="C115" s="278" t="s">
        <v>248</v>
      </c>
      <c r="D115" s="278" t="str">
        <f>IF('WK2 - Notional General Income'!C62="","",'WK2 - Notional General Income'!C62)</f>
        <v/>
      </c>
      <c r="E115" s="385" t="str">
        <f>IF('WK2 - Notional General Income'!L62="","",'WK2 - Notional General Income'!L62/'WK2 - Notional General Income'!D62)</f>
        <v/>
      </c>
      <c r="F115" s="385" t="str">
        <f>IF('WK3 - Notional GI 16-17 YIELD'!L59="","",'WK3 - Notional GI 16-17 YIELD'!L59/'WK3 - Notional GI 16-17 YIELD'!D59)</f>
        <v/>
      </c>
      <c r="G115" s="545"/>
      <c r="H115" s="545"/>
      <c r="I115" s="545"/>
      <c r="J115" s="545"/>
      <c r="K115" s="545"/>
      <c r="L115" s="545"/>
      <c r="M115" s="38"/>
      <c r="N115" s="382" t="str">
        <f t="shared" si="29"/>
        <v/>
      </c>
      <c r="O115" s="383" t="str">
        <f t="shared" si="30"/>
        <v/>
      </c>
      <c r="P115" s="382" t="str">
        <f t="shared" si="31"/>
        <v/>
      </c>
      <c r="Q115" s="384" t="str">
        <f t="shared" si="32"/>
        <v/>
      </c>
      <c r="R115" s="385" t="str">
        <f t="shared" si="33"/>
        <v/>
      </c>
      <c r="S115" s="383" t="str">
        <f t="shared" si="34"/>
        <v/>
      </c>
      <c r="T115" s="382" t="str">
        <f t="shared" si="35"/>
        <v/>
      </c>
      <c r="U115" s="384" t="str">
        <f t="shared" si="36"/>
        <v/>
      </c>
      <c r="V115" s="385" t="str">
        <f t="shared" si="37"/>
        <v/>
      </c>
      <c r="W115" s="383" t="str">
        <f t="shared" si="38"/>
        <v/>
      </c>
      <c r="X115" s="382" t="str">
        <f t="shared" si="39"/>
        <v/>
      </c>
      <c r="Y115" s="384" t="str">
        <f t="shared" si="40"/>
        <v/>
      </c>
      <c r="Z115" s="385" t="str">
        <f t="shared" si="41"/>
        <v/>
      </c>
      <c r="AA115" s="383" t="str">
        <f t="shared" si="42"/>
        <v/>
      </c>
      <c r="AB115" s="382" t="str">
        <f t="shared" si="43"/>
        <v/>
      </c>
      <c r="AC115" s="384" t="str">
        <f t="shared" si="44"/>
        <v/>
      </c>
      <c r="AD115" s="385" t="str">
        <f t="shared" si="45"/>
        <v/>
      </c>
      <c r="AE115" s="383" t="str">
        <f t="shared" si="46"/>
        <v/>
      </c>
      <c r="AF115" s="382" t="str">
        <f t="shared" si="47"/>
        <v/>
      </c>
      <c r="AG115" s="384" t="str">
        <f t="shared" si="48"/>
        <v/>
      </c>
      <c r="AH115" s="385" t="str">
        <f t="shared" si="49"/>
        <v/>
      </c>
      <c r="AI115" s="383" t="str">
        <f t="shared" si="50"/>
        <v/>
      </c>
      <c r="AJ115" s="382" t="str">
        <f t="shared" si="51"/>
        <v/>
      </c>
      <c r="AK115" s="386" t="str">
        <f t="shared" si="52"/>
        <v/>
      </c>
      <c r="AL115" s="387" t="str">
        <f t="shared" si="53"/>
        <v/>
      </c>
      <c r="AM115" s="383" t="str">
        <f t="shared" si="54"/>
        <v/>
      </c>
      <c r="AN115" s="38"/>
    </row>
    <row r="116" spans="1:40" ht="12.75" x14ac:dyDescent="0.2">
      <c r="A116" s="26"/>
      <c r="B116" s="38"/>
      <c r="C116" s="278" t="s">
        <v>549</v>
      </c>
      <c r="D116" s="278" t="str">
        <f>IF('WK2 - Notional General Income'!C105="","",'WK2 - Notional General Income'!C105)</f>
        <v/>
      </c>
      <c r="E116" s="385" t="str">
        <f>IF('WK2 - Notional General Income'!L105="","",'WK2 - Notional General Income'!L105/'WK2 - Notional General Income'!D105)</f>
        <v/>
      </c>
      <c r="F116" s="385" t="str">
        <f>IF('WK3 - Notional GI 16-17 YIELD'!L102="","",'WK3 - Notional GI 16-17 YIELD'!L102/'WK3 - Notional GI 16-17 YIELD'!D102)</f>
        <v/>
      </c>
      <c r="G116" s="545"/>
      <c r="H116" s="545"/>
      <c r="I116" s="545"/>
      <c r="J116" s="545"/>
      <c r="K116" s="545"/>
      <c r="L116" s="545"/>
      <c r="M116" s="38"/>
      <c r="N116" s="382" t="str">
        <f t="shared" si="29"/>
        <v/>
      </c>
      <c r="O116" s="383" t="str">
        <f t="shared" si="30"/>
        <v/>
      </c>
      <c r="P116" s="382" t="str">
        <f t="shared" si="31"/>
        <v/>
      </c>
      <c r="Q116" s="384" t="str">
        <f t="shared" si="32"/>
        <v/>
      </c>
      <c r="R116" s="385" t="str">
        <f t="shared" si="33"/>
        <v/>
      </c>
      <c r="S116" s="383" t="str">
        <f t="shared" si="34"/>
        <v/>
      </c>
      <c r="T116" s="382" t="str">
        <f t="shared" si="35"/>
        <v/>
      </c>
      <c r="U116" s="384" t="str">
        <f t="shared" si="36"/>
        <v/>
      </c>
      <c r="V116" s="385" t="str">
        <f t="shared" si="37"/>
        <v/>
      </c>
      <c r="W116" s="383" t="str">
        <f t="shared" si="38"/>
        <v/>
      </c>
      <c r="X116" s="382" t="str">
        <f t="shared" si="39"/>
        <v/>
      </c>
      <c r="Y116" s="384" t="str">
        <f t="shared" si="40"/>
        <v/>
      </c>
      <c r="Z116" s="385" t="str">
        <f t="shared" si="41"/>
        <v/>
      </c>
      <c r="AA116" s="383" t="str">
        <f t="shared" si="42"/>
        <v/>
      </c>
      <c r="AB116" s="382" t="str">
        <f t="shared" si="43"/>
        <v/>
      </c>
      <c r="AC116" s="384" t="str">
        <f t="shared" si="44"/>
        <v/>
      </c>
      <c r="AD116" s="385" t="str">
        <f t="shared" si="45"/>
        <v/>
      </c>
      <c r="AE116" s="383" t="str">
        <f t="shared" si="46"/>
        <v/>
      </c>
      <c r="AF116" s="382" t="str">
        <f t="shared" si="47"/>
        <v/>
      </c>
      <c r="AG116" s="384" t="str">
        <f t="shared" si="48"/>
        <v/>
      </c>
      <c r="AH116" s="385" t="str">
        <f t="shared" si="49"/>
        <v/>
      </c>
      <c r="AI116" s="383" t="str">
        <f t="shared" si="50"/>
        <v/>
      </c>
      <c r="AJ116" s="382" t="str">
        <f t="shared" si="51"/>
        <v/>
      </c>
      <c r="AK116" s="386" t="str">
        <f t="shared" si="52"/>
        <v/>
      </c>
      <c r="AL116" s="387" t="str">
        <f t="shared" si="53"/>
        <v/>
      </c>
      <c r="AM116" s="383" t="str">
        <f t="shared" si="54"/>
        <v/>
      </c>
      <c r="AN116" s="38"/>
    </row>
    <row r="117" spans="1:40" ht="12.75" x14ac:dyDescent="0.2">
      <c r="A117" s="26"/>
      <c r="B117" s="38"/>
      <c r="C117" s="278" t="s">
        <v>549</v>
      </c>
      <c r="D117" s="278" t="str">
        <f>IF('WK2 - Notional General Income'!C106="","",'WK2 - Notional General Income'!C106)</f>
        <v/>
      </c>
      <c r="E117" s="385" t="str">
        <f>IF('WK2 - Notional General Income'!L106="","",'WK2 - Notional General Income'!L106/'WK2 - Notional General Income'!D106)</f>
        <v/>
      </c>
      <c r="F117" s="385" t="str">
        <f>IF('WK3 - Notional GI 16-17 YIELD'!L103="","",'WK3 - Notional GI 16-17 YIELD'!L103/'WK3 - Notional GI 16-17 YIELD'!D103)</f>
        <v/>
      </c>
      <c r="G117" s="545"/>
      <c r="H117" s="545"/>
      <c r="I117" s="545"/>
      <c r="J117" s="545"/>
      <c r="K117" s="545"/>
      <c r="L117" s="545"/>
      <c r="M117" s="38"/>
      <c r="N117" s="382" t="str">
        <f t="shared" si="29"/>
        <v/>
      </c>
      <c r="O117" s="383" t="str">
        <f t="shared" si="30"/>
        <v/>
      </c>
      <c r="P117" s="382" t="str">
        <f t="shared" si="31"/>
        <v/>
      </c>
      <c r="Q117" s="384" t="str">
        <f t="shared" si="32"/>
        <v/>
      </c>
      <c r="R117" s="385" t="str">
        <f t="shared" si="33"/>
        <v/>
      </c>
      <c r="S117" s="383" t="str">
        <f t="shared" si="34"/>
        <v/>
      </c>
      <c r="T117" s="382" t="str">
        <f t="shared" si="35"/>
        <v/>
      </c>
      <c r="U117" s="384" t="str">
        <f t="shared" si="36"/>
        <v/>
      </c>
      <c r="V117" s="385" t="str">
        <f t="shared" si="37"/>
        <v/>
      </c>
      <c r="W117" s="383" t="str">
        <f t="shared" si="38"/>
        <v/>
      </c>
      <c r="X117" s="382" t="str">
        <f t="shared" si="39"/>
        <v/>
      </c>
      <c r="Y117" s="384" t="str">
        <f t="shared" si="40"/>
        <v/>
      </c>
      <c r="Z117" s="385" t="str">
        <f t="shared" si="41"/>
        <v/>
      </c>
      <c r="AA117" s="383" t="str">
        <f t="shared" si="42"/>
        <v/>
      </c>
      <c r="AB117" s="382" t="str">
        <f t="shared" si="43"/>
        <v/>
      </c>
      <c r="AC117" s="384" t="str">
        <f t="shared" si="44"/>
        <v/>
      </c>
      <c r="AD117" s="385" t="str">
        <f t="shared" si="45"/>
        <v/>
      </c>
      <c r="AE117" s="383" t="str">
        <f t="shared" si="46"/>
        <v/>
      </c>
      <c r="AF117" s="382" t="str">
        <f t="shared" si="47"/>
        <v/>
      </c>
      <c r="AG117" s="384" t="str">
        <f t="shared" si="48"/>
        <v/>
      </c>
      <c r="AH117" s="385" t="str">
        <f t="shared" si="49"/>
        <v/>
      </c>
      <c r="AI117" s="383" t="str">
        <f t="shared" si="50"/>
        <v/>
      </c>
      <c r="AJ117" s="382" t="str">
        <f t="shared" si="51"/>
        <v/>
      </c>
      <c r="AK117" s="386" t="str">
        <f t="shared" si="52"/>
        <v/>
      </c>
      <c r="AL117" s="387" t="str">
        <f t="shared" si="53"/>
        <v/>
      </c>
      <c r="AM117" s="383" t="str">
        <f t="shared" si="54"/>
        <v/>
      </c>
      <c r="AN117" s="38"/>
    </row>
    <row r="118" spans="1:40" ht="12.75" x14ac:dyDescent="0.2">
      <c r="A118" s="26"/>
      <c r="B118" s="38"/>
      <c r="C118" s="278" t="s">
        <v>549</v>
      </c>
      <c r="D118" s="278" t="str">
        <f>IF('WK2 - Notional General Income'!C107="","",'WK2 - Notional General Income'!C107)</f>
        <v/>
      </c>
      <c r="E118" s="385" t="str">
        <f>IF('WK2 - Notional General Income'!L107="","",'WK2 - Notional General Income'!L107/'WK2 - Notional General Income'!D107)</f>
        <v/>
      </c>
      <c r="F118" s="385" t="str">
        <f>IF('WK3 - Notional GI 16-17 YIELD'!L104="","",'WK3 - Notional GI 16-17 YIELD'!L104/'WK3 - Notional GI 16-17 YIELD'!D104)</f>
        <v/>
      </c>
      <c r="G118" s="545"/>
      <c r="H118" s="545"/>
      <c r="I118" s="545"/>
      <c r="J118" s="545"/>
      <c r="K118" s="545"/>
      <c r="L118" s="545"/>
      <c r="M118" s="38"/>
      <c r="N118" s="382" t="str">
        <f t="shared" si="29"/>
        <v/>
      </c>
      <c r="O118" s="383" t="str">
        <f t="shared" si="30"/>
        <v/>
      </c>
      <c r="P118" s="382" t="str">
        <f t="shared" si="31"/>
        <v/>
      </c>
      <c r="Q118" s="384" t="str">
        <f t="shared" si="32"/>
        <v/>
      </c>
      <c r="R118" s="385" t="str">
        <f t="shared" si="33"/>
        <v/>
      </c>
      <c r="S118" s="383" t="str">
        <f t="shared" si="34"/>
        <v/>
      </c>
      <c r="T118" s="382" t="str">
        <f t="shared" si="35"/>
        <v/>
      </c>
      <c r="U118" s="384" t="str">
        <f t="shared" si="36"/>
        <v/>
      </c>
      <c r="V118" s="385" t="str">
        <f t="shared" si="37"/>
        <v/>
      </c>
      <c r="W118" s="383" t="str">
        <f t="shared" si="38"/>
        <v/>
      </c>
      <c r="X118" s="382" t="str">
        <f t="shared" si="39"/>
        <v/>
      </c>
      <c r="Y118" s="384" t="str">
        <f t="shared" si="40"/>
        <v/>
      </c>
      <c r="Z118" s="385" t="str">
        <f t="shared" si="41"/>
        <v/>
      </c>
      <c r="AA118" s="383" t="str">
        <f t="shared" si="42"/>
        <v/>
      </c>
      <c r="AB118" s="382" t="str">
        <f t="shared" si="43"/>
        <v/>
      </c>
      <c r="AC118" s="384" t="str">
        <f t="shared" si="44"/>
        <v/>
      </c>
      <c r="AD118" s="385" t="str">
        <f t="shared" si="45"/>
        <v/>
      </c>
      <c r="AE118" s="383" t="str">
        <f t="shared" si="46"/>
        <v/>
      </c>
      <c r="AF118" s="382" t="str">
        <f t="shared" si="47"/>
        <v/>
      </c>
      <c r="AG118" s="384" t="str">
        <f t="shared" si="48"/>
        <v/>
      </c>
      <c r="AH118" s="385" t="str">
        <f t="shared" si="49"/>
        <v/>
      </c>
      <c r="AI118" s="383" t="str">
        <f t="shared" si="50"/>
        <v/>
      </c>
      <c r="AJ118" s="382" t="str">
        <f t="shared" si="51"/>
        <v/>
      </c>
      <c r="AK118" s="386" t="str">
        <f t="shared" si="52"/>
        <v/>
      </c>
      <c r="AL118" s="387" t="str">
        <f t="shared" si="53"/>
        <v/>
      </c>
      <c r="AM118" s="383" t="str">
        <f t="shared" si="54"/>
        <v/>
      </c>
      <c r="AN118" s="38"/>
    </row>
    <row r="119" spans="1:40" ht="12.75" x14ac:dyDescent="0.2">
      <c r="A119" s="26"/>
      <c r="B119" s="38"/>
      <c r="C119" s="278" t="s">
        <v>549</v>
      </c>
      <c r="D119" s="278" t="str">
        <f>IF('WK2 - Notional General Income'!C108="","",'WK2 - Notional General Income'!C108)</f>
        <v/>
      </c>
      <c r="E119" s="385" t="str">
        <f>IF('WK2 - Notional General Income'!L108="","",'WK2 - Notional General Income'!L108/'WK2 - Notional General Income'!D108)</f>
        <v/>
      </c>
      <c r="F119" s="385" t="str">
        <f>IF('WK3 - Notional GI 16-17 YIELD'!L105="","",'WK3 - Notional GI 16-17 YIELD'!L105/'WK3 - Notional GI 16-17 YIELD'!D105)</f>
        <v/>
      </c>
      <c r="G119" s="545"/>
      <c r="H119" s="545"/>
      <c r="I119" s="545"/>
      <c r="J119" s="545"/>
      <c r="K119" s="545"/>
      <c r="L119" s="545"/>
      <c r="M119" s="38"/>
      <c r="N119" s="382" t="str">
        <f t="shared" si="29"/>
        <v/>
      </c>
      <c r="O119" s="383" t="str">
        <f t="shared" si="30"/>
        <v/>
      </c>
      <c r="P119" s="382" t="str">
        <f t="shared" si="31"/>
        <v/>
      </c>
      <c r="Q119" s="384" t="str">
        <f t="shared" si="32"/>
        <v/>
      </c>
      <c r="R119" s="385" t="str">
        <f t="shared" si="33"/>
        <v/>
      </c>
      <c r="S119" s="383" t="str">
        <f t="shared" si="34"/>
        <v/>
      </c>
      <c r="T119" s="382" t="str">
        <f t="shared" si="35"/>
        <v/>
      </c>
      <c r="U119" s="384" t="str">
        <f t="shared" si="36"/>
        <v/>
      </c>
      <c r="V119" s="385" t="str">
        <f t="shared" si="37"/>
        <v/>
      </c>
      <c r="W119" s="383" t="str">
        <f t="shared" si="38"/>
        <v/>
      </c>
      <c r="X119" s="382" t="str">
        <f t="shared" si="39"/>
        <v/>
      </c>
      <c r="Y119" s="384" t="str">
        <f t="shared" si="40"/>
        <v/>
      </c>
      <c r="Z119" s="385" t="str">
        <f t="shared" si="41"/>
        <v/>
      </c>
      <c r="AA119" s="383" t="str">
        <f t="shared" si="42"/>
        <v/>
      </c>
      <c r="AB119" s="382" t="str">
        <f t="shared" si="43"/>
        <v/>
      </c>
      <c r="AC119" s="384" t="str">
        <f t="shared" si="44"/>
        <v/>
      </c>
      <c r="AD119" s="385" t="str">
        <f t="shared" si="45"/>
        <v/>
      </c>
      <c r="AE119" s="383" t="str">
        <f t="shared" si="46"/>
        <v/>
      </c>
      <c r="AF119" s="382" t="str">
        <f t="shared" si="47"/>
        <v/>
      </c>
      <c r="AG119" s="384" t="str">
        <f t="shared" si="48"/>
        <v/>
      </c>
      <c r="AH119" s="385" t="str">
        <f t="shared" si="49"/>
        <v/>
      </c>
      <c r="AI119" s="383" t="str">
        <f t="shared" si="50"/>
        <v/>
      </c>
      <c r="AJ119" s="382" t="str">
        <f t="shared" si="51"/>
        <v/>
      </c>
      <c r="AK119" s="386" t="str">
        <f t="shared" si="52"/>
        <v/>
      </c>
      <c r="AL119" s="387" t="str">
        <f t="shared" si="53"/>
        <v/>
      </c>
      <c r="AM119" s="383" t="str">
        <f t="shared" si="54"/>
        <v/>
      </c>
      <c r="AN119" s="38"/>
    </row>
    <row r="120" spans="1:40" ht="12.75" x14ac:dyDescent="0.2">
      <c r="A120" s="26"/>
      <c r="B120" s="38"/>
      <c r="C120" s="278" t="s">
        <v>549</v>
      </c>
      <c r="D120" s="278" t="str">
        <f>IF('WK2 - Notional General Income'!C109="","",'WK2 - Notional General Income'!C109)</f>
        <v/>
      </c>
      <c r="E120" s="385" t="str">
        <f>IF('WK2 - Notional General Income'!L109="","",'WK2 - Notional General Income'!L109/'WK2 - Notional General Income'!D109)</f>
        <v/>
      </c>
      <c r="F120" s="385" t="str">
        <f>IF('WK3 - Notional GI 16-17 YIELD'!L106="","",'WK3 - Notional GI 16-17 YIELD'!L106/'WK3 - Notional GI 16-17 YIELD'!D106)</f>
        <v/>
      </c>
      <c r="G120" s="545"/>
      <c r="H120" s="545"/>
      <c r="I120" s="545"/>
      <c r="J120" s="545"/>
      <c r="K120" s="545"/>
      <c r="L120" s="545"/>
      <c r="M120" s="38"/>
      <c r="N120" s="382" t="str">
        <f t="shared" si="29"/>
        <v/>
      </c>
      <c r="O120" s="383" t="str">
        <f t="shared" si="30"/>
        <v/>
      </c>
      <c r="P120" s="382" t="str">
        <f t="shared" si="31"/>
        <v/>
      </c>
      <c r="Q120" s="384" t="str">
        <f t="shared" si="32"/>
        <v/>
      </c>
      <c r="R120" s="385" t="str">
        <f t="shared" si="33"/>
        <v/>
      </c>
      <c r="S120" s="383" t="str">
        <f t="shared" si="34"/>
        <v/>
      </c>
      <c r="T120" s="382" t="str">
        <f t="shared" si="35"/>
        <v/>
      </c>
      <c r="U120" s="384" t="str">
        <f t="shared" si="36"/>
        <v/>
      </c>
      <c r="V120" s="385" t="str">
        <f t="shared" si="37"/>
        <v/>
      </c>
      <c r="W120" s="383" t="str">
        <f t="shared" si="38"/>
        <v/>
      </c>
      <c r="X120" s="382" t="str">
        <f t="shared" si="39"/>
        <v/>
      </c>
      <c r="Y120" s="384" t="str">
        <f t="shared" si="40"/>
        <v/>
      </c>
      <c r="Z120" s="385" t="str">
        <f t="shared" si="41"/>
        <v/>
      </c>
      <c r="AA120" s="383" t="str">
        <f t="shared" si="42"/>
        <v/>
      </c>
      <c r="AB120" s="382" t="str">
        <f t="shared" si="43"/>
        <v/>
      </c>
      <c r="AC120" s="384" t="str">
        <f t="shared" si="44"/>
        <v/>
      </c>
      <c r="AD120" s="385" t="str">
        <f t="shared" si="45"/>
        <v/>
      </c>
      <c r="AE120" s="383" t="str">
        <f t="shared" si="46"/>
        <v/>
      </c>
      <c r="AF120" s="382" t="str">
        <f t="shared" si="47"/>
        <v/>
      </c>
      <c r="AG120" s="384" t="str">
        <f t="shared" si="48"/>
        <v/>
      </c>
      <c r="AH120" s="385" t="str">
        <f t="shared" si="49"/>
        <v/>
      </c>
      <c r="AI120" s="383" t="str">
        <f t="shared" si="50"/>
        <v/>
      </c>
      <c r="AJ120" s="382" t="str">
        <f t="shared" si="51"/>
        <v/>
      </c>
      <c r="AK120" s="386" t="str">
        <f t="shared" si="52"/>
        <v/>
      </c>
      <c r="AL120" s="387" t="str">
        <f t="shared" si="53"/>
        <v/>
      </c>
      <c r="AM120" s="383" t="str">
        <f t="shared" si="54"/>
        <v/>
      </c>
      <c r="AN120" s="38"/>
    </row>
    <row r="121" spans="1:40" ht="12.75" x14ac:dyDescent="0.2">
      <c r="A121" s="26"/>
      <c r="B121" s="38"/>
      <c r="C121" s="278" t="s">
        <v>549</v>
      </c>
      <c r="D121" s="278" t="str">
        <f>IF('WK2 - Notional General Income'!C110="","",'WK2 - Notional General Income'!C110)</f>
        <v/>
      </c>
      <c r="E121" s="385" t="str">
        <f>IF('WK2 - Notional General Income'!L110="","",'WK2 - Notional General Income'!L110/'WK2 - Notional General Income'!D110)</f>
        <v/>
      </c>
      <c r="F121" s="385" t="str">
        <f>IF('WK3 - Notional GI 16-17 YIELD'!L107="","",'WK3 - Notional GI 16-17 YIELD'!L107/'WK3 - Notional GI 16-17 YIELD'!D107)</f>
        <v/>
      </c>
      <c r="G121" s="545"/>
      <c r="H121" s="545"/>
      <c r="I121" s="545"/>
      <c r="J121" s="545"/>
      <c r="K121" s="545"/>
      <c r="L121" s="545"/>
      <c r="M121" s="38"/>
      <c r="N121" s="382" t="str">
        <f t="shared" si="29"/>
        <v/>
      </c>
      <c r="O121" s="383" t="str">
        <f t="shared" si="30"/>
        <v/>
      </c>
      <c r="P121" s="382" t="str">
        <f t="shared" si="31"/>
        <v/>
      </c>
      <c r="Q121" s="384" t="str">
        <f t="shared" si="32"/>
        <v/>
      </c>
      <c r="R121" s="385" t="str">
        <f t="shared" si="33"/>
        <v/>
      </c>
      <c r="S121" s="383" t="str">
        <f t="shared" si="34"/>
        <v/>
      </c>
      <c r="T121" s="382" t="str">
        <f t="shared" si="35"/>
        <v/>
      </c>
      <c r="U121" s="384" t="str">
        <f t="shared" si="36"/>
        <v/>
      </c>
      <c r="V121" s="385" t="str">
        <f t="shared" si="37"/>
        <v/>
      </c>
      <c r="W121" s="383" t="str">
        <f t="shared" si="38"/>
        <v/>
      </c>
      <c r="X121" s="382" t="str">
        <f t="shared" si="39"/>
        <v/>
      </c>
      <c r="Y121" s="384" t="str">
        <f t="shared" si="40"/>
        <v/>
      </c>
      <c r="Z121" s="385" t="str">
        <f t="shared" si="41"/>
        <v/>
      </c>
      <c r="AA121" s="383" t="str">
        <f t="shared" si="42"/>
        <v/>
      </c>
      <c r="AB121" s="382" t="str">
        <f t="shared" si="43"/>
        <v/>
      </c>
      <c r="AC121" s="384" t="str">
        <f t="shared" si="44"/>
        <v/>
      </c>
      <c r="AD121" s="385" t="str">
        <f t="shared" si="45"/>
        <v/>
      </c>
      <c r="AE121" s="383" t="str">
        <f t="shared" si="46"/>
        <v/>
      </c>
      <c r="AF121" s="382" t="str">
        <f t="shared" si="47"/>
        <v/>
      </c>
      <c r="AG121" s="384" t="str">
        <f t="shared" si="48"/>
        <v/>
      </c>
      <c r="AH121" s="385" t="str">
        <f t="shared" si="49"/>
        <v/>
      </c>
      <c r="AI121" s="383" t="str">
        <f t="shared" si="50"/>
        <v/>
      </c>
      <c r="AJ121" s="382" t="str">
        <f t="shared" si="51"/>
        <v/>
      </c>
      <c r="AK121" s="386" t="str">
        <f t="shared" si="52"/>
        <v/>
      </c>
      <c r="AL121" s="387" t="str">
        <f t="shared" si="53"/>
        <v/>
      </c>
      <c r="AM121" s="383" t="str">
        <f t="shared" si="54"/>
        <v/>
      </c>
      <c r="AN121" s="38"/>
    </row>
    <row r="122" spans="1:40" ht="12.75" x14ac:dyDescent="0.2">
      <c r="A122" s="26"/>
      <c r="B122" s="38"/>
      <c r="C122" s="278" t="s">
        <v>549</v>
      </c>
      <c r="D122" s="278" t="str">
        <f>IF('WK2 - Notional General Income'!C111="","",'WK2 - Notional General Income'!C111)</f>
        <v/>
      </c>
      <c r="E122" s="385" t="str">
        <f>IF('WK2 - Notional General Income'!L111="","",'WK2 - Notional General Income'!L111/'WK2 - Notional General Income'!D111)</f>
        <v/>
      </c>
      <c r="F122" s="385" t="str">
        <f>IF('WK3 - Notional GI 16-17 YIELD'!L108="","",'WK3 - Notional GI 16-17 YIELD'!L108/'WK3 - Notional GI 16-17 YIELD'!D108)</f>
        <v/>
      </c>
      <c r="G122" s="545"/>
      <c r="H122" s="545"/>
      <c r="I122" s="545"/>
      <c r="J122" s="545"/>
      <c r="K122" s="545"/>
      <c r="L122" s="545"/>
      <c r="M122" s="38"/>
      <c r="N122" s="382" t="str">
        <f t="shared" si="29"/>
        <v/>
      </c>
      <c r="O122" s="383" t="str">
        <f t="shared" si="30"/>
        <v/>
      </c>
      <c r="P122" s="382" t="str">
        <f t="shared" si="31"/>
        <v/>
      </c>
      <c r="Q122" s="384" t="str">
        <f t="shared" si="32"/>
        <v/>
      </c>
      <c r="R122" s="385" t="str">
        <f t="shared" si="33"/>
        <v/>
      </c>
      <c r="S122" s="383" t="str">
        <f t="shared" si="34"/>
        <v/>
      </c>
      <c r="T122" s="382" t="str">
        <f t="shared" si="35"/>
        <v/>
      </c>
      <c r="U122" s="384" t="str">
        <f t="shared" si="36"/>
        <v/>
      </c>
      <c r="V122" s="385" t="str">
        <f t="shared" si="37"/>
        <v/>
      </c>
      <c r="W122" s="383" t="str">
        <f t="shared" si="38"/>
        <v/>
      </c>
      <c r="X122" s="382" t="str">
        <f t="shared" si="39"/>
        <v/>
      </c>
      <c r="Y122" s="384" t="str">
        <f t="shared" si="40"/>
        <v/>
      </c>
      <c r="Z122" s="385" t="str">
        <f t="shared" si="41"/>
        <v/>
      </c>
      <c r="AA122" s="383" t="str">
        <f t="shared" si="42"/>
        <v/>
      </c>
      <c r="AB122" s="382" t="str">
        <f t="shared" si="43"/>
        <v/>
      </c>
      <c r="AC122" s="384" t="str">
        <f t="shared" si="44"/>
        <v/>
      </c>
      <c r="AD122" s="385" t="str">
        <f t="shared" si="45"/>
        <v/>
      </c>
      <c r="AE122" s="383" t="str">
        <f t="shared" si="46"/>
        <v/>
      </c>
      <c r="AF122" s="382" t="str">
        <f t="shared" si="47"/>
        <v/>
      </c>
      <c r="AG122" s="384" t="str">
        <f t="shared" si="48"/>
        <v/>
      </c>
      <c r="AH122" s="385" t="str">
        <f t="shared" si="49"/>
        <v/>
      </c>
      <c r="AI122" s="383" t="str">
        <f t="shared" si="50"/>
        <v/>
      </c>
      <c r="AJ122" s="382" t="str">
        <f t="shared" si="51"/>
        <v/>
      </c>
      <c r="AK122" s="386" t="str">
        <f t="shared" si="52"/>
        <v/>
      </c>
      <c r="AL122" s="387" t="str">
        <f t="shared" si="53"/>
        <v/>
      </c>
      <c r="AM122" s="383" t="str">
        <f t="shared" si="54"/>
        <v/>
      </c>
      <c r="AN122" s="38"/>
    </row>
    <row r="123" spans="1:40" ht="12.75" x14ac:dyDescent="0.2">
      <c r="A123" s="26"/>
      <c r="B123" s="38"/>
      <c r="C123" s="278" t="s">
        <v>549</v>
      </c>
      <c r="D123" s="278" t="str">
        <f>IF('WK2 - Notional General Income'!C112="","",'WK2 - Notional General Income'!C112)</f>
        <v/>
      </c>
      <c r="E123" s="385" t="str">
        <f>IF('WK2 - Notional General Income'!L112="","",'WK2 - Notional General Income'!L112/'WK2 - Notional General Income'!D112)</f>
        <v/>
      </c>
      <c r="F123" s="385" t="str">
        <f>IF('WK3 - Notional GI 16-17 YIELD'!L109="","",'WK3 - Notional GI 16-17 YIELD'!L109/'WK3 - Notional GI 16-17 YIELD'!D109)</f>
        <v/>
      </c>
      <c r="G123" s="545"/>
      <c r="H123" s="545"/>
      <c r="I123" s="545"/>
      <c r="J123" s="545"/>
      <c r="K123" s="545"/>
      <c r="L123" s="545"/>
      <c r="M123" s="38"/>
      <c r="N123" s="382" t="str">
        <f t="shared" si="29"/>
        <v/>
      </c>
      <c r="O123" s="383" t="str">
        <f t="shared" si="30"/>
        <v/>
      </c>
      <c r="P123" s="382" t="str">
        <f t="shared" si="31"/>
        <v/>
      </c>
      <c r="Q123" s="384" t="str">
        <f t="shared" si="32"/>
        <v/>
      </c>
      <c r="R123" s="385" t="str">
        <f t="shared" si="33"/>
        <v/>
      </c>
      <c r="S123" s="383" t="str">
        <f t="shared" si="34"/>
        <v/>
      </c>
      <c r="T123" s="382" t="str">
        <f t="shared" si="35"/>
        <v/>
      </c>
      <c r="U123" s="384" t="str">
        <f t="shared" si="36"/>
        <v/>
      </c>
      <c r="V123" s="385" t="str">
        <f t="shared" si="37"/>
        <v/>
      </c>
      <c r="W123" s="383" t="str">
        <f t="shared" si="38"/>
        <v/>
      </c>
      <c r="X123" s="382" t="str">
        <f t="shared" si="39"/>
        <v/>
      </c>
      <c r="Y123" s="384" t="str">
        <f t="shared" si="40"/>
        <v/>
      </c>
      <c r="Z123" s="385" t="str">
        <f t="shared" si="41"/>
        <v/>
      </c>
      <c r="AA123" s="383" t="str">
        <f t="shared" si="42"/>
        <v/>
      </c>
      <c r="AB123" s="382" t="str">
        <f t="shared" si="43"/>
        <v/>
      </c>
      <c r="AC123" s="384" t="str">
        <f t="shared" si="44"/>
        <v/>
      </c>
      <c r="AD123" s="385" t="str">
        <f t="shared" si="45"/>
        <v/>
      </c>
      <c r="AE123" s="383" t="str">
        <f t="shared" si="46"/>
        <v/>
      </c>
      <c r="AF123" s="382" t="str">
        <f t="shared" si="47"/>
        <v/>
      </c>
      <c r="AG123" s="384" t="str">
        <f t="shared" si="48"/>
        <v/>
      </c>
      <c r="AH123" s="385" t="str">
        <f t="shared" si="49"/>
        <v/>
      </c>
      <c r="AI123" s="383" t="str">
        <f t="shared" si="50"/>
        <v/>
      </c>
      <c r="AJ123" s="382" t="str">
        <f t="shared" si="51"/>
        <v/>
      </c>
      <c r="AK123" s="386" t="str">
        <f t="shared" si="52"/>
        <v/>
      </c>
      <c r="AL123" s="387" t="str">
        <f t="shared" si="53"/>
        <v/>
      </c>
      <c r="AM123" s="383" t="str">
        <f t="shared" si="54"/>
        <v/>
      </c>
      <c r="AN123" s="38"/>
    </row>
    <row r="124" spans="1:40" ht="12.75" x14ac:dyDescent="0.2">
      <c r="A124" s="26"/>
      <c r="B124" s="38"/>
      <c r="C124" s="278" t="s">
        <v>549</v>
      </c>
      <c r="D124" s="278" t="str">
        <f>IF('WK2 - Notional General Income'!C113="","",'WK2 - Notional General Income'!C113)</f>
        <v/>
      </c>
      <c r="E124" s="385" t="str">
        <f>IF('WK2 - Notional General Income'!L113="","",'WK2 - Notional General Income'!L113/'WK2 - Notional General Income'!D113)</f>
        <v/>
      </c>
      <c r="F124" s="385" t="str">
        <f>IF('WK3 - Notional GI 16-17 YIELD'!L110="","",'WK3 - Notional GI 16-17 YIELD'!L110/'WK3 - Notional GI 16-17 YIELD'!D110)</f>
        <v/>
      </c>
      <c r="G124" s="545"/>
      <c r="H124" s="545"/>
      <c r="I124" s="545"/>
      <c r="J124" s="545"/>
      <c r="K124" s="545"/>
      <c r="L124" s="545"/>
      <c r="M124" s="38"/>
      <c r="N124" s="382" t="str">
        <f t="shared" si="29"/>
        <v/>
      </c>
      <c r="O124" s="383" t="str">
        <f t="shared" si="30"/>
        <v/>
      </c>
      <c r="P124" s="382" t="str">
        <f t="shared" si="31"/>
        <v/>
      </c>
      <c r="Q124" s="384" t="str">
        <f t="shared" si="32"/>
        <v/>
      </c>
      <c r="R124" s="385" t="str">
        <f t="shared" si="33"/>
        <v/>
      </c>
      <c r="S124" s="383" t="str">
        <f t="shared" si="34"/>
        <v/>
      </c>
      <c r="T124" s="382" t="str">
        <f t="shared" si="35"/>
        <v/>
      </c>
      <c r="U124" s="384" t="str">
        <f t="shared" si="36"/>
        <v/>
      </c>
      <c r="V124" s="385" t="str">
        <f t="shared" si="37"/>
        <v/>
      </c>
      <c r="W124" s="383" t="str">
        <f t="shared" si="38"/>
        <v/>
      </c>
      <c r="X124" s="382" t="str">
        <f t="shared" si="39"/>
        <v/>
      </c>
      <c r="Y124" s="384" t="str">
        <f t="shared" si="40"/>
        <v/>
      </c>
      <c r="Z124" s="385" t="str">
        <f t="shared" si="41"/>
        <v/>
      </c>
      <c r="AA124" s="383" t="str">
        <f t="shared" si="42"/>
        <v/>
      </c>
      <c r="AB124" s="382" t="str">
        <f t="shared" si="43"/>
        <v/>
      </c>
      <c r="AC124" s="384" t="str">
        <f t="shared" si="44"/>
        <v/>
      </c>
      <c r="AD124" s="385" t="str">
        <f t="shared" si="45"/>
        <v/>
      </c>
      <c r="AE124" s="383" t="str">
        <f t="shared" si="46"/>
        <v/>
      </c>
      <c r="AF124" s="382" t="str">
        <f t="shared" si="47"/>
        <v/>
      </c>
      <c r="AG124" s="384" t="str">
        <f t="shared" si="48"/>
        <v/>
      </c>
      <c r="AH124" s="385" t="str">
        <f t="shared" si="49"/>
        <v/>
      </c>
      <c r="AI124" s="383" t="str">
        <f t="shared" si="50"/>
        <v/>
      </c>
      <c r="AJ124" s="382" t="str">
        <f t="shared" si="51"/>
        <v/>
      </c>
      <c r="AK124" s="386" t="str">
        <f t="shared" si="52"/>
        <v/>
      </c>
      <c r="AL124" s="387" t="str">
        <f t="shared" si="53"/>
        <v/>
      </c>
      <c r="AM124" s="383" t="str">
        <f t="shared" si="54"/>
        <v/>
      </c>
      <c r="AN124" s="38"/>
    </row>
    <row r="125" spans="1:40" ht="12.75" x14ac:dyDescent="0.2">
      <c r="A125" s="26"/>
      <c r="B125" s="38"/>
      <c r="C125" s="278" t="s">
        <v>549</v>
      </c>
      <c r="D125" s="278" t="str">
        <f>IF('WK2 - Notional General Income'!C114="","",'WK2 - Notional General Income'!C114)</f>
        <v/>
      </c>
      <c r="E125" s="385" t="str">
        <f>IF('WK2 - Notional General Income'!L114="","",'WK2 - Notional General Income'!L114/'WK2 - Notional General Income'!D114)</f>
        <v/>
      </c>
      <c r="F125" s="385" t="str">
        <f>IF('WK3 - Notional GI 16-17 YIELD'!L111="","",'WK3 - Notional GI 16-17 YIELD'!L111/'WK3 - Notional GI 16-17 YIELD'!D111)</f>
        <v/>
      </c>
      <c r="G125" s="545"/>
      <c r="H125" s="545"/>
      <c r="I125" s="545"/>
      <c r="J125" s="545"/>
      <c r="K125" s="545"/>
      <c r="L125" s="545"/>
      <c r="M125" s="38"/>
      <c r="N125" s="382" t="str">
        <f t="shared" ref="N125:N179" si="63">IF(F125="","",IF(E125=0,"",F125-E125))</f>
        <v/>
      </c>
      <c r="O125" s="383" t="str">
        <f t="shared" ref="O125:O179" si="64">IF(N125="","",N125/E125)</f>
        <v/>
      </c>
      <c r="P125" s="382" t="str">
        <f t="shared" ref="P125:P179" si="65">IF(G125=0,"",IF(F125=0,"",G125-F125))</f>
        <v/>
      </c>
      <c r="Q125" s="384" t="str">
        <f t="shared" ref="Q125:Q178" si="66">IF(P125="","",P125/F125)</f>
        <v/>
      </c>
      <c r="R125" s="385" t="str">
        <f t="shared" ref="R125:R178" si="67">IF(P125="","",P125+N125)</f>
        <v/>
      </c>
      <c r="S125" s="383" t="str">
        <f t="shared" ref="S125:S178" si="68">IF(R125="","",R125/E125)</f>
        <v/>
      </c>
      <c r="T125" s="382" t="str">
        <f t="shared" ref="T125:T178" si="69">IF(H125=0,"",IF(G125=0,"",H125-G125))</f>
        <v/>
      </c>
      <c r="U125" s="384" t="str">
        <f t="shared" ref="U125:U178" si="70">IF(T125="","",T125/G125)</f>
        <v/>
      </c>
      <c r="V125" s="385" t="str">
        <f t="shared" ref="V125:V178" si="71">IF(T125="","",T125+R125)</f>
        <v/>
      </c>
      <c r="W125" s="383" t="str">
        <f t="shared" ref="W125:W178" si="72">IF(V125="","",V125/E125)</f>
        <v/>
      </c>
      <c r="X125" s="382" t="str">
        <f t="shared" ref="X125:X178" si="73">IF(I125=0,"",IF(H125=0,"",I125-H125))</f>
        <v/>
      </c>
      <c r="Y125" s="384" t="str">
        <f t="shared" ref="Y125:Y178" si="74">IF(X125="","",X125/H125)</f>
        <v/>
      </c>
      <c r="Z125" s="385" t="str">
        <f t="shared" ref="Z125:Z178" si="75">IF(X125="","",X125+V125)</f>
        <v/>
      </c>
      <c r="AA125" s="383" t="str">
        <f t="shared" ref="AA125:AA178" si="76">IF(Z125="","",Z125/E125)</f>
        <v/>
      </c>
      <c r="AB125" s="382" t="str">
        <f t="shared" ref="AB125:AB178" si="77">IF(J125=0,"",IF(I125=0,"",J125-I125))</f>
        <v/>
      </c>
      <c r="AC125" s="384" t="str">
        <f t="shared" ref="AC125:AC178" si="78">IF(AB125="","",AB125/I125)</f>
        <v/>
      </c>
      <c r="AD125" s="385" t="str">
        <f t="shared" ref="AD125:AD178" si="79">IF(AB125="","",AB125+Z125)</f>
        <v/>
      </c>
      <c r="AE125" s="383" t="str">
        <f t="shared" ref="AE125:AE178" si="80">IF(AD125="","",AD125/E125)</f>
        <v/>
      </c>
      <c r="AF125" s="382" t="str">
        <f t="shared" ref="AF125:AF178" si="81">IF(K125=0,"",IF(J125=0,"",K125-J125))</f>
        <v/>
      </c>
      <c r="AG125" s="384" t="str">
        <f t="shared" ref="AG125:AG178" si="82">IF(AF125="","",AF125/J125)</f>
        <v/>
      </c>
      <c r="AH125" s="385" t="str">
        <f t="shared" ref="AH125:AH178" si="83">IF(AF125="","",AF125+AD125)</f>
        <v/>
      </c>
      <c r="AI125" s="383" t="str">
        <f t="shared" ref="AI125:AI178" si="84">IF(AH125="","",AH125/E125)</f>
        <v/>
      </c>
      <c r="AJ125" s="382" t="str">
        <f t="shared" ref="AJ125:AJ178" si="85">IF(L125=0,"",IF(K125=0,"",L125-K125))</f>
        <v/>
      </c>
      <c r="AK125" s="386" t="str">
        <f t="shared" ref="AK125:AK178" si="86">IF(AJ125="","",AJ125/K125)</f>
        <v/>
      </c>
      <c r="AL125" s="387" t="str">
        <f t="shared" ref="AL125:AL178" si="87">IF(AJ125="","",AJ125+AH125)</f>
        <v/>
      </c>
      <c r="AM125" s="383" t="str">
        <f t="shared" ref="AM125:AM178" si="88">IF(AL125="","",AL125/E125)</f>
        <v/>
      </c>
      <c r="AN125" s="38"/>
    </row>
    <row r="126" spans="1:40" ht="12.75" x14ac:dyDescent="0.2">
      <c r="A126" s="26"/>
      <c r="B126" s="38"/>
      <c r="C126" s="278" t="s">
        <v>549</v>
      </c>
      <c r="D126" s="278" t="str">
        <f>IF('WK2 - Notional General Income'!C115="","",'WK2 - Notional General Income'!C115)</f>
        <v/>
      </c>
      <c r="E126" s="385" t="str">
        <f>IF('WK2 - Notional General Income'!L115="","",'WK2 - Notional General Income'!L115/'WK2 - Notional General Income'!D115)</f>
        <v/>
      </c>
      <c r="F126" s="385" t="str">
        <f>IF('WK3 - Notional GI 16-17 YIELD'!L112="","",'WK3 - Notional GI 16-17 YIELD'!L112/'WK3 - Notional GI 16-17 YIELD'!D112)</f>
        <v/>
      </c>
      <c r="G126" s="545"/>
      <c r="H126" s="545"/>
      <c r="I126" s="545"/>
      <c r="J126" s="545"/>
      <c r="K126" s="545"/>
      <c r="L126" s="545"/>
      <c r="M126" s="38"/>
      <c r="N126" s="382" t="str">
        <f t="shared" si="63"/>
        <v/>
      </c>
      <c r="O126" s="383" t="str">
        <f t="shared" si="64"/>
        <v/>
      </c>
      <c r="P126" s="382" t="str">
        <f t="shared" si="65"/>
        <v/>
      </c>
      <c r="Q126" s="384" t="str">
        <f t="shared" si="66"/>
        <v/>
      </c>
      <c r="R126" s="385" t="str">
        <f t="shared" si="67"/>
        <v/>
      </c>
      <c r="S126" s="383" t="str">
        <f t="shared" si="68"/>
        <v/>
      </c>
      <c r="T126" s="382" t="str">
        <f t="shared" si="69"/>
        <v/>
      </c>
      <c r="U126" s="384" t="str">
        <f t="shared" si="70"/>
        <v/>
      </c>
      <c r="V126" s="385" t="str">
        <f t="shared" si="71"/>
        <v/>
      </c>
      <c r="W126" s="383" t="str">
        <f t="shared" si="72"/>
        <v/>
      </c>
      <c r="X126" s="382" t="str">
        <f t="shared" si="73"/>
        <v/>
      </c>
      <c r="Y126" s="384" t="str">
        <f t="shared" si="74"/>
        <v/>
      </c>
      <c r="Z126" s="385" t="str">
        <f t="shared" si="75"/>
        <v/>
      </c>
      <c r="AA126" s="383" t="str">
        <f t="shared" si="76"/>
        <v/>
      </c>
      <c r="AB126" s="382" t="str">
        <f t="shared" si="77"/>
        <v/>
      </c>
      <c r="AC126" s="384" t="str">
        <f t="shared" si="78"/>
        <v/>
      </c>
      <c r="AD126" s="385" t="str">
        <f t="shared" si="79"/>
        <v/>
      </c>
      <c r="AE126" s="383" t="str">
        <f t="shared" si="80"/>
        <v/>
      </c>
      <c r="AF126" s="382" t="str">
        <f t="shared" si="81"/>
        <v/>
      </c>
      <c r="AG126" s="384" t="str">
        <f t="shared" si="82"/>
        <v/>
      </c>
      <c r="AH126" s="385" t="str">
        <f t="shared" si="83"/>
        <v/>
      </c>
      <c r="AI126" s="383" t="str">
        <f t="shared" si="84"/>
        <v/>
      </c>
      <c r="AJ126" s="382" t="str">
        <f t="shared" si="85"/>
        <v/>
      </c>
      <c r="AK126" s="386" t="str">
        <f t="shared" si="86"/>
        <v/>
      </c>
      <c r="AL126" s="387" t="str">
        <f t="shared" si="87"/>
        <v/>
      </c>
      <c r="AM126" s="383" t="str">
        <f t="shared" si="88"/>
        <v/>
      </c>
      <c r="AN126" s="38"/>
    </row>
    <row r="127" spans="1:40" ht="12.75" x14ac:dyDescent="0.2">
      <c r="A127" s="26"/>
      <c r="B127" s="38"/>
      <c r="C127" s="278" t="s">
        <v>549</v>
      </c>
      <c r="D127" s="278" t="str">
        <f>IF('WK2 - Notional General Income'!C116="","",'WK2 - Notional General Income'!C116)</f>
        <v/>
      </c>
      <c r="E127" s="385" t="str">
        <f>IF('WK2 - Notional General Income'!L116="","",'WK2 - Notional General Income'!L116/'WK2 - Notional General Income'!D116)</f>
        <v/>
      </c>
      <c r="F127" s="385" t="str">
        <f>IF('WK3 - Notional GI 16-17 YIELD'!L113="","",'WK3 - Notional GI 16-17 YIELD'!L113/'WK3 - Notional GI 16-17 YIELD'!D113)</f>
        <v/>
      </c>
      <c r="G127" s="545"/>
      <c r="H127" s="545"/>
      <c r="I127" s="545"/>
      <c r="J127" s="545"/>
      <c r="K127" s="545"/>
      <c r="L127" s="545"/>
      <c r="M127" s="38"/>
      <c r="N127" s="382" t="str">
        <f t="shared" si="63"/>
        <v/>
      </c>
      <c r="O127" s="383" t="str">
        <f t="shared" si="64"/>
        <v/>
      </c>
      <c r="P127" s="382" t="str">
        <f t="shared" si="65"/>
        <v/>
      </c>
      <c r="Q127" s="384" t="str">
        <f t="shared" si="66"/>
        <v/>
      </c>
      <c r="R127" s="385" t="str">
        <f t="shared" si="67"/>
        <v/>
      </c>
      <c r="S127" s="383" t="str">
        <f t="shared" si="68"/>
        <v/>
      </c>
      <c r="T127" s="382" t="str">
        <f t="shared" si="69"/>
        <v/>
      </c>
      <c r="U127" s="384" t="str">
        <f t="shared" si="70"/>
        <v/>
      </c>
      <c r="V127" s="385" t="str">
        <f t="shared" si="71"/>
        <v/>
      </c>
      <c r="W127" s="383" t="str">
        <f t="shared" si="72"/>
        <v/>
      </c>
      <c r="X127" s="382" t="str">
        <f t="shared" si="73"/>
        <v/>
      </c>
      <c r="Y127" s="384" t="str">
        <f t="shared" si="74"/>
        <v/>
      </c>
      <c r="Z127" s="385" t="str">
        <f t="shared" si="75"/>
        <v/>
      </c>
      <c r="AA127" s="383" t="str">
        <f t="shared" si="76"/>
        <v/>
      </c>
      <c r="AB127" s="382" t="str">
        <f t="shared" si="77"/>
        <v/>
      </c>
      <c r="AC127" s="384" t="str">
        <f t="shared" si="78"/>
        <v/>
      </c>
      <c r="AD127" s="385" t="str">
        <f t="shared" si="79"/>
        <v/>
      </c>
      <c r="AE127" s="383" t="str">
        <f t="shared" si="80"/>
        <v/>
      </c>
      <c r="AF127" s="382" t="str">
        <f t="shared" si="81"/>
        <v/>
      </c>
      <c r="AG127" s="384" t="str">
        <f t="shared" si="82"/>
        <v/>
      </c>
      <c r="AH127" s="385" t="str">
        <f t="shared" si="83"/>
        <v/>
      </c>
      <c r="AI127" s="383" t="str">
        <f t="shared" si="84"/>
        <v/>
      </c>
      <c r="AJ127" s="382" t="str">
        <f t="shared" si="85"/>
        <v/>
      </c>
      <c r="AK127" s="386" t="str">
        <f t="shared" si="86"/>
        <v/>
      </c>
      <c r="AL127" s="387" t="str">
        <f t="shared" si="87"/>
        <v/>
      </c>
      <c r="AM127" s="383" t="str">
        <f t="shared" si="88"/>
        <v/>
      </c>
      <c r="AN127" s="38"/>
    </row>
    <row r="128" spans="1:40" ht="12.75" x14ac:dyDescent="0.2">
      <c r="A128" s="26"/>
      <c r="B128" s="38"/>
      <c r="C128" s="278" t="s">
        <v>549</v>
      </c>
      <c r="D128" s="278" t="str">
        <f>IF('WK2 - Notional General Income'!C117="","",'WK2 - Notional General Income'!C117)</f>
        <v/>
      </c>
      <c r="E128" s="385" t="str">
        <f>IF('WK2 - Notional General Income'!L117="","",'WK2 - Notional General Income'!L117/'WK2 - Notional General Income'!D117)</f>
        <v/>
      </c>
      <c r="F128" s="385" t="str">
        <f>IF('WK3 - Notional GI 16-17 YIELD'!L114="","",'WK3 - Notional GI 16-17 YIELD'!L114/'WK3 - Notional GI 16-17 YIELD'!D114)</f>
        <v/>
      </c>
      <c r="G128" s="545"/>
      <c r="H128" s="545"/>
      <c r="I128" s="545"/>
      <c r="J128" s="545"/>
      <c r="K128" s="545"/>
      <c r="L128" s="545"/>
      <c r="M128" s="38"/>
      <c r="N128" s="382" t="str">
        <f t="shared" si="63"/>
        <v/>
      </c>
      <c r="O128" s="383" t="str">
        <f t="shared" si="64"/>
        <v/>
      </c>
      <c r="P128" s="382" t="str">
        <f t="shared" si="65"/>
        <v/>
      </c>
      <c r="Q128" s="384" t="str">
        <f t="shared" si="66"/>
        <v/>
      </c>
      <c r="R128" s="385" t="str">
        <f t="shared" si="67"/>
        <v/>
      </c>
      <c r="S128" s="383" t="str">
        <f t="shared" si="68"/>
        <v/>
      </c>
      <c r="T128" s="382" t="str">
        <f t="shared" si="69"/>
        <v/>
      </c>
      <c r="U128" s="384" t="str">
        <f t="shared" si="70"/>
        <v/>
      </c>
      <c r="V128" s="385" t="str">
        <f t="shared" si="71"/>
        <v/>
      </c>
      <c r="W128" s="383" t="str">
        <f t="shared" si="72"/>
        <v/>
      </c>
      <c r="X128" s="382" t="str">
        <f t="shared" si="73"/>
        <v/>
      </c>
      <c r="Y128" s="384" t="str">
        <f t="shared" si="74"/>
        <v/>
      </c>
      <c r="Z128" s="385" t="str">
        <f t="shared" si="75"/>
        <v/>
      </c>
      <c r="AA128" s="383" t="str">
        <f t="shared" si="76"/>
        <v/>
      </c>
      <c r="AB128" s="382" t="str">
        <f t="shared" si="77"/>
        <v/>
      </c>
      <c r="AC128" s="384" t="str">
        <f t="shared" si="78"/>
        <v/>
      </c>
      <c r="AD128" s="385" t="str">
        <f t="shared" si="79"/>
        <v/>
      </c>
      <c r="AE128" s="383" t="str">
        <f t="shared" si="80"/>
        <v/>
      </c>
      <c r="AF128" s="382" t="str">
        <f t="shared" si="81"/>
        <v/>
      </c>
      <c r="AG128" s="384" t="str">
        <f t="shared" si="82"/>
        <v/>
      </c>
      <c r="AH128" s="385" t="str">
        <f t="shared" si="83"/>
        <v/>
      </c>
      <c r="AI128" s="383" t="str">
        <f t="shared" si="84"/>
        <v/>
      </c>
      <c r="AJ128" s="382" t="str">
        <f t="shared" si="85"/>
        <v/>
      </c>
      <c r="AK128" s="386" t="str">
        <f t="shared" si="86"/>
        <v/>
      </c>
      <c r="AL128" s="387" t="str">
        <f t="shared" si="87"/>
        <v/>
      </c>
      <c r="AM128" s="383" t="str">
        <f t="shared" si="88"/>
        <v/>
      </c>
      <c r="AN128" s="38"/>
    </row>
    <row r="129" spans="1:40" ht="12.75" x14ac:dyDescent="0.2">
      <c r="A129" s="26"/>
      <c r="B129" s="38"/>
      <c r="C129" s="278" t="s">
        <v>549</v>
      </c>
      <c r="D129" s="278" t="str">
        <f>IF('WK2 - Notional General Income'!C118="","",'WK2 - Notional General Income'!C118)</f>
        <v/>
      </c>
      <c r="E129" s="385" t="str">
        <f>IF('WK2 - Notional General Income'!L118="","",'WK2 - Notional General Income'!L118/'WK2 - Notional General Income'!D118)</f>
        <v/>
      </c>
      <c r="F129" s="385" t="str">
        <f>IF('WK3 - Notional GI 16-17 YIELD'!L115="","",'WK3 - Notional GI 16-17 YIELD'!L115/'WK3 - Notional GI 16-17 YIELD'!D115)</f>
        <v/>
      </c>
      <c r="G129" s="545"/>
      <c r="H129" s="545"/>
      <c r="I129" s="545"/>
      <c r="J129" s="545"/>
      <c r="K129" s="545"/>
      <c r="L129" s="545"/>
      <c r="M129" s="38"/>
      <c r="N129" s="382" t="str">
        <f t="shared" si="63"/>
        <v/>
      </c>
      <c r="O129" s="383" t="str">
        <f t="shared" si="64"/>
        <v/>
      </c>
      <c r="P129" s="382" t="str">
        <f t="shared" si="65"/>
        <v/>
      </c>
      <c r="Q129" s="384" t="str">
        <f t="shared" si="66"/>
        <v/>
      </c>
      <c r="R129" s="385" t="str">
        <f t="shared" si="67"/>
        <v/>
      </c>
      <c r="S129" s="383" t="str">
        <f t="shared" si="68"/>
        <v/>
      </c>
      <c r="T129" s="382" t="str">
        <f t="shared" si="69"/>
        <v/>
      </c>
      <c r="U129" s="384" t="str">
        <f t="shared" si="70"/>
        <v/>
      </c>
      <c r="V129" s="385" t="str">
        <f t="shared" si="71"/>
        <v/>
      </c>
      <c r="W129" s="383" t="str">
        <f t="shared" si="72"/>
        <v/>
      </c>
      <c r="X129" s="382" t="str">
        <f t="shared" si="73"/>
        <v/>
      </c>
      <c r="Y129" s="384" t="str">
        <f t="shared" si="74"/>
        <v/>
      </c>
      <c r="Z129" s="385" t="str">
        <f t="shared" si="75"/>
        <v/>
      </c>
      <c r="AA129" s="383" t="str">
        <f t="shared" si="76"/>
        <v/>
      </c>
      <c r="AB129" s="382" t="str">
        <f t="shared" si="77"/>
        <v/>
      </c>
      <c r="AC129" s="384" t="str">
        <f t="shared" si="78"/>
        <v/>
      </c>
      <c r="AD129" s="385" t="str">
        <f t="shared" si="79"/>
        <v/>
      </c>
      <c r="AE129" s="383" t="str">
        <f t="shared" si="80"/>
        <v/>
      </c>
      <c r="AF129" s="382" t="str">
        <f t="shared" si="81"/>
        <v/>
      </c>
      <c r="AG129" s="384" t="str">
        <f t="shared" si="82"/>
        <v/>
      </c>
      <c r="AH129" s="385" t="str">
        <f t="shared" si="83"/>
        <v/>
      </c>
      <c r="AI129" s="383" t="str">
        <f t="shared" si="84"/>
        <v/>
      </c>
      <c r="AJ129" s="382" t="str">
        <f t="shared" si="85"/>
        <v/>
      </c>
      <c r="AK129" s="386" t="str">
        <f t="shared" si="86"/>
        <v/>
      </c>
      <c r="AL129" s="387" t="str">
        <f t="shared" si="87"/>
        <v/>
      </c>
      <c r="AM129" s="383" t="str">
        <f t="shared" si="88"/>
        <v/>
      </c>
      <c r="AN129" s="38"/>
    </row>
    <row r="130" spans="1:40" ht="12.75" x14ac:dyDescent="0.2">
      <c r="A130" s="26"/>
      <c r="B130" s="38"/>
      <c r="C130" s="278" t="s">
        <v>549</v>
      </c>
      <c r="D130" s="278" t="str">
        <f>IF('WK2 - Notional General Income'!C119="","",'WK2 - Notional General Income'!C119)</f>
        <v/>
      </c>
      <c r="E130" s="385" t="str">
        <f>IF('WK2 - Notional General Income'!L119="","",'WK2 - Notional General Income'!L119/'WK2 - Notional General Income'!D119)</f>
        <v/>
      </c>
      <c r="F130" s="385" t="str">
        <f>IF('WK3 - Notional GI 16-17 YIELD'!L116="","",'WK3 - Notional GI 16-17 YIELD'!L116/'WK3 - Notional GI 16-17 YIELD'!D116)</f>
        <v/>
      </c>
      <c r="G130" s="545"/>
      <c r="H130" s="545"/>
      <c r="I130" s="545"/>
      <c r="J130" s="545"/>
      <c r="K130" s="545"/>
      <c r="L130" s="545"/>
      <c r="M130" s="38"/>
      <c r="N130" s="382" t="str">
        <f t="shared" si="63"/>
        <v/>
      </c>
      <c r="O130" s="383" t="str">
        <f t="shared" si="64"/>
        <v/>
      </c>
      <c r="P130" s="382" t="str">
        <f t="shared" si="65"/>
        <v/>
      </c>
      <c r="Q130" s="384" t="str">
        <f t="shared" si="66"/>
        <v/>
      </c>
      <c r="R130" s="385" t="str">
        <f t="shared" si="67"/>
        <v/>
      </c>
      <c r="S130" s="383" t="str">
        <f t="shared" si="68"/>
        <v/>
      </c>
      <c r="T130" s="382" t="str">
        <f t="shared" si="69"/>
        <v/>
      </c>
      <c r="U130" s="384" t="str">
        <f t="shared" si="70"/>
        <v/>
      </c>
      <c r="V130" s="385" t="str">
        <f t="shared" si="71"/>
        <v/>
      </c>
      <c r="W130" s="383" t="str">
        <f t="shared" si="72"/>
        <v/>
      </c>
      <c r="X130" s="382" t="str">
        <f t="shared" si="73"/>
        <v/>
      </c>
      <c r="Y130" s="384" t="str">
        <f t="shared" si="74"/>
        <v/>
      </c>
      <c r="Z130" s="385" t="str">
        <f t="shared" si="75"/>
        <v/>
      </c>
      <c r="AA130" s="383" t="str">
        <f t="shared" si="76"/>
        <v/>
      </c>
      <c r="AB130" s="382" t="str">
        <f t="shared" si="77"/>
        <v/>
      </c>
      <c r="AC130" s="384" t="str">
        <f t="shared" si="78"/>
        <v/>
      </c>
      <c r="AD130" s="385" t="str">
        <f t="shared" si="79"/>
        <v/>
      </c>
      <c r="AE130" s="383" t="str">
        <f t="shared" si="80"/>
        <v/>
      </c>
      <c r="AF130" s="382" t="str">
        <f t="shared" si="81"/>
        <v/>
      </c>
      <c r="AG130" s="384" t="str">
        <f t="shared" si="82"/>
        <v/>
      </c>
      <c r="AH130" s="385" t="str">
        <f t="shared" si="83"/>
        <v/>
      </c>
      <c r="AI130" s="383" t="str">
        <f t="shared" si="84"/>
        <v/>
      </c>
      <c r="AJ130" s="382" t="str">
        <f t="shared" si="85"/>
        <v/>
      </c>
      <c r="AK130" s="386" t="str">
        <f t="shared" si="86"/>
        <v/>
      </c>
      <c r="AL130" s="387" t="str">
        <f t="shared" si="87"/>
        <v/>
      </c>
      <c r="AM130" s="383" t="str">
        <f t="shared" si="88"/>
        <v/>
      </c>
      <c r="AN130" s="38"/>
    </row>
    <row r="131" spans="1:40" ht="12.75" x14ac:dyDescent="0.2">
      <c r="A131" s="26"/>
      <c r="B131" s="38"/>
      <c r="C131" s="278" t="s">
        <v>549</v>
      </c>
      <c r="D131" s="278" t="str">
        <f>IF('WK2 - Notional General Income'!C120="","",'WK2 - Notional General Income'!C120)</f>
        <v/>
      </c>
      <c r="E131" s="385" t="str">
        <f>IF('WK2 - Notional General Income'!L120="","",'WK2 - Notional General Income'!L120/'WK2 - Notional General Income'!D120)</f>
        <v/>
      </c>
      <c r="F131" s="385" t="str">
        <f>IF('WK3 - Notional GI 16-17 YIELD'!L117="","",'WK3 - Notional GI 16-17 YIELD'!L117/'WK3 - Notional GI 16-17 YIELD'!D117)</f>
        <v/>
      </c>
      <c r="G131" s="545"/>
      <c r="H131" s="545"/>
      <c r="I131" s="545"/>
      <c r="J131" s="545"/>
      <c r="K131" s="545"/>
      <c r="L131" s="545"/>
      <c r="M131" s="38"/>
      <c r="N131" s="382" t="str">
        <f t="shared" si="63"/>
        <v/>
      </c>
      <c r="O131" s="383" t="str">
        <f t="shared" si="64"/>
        <v/>
      </c>
      <c r="P131" s="382" t="str">
        <f t="shared" si="65"/>
        <v/>
      </c>
      <c r="Q131" s="384" t="str">
        <f t="shared" si="66"/>
        <v/>
      </c>
      <c r="R131" s="385" t="str">
        <f t="shared" si="67"/>
        <v/>
      </c>
      <c r="S131" s="383" t="str">
        <f t="shared" si="68"/>
        <v/>
      </c>
      <c r="T131" s="382" t="str">
        <f t="shared" si="69"/>
        <v/>
      </c>
      <c r="U131" s="384" t="str">
        <f t="shared" si="70"/>
        <v/>
      </c>
      <c r="V131" s="385" t="str">
        <f t="shared" si="71"/>
        <v/>
      </c>
      <c r="W131" s="383" t="str">
        <f t="shared" si="72"/>
        <v/>
      </c>
      <c r="X131" s="382" t="str">
        <f t="shared" si="73"/>
        <v/>
      </c>
      <c r="Y131" s="384" t="str">
        <f t="shared" si="74"/>
        <v/>
      </c>
      <c r="Z131" s="385" t="str">
        <f t="shared" si="75"/>
        <v/>
      </c>
      <c r="AA131" s="383" t="str">
        <f t="shared" si="76"/>
        <v/>
      </c>
      <c r="AB131" s="382" t="str">
        <f t="shared" si="77"/>
        <v/>
      </c>
      <c r="AC131" s="384" t="str">
        <f t="shared" si="78"/>
        <v/>
      </c>
      <c r="AD131" s="385" t="str">
        <f t="shared" si="79"/>
        <v/>
      </c>
      <c r="AE131" s="383" t="str">
        <f t="shared" si="80"/>
        <v/>
      </c>
      <c r="AF131" s="382" t="str">
        <f t="shared" si="81"/>
        <v/>
      </c>
      <c r="AG131" s="384" t="str">
        <f t="shared" si="82"/>
        <v/>
      </c>
      <c r="AH131" s="385" t="str">
        <f t="shared" si="83"/>
        <v/>
      </c>
      <c r="AI131" s="383" t="str">
        <f t="shared" si="84"/>
        <v/>
      </c>
      <c r="AJ131" s="382" t="str">
        <f t="shared" si="85"/>
        <v/>
      </c>
      <c r="AK131" s="386" t="str">
        <f t="shared" si="86"/>
        <v/>
      </c>
      <c r="AL131" s="387" t="str">
        <f t="shared" si="87"/>
        <v/>
      </c>
      <c r="AM131" s="383" t="str">
        <f t="shared" si="88"/>
        <v/>
      </c>
      <c r="AN131" s="38"/>
    </row>
    <row r="132" spans="1:40" ht="12.75" x14ac:dyDescent="0.2">
      <c r="A132" s="26"/>
      <c r="B132" s="38"/>
      <c r="C132" s="278" t="s">
        <v>549</v>
      </c>
      <c r="D132" s="278" t="str">
        <f>IF('WK2 - Notional General Income'!C121="","",'WK2 - Notional General Income'!C121)</f>
        <v/>
      </c>
      <c r="E132" s="385" t="str">
        <f>IF('WK2 - Notional General Income'!L121="","",'WK2 - Notional General Income'!L121/'WK2 - Notional General Income'!D121)</f>
        <v/>
      </c>
      <c r="F132" s="385" t="str">
        <f>IF('WK3 - Notional GI 16-17 YIELD'!L118="","",'WK3 - Notional GI 16-17 YIELD'!L118/'WK3 - Notional GI 16-17 YIELD'!D118)</f>
        <v/>
      </c>
      <c r="G132" s="545"/>
      <c r="H132" s="545"/>
      <c r="I132" s="545"/>
      <c r="J132" s="545"/>
      <c r="K132" s="545"/>
      <c r="L132" s="545"/>
      <c r="M132" s="38"/>
      <c r="N132" s="382" t="str">
        <f t="shared" si="63"/>
        <v/>
      </c>
      <c r="O132" s="383" t="str">
        <f t="shared" si="64"/>
        <v/>
      </c>
      <c r="P132" s="382" t="str">
        <f t="shared" si="65"/>
        <v/>
      </c>
      <c r="Q132" s="384" t="str">
        <f t="shared" si="66"/>
        <v/>
      </c>
      <c r="R132" s="385" t="str">
        <f t="shared" si="67"/>
        <v/>
      </c>
      <c r="S132" s="383" t="str">
        <f t="shared" si="68"/>
        <v/>
      </c>
      <c r="T132" s="382" t="str">
        <f t="shared" si="69"/>
        <v/>
      </c>
      <c r="U132" s="384" t="str">
        <f t="shared" si="70"/>
        <v/>
      </c>
      <c r="V132" s="385" t="str">
        <f t="shared" si="71"/>
        <v/>
      </c>
      <c r="W132" s="383" t="str">
        <f t="shared" si="72"/>
        <v/>
      </c>
      <c r="X132" s="382" t="str">
        <f t="shared" si="73"/>
        <v/>
      </c>
      <c r="Y132" s="384" t="str">
        <f t="shared" si="74"/>
        <v/>
      </c>
      <c r="Z132" s="385" t="str">
        <f t="shared" si="75"/>
        <v/>
      </c>
      <c r="AA132" s="383" t="str">
        <f t="shared" si="76"/>
        <v/>
      </c>
      <c r="AB132" s="382" t="str">
        <f t="shared" si="77"/>
        <v/>
      </c>
      <c r="AC132" s="384" t="str">
        <f t="shared" si="78"/>
        <v/>
      </c>
      <c r="AD132" s="385" t="str">
        <f t="shared" si="79"/>
        <v/>
      </c>
      <c r="AE132" s="383" t="str">
        <f t="shared" si="80"/>
        <v/>
      </c>
      <c r="AF132" s="382" t="str">
        <f t="shared" si="81"/>
        <v/>
      </c>
      <c r="AG132" s="384" t="str">
        <f t="shared" si="82"/>
        <v/>
      </c>
      <c r="AH132" s="385" t="str">
        <f t="shared" si="83"/>
        <v/>
      </c>
      <c r="AI132" s="383" t="str">
        <f t="shared" si="84"/>
        <v/>
      </c>
      <c r="AJ132" s="382" t="str">
        <f t="shared" si="85"/>
        <v/>
      </c>
      <c r="AK132" s="386" t="str">
        <f t="shared" si="86"/>
        <v/>
      </c>
      <c r="AL132" s="387" t="str">
        <f t="shared" si="87"/>
        <v/>
      </c>
      <c r="AM132" s="383" t="str">
        <f t="shared" si="88"/>
        <v/>
      </c>
      <c r="AN132" s="38"/>
    </row>
    <row r="133" spans="1:40" ht="12.75" x14ac:dyDescent="0.2">
      <c r="A133" s="26"/>
      <c r="B133" s="38"/>
      <c r="C133" s="278" t="s">
        <v>549</v>
      </c>
      <c r="D133" s="278" t="str">
        <f>IF('WK2 - Notional General Income'!C122="","",'WK2 - Notional General Income'!C122)</f>
        <v/>
      </c>
      <c r="E133" s="385" t="str">
        <f>IF('WK2 - Notional General Income'!L122="","",'WK2 - Notional General Income'!L122/'WK2 - Notional General Income'!D122)</f>
        <v/>
      </c>
      <c r="F133" s="385" t="str">
        <f>IF('WK3 - Notional GI 16-17 YIELD'!L119="","",'WK3 - Notional GI 16-17 YIELD'!L119/'WK3 - Notional GI 16-17 YIELD'!D119)</f>
        <v/>
      </c>
      <c r="G133" s="545"/>
      <c r="H133" s="545"/>
      <c r="I133" s="545"/>
      <c r="J133" s="545"/>
      <c r="K133" s="545"/>
      <c r="L133" s="545"/>
      <c r="M133" s="38"/>
      <c r="N133" s="382" t="str">
        <f t="shared" si="63"/>
        <v/>
      </c>
      <c r="O133" s="383" t="str">
        <f t="shared" si="64"/>
        <v/>
      </c>
      <c r="P133" s="382" t="str">
        <f t="shared" si="65"/>
        <v/>
      </c>
      <c r="Q133" s="384" t="str">
        <f t="shared" si="66"/>
        <v/>
      </c>
      <c r="R133" s="385" t="str">
        <f t="shared" si="67"/>
        <v/>
      </c>
      <c r="S133" s="383" t="str">
        <f t="shared" si="68"/>
        <v/>
      </c>
      <c r="T133" s="382" t="str">
        <f t="shared" si="69"/>
        <v/>
      </c>
      <c r="U133" s="384" t="str">
        <f t="shared" si="70"/>
        <v/>
      </c>
      <c r="V133" s="385" t="str">
        <f t="shared" si="71"/>
        <v/>
      </c>
      <c r="W133" s="383" t="str">
        <f t="shared" si="72"/>
        <v/>
      </c>
      <c r="X133" s="382" t="str">
        <f t="shared" si="73"/>
        <v/>
      </c>
      <c r="Y133" s="384" t="str">
        <f t="shared" si="74"/>
        <v/>
      </c>
      <c r="Z133" s="385" t="str">
        <f t="shared" si="75"/>
        <v/>
      </c>
      <c r="AA133" s="383" t="str">
        <f t="shared" si="76"/>
        <v/>
      </c>
      <c r="AB133" s="382" t="str">
        <f t="shared" si="77"/>
        <v/>
      </c>
      <c r="AC133" s="384" t="str">
        <f t="shared" si="78"/>
        <v/>
      </c>
      <c r="AD133" s="385" t="str">
        <f t="shared" si="79"/>
        <v/>
      </c>
      <c r="AE133" s="383" t="str">
        <f t="shared" si="80"/>
        <v/>
      </c>
      <c r="AF133" s="382" t="str">
        <f t="shared" si="81"/>
        <v/>
      </c>
      <c r="AG133" s="384" t="str">
        <f t="shared" si="82"/>
        <v/>
      </c>
      <c r="AH133" s="385" t="str">
        <f t="shared" si="83"/>
        <v/>
      </c>
      <c r="AI133" s="383" t="str">
        <f t="shared" si="84"/>
        <v/>
      </c>
      <c r="AJ133" s="382" t="str">
        <f t="shared" si="85"/>
        <v/>
      </c>
      <c r="AK133" s="386" t="str">
        <f t="shared" si="86"/>
        <v/>
      </c>
      <c r="AL133" s="387" t="str">
        <f t="shared" si="87"/>
        <v/>
      </c>
      <c r="AM133" s="383" t="str">
        <f t="shared" si="88"/>
        <v/>
      </c>
      <c r="AN133" s="38"/>
    </row>
    <row r="134" spans="1:40" ht="12.75" x14ac:dyDescent="0.2">
      <c r="A134" s="26"/>
      <c r="B134" s="38"/>
      <c r="C134" s="278" t="s">
        <v>549</v>
      </c>
      <c r="D134" s="278" t="str">
        <f>IF('WK2 - Notional General Income'!C123="","",'WK2 - Notional General Income'!C123)</f>
        <v/>
      </c>
      <c r="E134" s="385" t="str">
        <f>IF('WK2 - Notional General Income'!L123="","",'WK2 - Notional General Income'!L123/'WK2 - Notional General Income'!D123)</f>
        <v/>
      </c>
      <c r="F134" s="385" t="str">
        <f>IF('WK3 - Notional GI 16-17 YIELD'!L120="","",'WK3 - Notional GI 16-17 YIELD'!L120/'WK3 - Notional GI 16-17 YIELD'!D120)</f>
        <v/>
      </c>
      <c r="G134" s="545"/>
      <c r="H134" s="545"/>
      <c r="I134" s="545"/>
      <c r="J134" s="545"/>
      <c r="K134" s="545"/>
      <c r="L134" s="545"/>
      <c r="M134" s="38"/>
      <c r="N134" s="382" t="str">
        <f t="shared" si="63"/>
        <v/>
      </c>
      <c r="O134" s="383" t="str">
        <f t="shared" si="64"/>
        <v/>
      </c>
      <c r="P134" s="382" t="str">
        <f t="shared" si="65"/>
        <v/>
      </c>
      <c r="Q134" s="384" t="str">
        <f t="shared" si="66"/>
        <v/>
      </c>
      <c r="R134" s="385" t="str">
        <f t="shared" si="67"/>
        <v/>
      </c>
      <c r="S134" s="383" t="str">
        <f t="shared" si="68"/>
        <v/>
      </c>
      <c r="T134" s="382" t="str">
        <f t="shared" si="69"/>
        <v/>
      </c>
      <c r="U134" s="384" t="str">
        <f t="shared" si="70"/>
        <v/>
      </c>
      <c r="V134" s="385" t="str">
        <f t="shared" si="71"/>
        <v/>
      </c>
      <c r="W134" s="383" t="str">
        <f t="shared" si="72"/>
        <v/>
      </c>
      <c r="X134" s="382" t="str">
        <f t="shared" si="73"/>
        <v/>
      </c>
      <c r="Y134" s="384" t="str">
        <f t="shared" si="74"/>
        <v/>
      </c>
      <c r="Z134" s="385" t="str">
        <f t="shared" si="75"/>
        <v/>
      </c>
      <c r="AA134" s="383" t="str">
        <f t="shared" si="76"/>
        <v/>
      </c>
      <c r="AB134" s="382" t="str">
        <f t="shared" si="77"/>
        <v/>
      </c>
      <c r="AC134" s="384" t="str">
        <f t="shared" si="78"/>
        <v/>
      </c>
      <c r="AD134" s="385" t="str">
        <f t="shared" si="79"/>
        <v/>
      </c>
      <c r="AE134" s="383" t="str">
        <f t="shared" si="80"/>
        <v/>
      </c>
      <c r="AF134" s="382" t="str">
        <f t="shared" si="81"/>
        <v/>
      </c>
      <c r="AG134" s="384" t="str">
        <f t="shared" si="82"/>
        <v/>
      </c>
      <c r="AH134" s="385" t="str">
        <f t="shared" si="83"/>
        <v/>
      </c>
      <c r="AI134" s="383" t="str">
        <f t="shared" si="84"/>
        <v/>
      </c>
      <c r="AJ134" s="382" t="str">
        <f t="shared" si="85"/>
        <v/>
      </c>
      <c r="AK134" s="386" t="str">
        <f t="shared" si="86"/>
        <v/>
      </c>
      <c r="AL134" s="387" t="str">
        <f t="shared" si="87"/>
        <v/>
      </c>
      <c r="AM134" s="383" t="str">
        <f t="shared" si="88"/>
        <v/>
      </c>
      <c r="AN134" s="38"/>
    </row>
    <row r="135" spans="1:40" ht="12.75" x14ac:dyDescent="0.2">
      <c r="A135" s="26"/>
      <c r="B135" s="38"/>
      <c r="C135" s="278" t="s">
        <v>549</v>
      </c>
      <c r="D135" s="278" t="str">
        <f>IF('WK2 - Notional General Income'!C124="","",'WK2 - Notional General Income'!C124)</f>
        <v/>
      </c>
      <c r="E135" s="385" t="str">
        <f>IF('WK2 - Notional General Income'!L124="","",'WK2 - Notional General Income'!L124/'WK2 - Notional General Income'!D124)</f>
        <v/>
      </c>
      <c r="F135" s="385" t="str">
        <f>IF('WK3 - Notional GI 16-17 YIELD'!L121="","",'WK3 - Notional GI 16-17 YIELD'!L121/'WK3 - Notional GI 16-17 YIELD'!D121)</f>
        <v/>
      </c>
      <c r="G135" s="545"/>
      <c r="H135" s="545"/>
      <c r="I135" s="545"/>
      <c r="J135" s="545"/>
      <c r="K135" s="545"/>
      <c r="L135" s="545"/>
      <c r="M135" s="38"/>
      <c r="N135" s="382" t="str">
        <f t="shared" si="63"/>
        <v/>
      </c>
      <c r="O135" s="383" t="str">
        <f t="shared" si="64"/>
        <v/>
      </c>
      <c r="P135" s="382" t="str">
        <f t="shared" si="65"/>
        <v/>
      </c>
      <c r="Q135" s="384" t="str">
        <f t="shared" si="66"/>
        <v/>
      </c>
      <c r="R135" s="385" t="str">
        <f t="shared" si="67"/>
        <v/>
      </c>
      <c r="S135" s="383" t="str">
        <f t="shared" si="68"/>
        <v/>
      </c>
      <c r="T135" s="382" t="str">
        <f t="shared" si="69"/>
        <v/>
      </c>
      <c r="U135" s="384" t="str">
        <f t="shared" si="70"/>
        <v/>
      </c>
      <c r="V135" s="385" t="str">
        <f t="shared" si="71"/>
        <v/>
      </c>
      <c r="W135" s="383" t="str">
        <f t="shared" si="72"/>
        <v/>
      </c>
      <c r="X135" s="382" t="str">
        <f t="shared" si="73"/>
        <v/>
      </c>
      <c r="Y135" s="384" t="str">
        <f t="shared" si="74"/>
        <v/>
      </c>
      <c r="Z135" s="385" t="str">
        <f t="shared" si="75"/>
        <v/>
      </c>
      <c r="AA135" s="383" t="str">
        <f t="shared" si="76"/>
        <v/>
      </c>
      <c r="AB135" s="382" t="str">
        <f t="shared" si="77"/>
        <v/>
      </c>
      <c r="AC135" s="384" t="str">
        <f t="shared" si="78"/>
        <v/>
      </c>
      <c r="AD135" s="385" t="str">
        <f t="shared" si="79"/>
        <v/>
      </c>
      <c r="AE135" s="383" t="str">
        <f t="shared" si="80"/>
        <v/>
      </c>
      <c r="AF135" s="382" t="str">
        <f t="shared" si="81"/>
        <v/>
      </c>
      <c r="AG135" s="384" t="str">
        <f t="shared" si="82"/>
        <v/>
      </c>
      <c r="AH135" s="385" t="str">
        <f t="shared" si="83"/>
        <v/>
      </c>
      <c r="AI135" s="383" t="str">
        <f t="shared" si="84"/>
        <v/>
      </c>
      <c r="AJ135" s="382" t="str">
        <f t="shared" si="85"/>
        <v/>
      </c>
      <c r="AK135" s="386" t="str">
        <f t="shared" si="86"/>
        <v/>
      </c>
      <c r="AL135" s="387" t="str">
        <f t="shared" si="87"/>
        <v/>
      </c>
      <c r="AM135" s="383" t="str">
        <f t="shared" si="88"/>
        <v/>
      </c>
      <c r="AN135" s="38"/>
    </row>
    <row r="136" spans="1:40" s="163" customFormat="1" ht="12.75" x14ac:dyDescent="0.2">
      <c r="A136" s="511"/>
      <c r="B136" s="512"/>
      <c r="C136" s="547"/>
      <c r="D136" s="547" t="s">
        <v>525</v>
      </c>
      <c r="E136" s="385">
        <f>IF(SUM(E91:E135)=0,"",('WK2 - Notional General Income'!L63+SUM('WK2 - Notional General Income'!L105:L124))/'WK2 - Notional General Income'!D63)</f>
        <v>1084.053355001703</v>
      </c>
      <c r="F136" s="385">
        <f>IF(SUM(F91:F135)=0,"",('WK3 - Notional GI 16-17 YIELD'!L60+SUM('WK3 - Notional GI 16-17 YIELD'!L102:L121))/'WK3 - Notional GI 16-17 YIELD'!D60)</f>
        <v>1148.8245866119221</v>
      </c>
      <c r="G136" s="385">
        <f>G495/'WK3 - Notional GI 16-17 YIELD'!$D$60</f>
        <v>1177.54520127722</v>
      </c>
      <c r="H136" s="385">
        <f>H495/'WK3 - Notional GI 16-17 YIELD'!$D$60</f>
        <v>1206.9838313091502</v>
      </c>
      <c r="I136" s="385">
        <f>I495/'WK3 - Notional GI 16-17 YIELD'!$D$60</f>
        <v>1237.1584270918788</v>
      </c>
      <c r="J136" s="385">
        <f>J495/'WK3 - Notional GI 16-17 YIELD'!$D$60</f>
        <v>1268.0873877691761</v>
      </c>
      <c r="K136" s="385">
        <f>K495/'WK3 - Notional GI 16-17 YIELD'!$D$60</f>
        <v>1299.7895724634054</v>
      </c>
      <c r="L136" s="385">
        <f>L495/'WK3 - Notional GI 16-17 YIELD'!$D$60</f>
        <v>1332.2843117749901</v>
      </c>
      <c r="M136" s="512"/>
      <c r="N136" s="382">
        <f t="shared" si="63"/>
        <v>64.771231610219047</v>
      </c>
      <c r="O136" s="383">
        <f t="shared" si="64"/>
        <v>5.9749117800679923E-2</v>
      </c>
      <c r="P136" s="382">
        <f t="shared" si="65"/>
        <v>28.720614665297944</v>
      </c>
      <c r="Q136" s="384">
        <f t="shared" si="66"/>
        <v>2.4999999999999908E-2</v>
      </c>
      <c r="R136" s="385">
        <f t="shared" si="67"/>
        <v>93.491846275516991</v>
      </c>
      <c r="S136" s="383">
        <f t="shared" si="68"/>
        <v>8.6242845745696822E-2</v>
      </c>
      <c r="T136" s="382">
        <f t="shared" si="69"/>
        <v>29.438630031930188</v>
      </c>
      <c r="U136" s="384">
        <f t="shared" si="70"/>
        <v>2.4999999999999734E-2</v>
      </c>
      <c r="V136" s="385">
        <f t="shared" si="71"/>
        <v>122.93047630744718</v>
      </c>
      <c r="W136" s="383">
        <f t="shared" si="72"/>
        <v>0.11339891688933895</v>
      </c>
      <c r="X136" s="382">
        <f t="shared" si="73"/>
        <v>30.174595782728602</v>
      </c>
      <c r="Y136" s="384">
        <f t="shared" si="74"/>
        <v>2.4999999999999873E-2</v>
      </c>
      <c r="Z136" s="385">
        <f t="shared" si="75"/>
        <v>153.10507209017578</v>
      </c>
      <c r="AA136" s="383">
        <f t="shared" si="76"/>
        <v>0.14123388981157228</v>
      </c>
      <c r="AB136" s="382">
        <f t="shared" si="77"/>
        <v>30.928960677297255</v>
      </c>
      <c r="AC136" s="384">
        <f t="shared" si="78"/>
        <v>2.500000000000023E-2</v>
      </c>
      <c r="AD136" s="385">
        <f t="shared" si="79"/>
        <v>184.03403276747304</v>
      </c>
      <c r="AE136" s="383">
        <f t="shared" si="80"/>
        <v>0.16976473705686185</v>
      </c>
      <c r="AF136" s="382">
        <f t="shared" si="81"/>
        <v>31.702184694229345</v>
      </c>
      <c r="AG136" s="384">
        <f t="shared" si="82"/>
        <v>2.4999999999999956E-2</v>
      </c>
      <c r="AH136" s="385">
        <f t="shared" si="83"/>
        <v>215.73621746170238</v>
      </c>
      <c r="AI136" s="383">
        <f t="shared" si="84"/>
        <v>0.19900885548328334</v>
      </c>
      <c r="AJ136" s="382">
        <f t="shared" si="85"/>
        <v>32.494739311584681</v>
      </c>
      <c r="AK136" s="386">
        <f t="shared" si="86"/>
        <v>2.4999999999999651E-2</v>
      </c>
      <c r="AL136" s="387">
        <f t="shared" si="87"/>
        <v>248.23095677328706</v>
      </c>
      <c r="AM136" s="383">
        <f t="shared" si="88"/>
        <v>0.22898407687036501</v>
      </c>
      <c r="AN136" s="512"/>
    </row>
    <row r="137" spans="1:40" ht="12.75" x14ac:dyDescent="0.2">
      <c r="A137" s="26"/>
      <c r="B137" s="38"/>
      <c r="C137" s="278" t="s">
        <v>244</v>
      </c>
      <c r="D137" s="278" t="str">
        <f>IF('WK2 - Notional General Income'!C64="","",'WK2 - Notional General Income'!C64)</f>
        <v/>
      </c>
      <c r="E137" s="385">
        <f>IF('WK2 - Notional General Income'!L64="","",'WK2 - Notional General Income'!L64/'WK2 - Notional General Income'!D64)</f>
        <v>2390.6687028326869</v>
      </c>
      <c r="F137" s="385">
        <f>IF('WK3 - Notional GI 16-17 YIELD'!L61="","",'WK3 - Notional GI 16-17 YIELD'!L61/'WK3 - Notional GI 16-17 YIELD'!D61)</f>
        <v>2534.8326665998757</v>
      </c>
      <c r="G137" s="545">
        <f>+F137*1.025</f>
        <v>2598.2034832648724</v>
      </c>
      <c r="H137" s="545">
        <f t="shared" ref="H137:L137" si="89">+G137*1.025</f>
        <v>2663.1585703464939</v>
      </c>
      <c r="I137" s="545">
        <f t="shared" si="89"/>
        <v>2729.7375346051558</v>
      </c>
      <c r="J137" s="545">
        <f t="shared" si="89"/>
        <v>2797.9809729702843</v>
      </c>
      <c r="K137" s="545">
        <f t="shared" si="89"/>
        <v>2867.9304972945411</v>
      </c>
      <c r="L137" s="545">
        <f t="shared" si="89"/>
        <v>2939.6287597269043</v>
      </c>
      <c r="M137" s="38"/>
      <c r="N137" s="382">
        <f t="shared" si="63"/>
        <v>144.16396376718876</v>
      </c>
      <c r="O137" s="383">
        <f t="shared" si="64"/>
        <v>6.0302777878160144E-2</v>
      </c>
      <c r="P137" s="382">
        <f t="shared" si="65"/>
        <v>63.37081666499671</v>
      </c>
      <c r="Q137" s="384">
        <f t="shared" si="66"/>
        <v>2.4999999999999929E-2</v>
      </c>
      <c r="R137" s="385">
        <f t="shared" si="67"/>
        <v>207.53478043218547</v>
      </c>
      <c r="S137" s="383">
        <f t="shared" si="68"/>
        <v>8.6810347325114071E-2</v>
      </c>
      <c r="T137" s="382">
        <f t="shared" si="69"/>
        <v>64.955087081621514</v>
      </c>
      <c r="U137" s="384">
        <f t="shared" si="70"/>
        <v>2.4999999999999887E-2</v>
      </c>
      <c r="V137" s="385">
        <f t="shared" si="71"/>
        <v>272.48986751380698</v>
      </c>
      <c r="W137" s="383">
        <f t="shared" si="72"/>
        <v>0.11398060600824179</v>
      </c>
      <c r="X137" s="382">
        <f t="shared" si="73"/>
        <v>66.578964258661927</v>
      </c>
      <c r="Y137" s="384">
        <f t="shared" si="74"/>
        <v>2.4999999999999842E-2</v>
      </c>
      <c r="Z137" s="385">
        <f t="shared" si="75"/>
        <v>339.06883177246891</v>
      </c>
      <c r="AA137" s="383">
        <f t="shared" si="76"/>
        <v>0.14183012115844768</v>
      </c>
      <c r="AB137" s="382">
        <f t="shared" si="77"/>
        <v>68.243438365128441</v>
      </c>
      <c r="AC137" s="384">
        <f t="shared" si="78"/>
        <v>2.4999999999999835E-2</v>
      </c>
      <c r="AD137" s="385">
        <f t="shared" si="79"/>
        <v>407.31227013759735</v>
      </c>
      <c r="AE137" s="383">
        <f t="shared" si="80"/>
        <v>0.17037587418740868</v>
      </c>
      <c r="AF137" s="382">
        <f t="shared" si="81"/>
        <v>69.949524324256799</v>
      </c>
      <c r="AG137" s="384">
        <f t="shared" si="82"/>
        <v>2.499999999999989E-2</v>
      </c>
      <c r="AH137" s="385">
        <f t="shared" si="83"/>
        <v>477.26179446185415</v>
      </c>
      <c r="AI137" s="383">
        <f t="shared" si="84"/>
        <v>0.19963527104209375</v>
      </c>
      <c r="AJ137" s="382">
        <f t="shared" si="85"/>
        <v>71.698262432363208</v>
      </c>
      <c r="AK137" s="386">
        <f t="shared" si="86"/>
        <v>2.499999999999989E-2</v>
      </c>
      <c r="AL137" s="387">
        <f t="shared" si="87"/>
        <v>548.96005689421736</v>
      </c>
      <c r="AM137" s="383">
        <f t="shared" si="88"/>
        <v>0.22962615281814597</v>
      </c>
      <c r="AN137" s="38"/>
    </row>
    <row r="138" spans="1:40" ht="12.75" x14ac:dyDescent="0.2">
      <c r="A138" s="26"/>
      <c r="B138" s="38"/>
      <c r="C138" s="278" t="s">
        <v>244</v>
      </c>
      <c r="D138" s="278" t="str">
        <f>IF('WK2 - Notional General Income'!C65="","",'WK2 - Notional General Income'!C65)</f>
        <v/>
      </c>
      <c r="E138" s="385" t="str">
        <f>IF('WK2 - Notional General Income'!L65="","",'WK2 - Notional General Income'!L65/'WK2 - Notional General Income'!D65)</f>
        <v/>
      </c>
      <c r="F138" s="385" t="str">
        <f>IF('WK3 - Notional GI 16-17 YIELD'!L62="","",'WK3 - Notional GI 16-17 YIELD'!L62/'WK3 - Notional GI 16-17 YIELD'!D62)</f>
        <v/>
      </c>
      <c r="G138" s="545"/>
      <c r="H138" s="545"/>
      <c r="I138" s="545"/>
      <c r="J138" s="545"/>
      <c r="K138" s="545"/>
      <c r="L138" s="545"/>
      <c r="M138" s="38"/>
      <c r="N138" s="382" t="str">
        <f t="shared" si="63"/>
        <v/>
      </c>
      <c r="O138" s="383" t="str">
        <f t="shared" si="64"/>
        <v/>
      </c>
      <c r="P138" s="382" t="str">
        <f t="shared" si="65"/>
        <v/>
      </c>
      <c r="Q138" s="384" t="str">
        <f t="shared" si="66"/>
        <v/>
      </c>
      <c r="R138" s="385" t="str">
        <f t="shared" si="67"/>
        <v/>
      </c>
      <c r="S138" s="383" t="str">
        <f t="shared" si="68"/>
        <v/>
      </c>
      <c r="T138" s="382" t="str">
        <f t="shared" si="69"/>
        <v/>
      </c>
      <c r="U138" s="384" t="str">
        <f t="shared" si="70"/>
        <v/>
      </c>
      <c r="V138" s="385" t="str">
        <f t="shared" si="71"/>
        <v/>
      </c>
      <c r="W138" s="383" t="str">
        <f t="shared" si="72"/>
        <v/>
      </c>
      <c r="X138" s="382" t="str">
        <f t="shared" si="73"/>
        <v/>
      </c>
      <c r="Y138" s="384" t="str">
        <f t="shared" si="74"/>
        <v/>
      </c>
      <c r="Z138" s="385" t="str">
        <f t="shared" si="75"/>
        <v/>
      </c>
      <c r="AA138" s="383" t="str">
        <f t="shared" si="76"/>
        <v/>
      </c>
      <c r="AB138" s="382" t="str">
        <f t="shared" si="77"/>
        <v/>
      </c>
      <c r="AC138" s="384" t="str">
        <f t="shared" si="78"/>
        <v/>
      </c>
      <c r="AD138" s="385" t="str">
        <f t="shared" si="79"/>
        <v/>
      </c>
      <c r="AE138" s="383" t="str">
        <f t="shared" si="80"/>
        <v/>
      </c>
      <c r="AF138" s="382" t="str">
        <f t="shared" si="81"/>
        <v/>
      </c>
      <c r="AG138" s="384" t="str">
        <f t="shared" si="82"/>
        <v/>
      </c>
      <c r="AH138" s="385" t="str">
        <f t="shared" si="83"/>
        <v/>
      </c>
      <c r="AI138" s="383" t="str">
        <f t="shared" si="84"/>
        <v/>
      </c>
      <c r="AJ138" s="382" t="str">
        <f t="shared" si="85"/>
        <v/>
      </c>
      <c r="AK138" s="386" t="str">
        <f t="shared" si="86"/>
        <v/>
      </c>
      <c r="AL138" s="387" t="str">
        <f t="shared" si="87"/>
        <v/>
      </c>
      <c r="AM138" s="383" t="str">
        <f t="shared" si="88"/>
        <v/>
      </c>
      <c r="AN138" s="38"/>
    </row>
    <row r="139" spans="1:40" ht="12.75" x14ac:dyDescent="0.2">
      <c r="A139" s="26"/>
      <c r="B139" s="38"/>
      <c r="C139" s="278" t="s">
        <v>244</v>
      </c>
      <c r="D139" s="278" t="str">
        <f>IF('WK2 - Notional General Income'!C66="","",'WK2 - Notional General Income'!C66)</f>
        <v/>
      </c>
      <c r="E139" s="385" t="str">
        <f>IF('WK2 - Notional General Income'!L66="","",'WK2 - Notional General Income'!L66/'WK2 - Notional General Income'!D66)</f>
        <v/>
      </c>
      <c r="F139" s="385" t="str">
        <f>IF('WK3 - Notional GI 16-17 YIELD'!L63="","",'WK3 - Notional GI 16-17 YIELD'!L63/'WK3 - Notional GI 16-17 YIELD'!D63)</f>
        <v/>
      </c>
      <c r="G139" s="545"/>
      <c r="H139" s="545"/>
      <c r="I139" s="545"/>
      <c r="J139" s="545"/>
      <c r="K139" s="545"/>
      <c r="L139" s="545"/>
      <c r="M139" s="38"/>
      <c r="N139" s="382" t="str">
        <f t="shared" si="63"/>
        <v/>
      </c>
      <c r="O139" s="383" t="str">
        <f t="shared" si="64"/>
        <v/>
      </c>
      <c r="P139" s="382" t="str">
        <f t="shared" si="65"/>
        <v/>
      </c>
      <c r="Q139" s="384" t="str">
        <f t="shared" si="66"/>
        <v/>
      </c>
      <c r="R139" s="385" t="str">
        <f t="shared" si="67"/>
        <v/>
      </c>
      <c r="S139" s="383" t="str">
        <f t="shared" si="68"/>
        <v/>
      </c>
      <c r="T139" s="382" t="str">
        <f t="shared" si="69"/>
        <v/>
      </c>
      <c r="U139" s="384" t="str">
        <f t="shared" si="70"/>
        <v/>
      </c>
      <c r="V139" s="385" t="str">
        <f t="shared" si="71"/>
        <v/>
      </c>
      <c r="W139" s="383" t="str">
        <f t="shared" si="72"/>
        <v/>
      </c>
      <c r="X139" s="382" t="str">
        <f t="shared" si="73"/>
        <v/>
      </c>
      <c r="Y139" s="384" t="str">
        <f t="shared" si="74"/>
        <v/>
      </c>
      <c r="Z139" s="385" t="str">
        <f t="shared" si="75"/>
        <v/>
      </c>
      <c r="AA139" s="383" t="str">
        <f t="shared" si="76"/>
        <v/>
      </c>
      <c r="AB139" s="382" t="str">
        <f t="shared" si="77"/>
        <v/>
      </c>
      <c r="AC139" s="384" t="str">
        <f t="shared" si="78"/>
        <v/>
      </c>
      <c r="AD139" s="385" t="str">
        <f t="shared" si="79"/>
        <v/>
      </c>
      <c r="AE139" s="383" t="str">
        <f t="shared" si="80"/>
        <v/>
      </c>
      <c r="AF139" s="382" t="str">
        <f t="shared" si="81"/>
        <v/>
      </c>
      <c r="AG139" s="384" t="str">
        <f t="shared" si="82"/>
        <v/>
      </c>
      <c r="AH139" s="385" t="str">
        <f t="shared" si="83"/>
        <v/>
      </c>
      <c r="AI139" s="383" t="str">
        <f t="shared" si="84"/>
        <v/>
      </c>
      <c r="AJ139" s="382" t="str">
        <f t="shared" si="85"/>
        <v/>
      </c>
      <c r="AK139" s="386" t="str">
        <f t="shared" si="86"/>
        <v/>
      </c>
      <c r="AL139" s="387" t="str">
        <f t="shared" si="87"/>
        <v/>
      </c>
      <c r="AM139" s="383" t="str">
        <f t="shared" si="88"/>
        <v/>
      </c>
      <c r="AN139" s="38"/>
    </row>
    <row r="140" spans="1:40" ht="12.75" x14ac:dyDescent="0.2">
      <c r="A140" s="26"/>
      <c r="B140" s="38"/>
      <c r="C140" s="278" t="s">
        <v>244</v>
      </c>
      <c r="D140" s="278" t="str">
        <f>IF('WK2 - Notional General Income'!C67="","",'WK2 - Notional General Income'!C67)</f>
        <v/>
      </c>
      <c r="E140" s="385" t="str">
        <f>IF('WK2 - Notional General Income'!L67="","",'WK2 - Notional General Income'!L67/'WK2 - Notional General Income'!D67)</f>
        <v/>
      </c>
      <c r="F140" s="385" t="str">
        <f>IF('WK3 - Notional GI 16-17 YIELD'!L64="","",'WK3 - Notional GI 16-17 YIELD'!L64/'WK3 - Notional GI 16-17 YIELD'!D64)</f>
        <v/>
      </c>
      <c r="G140" s="545"/>
      <c r="H140" s="545"/>
      <c r="I140" s="545"/>
      <c r="J140" s="545"/>
      <c r="K140" s="545"/>
      <c r="L140" s="545"/>
      <c r="M140" s="38"/>
      <c r="N140" s="382" t="str">
        <f t="shared" si="63"/>
        <v/>
      </c>
      <c r="O140" s="383" t="str">
        <f t="shared" si="64"/>
        <v/>
      </c>
      <c r="P140" s="382" t="str">
        <f t="shared" si="65"/>
        <v/>
      </c>
      <c r="Q140" s="384" t="str">
        <f t="shared" si="66"/>
        <v/>
      </c>
      <c r="R140" s="385" t="str">
        <f t="shared" si="67"/>
        <v/>
      </c>
      <c r="S140" s="383" t="str">
        <f t="shared" si="68"/>
        <v/>
      </c>
      <c r="T140" s="382" t="str">
        <f t="shared" si="69"/>
        <v/>
      </c>
      <c r="U140" s="384" t="str">
        <f t="shared" si="70"/>
        <v/>
      </c>
      <c r="V140" s="385" t="str">
        <f t="shared" si="71"/>
        <v/>
      </c>
      <c r="W140" s="383" t="str">
        <f t="shared" si="72"/>
        <v/>
      </c>
      <c r="X140" s="382" t="str">
        <f t="shared" si="73"/>
        <v/>
      </c>
      <c r="Y140" s="384" t="str">
        <f t="shared" si="74"/>
        <v/>
      </c>
      <c r="Z140" s="385" t="str">
        <f t="shared" si="75"/>
        <v/>
      </c>
      <c r="AA140" s="383" t="str">
        <f t="shared" si="76"/>
        <v/>
      </c>
      <c r="AB140" s="382" t="str">
        <f t="shared" si="77"/>
        <v/>
      </c>
      <c r="AC140" s="384" t="str">
        <f t="shared" si="78"/>
        <v/>
      </c>
      <c r="AD140" s="385" t="str">
        <f t="shared" si="79"/>
        <v/>
      </c>
      <c r="AE140" s="383" t="str">
        <f t="shared" si="80"/>
        <v/>
      </c>
      <c r="AF140" s="382" t="str">
        <f t="shared" si="81"/>
        <v/>
      </c>
      <c r="AG140" s="384" t="str">
        <f t="shared" si="82"/>
        <v/>
      </c>
      <c r="AH140" s="385" t="str">
        <f t="shared" si="83"/>
        <v/>
      </c>
      <c r="AI140" s="383" t="str">
        <f t="shared" si="84"/>
        <v/>
      </c>
      <c r="AJ140" s="382" t="str">
        <f t="shared" si="85"/>
        <v/>
      </c>
      <c r="AK140" s="386" t="str">
        <f t="shared" si="86"/>
        <v/>
      </c>
      <c r="AL140" s="387" t="str">
        <f t="shared" si="87"/>
        <v/>
      </c>
      <c r="AM140" s="383" t="str">
        <f t="shared" si="88"/>
        <v/>
      </c>
      <c r="AN140" s="38"/>
    </row>
    <row r="141" spans="1:40" ht="12.75" x14ac:dyDescent="0.2">
      <c r="A141" s="26"/>
      <c r="B141" s="38"/>
      <c r="C141" s="278" t="s">
        <v>244</v>
      </c>
      <c r="D141" s="278" t="str">
        <f>IF('WK2 - Notional General Income'!C68="","",'WK2 - Notional General Income'!C68)</f>
        <v/>
      </c>
      <c r="E141" s="385" t="str">
        <f>IF('WK2 - Notional General Income'!L68="","",'WK2 - Notional General Income'!L68/'WK2 - Notional General Income'!D68)</f>
        <v/>
      </c>
      <c r="F141" s="385" t="str">
        <f>IF('WK3 - Notional GI 16-17 YIELD'!L65="","",'WK3 - Notional GI 16-17 YIELD'!L65/'WK3 - Notional GI 16-17 YIELD'!D65)</f>
        <v/>
      </c>
      <c r="G141" s="545"/>
      <c r="H141" s="545"/>
      <c r="I141" s="545"/>
      <c r="J141" s="545"/>
      <c r="K141" s="545"/>
      <c r="L141" s="545"/>
      <c r="M141" s="38"/>
      <c r="N141" s="382" t="str">
        <f t="shared" si="63"/>
        <v/>
      </c>
      <c r="O141" s="383" t="str">
        <f t="shared" si="64"/>
        <v/>
      </c>
      <c r="P141" s="382" t="str">
        <f t="shared" si="65"/>
        <v/>
      </c>
      <c r="Q141" s="384" t="str">
        <f t="shared" si="66"/>
        <v/>
      </c>
      <c r="R141" s="385" t="str">
        <f t="shared" si="67"/>
        <v/>
      </c>
      <c r="S141" s="383" t="str">
        <f t="shared" si="68"/>
        <v/>
      </c>
      <c r="T141" s="382" t="str">
        <f t="shared" si="69"/>
        <v/>
      </c>
      <c r="U141" s="384" t="str">
        <f t="shared" si="70"/>
        <v/>
      </c>
      <c r="V141" s="385" t="str">
        <f t="shared" si="71"/>
        <v/>
      </c>
      <c r="W141" s="383" t="str">
        <f t="shared" si="72"/>
        <v/>
      </c>
      <c r="X141" s="382" t="str">
        <f t="shared" si="73"/>
        <v/>
      </c>
      <c r="Y141" s="384" t="str">
        <f t="shared" si="74"/>
        <v/>
      </c>
      <c r="Z141" s="385" t="str">
        <f t="shared" si="75"/>
        <v/>
      </c>
      <c r="AA141" s="383" t="str">
        <f t="shared" si="76"/>
        <v/>
      </c>
      <c r="AB141" s="382" t="str">
        <f t="shared" si="77"/>
        <v/>
      </c>
      <c r="AC141" s="384" t="str">
        <f t="shared" si="78"/>
        <v/>
      </c>
      <c r="AD141" s="385" t="str">
        <f t="shared" si="79"/>
        <v/>
      </c>
      <c r="AE141" s="383" t="str">
        <f t="shared" si="80"/>
        <v/>
      </c>
      <c r="AF141" s="382" t="str">
        <f t="shared" si="81"/>
        <v/>
      </c>
      <c r="AG141" s="384" t="str">
        <f t="shared" si="82"/>
        <v/>
      </c>
      <c r="AH141" s="385" t="str">
        <f t="shared" si="83"/>
        <v/>
      </c>
      <c r="AI141" s="383" t="str">
        <f t="shared" si="84"/>
        <v/>
      </c>
      <c r="AJ141" s="382" t="str">
        <f t="shared" si="85"/>
        <v/>
      </c>
      <c r="AK141" s="386" t="str">
        <f t="shared" si="86"/>
        <v/>
      </c>
      <c r="AL141" s="387" t="str">
        <f t="shared" si="87"/>
        <v/>
      </c>
      <c r="AM141" s="383" t="str">
        <f t="shared" si="88"/>
        <v/>
      </c>
      <c r="AN141" s="38"/>
    </row>
    <row r="142" spans="1:40" ht="12.75" x14ac:dyDescent="0.2">
      <c r="A142" s="26"/>
      <c r="B142" s="38"/>
      <c r="C142" s="278" t="s">
        <v>244</v>
      </c>
      <c r="D142" s="278" t="str">
        <f>IF('WK2 - Notional General Income'!C69="","",'WK2 - Notional General Income'!C69)</f>
        <v/>
      </c>
      <c r="E142" s="385" t="str">
        <f>IF('WK2 - Notional General Income'!L69="","",'WK2 - Notional General Income'!L69/'WK2 - Notional General Income'!D69)</f>
        <v/>
      </c>
      <c r="F142" s="385" t="str">
        <f>IF('WK3 - Notional GI 16-17 YIELD'!L66="","",'WK3 - Notional GI 16-17 YIELD'!L66/'WK3 - Notional GI 16-17 YIELD'!D66)</f>
        <v/>
      </c>
      <c r="G142" s="545"/>
      <c r="H142" s="545"/>
      <c r="I142" s="545"/>
      <c r="J142" s="545"/>
      <c r="K142" s="545"/>
      <c r="L142" s="545"/>
      <c r="M142" s="38"/>
      <c r="N142" s="382" t="str">
        <f t="shared" si="63"/>
        <v/>
      </c>
      <c r="O142" s="383" t="str">
        <f t="shared" si="64"/>
        <v/>
      </c>
      <c r="P142" s="382" t="str">
        <f t="shared" si="65"/>
        <v/>
      </c>
      <c r="Q142" s="384" t="str">
        <f t="shared" si="66"/>
        <v/>
      </c>
      <c r="R142" s="385" t="str">
        <f t="shared" si="67"/>
        <v/>
      </c>
      <c r="S142" s="383" t="str">
        <f t="shared" si="68"/>
        <v/>
      </c>
      <c r="T142" s="382" t="str">
        <f t="shared" si="69"/>
        <v/>
      </c>
      <c r="U142" s="384" t="str">
        <f t="shared" si="70"/>
        <v/>
      </c>
      <c r="V142" s="385" t="str">
        <f t="shared" si="71"/>
        <v/>
      </c>
      <c r="W142" s="383" t="str">
        <f t="shared" si="72"/>
        <v/>
      </c>
      <c r="X142" s="382" t="str">
        <f t="shared" si="73"/>
        <v/>
      </c>
      <c r="Y142" s="384" t="str">
        <f t="shared" si="74"/>
        <v/>
      </c>
      <c r="Z142" s="385" t="str">
        <f t="shared" si="75"/>
        <v/>
      </c>
      <c r="AA142" s="383" t="str">
        <f t="shared" si="76"/>
        <v/>
      </c>
      <c r="AB142" s="382" t="str">
        <f t="shared" si="77"/>
        <v/>
      </c>
      <c r="AC142" s="384" t="str">
        <f t="shared" si="78"/>
        <v/>
      </c>
      <c r="AD142" s="385" t="str">
        <f t="shared" si="79"/>
        <v/>
      </c>
      <c r="AE142" s="383" t="str">
        <f t="shared" si="80"/>
        <v/>
      </c>
      <c r="AF142" s="382" t="str">
        <f t="shared" si="81"/>
        <v/>
      </c>
      <c r="AG142" s="384" t="str">
        <f t="shared" si="82"/>
        <v/>
      </c>
      <c r="AH142" s="385" t="str">
        <f t="shared" si="83"/>
        <v/>
      </c>
      <c r="AI142" s="383" t="str">
        <f t="shared" si="84"/>
        <v/>
      </c>
      <c r="AJ142" s="382" t="str">
        <f t="shared" si="85"/>
        <v/>
      </c>
      <c r="AK142" s="386" t="str">
        <f t="shared" si="86"/>
        <v/>
      </c>
      <c r="AL142" s="387" t="str">
        <f t="shared" si="87"/>
        <v/>
      </c>
      <c r="AM142" s="383" t="str">
        <f t="shared" si="88"/>
        <v/>
      </c>
      <c r="AN142" s="38"/>
    </row>
    <row r="143" spans="1:40" ht="12.75" x14ac:dyDescent="0.2">
      <c r="A143" s="26"/>
      <c r="B143" s="38"/>
      <c r="C143" s="278" t="s">
        <v>244</v>
      </c>
      <c r="D143" s="278" t="str">
        <f>IF('WK2 - Notional General Income'!C70="","",'WK2 - Notional General Income'!C70)</f>
        <v/>
      </c>
      <c r="E143" s="385" t="str">
        <f>IF('WK2 - Notional General Income'!L70="","",'WK2 - Notional General Income'!L70/'WK2 - Notional General Income'!D70)</f>
        <v/>
      </c>
      <c r="F143" s="385" t="str">
        <f>IF('WK3 - Notional GI 16-17 YIELD'!L67="","",'WK3 - Notional GI 16-17 YIELD'!L67/'WK3 - Notional GI 16-17 YIELD'!D67)</f>
        <v/>
      </c>
      <c r="G143" s="545"/>
      <c r="H143" s="545"/>
      <c r="I143" s="545"/>
      <c r="J143" s="545"/>
      <c r="K143" s="545"/>
      <c r="L143" s="545"/>
      <c r="M143" s="38"/>
      <c r="N143" s="382" t="str">
        <f t="shared" si="63"/>
        <v/>
      </c>
      <c r="O143" s="383" t="str">
        <f t="shared" si="64"/>
        <v/>
      </c>
      <c r="P143" s="382" t="str">
        <f t="shared" si="65"/>
        <v/>
      </c>
      <c r="Q143" s="384" t="str">
        <f t="shared" si="66"/>
        <v/>
      </c>
      <c r="R143" s="385" t="str">
        <f t="shared" si="67"/>
        <v/>
      </c>
      <c r="S143" s="383" t="str">
        <f t="shared" si="68"/>
        <v/>
      </c>
      <c r="T143" s="382" t="str">
        <f t="shared" si="69"/>
        <v/>
      </c>
      <c r="U143" s="384" t="str">
        <f t="shared" si="70"/>
        <v/>
      </c>
      <c r="V143" s="385" t="str">
        <f t="shared" si="71"/>
        <v/>
      </c>
      <c r="W143" s="383" t="str">
        <f t="shared" si="72"/>
        <v/>
      </c>
      <c r="X143" s="382" t="str">
        <f t="shared" si="73"/>
        <v/>
      </c>
      <c r="Y143" s="384" t="str">
        <f t="shared" si="74"/>
        <v/>
      </c>
      <c r="Z143" s="385" t="str">
        <f t="shared" si="75"/>
        <v/>
      </c>
      <c r="AA143" s="383" t="str">
        <f t="shared" si="76"/>
        <v/>
      </c>
      <c r="AB143" s="382" t="str">
        <f t="shared" si="77"/>
        <v/>
      </c>
      <c r="AC143" s="384" t="str">
        <f t="shared" si="78"/>
        <v/>
      </c>
      <c r="AD143" s="385" t="str">
        <f t="shared" si="79"/>
        <v/>
      </c>
      <c r="AE143" s="383" t="str">
        <f t="shared" si="80"/>
        <v/>
      </c>
      <c r="AF143" s="382" t="str">
        <f t="shared" si="81"/>
        <v/>
      </c>
      <c r="AG143" s="384" t="str">
        <f t="shared" si="82"/>
        <v/>
      </c>
      <c r="AH143" s="385" t="str">
        <f t="shared" si="83"/>
        <v/>
      </c>
      <c r="AI143" s="383" t="str">
        <f t="shared" si="84"/>
        <v/>
      </c>
      <c r="AJ143" s="382" t="str">
        <f t="shared" si="85"/>
        <v/>
      </c>
      <c r="AK143" s="386" t="str">
        <f t="shared" si="86"/>
        <v/>
      </c>
      <c r="AL143" s="387" t="str">
        <f t="shared" si="87"/>
        <v/>
      </c>
      <c r="AM143" s="383" t="str">
        <f t="shared" si="88"/>
        <v/>
      </c>
      <c r="AN143" s="38"/>
    </row>
    <row r="144" spans="1:40" ht="12.75" x14ac:dyDescent="0.2">
      <c r="A144" s="26"/>
      <c r="B144" s="38"/>
      <c r="C144" s="278" t="s">
        <v>244</v>
      </c>
      <c r="D144" s="278" t="str">
        <f>IF('WK2 - Notional General Income'!C71="","",'WK2 - Notional General Income'!C71)</f>
        <v/>
      </c>
      <c r="E144" s="385" t="str">
        <f>IF('WK2 - Notional General Income'!L71="","",'WK2 - Notional General Income'!L71/'WK2 - Notional General Income'!D71)</f>
        <v/>
      </c>
      <c r="F144" s="385" t="str">
        <f>IF('WK3 - Notional GI 16-17 YIELD'!L68="","",'WK3 - Notional GI 16-17 YIELD'!L68/'WK3 - Notional GI 16-17 YIELD'!D68)</f>
        <v/>
      </c>
      <c r="G144" s="545"/>
      <c r="H144" s="545"/>
      <c r="I144" s="545"/>
      <c r="J144" s="545"/>
      <c r="K144" s="545"/>
      <c r="L144" s="545"/>
      <c r="M144" s="38"/>
      <c r="N144" s="382" t="str">
        <f t="shared" si="63"/>
        <v/>
      </c>
      <c r="O144" s="383" t="str">
        <f t="shared" si="64"/>
        <v/>
      </c>
      <c r="P144" s="382" t="str">
        <f t="shared" si="65"/>
        <v/>
      </c>
      <c r="Q144" s="384" t="str">
        <f t="shared" si="66"/>
        <v/>
      </c>
      <c r="R144" s="385" t="str">
        <f t="shared" si="67"/>
        <v/>
      </c>
      <c r="S144" s="383" t="str">
        <f t="shared" si="68"/>
        <v/>
      </c>
      <c r="T144" s="382" t="str">
        <f t="shared" si="69"/>
        <v/>
      </c>
      <c r="U144" s="384" t="str">
        <f t="shared" si="70"/>
        <v/>
      </c>
      <c r="V144" s="385" t="str">
        <f t="shared" si="71"/>
        <v/>
      </c>
      <c r="W144" s="383" t="str">
        <f t="shared" si="72"/>
        <v/>
      </c>
      <c r="X144" s="382" t="str">
        <f t="shared" si="73"/>
        <v/>
      </c>
      <c r="Y144" s="384" t="str">
        <f t="shared" si="74"/>
        <v/>
      </c>
      <c r="Z144" s="385" t="str">
        <f t="shared" si="75"/>
        <v/>
      </c>
      <c r="AA144" s="383" t="str">
        <f t="shared" si="76"/>
        <v/>
      </c>
      <c r="AB144" s="382" t="str">
        <f t="shared" si="77"/>
        <v/>
      </c>
      <c r="AC144" s="384" t="str">
        <f t="shared" si="78"/>
        <v/>
      </c>
      <c r="AD144" s="385" t="str">
        <f t="shared" si="79"/>
        <v/>
      </c>
      <c r="AE144" s="383" t="str">
        <f t="shared" si="80"/>
        <v/>
      </c>
      <c r="AF144" s="382" t="str">
        <f t="shared" si="81"/>
        <v/>
      </c>
      <c r="AG144" s="384" t="str">
        <f t="shared" si="82"/>
        <v/>
      </c>
      <c r="AH144" s="385" t="str">
        <f t="shared" si="83"/>
        <v/>
      </c>
      <c r="AI144" s="383" t="str">
        <f t="shared" si="84"/>
        <v/>
      </c>
      <c r="AJ144" s="382" t="str">
        <f t="shared" si="85"/>
        <v/>
      </c>
      <c r="AK144" s="386" t="str">
        <f t="shared" si="86"/>
        <v/>
      </c>
      <c r="AL144" s="387" t="str">
        <f t="shared" si="87"/>
        <v/>
      </c>
      <c r="AM144" s="383" t="str">
        <f t="shared" si="88"/>
        <v/>
      </c>
      <c r="AN144" s="38"/>
    </row>
    <row r="145" spans="1:40" ht="12.75" x14ac:dyDescent="0.2">
      <c r="A145" s="26"/>
      <c r="B145" s="38"/>
      <c r="C145" s="278" t="s">
        <v>244</v>
      </c>
      <c r="D145" s="278" t="str">
        <f>IF('WK2 - Notional General Income'!C72="","",'WK2 - Notional General Income'!C72)</f>
        <v/>
      </c>
      <c r="E145" s="385" t="str">
        <f>IF('WK2 - Notional General Income'!L72="","",'WK2 - Notional General Income'!L72/'WK2 - Notional General Income'!D72)</f>
        <v/>
      </c>
      <c r="F145" s="385" t="str">
        <f>IF('WK3 - Notional GI 16-17 YIELD'!L69="","",'WK3 - Notional GI 16-17 YIELD'!L69/'WK3 - Notional GI 16-17 YIELD'!D69)</f>
        <v/>
      </c>
      <c r="G145" s="545"/>
      <c r="H145" s="545"/>
      <c r="I145" s="545"/>
      <c r="J145" s="545"/>
      <c r="K145" s="545"/>
      <c r="L145" s="545"/>
      <c r="M145" s="38"/>
      <c r="N145" s="382" t="str">
        <f t="shared" si="63"/>
        <v/>
      </c>
      <c r="O145" s="383" t="str">
        <f t="shared" si="64"/>
        <v/>
      </c>
      <c r="P145" s="382" t="str">
        <f t="shared" si="65"/>
        <v/>
      </c>
      <c r="Q145" s="384" t="str">
        <f t="shared" si="66"/>
        <v/>
      </c>
      <c r="R145" s="385" t="str">
        <f t="shared" si="67"/>
        <v/>
      </c>
      <c r="S145" s="383" t="str">
        <f t="shared" si="68"/>
        <v/>
      </c>
      <c r="T145" s="382" t="str">
        <f t="shared" si="69"/>
        <v/>
      </c>
      <c r="U145" s="384" t="str">
        <f t="shared" si="70"/>
        <v/>
      </c>
      <c r="V145" s="385" t="str">
        <f t="shared" si="71"/>
        <v/>
      </c>
      <c r="W145" s="383" t="str">
        <f t="shared" si="72"/>
        <v/>
      </c>
      <c r="X145" s="382" t="str">
        <f t="shared" si="73"/>
        <v/>
      </c>
      <c r="Y145" s="384" t="str">
        <f t="shared" si="74"/>
        <v/>
      </c>
      <c r="Z145" s="385" t="str">
        <f t="shared" si="75"/>
        <v/>
      </c>
      <c r="AA145" s="383" t="str">
        <f t="shared" si="76"/>
        <v/>
      </c>
      <c r="AB145" s="382" t="str">
        <f t="shared" si="77"/>
        <v/>
      </c>
      <c r="AC145" s="384" t="str">
        <f t="shared" si="78"/>
        <v/>
      </c>
      <c r="AD145" s="385" t="str">
        <f t="shared" si="79"/>
        <v/>
      </c>
      <c r="AE145" s="383" t="str">
        <f t="shared" si="80"/>
        <v/>
      </c>
      <c r="AF145" s="382" t="str">
        <f t="shared" si="81"/>
        <v/>
      </c>
      <c r="AG145" s="384" t="str">
        <f t="shared" si="82"/>
        <v/>
      </c>
      <c r="AH145" s="385" t="str">
        <f t="shared" si="83"/>
        <v/>
      </c>
      <c r="AI145" s="383" t="str">
        <f t="shared" si="84"/>
        <v/>
      </c>
      <c r="AJ145" s="382" t="str">
        <f t="shared" si="85"/>
        <v/>
      </c>
      <c r="AK145" s="386" t="str">
        <f t="shared" si="86"/>
        <v/>
      </c>
      <c r="AL145" s="387" t="str">
        <f t="shared" si="87"/>
        <v/>
      </c>
      <c r="AM145" s="383" t="str">
        <f t="shared" si="88"/>
        <v/>
      </c>
      <c r="AN145" s="38"/>
    </row>
    <row r="146" spans="1:40" ht="12.75" x14ac:dyDescent="0.2">
      <c r="A146" s="26"/>
      <c r="B146" s="38"/>
      <c r="C146" s="278" t="s">
        <v>244</v>
      </c>
      <c r="D146" s="278" t="str">
        <f>IF('WK2 - Notional General Income'!C73="","",'WK2 - Notional General Income'!C73)</f>
        <v/>
      </c>
      <c r="E146" s="385" t="str">
        <f>IF('WK2 - Notional General Income'!L73="","",'WK2 - Notional General Income'!L73/'WK2 - Notional General Income'!D73)</f>
        <v/>
      </c>
      <c r="F146" s="385" t="str">
        <f>IF('WK3 - Notional GI 16-17 YIELD'!L70="","",'WK3 - Notional GI 16-17 YIELD'!L70/'WK3 - Notional GI 16-17 YIELD'!D70)</f>
        <v/>
      </c>
      <c r="G146" s="545"/>
      <c r="H146" s="545"/>
      <c r="I146" s="545"/>
      <c r="J146" s="545"/>
      <c r="K146" s="545"/>
      <c r="L146" s="545"/>
      <c r="M146" s="38"/>
      <c r="N146" s="382" t="str">
        <f t="shared" si="63"/>
        <v/>
      </c>
      <c r="O146" s="383" t="str">
        <f t="shared" si="64"/>
        <v/>
      </c>
      <c r="P146" s="382" t="str">
        <f t="shared" si="65"/>
        <v/>
      </c>
      <c r="Q146" s="384" t="str">
        <f t="shared" si="66"/>
        <v/>
      </c>
      <c r="R146" s="385" t="str">
        <f t="shared" si="67"/>
        <v/>
      </c>
      <c r="S146" s="383" t="str">
        <f t="shared" si="68"/>
        <v/>
      </c>
      <c r="T146" s="382" t="str">
        <f t="shared" si="69"/>
        <v/>
      </c>
      <c r="U146" s="384" t="str">
        <f t="shared" si="70"/>
        <v/>
      </c>
      <c r="V146" s="385" t="str">
        <f t="shared" si="71"/>
        <v/>
      </c>
      <c r="W146" s="383" t="str">
        <f t="shared" si="72"/>
        <v/>
      </c>
      <c r="X146" s="382" t="str">
        <f t="shared" si="73"/>
        <v/>
      </c>
      <c r="Y146" s="384" t="str">
        <f t="shared" si="74"/>
        <v/>
      </c>
      <c r="Z146" s="385" t="str">
        <f t="shared" si="75"/>
        <v/>
      </c>
      <c r="AA146" s="383" t="str">
        <f t="shared" si="76"/>
        <v/>
      </c>
      <c r="AB146" s="382" t="str">
        <f t="shared" si="77"/>
        <v/>
      </c>
      <c r="AC146" s="384" t="str">
        <f t="shared" si="78"/>
        <v/>
      </c>
      <c r="AD146" s="385" t="str">
        <f t="shared" si="79"/>
        <v/>
      </c>
      <c r="AE146" s="383" t="str">
        <f t="shared" si="80"/>
        <v/>
      </c>
      <c r="AF146" s="382" t="str">
        <f t="shared" si="81"/>
        <v/>
      </c>
      <c r="AG146" s="384" t="str">
        <f t="shared" si="82"/>
        <v/>
      </c>
      <c r="AH146" s="385" t="str">
        <f t="shared" si="83"/>
        <v/>
      </c>
      <c r="AI146" s="383" t="str">
        <f t="shared" si="84"/>
        <v/>
      </c>
      <c r="AJ146" s="382" t="str">
        <f t="shared" si="85"/>
        <v/>
      </c>
      <c r="AK146" s="386" t="str">
        <f t="shared" si="86"/>
        <v/>
      </c>
      <c r="AL146" s="387" t="str">
        <f t="shared" si="87"/>
        <v/>
      </c>
      <c r="AM146" s="383" t="str">
        <f t="shared" si="88"/>
        <v/>
      </c>
      <c r="AN146" s="38"/>
    </row>
    <row r="147" spans="1:40" ht="12.75" x14ac:dyDescent="0.2">
      <c r="A147" s="26"/>
      <c r="B147" s="38"/>
      <c r="C147" s="278" t="s">
        <v>549</v>
      </c>
      <c r="D147" s="278" t="str">
        <f>IF('WK2 - Notional General Income'!C125="","",'WK2 - Notional General Income'!C125)</f>
        <v/>
      </c>
      <c r="E147" s="385" t="str">
        <f>IF('WK2 - Notional General Income'!L125="","",'WK2 - Notional General Income'!L125/'WK2 - Notional General Income'!D125)</f>
        <v/>
      </c>
      <c r="F147" s="385" t="str">
        <f>IF('WK3 - Notional GI 16-17 YIELD'!L122="","",'WK3 - Notional GI 16-17 YIELD'!L122/'WK3 - Notional GI 16-17 YIELD'!D122)</f>
        <v/>
      </c>
      <c r="G147" s="545"/>
      <c r="H147" s="545"/>
      <c r="I147" s="545"/>
      <c r="J147" s="545"/>
      <c r="K147" s="545"/>
      <c r="L147" s="545"/>
      <c r="M147" s="38"/>
      <c r="N147" s="382" t="str">
        <f t="shared" si="63"/>
        <v/>
      </c>
      <c r="O147" s="383" t="str">
        <f t="shared" si="64"/>
        <v/>
      </c>
      <c r="P147" s="382" t="str">
        <f t="shared" si="65"/>
        <v/>
      </c>
      <c r="Q147" s="384" t="str">
        <f t="shared" si="66"/>
        <v/>
      </c>
      <c r="R147" s="385" t="str">
        <f t="shared" si="67"/>
        <v/>
      </c>
      <c r="S147" s="383" t="str">
        <f t="shared" si="68"/>
        <v/>
      </c>
      <c r="T147" s="382" t="str">
        <f t="shared" si="69"/>
        <v/>
      </c>
      <c r="U147" s="384" t="str">
        <f t="shared" si="70"/>
        <v/>
      </c>
      <c r="V147" s="385" t="str">
        <f t="shared" si="71"/>
        <v/>
      </c>
      <c r="W147" s="383" t="str">
        <f t="shared" si="72"/>
        <v/>
      </c>
      <c r="X147" s="382" t="str">
        <f t="shared" si="73"/>
        <v/>
      </c>
      <c r="Y147" s="384" t="str">
        <f t="shared" si="74"/>
        <v/>
      </c>
      <c r="Z147" s="385" t="str">
        <f t="shared" si="75"/>
        <v/>
      </c>
      <c r="AA147" s="383" t="str">
        <f t="shared" si="76"/>
        <v/>
      </c>
      <c r="AB147" s="382" t="str">
        <f t="shared" si="77"/>
        <v/>
      </c>
      <c r="AC147" s="384" t="str">
        <f t="shared" si="78"/>
        <v/>
      </c>
      <c r="AD147" s="385" t="str">
        <f t="shared" si="79"/>
        <v/>
      </c>
      <c r="AE147" s="383" t="str">
        <f t="shared" si="80"/>
        <v/>
      </c>
      <c r="AF147" s="382" t="str">
        <f t="shared" si="81"/>
        <v/>
      </c>
      <c r="AG147" s="384" t="str">
        <f t="shared" si="82"/>
        <v/>
      </c>
      <c r="AH147" s="385" t="str">
        <f t="shared" si="83"/>
        <v/>
      </c>
      <c r="AI147" s="383" t="str">
        <f t="shared" si="84"/>
        <v/>
      </c>
      <c r="AJ147" s="382" t="str">
        <f t="shared" si="85"/>
        <v/>
      </c>
      <c r="AK147" s="386" t="str">
        <f t="shared" si="86"/>
        <v/>
      </c>
      <c r="AL147" s="387" t="str">
        <f t="shared" si="87"/>
        <v/>
      </c>
      <c r="AM147" s="383" t="str">
        <f t="shared" si="88"/>
        <v/>
      </c>
      <c r="AN147" s="38"/>
    </row>
    <row r="148" spans="1:40" ht="12.75" x14ac:dyDescent="0.2">
      <c r="A148" s="26"/>
      <c r="B148" s="38"/>
      <c r="C148" s="278" t="s">
        <v>549</v>
      </c>
      <c r="D148" s="278" t="str">
        <f>IF('WK2 - Notional General Income'!C126="","",'WK2 - Notional General Income'!C126)</f>
        <v/>
      </c>
      <c r="E148" s="385" t="str">
        <f>IF('WK2 - Notional General Income'!L126="","",'WK2 - Notional General Income'!L126/'WK2 - Notional General Income'!D126)</f>
        <v/>
      </c>
      <c r="F148" s="385" t="str">
        <f>IF('WK3 - Notional GI 16-17 YIELD'!L123="","",'WK3 - Notional GI 16-17 YIELD'!L123/'WK3 - Notional GI 16-17 YIELD'!D123)</f>
        <v/>
      </c>
      <c r="G148" s="545"/>
      <c r="H148" s="545"/>
      <c r="I148" s="545"/>
      <c r="J148" s="545"/>
      <c r="K148" s="545"/>
      <c r="L148" s="545"/>
      <c r="M148" s="38"/>
      <c r="N148" s="382" t="str">
        <f t="shared" si="63"/>
        <v/>
      </c>
      <c r="O148" s="383" t="str">
        <f t="shared" si="64"/>
        <v/>
      </c>
      <c r="P148" s="382" t="str">
        <f t="shared" si="65"/>
        <v/>
      </c>
      <c r="Q148" s="384" t="str">
        <f t="shared" si="66"/>
        <v/>
      </c>
      <c r="R148" s="385" t="str">
        <f t="shared" si="67"/>
        <v/>
      </c>
      <c r="S148" s="383" t="str">
        <f t="shared" si="68"/>
        <v/>
      </c>
      <c r="T148" s="382" t="str">
        <f t="shared" si="69"/>
        <v/>
      </c>
      <c r="U148" s="384" t="str">
        <f t="shared" si="70"/>
        <v/>
      </c>
      <c r="V148" s="385" t="str">
        <f t="shared" si="71"/>
        <v/>
      </c>
      <c r="W148" s="383" t="str">
        <f t="shared" si="72"/>
        <v/>
      </c>
      <c r="X148" s="382" t="str">
        <f t="shared" si="73"/>
        <v/>
      </c>
      <c r="Y148" s="384" t="str">
        <f t="shared" si="74"/>
        <v/>
      </c>
      <c r="Z148" s="385" t="str">
        <f t="shared" si="75"/>
        <v/>
      </c>
      <c r="AA148" s="383" t="str">
        <f t="shared" si="76"/>
        <v/>
      </c>
      <c r="AB148" s="382" t="str">
        <f t="shared" si="77"/>
        <v/>
      </c>
      <c r="AC148" s="384" t="str">
        <f t="shared" si="78"/>
        <v/>
      </c>
      <c r="AD148" s="385" t="str">
        <f t="shared" si="79"/>
        <v/>
      </c>
      <c r="AE148" s="383" t="str">
        <f t="shared" si="80"/>
        <v/>
      </c>
      <c r="AF148" s="382" t="str">
        <f t="shared" si="81"/>
        <v/>
      </c>
      <c r="AG148" s="384" t="str">
        <f t="shared" si="82"/>
        <v/>
      </c>
      <c r="AH148" s="385" t="str">
        <f t="shared" si="83"/>
        <v/>
      </c>
      <c r="AI148" s="383" t="str">
        <f t="shared" si="84"/>
        <v/>
      </c>
      <c r="AJ148" s="382" t="str">
        <f t="shared" si="85"/>
        <v/>
      </c>
      <c r="AK148" s="386" t="str">
        <f t="shared" si="86"/>
        <v/>
      </c>
      <c r="AL148" s="387" t="str">
        <f t="shared" si="87"/>
        <v/>
      </c>
      <c r="AM148" s="383" t="str">
        <f t="shared" si="88"/>
        <v/>
      </c>
      <c r="AN148" s="38"/>
    </row>
    <row r="149" spans="1:40" ht="12.75" x14ac:dyDescent="0.2">
      <c r="A149" s="26"/>
      <c r="B149" s="38"/>
      <c r="C149" s="278" t="s">
        <v>549</v>
      </c>
      <c r="D149" s="278" t="str">
        <f>IF('WK2 - Notional General Income'!C127="","",'WK2 - Notional General Income'!C127)</f>
        <v/>
      </c>
      <c r="E149" s="385" t="str">
        <f>IF('WK2 - Notional General Income'!L127="","",'WK2 - Notional General Income'!L127/'WK2 - Notional General Income'!D127)</f>
        <v/>
      </c>
      <c r="F149" s="385" t="str">
        <f>IF('WK3 - Notional GI 16-17 YIELD'!L124="","",'WK3 - Notional GI 16-17 YIELD'!L124/'WK3 - Notional GI 16-17 YIELD'!D124)</f>
        <v/>
      </c>
      <c r="G149" s="545"/>
      <c r="H149" s="545"/>
      <c r="I149" s="545"/>
      <c r="J149" s="545"/>
      <c r="K149" s="545"/>
      <c r="L149" s="545"/>
      <c r="M149" s="38"/>
      <c r="N149" s="382" t="str">
        <f t="shared" si="63"/>
        <v/>
      </c>
      <c r="O149" s="383" t="str">
        <f t="shared" si="64"/>
        <v/>
      </c>
      <c r="P149" s="382" t="str">
        <f t="shared" si="65"/>
        <v/>
      </c>
      <c r="Q149" s="384" t="str">
        <f t="shared" si="66"/>
        <v/>
      </c>
      <c r="R149" s="385" t="str">
        <f t="shared" si="67"/>
        <v/>
      </c>
      <c r="S149" s="383" t="str">
        <f t="shared" si="68"/>
        <v/>
      </c>
      <c r="T149" s="382" t="str">
        <f t="shared" si="69"/>
        <v/>
      </c>
      <c r="U149" s="384" t="str">
        <f t="shared" si="70"/>
        <v/>
      </c>
      <c r="V149" s="385" t="str">
        <f t="shared" si="71"/>
        <v/>
      </c>
      <c r="W149" s="383" t="str">
        <f t="shared" si="72"/>
        <v/>
      </c>
      <c r="X149" s="382" t="str">
        <f t="shared" si="73"/>
        <v/>
      </c>
      <c r="Y149" s="384" t="str">
        <f t="shared" si="74"/>
        <v/>
      </c>
      <c r="Z149" s="385" t="str">
        <f t="shared" si="75"/>
        <v/>
      </c>
      <c r="AA149" s="383" t="str">
        <f t="shared" si="76"/>
        <v/>
      </c>
      <c r="AB149" s="382" t="str">
        <f t="shared" si="77"/>
        <v/>
      </c>
      <c r="AC149" s="384" t="str">
        <f t="shared" si="78"/>
        <v/>
      </c>
      <c r="AD149" s="385" t="str">
        <f t="shared" si="79"/>
        <v/>
      </c>
      <c r="AE149" s="383" t="str">
        <f t="shared" si="80"/>
        <v/>
      </c>
      <c r="AF149" s="382" t="str">
        <f t="shared" si="81"/>
        <v/>
      </c>
      <c r="AG149" s="384" t="str">
        <f t="shared" si="82"/>
        <v/>
      </c>
      <c r="AH149" s="385" t="str">
        <f t="shared" si="83"/>
        <v/>
      </c>
      <c r="AI149" s="383" t="str">
        <f t="shared" si="84"/>
        <v/>
      </c>
      <c r="AJ149" s="382" t="str">
        <f t="shared" si="85"/>
        <v/>
      </c>
      <c r="AK149" s="386" t="str">
        <f t="shared" si="86"/>
        <v/>
      </c>
      <c r="AL149" s="387" t="str">
        <f t="shared" si="87"/>
        <v/>
      </c>
      <c r="AM149" s="383" t="str">
        <f t="shared" si="88"/>
        <v/>
      </c>
      <c r="AN149" s="38"/>
    </row>
    <row r="150" spans="1:40" ht="12.75" x14ac:dyDescent="0.2">
      <c r="A150" s="26"/>
      <c r="B150" s="38"/>
      <c r="C150" s="278" t="s">
        <v>549</v>
      </c>
      <c r="D150" s="278" t="str">
        <f>IF('WK2 - Notional General Income'!C128="","",'WK2 - Notional General Income'!C128)</f>
        <v/>
      </c>
      <c r="E150" s="385" t="str">
        <f>IF('WK2 - Notional General Income'!L128="","",'WK2 - Notional General Income'!L128/'WK2 - Notional General Income'!D128)</f>
        <v/>
      </c>
      <c r="F150" s="385" t="str">
        <f>IF('WK3 - Notional GI 16-17 YIELD'!L125="","",'WK3 - Notional GI 16-17 YIELD'!L125/'WK3 - Notional GI 16-17 YIELD'!D125)</f>
        <v/>
      </c>
      <c r="G150" s="545"/>
      <c r="H150" s="545"/>
      <c r="I150" s="545"/>
      <c r="J150" s="545"/>
      <c r="K150" s="545"/>
      <c r="L150" s="545"/>
      <c r="M150" s="38"/>
      <c r="N150" s="382" t="str">
        <f t="shared" si="63"/>
        <v/>
      </c>
      <c r="O150" s="383" t="str">
        <f t="shared" si="64"/>
        <v/>
      </c>
      <c r="P150" s="382" t="str">
        <f t="shared" si="65"/>
        <v/>
      </c>
      <c r="Q150" s="384" t="str">
        <f t="shared" si="66"/>
        <v/>
      </c>
      <c r="R150" s="385" t="str">
        <f t="shared" si="67"/>
        <v/>
      </c>
      <c r="S150" s="383" t="str">
        <f t="shared" si="68"/>
        <v/>
      </c>
      <c r="T150" s="382" t="str">
        <f t="shared" si="69"/>
        <v/>
      </c>
      <c r="U150" s="384" t="str">
        <f t="shared" si="70"/>
        <v/>
      </c>
      <c r="V150" s="385" t="str">
        <f t="shared" si="71"/>
        <v/>
      </c>
      <c r="W150" s="383" t="str">
        <f t="shared" si="72"/>
        <v/>
      </c>
      <c r="X150" s="382" t="str">
        <f t="shared" si="73"/>
        <v/>
      </c>
      <c r="Y150" s="384" t="str">
        <f t="shared" si="74"/>
        <v/>
      </c>
      <c r="Z150" s="385" t="str">
        <f t="shared" si="75"/>
        <v/>
      </c>
      <c r="AA150" s="383" t="str">
        <f t="shared" si="76"/>
        <v/>
      </c>
      <c r="AB150" s="382" t="str">
        <f t="shared" si="77"/>
        <v/>
      </c>
      <c r="AC150" s="384" t="str">
        <f t="shared" si="78"/>
        <v/>
      </c>
      <c r="AD150" s="385" t="str">
        <f t="shared" si="79"/>
        <v/>
      </c>
      <c r="AE150" s="383" t="str">
        <f t="shared" si="80"/>
        <v/>
      </c>
      <c r="AF150" s="382" t="str">
        <f t="shared" si="81"/>
        <v/>
      </c>
      <c r="AG150" s="384" t="str">
        <f t="shared" si="82"/>
        <v/>
      </c>
      <c r="AH150" s="385" t="str">
        <f t="shared" si="83"/>
        <v/>
      </c>
      <c r="AI150" s="383" t="str">
        <f t="shared" si="84"/>
        <v/>
      </c>
      <c r="AJ150" s="382" t="str">
        <f t="shared" si="85"/>
        <v/>
      </c>
      <c r="AK150" s="386" t="str">
        <f t="shared" si="86"/>
        <v/>
      </c>
      <c r="AL150" s="387" t="str">
        <f t="shared" si="87"/>
        <v/>
      </c>
      <c r="AM150" s="383" t="str">
        <f t="shared" si="88"/>
        <v/>
      </c>
      <c r="AN150" s="38"/>
    </row>
    <row r="151" spans="1:40" ht="12.75" x14ac:dyDescent="0.2">
      <c r="A151" s="26"/>
      <c r="B151" s="38"/>
      <c r="C151" s="278" t="s">
        <v>549</v>
      </c>
      <c r="D151" s="278" t="str">
        <f>IF('WK2 - Notional General Income'!C129="","",'WK2 - Notional General Income'!C129)</f>
        <v/>
      </c>
      <c r="E151" s="385" t="str">
        <f>IF('WK2 - Notional General Income'!L129="","",'WK2 - Notional General Income'!L129/'WK2 - Notional General Income'!D129)</f>
        <v/>
      </c>
      <c r="F151" s="385" t="str">
        <f>IF('WK3 - Notional GI 16-17 YIELD'!L126="","",'WK3 - Notional GI 16-17 YIELD'!L126/'WK3 - Notional GI 16-17 YIELD'!D126)</f>
        <v/>
      </c>
      <c r="G151" s="545"/>
      <c r="H151" s="545"/>
      <c r="I151" s="545"/>
      <c r="J151" s="545"/>
      <c r="K151" s="545"/>
      <c r="L151" s="545"/>
      <c r="M151" s="38"/>
      <c r="N151" s="382" t="str">
        <f t="shared" si="63"/>
        <v/>
      </c>
      <c r="O151" s="383" t="str">
        <f t="shared" si="64"/>
        <v/>
      </c>
      <c r="P151" s="382" t="str">
        <f t="shared" si="65"/>
        <v/>
      </c>
      <c r="Q151" s="384" t="str">
        <f t="shared" si="66"/>
        <v/>
      </c>
      <c r="R151" s="385" t="str">
        <f t="shared" si="67"/>
        <v/>
      </c>
      <c r="S151" s="383" t="str">
        <f t="shared" si="68"/>
        <v/>
      </c>
      <c r="T151" s="382" t="str">
        <f t="shared" si="69"/>
        <v/>
      </c>
      <c r="U151" s="384" t="str">
        <f t="shared" si="70"/>
        <v/>
      </c>
      <c r="V151" s="385" t="str">
        <f t="shared" si="71"/>
        <v/>
      </c>
      <c r="W151" s="383" t="str">
        <f t="shared" si="72"/>
        <v/>
      </c>
      <c r="X151" s="382" t="str">
        <f t="shared" si="73"/>
        <v/>
      </c>
      <c r="Y151" s="384" t="str">
        <f t="shared" si="74"/>
        <v/>
      </c>
      <c r="Z151" s="385" t="str">
        <f t="shared" si="75"/>
        <v/>
      </c>
      <c r="AA151" s="383" t="str">
        <f t="shared" si="76"/>
        <v/>
      </c>
      <c r="AB151" s="382" t="str">
        <f t="shared" si="77"/>
        <v/>
      </c>
      <c r="AC151" s="384" t="str">
        <f t="shared" si="78"/>
        <v/>
      </c>
      <c r="AD151" s="385" t="str">
        <f t="shared" si="79"/>
        <v/>
      </c>
      <c r="AE151" s="383" t="str">
        <f t="shared" si="80"/>
        <v/>
      </c>
      <c r="AF151" s="382" t="str">
        <f t="shared" si="81"/>
        <v/>
      </c>
      <c r="AG151" s="384" t="str">
        <f t="shared" si="82"/>
        <v/>
      </c>
      <c r="AH151" s="385" t="str">
        <f t="shared" si="83"/>
        <v/>
      </c>
      <c r="AI151" s="383" t="str">
        <f t="shared" si="84"/>
        <v/>
      </c>
      <c r="AJ151" s="382" t="str">
        <f t="shared" si="85"/>
        <v/>
      </c>
      <c r="AK151" s="386" t="str">
        <f t="shared" si="86"/>
        <v/>
      </c>
      <c r="AL151" s="387" t="str">
        <f t="shared" si="87"/>
        <v/>
      </c>
      <c r="AM151" s="383" t="str">
        <f t="shared" si="88"/>
        <v/>
      </c>
      <c r="AN151" s="38"/>
    </row>
    <row r="152" spans="1:40" ht="12.75" x14ac:dyDescent="0.2">
      <c r="A152" s="26"/>
      <c r="B152" s="38"/>
      <c r="C152" s="278" t="s">
        <v>549</v>
      </c>
      <c r="D152" s="278" t="str">
        <f>IF('WK2 - Notional General Income'!C130="","",'WK2 - Notional General Income'!C130)</f>
        <v/>
      </c>
      <c r="E152" s="385" t="str">
        <f>IF('WK2 - Notional General Income'!L130="","",'WK2 - Notional General Income'!L130/'WK2 - Notional General Income'!D130)</f>
        <v/>
      </c>
      <c r="F152" s="385" t="str">
        <f>IF('WK3 - Notional GI 16-17 YIELD'!L127="","",'WK3 - Notional GI 16-17 YIELD'!L127/'WK3 - Notional GI 16-17 YIELD'!D127)</f>
        <v/>
      </c>
      <c r="G152" s="545"/>
      <c r="H152" s="545"/>
      <c r="I152" s="545"/>
      <c r="J152" s="545"/>
      <c r="K152" s="545"/>
      <c r="L152" s="545"/>
      <c r="M152" s="38"/>
      <c r="N152" s="382" t="str">
        <f t="shared" si="63"/>
        <v/>
      </c>
      <c r="O152" s="383" t="str">
        <f t="shared" si="64"/>
        <v/>
      </c>
      <c r="P152" s="382" t="str">
        <f t="shared" si="65"/>
        <v/>
      </c>
      <c r="Q152" s="384" t="str">
        <f t="shared" si="66"/>
        <v/>
      </c>
      <c r="R152" s="385" t="str">
        <f t="shared" si="67"/>
        <v/>
      </c>
      <c r="S152" s="383" t="str">
        <f t="shared" si="68"/>
        <v/>
      </c>
      <c r="T152" s="382" t="str">
        <f t="shared" si="69"/>
        <v/>
      </c>
      <c r="U152" s="384" t="str">
        <f t="shared" si="70"/>
        <v/>
      </c>
      <c r="V152" s="385" t="str">
        <f t="shared" si="71"/>
        <v/>
      </c>
      <c r="W152" s="383" t="str">
        <f t="shared" si="72"/>
        <v/>
      </c>
      <c r="X152" s="382" t="str">
        <f t="shared" si="73"/>
        <v/>
      </c>
      <c r="Y152" s="384" t="str">
        <f t="shared" si="74"/>
        <v/>
      </c>
      <c r="Z152" s="385" t="str">
        <f t="shared" si="75"/>
        <v/>
      </c>
      <c r="AA152" s="383" t="str">
        <f t="shared" si="76"/>
        <v/>
      </c>
      <c r="AB152" s="382" t="str">
        <f t="shared" si="77"/>
        <v/>
      </c>
      <c r="AC152" s="384" t="str">
        <f t="shared" si="78"/>
        <v/>
      </c>
      <c r="AD152" s="385" t="str">
        <f t="shared" si="79"/>
        <v/>
      </c>
      <c r="AE152" s="383" t="str">
        <f t="shared" si="80"/>
        <v/>
      </c>
      <c r="AF152" s="382" t="str">
        <f t="shared" si="81"/>
        <v/>
      </c>
      <c r="AG152" s="384" t="str">
        <f t="shared" si="82"/>
        <v/>
      </c>
      <c r="AH152" s="385" t="str">
        <f t="shared" si="83"/>
        <v/>
      </c>
      <c r="AI152" s="383" t="str">
        <f t="shared" si="84"/>
        <v/>
      </c>
      <c r="AJ152" s="382" t="str">
        <f t="shared" si="85"/>
        <v/>
      </c>
      <c r="AK152" s="386" t="str">
        <f t="shared" si="86"/>
        <v/>
      </c>
      <c r="AL152" s="387" t="str">
        <f t="shared" si="87"/>
        <v/>
      </c>
      <c r="AM152" s="383" t="str">
        <f t="shared" si="88"/>
        <v/>
      </c>
      <c r="AN152" s="38"/>
    </row>
    <row r="153" spans="1:40" ht="12.75" x14ac:dyDescent="0.2">
      <c r="A153" s="26"/>
      <c r="B153" s="38"/>
      <c r="C153" s="278" t="s">
        <v>549</v>
      </c>
      <c r="D153" s="278" t="str">
        <f>IF('WK2 - Notional General Income'!C131="","",'WK2 - Notional General Income'!C131)</f>
        <v/>
      </c>
      <c r="E153" s="385" t="str">
        <f>IF('WK2 - Notional General Income'!L131="","",'WK2 - Notional General Income'!L131/'WK2 - Notional General Income'!D131)</f>
        <v/>
      </c>
      <c r="F153" s="385" t="str">
        <f>IF('WK3 - Notional GI 16-17 YIELD'!L128="","",'WK3 - Notional GI 16-17 YIELD'!L128/'WK3 - Notional GI 16-17 YIELD'!D128)</f>
        <v/>
      </c>
      <c r="G153" s="545"/>
      <c r="H153" s="545"/>
      <c r="I153" s="545"/>
      <c r="J153" s="545"/>
      <c r="K153" s="545"/>
      <c r="L153" s="545"/>
      <c r="M153" s="38"/>
      <c r="N153" s="382" t="str">
        <f t="shared" si="63"/>
        <v/>
      </c>
      <c r="O153" s="383" t="str">
        <f t="shared" si="64"/>
        <v/>
      </c>
      <c r="P153" s="382" t="str">
        <f t="shared" si="65"/>
        <v/>
      </c>
      <c r="Q153" s="384" t="str">
        <f t="shared" si="66"/>
        <v/>
      </c>
      <c r="R153" s="385" t="str">
        <f t="shared" si="67"/>
        <v/>
      </c>
      <c r="S153" s="383" t="str">
        <f t="shared" si="68"/>
        <v/>
      </c>
      <c r="T153" s="382" t="str">
        <f t="shared" si="69"/>
        <v/>
      </c>
      <c r="U153" s="384" t="str">
        <f t="shared" si="70"/>
        <v/>
      </c>
      <c r="V153" s="385" t="str">
        <f t="shared" si="71"/>
        <v/>
      </c>
      <c r="W153" s="383" t="str">
        <f t="shared" si="72"/>
        <v/>
      </c>
      <c r="X153" s="382" t="str">
        <f t="shared" si="73"/>
        <v/>
      </c>
      <c r="Y153" s="384" t="str">
        <f t="shared" si="74"/>
        <v/>
      </c>
      <c r="Z153" s="385" t="str">
        <f t="shared" si="75"/>
        <v/>
      </c>
      <c r="AA153" s="383" t="str">
        <f t="shared" si="76"/>
        <v/>
      </c>
      <c r="AB153" s="382" t="str">
        <f t="shared" si="77"/>
        <v/>
      </c>
      <c r="AC153" s="384" t="str">
        <f t="shared" si="78"/>
        <v/>
      </c>
      <c r="AD153" s="385" t="str">
        <f t="shared" si="79"/>
        <v/>
      </c>
      <c r="AE153" s="383" t="str">
        <f t="shared" si="80"/>
        <v/>
      </c>
      <c r="AF153" s="382" t="str">
        <f t="shared" si="81"/>
        <v/>
      </c>
      <c r="AG153" s="384" t="str">
        <f t="shared" si="82"/>
        <v/>
      </c>
      <c r="AH153" s="385" t="str">
        <f t="shared" si="83"/>
        <v/>
      </c>
      <c r="AI153" s="383" t="str">
        <f t="shared" si="84"/>
        <v/>
      </c>
      <c r="AJ153" s="382" t="str">
        <f t="shared" si="85"/>
        <v/>
      </c>
      <c r="AK153" s="386" t="str">
        <f t="shared" si="86"/>
        <v/>
      </c>
      <c r="AL153" s="387" t="str">
        <f t="shared" si="87"/>
        <v/>
      </c>
      <c r="AM153" s="383" t="str">
        <f t="shared" si="88"/>
        <v/>
      </c>
      <c r="AN153" s="38"/>
    </row>
    <row r="154" spans="1:40" ht="12.75" x14ac:dyDescent="0.2">
      <c r="A154" s="26"/>
      <c r="B154" s="38"/>
      <c r="C154" s="278" t="s">
        <v>549</v>
      </c>
      <c r="D154" s="278" t="str">
        <f>IF('WK2 - Notional General Income'!C132="","",'WK2 - Notional General Income'!C132)</f>
        <v/>
      </c>
      <c r="E154" s="385" t="str">
        <f>IF('WK2 - Notional General Income'!L132="","",'WK2 - Notional General Income'!L132/'WK2 - Notional General Income'!D132)</f>
        <v/>
      </c>
      <c r="F154" s="385" t="str">
        <f>IF('WK3 - Notional GI 16-17 YIELD'!L129="","",'WK3 - Notional GI 16-17 YIELD'!L129/'WK3 - Notional GI 16-17 YIELD'!D129)</f>
        <v/>
      </c>
      <c r="G154" s="545"/>
      <c r="H154" s="545"/>
      <c r="I154" s="545"/>
      <c r="J154" s="545"/>
      <c r="K154" s="545"/>
      <c r="L154" s="545"/>
      <c r="M154" s="38"/>
      <c r="N154" s="382" t="str">
        <f t="shared" si="63"/>
        <v/>
      </c>
      <c r="O154" s="383" t="str">
        <f t="shared" si="64"/>
        <v/>
      </c>
      <c r="P154" s="382" t="str">
        <f t="shared" si="65"/>
        <v/>
      </c>
      <c r="Q154" s="384" t="str">
        <f t="shared" si="66"/>
        <v/>
      </c>
      <c r="R154" s="385" t="str">
        <f t="shared" si="67"/>
        <v/>
      </c>
      <c r="S154" s="383" t="str">
        <f t="shared" si="68"/>
        <v/>
      </c>
      <c r="T154" s="382" t="str">
        <f t="shared" si="69"/>
        <v/>
      </c>
      <c r="U154" s="384" t="str">
        <f t="shared" si="70"/>
        <v/>
      </c>
      <c r="V154" s="385" t="str">
        <f t="shared" si="71"/>
        <v/>
      </c>
      <c r="W154" s="383" t="str">
        <f t="shared" si="72"/>
        <v/>
      </c>
      <c r="X154" s="382" t="str">
        <f t="shared" si="73"/>
        <v/>
      </c>
      <c r="Y154" s="384" t="str">
        <f t="shared" si="74"/>
        <v/>
      </c>
      <c r="Z154" s="385" t="str">
        <f t="shared" si="75"/>
        <v/>
      </c>
      <c r="AA154" s="383" t="str">
        <f t="shared" si="76"/>
        <v/>
      </c>
      <c r="AB154" s="382" t="str">
        <f t="shared" si="77"/>
        <v/>
      </c>
      <c r="AC154" s="384" t="str">
        <f t="shared" si="78"/>
        <v/>
      </c>
      <c r="AD154" s="385" t="str">
        <f t="shared" si="79"/>
        <v/>
      </c>
      <c r="AE154" s="383" t="str">
        <f t="shared" si="80"/>
        <v/>
      </c>
      <c r="AF154" s="382" t="str">
        <f t="shared" si="81"/>
        <v/>
      </c>
      <c r="AG154" s="384" t="str">
        <f t="shared" si="82"/>
        <v/>
      </c>
      <c r="AH154" s="385" t="str">
        <f t="shared" si="83"/>
        <v/>
      </c>
      <c r="AI154" s="383" t="str">
        <f t="shared" si="84"/>
        <v/>
      </c>
      <c r="AJ154" s="382" t="str">
        <f t="shared" si="85"/>
        <v/>
      </c>
      <c r="AK154" s="386" t="str">
        <f t="shared" si="86"/>
        <v/>
      </c>
      <c r="AL154" s="387" t="str">
        <f t="shared" si="87"/>
        <v/>
      </c>
      <c r="AM154" s="383" t="str">
        <f t="shared" si="88"/>
        <v/>
      </c>
      <c r="AN154" s="38"/>
    </row>
    <row r="155" spans="1:40" ht="12.75" x14ac:dyDescent="0.2">
      <c r="A155" s="26"/>
      <c r="B155" s="38"/>
      <c r="C155" s="278" t="s">
        <v>549</v>
      </c>
      <c r="D155" s="278" t="str">
        <f>IF('WK2 - Notional General Income'!C133="","",'WK2 - Notional General Income'!C133)</f>
        <v/>
      </c>
      <c r="E155" s="385" t="str">
        <f>IF('WK2 - Notional General Income'!L133="","",'WK2 - Notional General Income'!L133/'WK2 - Notional General Income'!D133)</f>
        <v/>
      </c>
      <c r="F155" s="385" t="str">
        <f>IF('WK3 - Notional GI 16-17 YIELD'!L130="","",'WK3 - Notional GI 16-17 YIELD'!L130/'WK3 - Notional GI 16-17 YIELD'!D130)</f>
        <v/>
      </c>
      <c r="G155" s="545"/>
      <c r="H155" s="545"/>
      <c r="I155" s="545"/>
      <c r="J155" s="545"/>
      <c r="K155" s="545"/>
      <c r="L155" s="545"/>
      <c r="M155" s="38"/>
      <c r="N155" s="382" t="str">
        <f t="shared" si="63"/>
        <v/>
      </c>
      <c r="O155" s="383" t="str">
        <f t="shared" si="64"/>
        <v/>
      </c>
      <c r="P155" s="382" t="str">
        <f t="shared" si="65"/>
        <v/>
      </c>
      <c r="Q155" s="384" t="str">
        <f t="shared" si="66"/>
        <v/>
      </c>
      <c r="R155" s="385" t="str">
        <f t="shared" si="67"/>
        <v/>
      </c>
      <c r="S155" s="383" t="str">
        <f t="shared" si="68"/>
        <v/>
      </c>
      <c r="T155" s="382" t="str">
        <f t="shared" si="69"/>
        <v/>
      </c>
      <c r="U155" s="384" t="str">
        <f t="shared" si="70"/>
        <v/>
      </c>
      <c r="V155" s="385" t="str">
        <f t="shared" si="71"/>
        <v/>
      </c>
      <c r="W155" s="383" t="str">
        <f t="shared" si="72"/>
        <v/>
      </c>
      <c r="X155" s="382" t="str">
        <f t="shared" si="73"/>
        <v/>
      </c>
      <c r="Y155" s="384" t="str">
        <f t="shared" si="74"/>
        <v/>
      </c>
      <c r="Z155" s="385" t="str">
        <f t="shared" si="75"/>
        <v/>
      </c>
      <c r="AA155" s="383" t="str">
        <f t="shared" si="76"/>
        <v/>
      </c>
      <c r="AB155" s="382" t="str">
        <f t="shared" si="77"/>
        <v/>
      </c>
      <c r="AC155" s="384" t="str">
        <f t="shared" si="78"/>
        <v/>
      </c>
      <c r="AD155" s="385" t="str">
        <f t="shared" si="79"/>
        <v/>
      </c>
      <c r="AE155" s="383" t="str">
        <f t="shared" si="80"/>
        <v/>
      </c>
      <c r="AF155" s="382" t="str">
        <f t="shared" si="81"/>
        <v/>
      </c>
      <c r="AG155" s="384" t="str">
        <f t="shared" si="82"/>
        <v/>
      </c>
      <c r="AH155" s="385" t="str">
        <f t="shared" si="83"/>
        <v/>
      </c>
      <c r="AI155" s="383" t="str">
        <f t="shared" si="84"/>
        <v/>
      </c>
      <c r="AJ155" s="382" t="str">
        <f t="shared" si="85"/>
        <v/>
      </c>
      <c r="AK155" s="386" t="str">
        <f t="shared" si="86"/>
        <v/>
      </c>
      <c r="AL155" s="387" t="str">
        <f t="shared" si="87"/>
        <v/>
      </c>
      <c r="AM155" s="383" t="str">
        <f t="shared" si="88"/>
        <v/>
      </c>
      <c r="AN155" s="38"/>
    </row>
    <row r="156" spans="1:40" ht="12.75" x14ac:dyDescent="0.2">
      <c r="A156" s="26"/>
      <c r="B156" s="38"/>
      <c r="C156" s="278" t="s">
        <v>549</v>
      </c>
      <c r="D156" s="278" t="str">
        <f>IF('WK2 - Notional General Income'!C134="","",'WK2 - Notional General Income'!C134)</f>
        <v/>
      </c>
      <c r="E156" s="385" t="str">
        <f>IF('WK2 - Notional General Income'!L134="","",'WK2 - Notional General Income'!L134/'WK2 - Notional General Income'!D134)</f>
        <v/>
      </c>
      <c r="F156" s="385" t="str">
        <f>IF('WK3 - Notional GI 16-17 YIELD'!L131="","",'WK3 - Notional GI 16-17 YIELD'!L131/'WK3 - Notional GI 16-17 YIELD'!D131)</f>
        <v/>
      </c>
      <c r="G156" s="545"/>
      <c r="H156" s="545"/>
      <c r="I156" s="545"/>
      <c r="J156" s="545"/>
      <c r="K156" s="545"/>
      <c r="L156" s="545"/>
      <c r="M156" s="38"/>
      <c r="N156" s="382" t="str">
        <f t="shared" si="63"/>
        <v/>
      </c>
      <c r="O156" s="383" t="str">
        <f t="shared" si="64"/>
        <v/>
      </c>
      <c r="P156" s="382" t="str">
        <f t="shared" si="65"/>
        <v/>
      </c>
      <c r="Q156" s="384" t="str">
        <f t="shared" si="66"/>
        <v/>
      </c>
      <c r="R156" s="385" t="str">
        <f t="shared" si="67"/>
        <v/>
      </c>
      <c r="S156" s="383" t="str">
        <f t="shared" si="68"/>
        <v/>
      </c>
      <c r="T156" s="382" t="str">
        <f t="shared" si="69"/>
        <v/>
      </c>
      <c r="U156" s="384" t="str">
        <f t="shared" si="70"/>
        <v/>
      </c>
      <c r="V156" s="385" t="str">
        <f t="shared" si="71"/>
        <v/>
      </c>
      <c r="W156" s="383" t="str">
        <f t="shared" si="72"/>
        <v/>
      </c>
      <c r="X156" s="382" t="str">
        <f t="shared" si="73"/>
        <v/>
      </c>
      <c r="Y156" s="384" t="str">
        <f t="shared" si="74"/>
        <v/>
      </c>
      <c r="Z156" s="385" t="str">
        <f t="shared" si="75"/>
        <v/>
      </c>
      <c r="AA156" s="383" t="str">
        <f t="shared" si="76"/>
        <v/>
      </c>
      <c r="AB156" s="382" t="str">
        <f t="shared" si="77"/>
        <v/>
      </c>
      <c r="AC156" s="384" t="str">
        <f t="shared" si="78"/>
        <v/>
      </c>
      <c r="AD156" s="385" t="str">
        <f t="shared" si="79"/>
        <v/>
      </c>
      <c r="AE156" s="383" t="str">
        <f t="shared" si="80"/>
        <v/>
      </c>
      <c r="AF156" s="382" t="str">
        <f t="shared" si="81"/>
        <v/>
      </c>
      <c r="AG156" s="384" t="str">
        <f t="shared" si="82"/>
        <v/>
      </c>
      <c r="AH156" s="385" t="str">
        <f t="shared" si="83"/>
        <v/>
      </c>
      <c r="AI156" s="383" t="str">
        <f t="shared" si="84"/>
        <v/>
      </c>
      <c r="AJ156" s="382" t="str">
        <f t="shared" si="85"/>
        <v/>
      </c>
      <c r="AK156" s="386" t="str">
        <f t="shared" si="86"/>
        <v/>
      </c>
      <c r="AL156" s="387" t="str">
        <f t="shared" si="87"/>
        <v/>
      </c>
      <c r="AM156" s="383" t="str">
        <f t="shared" si="88"/>
        <v/>
      </c>
      <c r="AN156" s="38"/>
    </row>
    <row r="157" spans="1:40" s="163" customFormat="1" ht="12.75" x14ac:dyDescent="0.2">
      <c r="A157" s="511"/>
      <c r="B157" s="512"/>
      <c r="C157" s="547"/>
      <c r="D157" s="547" t="s">
        <v>525</v>
      </c>
      <c r="E157" s="385">
        <f>IF(SUM(E137:E156)=0,"",('WK2 - Notional General Income'!L74+SUM('WK2 - Notional General Income'!L125:L128))/'WK2 - Notional General Income'!D74)</f>
        <v>2390.6687028326869</v>
      </c>
      <c r="F157" s="385">
        <f>IF(SUM(F137:F156)=0,"",('WK3 - Notional GI 16-17 YIELD'!L71+SUM('WK3 - Notional GI 16-17 YIELD'!L122:L131))/'WK3 - Notional GI 16-17 YIELD'!D71)</f>
        <v>2534.8326665998757</v>
      </c>
      <c r="G157" s="385">
        <f>G516/'WK3 - Notional GI 16-17 YIELD'!$D$71</f>
        <v>2598.2034832648724</v>
      </c>
      <c r="H157" s="385">
        <f>H516/'WK3 - Notional GI 16-17 YIELD'!$D$71</f>
        <v>2663.1585703464939</v>
      </c>
      <c r="I157" s="385">
        <f>I516/'WK3 - Notional GI 16-17 YIELD'!$D$71</f>
        <v>2729.7375346051558</v>
      </c>
      <c r="J157" s="385">
        <f>J516/'WK3 - Notional GI 16-17 YIELD'!$D$71</f>
        <v>2797.9809729702847</v>
      </c>
      <c r="K157" s="385">
        <f>K516/'WK3 - Notional GI 16-17 YIELD'!$D$71</f>
        <v>2867.9304972945411</v>
      </c>
      <c r="L157" s="385">
        <f>L516/'WK3 - Notional GI 16-17 YIELD'!$D$71</f>
        <v>2939.6287597269038</v>
      </c>
      <c r="M157" s="512"/>
      <c r="N157" s="382">
        <f t="shared" si="63"/>
        <v>144.16396376718876</v>
      </c>
      <c r="O157" s="383">
        <f t="shared" si="64"/>
        <v>6.0302777878160144E-2</v>
      </c>
      <c r="P157" s="382">
        <f t="shared" si="65"/>
        <v>63.37081666499671</v>
      </c>
      <c r="Q157" s="384">
        <f t="shared" si="66"/>
        <v>2.4999999999999929E-2</v>
      </c>
      <c r="R157" s="385">
        <f t="shared" si="67"/>
        <v>207.53478043218547</v>
      </c>
      <c r="S157" s="383">
        <f t="shared" si="68"/>
        <v>8.6810347325114071E-2</v>
      </c>
      <c r="T157" s="382">
        <f t="shared" si="69"/>
        <v>64.955087081621514</v>
      </c>
      <c r="U157" s="384">
        <f t="shared" si="70"/>
        <v>2.4999999999999887E-2</v>
      </c>
      <c r="V157" s="385">
        <f t="shared" si="71"/>
        <v>272.48986751380698</v>
      </c>
      <c r="W157" s="383">
        <f t="shared" si="72"/>
        <v>0.11398060600824179</v>
      </c>
      <c r="X157" s="382">
        <f t="shared" si="73"/>
        <v>66.578964258661927</v>
      </c>
      <c r="Y157" s="384">
        <f t="shared" si="74"/>
        <v>2.4999999999999842E-2</v>
      </c>
      <c r="Z157" s="385">
        <f t="shared" si="75"/>
        <v>339.06883177246891</v>
      </c>
      <c r="AA157" s="383">
        <f t="shared" si="76"/>
        <v>0.14183012115844768</v>
      </c>
      <c r="AB157" s="382">
        <f t="shared" si="77"/>
        <v>68.243438365128895</v>
      </c>
      <c r="AC157" s="384">
        <f t="shared" si="78"/>
        <v>2.5000000000000001E-2</v>
      </c>
      <c r="AD157" s="385">
        <f t="shared" si="79"/>
        <v>407.31227013759781</v>
      </c>
      <c r="AE157" s="383">
        <f t="shared" si="80"/>
        <v>0.17037587418740885</v>
      </c>
      <c r="AF157" s="382">
        <f t="shared" si="81"/>
        <v>69.949524324256345</v>
      </c>
      <c r="AG157" s="384">
        <f t="shared" si="82"/>
        <v>2.4999999999999724E-2</v>
      </c>
      <c r="AH157" s="385">
        <f t="shared" si="83"/>
        <v>477.26179446185415</v>
      </c>
      <c r="AI157" s="383">
        <f t="shared" si="84"/>
        <v>0.19963527104209375</v>
      </c>
      <c r="AJ157" s="382">
        <f t="shared" si="85"/>
        <v>71.698262432362753</v>
      </c>
      <c r="AK157" s="386">
        <f t="shared" si="86"/>
        <v>2.4999999999999731E-2</v>
      </c>
      <c r="AL157" s="387">
        <f t="shared" si="87"/>
        <v>548.9600568942169</v>
      </c>
      <c r="AM157" s="383">
        <f t="shared" si="88"/>
        <v>0.22962615281814577</v>
      </c>
      <c r="AN157" s="512"/>
    </row>
    <row r="158" spans="1:40" ht="12.75" x14ac:dyDescent="0.2">
      <c r="A158" s="26"/>
      <c r="B158" s="38"/>
      <c r="C158" s="278" t="s">
        <v>247</v>
      </c>
      <c r="D158" s="278" t="str">
        <f>IF('WK2 - Notional General Income'!C75="","",'WK2 - Notional General Income'!C75)</f>
        <v/>
      </c>
      <c r="E158" s="385" t="str">
        <f>IF('WK2 - Notional General Income'!L75="","",'WK2 - Notional General Income'!L75/'WK2 - Notional General Income'!D75)</f>
        <v/>
      </c>
      <c r="F158" s="385" t="str">
        <f>IF('WK3 - Notional GI 16-17 YIELD'!L72="","",'WK3 - Notional GI 16-17 YIELD'!L72/'WK3 - Notional GI 16-17 YIELD'!D72)</f>
        <v/>
      </c>
      <c r="G158" s="545"/>
      <c r="H158" s="545"/>
      <c r="I158" s="545"/>
      <c r="J158" s="545"/>
      <c r="K158" s="545"/>
      <c r="L158" s="545"/>
      <c r="M158" s="38"/>
      <c r="N158" s="382" t="str">
        <f t="shared" si="63"/>
        <v/>
      </c>
      <c r="O158" s="383" t="str">
        <f t="shared" si="64"/>
        <v/>
      </c>
      <c r="P158" s="382" t="str">
        <f t="shared" si="65"/>
        <v/>
      </c>
      <c r="Q158" s="384" t="str">
        <f t="shared" si="66"/>
        <v/>
      </c>
      <c r="R158" s="385" t="str">
        <f t="shared" si="67"/>
        <v/>
      </c>
      <c r="S158" s="383" t="str">
        <f t="shared" si="68"/>
        <v/>
      </c>
      <c r="T158" s="382" t="str">
        <f t="shared" si="69"/>
        <v/>
      </c>
      <c r="U158" s="384" t="str">
        <f t="shared" si="70"/>
        <v/>
      </c>
      <c r="V158" s="385" t="str">
        <f t="shared" si="71"/>
        <v/>
      </c>
      <c r="W158" s="383" t="str">
        <f t="shared" si="72"/>
        <v/>
      </c>
      <c r="X158" s="382" t="str">
        <f t="shared" si="73"/>
        <v/>
      </c>
      <c r="Y158" s="384" t="str">
        <f t="shared" si="74"/>
        <v/>
      </c>
      <c r="Z158" s="385" t="str">
        <f t="shared" si="75"/>
        <v/>
      </c>
      <c r="AA158" s="383" t="str">
        <f t="shared" si="76"/>
        <v/>
      </c>
      <c r="AB158" s="382" t="str">
        <f t="shared" si="77"/>
        <v/>
      </c>
      <c r="AC158" s="384" t="str">
        <f t="shared" si="78"/>
        <v/>
      </c>
      <c r="AD158" s="385" t="str">
        <f t="shared" si="79"/>
        <v/>
      </c>
      <c r="AE158" s="383" t="str">
        <f t="shared" si="80"/>
        <v/>
      </c>
      <c r="AF158" s="382" t="str">
        <f t="shared" si="81"/>
        <v/>
      </c>
      <c r="AG158" s="384" t="str">
        <f t="shared" si="82"/>
        <v/>
      </c>
      <c r="AH158" s="385" t="str">
        <f t="shared" si="83"/>
        <v/>
      </c>
      <c r="AI158" s="383" t="str">
        <f t="shared" si="84"/>
        <v/>
      </c>
      <c r="AJ158" s="382" t="str">
        <f t="shared" si="85"/>
        <v/>
      </c>
      <c r="AK158" s="386" t="str">
        <f t="shared" si="86"/>
        <v/>
      </c>
      <c r="AL158" s="387" t="str">
        <f t="shared" si="87"/>
        <v/>
      </c>
      <c r="AM158" s="383" t="str">
        <f t="shared" si="88"/>
        <v/>
      </c>
      <c r="AN158" s="38"/>
    </row>
    <row r="159" spans="1:40" ht="12.75" x14ac:dyDescent="0.2">
      <c r="A159" s="26"/>
      <c r="B159" s="38"/>
      <c r="C159" s="278" t="s">
        <v>247</v>
      </c>
      <c r="D159" s="278" t="str">
        <f>IF('WK2 - Notional General Income'!C76="","",'WK2 - Notional General Income'!C76)</f>
        <v/>
      </c>
      <c r="E159" s="385" t="str">
        <f>IF('WK2 - Notional General Income'!L76="","",'WK2 - Notional General Income'!L76/'WK2 - Notional General Income'!D76)</f>
        <v/>
      </c>
      <c r="F159" s="385" t="str">
        <f>IF('WK3 - Notional GI 16-17 YIELD'!L73="","",'WK3 - Notional GI 16-17 YIELD'!L73/'WK3 - Notional GI 16-17 YIELD'!D73)</f>
        <v/>
      </c>
      <c r="G159" s="545"/>
      <c r="H159" s="545"/>
      <c r="I159" s="545"/>
      <c r="J159" s="545"/>
      <c r="K159" s="545"/>
      <c r="L159" s="545"/>
      <c r="M159" s="38"/>
      <c r="N159" s="382" t="str">
        <f t="shared" si="63"/>
        <v/>
      </c>
      <c r="O159" s="383" t="str">
        <f t="shared" si="64"/>
        <v/>
      </c>
      <c r="P159" s="382" t="str">
        <f t="shared" si="65"/>
        <v/>
      </c>
      <c r="Q159" s="384" t="str">
        <f t="shared" si="66"/>
        <v/>
      </c>
      <c r="R159" s="385" t="str">
        <f t="shared" si="67"/>
        <v/>
      </c>
      <c r="S159" s="383" t="str">
        <f t="shared" si="68"/>
        <v/>
      </c>
      <c r="T159" s="382" t="str">
        <f t="shared" si="69"/>
        <v/>
      </c>
      <c r="U159" s="384" t="str">
        <f t="shared" si="70"/>
        <v/>
      </c>
      <c r="V159" s="385" t="str">
        <f t="shared" si="71"/>
        <v/>
      </c>
      <c r="W159" s="383" t="str">
        <f t="shared" si="72"/>
        <v/>
      </c>
      <c r="X159" s="382" t="str">
        <f t="shared" si="73"/>
        <v/>
      </c>
      <c r="Y159" s="384" t="str">
        <f t="shared" si="74"/>
        <v/>
      </c>
      <c r="Z159" s="385" t="str">
        <f t="shared" si="75"/>
        <v/>
      </c>
      <c r="AA159" s="383" t="str">
        <f t="shared" si="76"/>
        <v/>
      </c>
      <c r="AB159" s="382" t="str">
        <f t="shared" si="77"/>
        <v/>
      </c>
      <c r="AC159" s="384" t="str">
        <f t="shared" si="78"/>
        <v/>
      </c>
      <c r="AD159" s="385" t="str">
        <f t="shared" si="79"/>
        <v/>
      </c>
      <c r="AE159" s="383" t="str">
        <f t="shared" si="80"/>
        <v/>
      </c>
      <c r="AF159" s="382" t="str">
        <f t="shared" si="81"/>
        <v/>
      </c>
      <c r="AG159" s="384" t="str">
        <f t="shared" si="82"/>
        <v/>
      </c>
      <c r="AH159" s="385" t="str">
        <f t="shared" si="83"/>
        <v/>
      </c>
      <c r="AI159" s="383" t="str">
        <f t="shared" si="84"/>
        <v/>
      </c>
      <c r="AJ159" s="382" t="str">
        <f t="shared" si="85"/>
        <v/>
      </c>
      <c r="AK159" s="386" t="str">
        <f t="shared" si="86"/>
        <v/>
      </c>
      <c r="AL159" s="387" t="str">
        <f t="shared" si="87"/>
        <v/>
      </c>
      <c r="AM159" s="383" t="str">
        <f t="shared" si="88"/>
        <v/>
      </c>
      <c r="AN159" s="38"/>
    </row>
    <row r="160" spans="1:40" ht="12.75" x14ac:dyDescent="0.2">
      <c r="A160" s="26"/>
      <c r="B160" s="38"/>
      <c r="C160" s="278" t="s">
        <v>247</v>
      </c>
      <c r="D160" s="278" t="str">
        <f>IF('WK2 - Notional General Income'!C77="","",'WK2 - Notional General Income'!C77)</f>
        <v/>
      </c>
      <c r="E160" s="385" t="str">
        <f>IF('WK2 - Notional General Income'!L77="","",'WK2 - Notional General Income'!L77/'WK2 - Notional General Income'!D77)</f>
        <v/>
      </c>
      <c r="F160" s="385" t="str">
        <f>IF('WK3 - Notional GI 16-17 YIELD'!L74="","",'WK3 - Notional GI 16-17 YIELD'!L74/'WK3 - Notional GI 16-17 YIELD'!D74)</f>
        <v/>
      </c>
      <c r="G160" s="545"/>
      <c r="H160" s="545"/>
      <c r="I160" s="545"/>
      <c r="J160" s="545"/>
      <c r="K160" s="545"/>
      <c r="L160" s="545"/>
      <c r="M160" s="38"/>
      <c r="N160" s="382" t="str">
        <f t="shared" si="63"/>
        <v/>
      </c>
      <c r="O160" s="383" t="str">
        <f t="shared" si="64"/>
        <v/>
      </c>
      <c r="P160" s="382" t="str">
        <f t="shared" si="65"/>
        <v/>
      </c>
      <c r="Q160" s="384" t="str">
        <f t="shared" si="66"/>
        <v/>
      </c>
      <c r="R160" s="385" t="str">
        <f t="shared" si="67"/>
        <v/>
      </c>
      <c r="S160" s="383" t="str">
        <f t="shared" si="68"/>
        <v/>
      </c>
      <c r="T160" s="382" t="str">
        <f t="shared" si="69"/>
        <v/>
      </c>
      <c r="U160" s="384" t="str">
        <f t="shared" si="70"/>
        <v/>
      </c>
      <c r="V160" s="385" t="str">
        <f t="shared" si="71"/>
        <v/>
      </c>
      <c r="W160" s="383" t="str">
        <f t="shared" si="72"/>
        <v/>
      </c>
      <c r="X160" s="382" t="str">
        <f t="shared" si="73"/>
        <v/>
      </c>
      <c r="Y160" s="384" t="str">
        <f t="shared" si="74"/>
        <v/>
      </c>
      <c r="Z160" s="385" t="str">
        <f t="shared" si="75"/>
        <v/>
      </c>
      <c r="AA160" s="383" t="str">
        <f t="shared" si="76"/>
        <v/>
      </c>
      <c r="AB160" s="382" t="str">
        <f t="shared" si="77"/>
        <v/>
      </c>
      <c r="AC160" s="384" t="str">
        <f t="shared" si="78"/>
        <v/>
      </c>
      <c r="AD160" s="385" t="str">
        <f t="shared" si="79"/>
        <v/>
      </c>
      <c r="AE160" s="383" t="str">
        <f t="shared" si="80"/>
        <v/>
      </c>
      <c r="AF160" s="382" t="str">
        <f t="shared" si="81"/>
        <v/>
      </c>
      <c r="AG160" s="384" t="str">
        <f t="shared" si="82"/>
        <v/>
      </c>
      <c r="AH160" s="385" t="str">
        <f t="shared" si="83"/>
        <v/>
      </c>
      <c r="AI160" s="383" t="str">
        <f t="shared" si="84"/>
        <v/>
      </c>
      <c r="AJ160" s="382" t="str">
        <f t="shared" si="85"/>
        <v/>
      </c>
      <c r="AK160" s="386" t="str">
        <f t="shared" si="86"/>
        <v/>
      </c>
      <c r="AL160" s="387" t="str">
        <f t="shared" si="87"/>
        <v/>
      </c>
      <c r="AM160" s="383" t="str">
        <f t="shared" si="88"/>
        <v/>
      </c>
      <c r="AN160" s="38"/>
    </row>
    <row r="161" spans="1:40" ht="12.75" x14ac:dyDescent="0.2">
      <c r="A161" s="26"/>
      <c r="B161" s="38"/>
      <c r="C161" s="278" t="s">
        <v>247</v>
      </c>
      <c r="D161" s="278" t="str">
        <f>IF('WK2 - Notional General Income'!C78="","",'WK2 - Notional General Income'!C78)</f>
        <v/>
      </c>
      <c r="E161" s="385" t="str">
        <f>IF('WK2 - Notional General Income'!L78="","",'WK2 - Notional General Income'!L78/'WK2 - Notional General Income'!D78)</f>
        <v/>
      </c>
      <c r="F161" s="385" t="str">
        <f>IF('WK3 - Notional GI 16-17 YIELD'!L75="","",'WK3 - Notional GI 16-17 YIELD'!L75/'WK3 - Notional GI 16-17 YIELD'!D75)</f>
        <v/>
      </c>
      <c r="G161" s="545"/>
      <c r="H161" s="545"/>
      <c r="I161" s="545"/>
      <c r="J161" s="545"/>
      <c r="K161" s="545"/>
      <c r="L161" s="545"/>
      <c r="M161" s="38"/>
      <c r="N161" s="382" t="str">
        <f t="shared" si="63"/>
        <v/>
      </c>
      <c r="O161" s="383" t="str">
        <f t="shared" si="64"/>
        <v/>
      </c>
      <c r="P161" s="382" t="str">
        <f t="shared" si="65"/>
        <v/>
      </c>
      <c r="Q161" s="384" t="str">
        <f t="shared" si="66"/>
        <v/>
      </c>
      <c r="R161" s="385" t="str">
        <f t="shared" si="67"/>
        <v/>
      </c>
      <c r="S161" s="383" t="str">
        <f t="shared" si="68"/>
        <v/>
      </c>
      <c r="T161" s="382" t="str">
        <f t="shared" si="69"/>
        <v/>
      </c>
      <c r="U161" s="384" t="str">
        <f t="shared" si="70"/>
        <v/>
      </c>
      <c r="V161" s="385" t="str">
        <f t="shared" si="71"/>
        <v/>
      </c>
      <c r="W161" s="383" t="str">
        <f t="shared" si="72"/>
        <v/>
      </c>
      <c r="X161" s="382" t="str">
        <f t="shared" si="73"/>
        <v/>
      </c>
      <c r="Y161" s="384" t="str">
        <f t="shared" si="74"/>
        <v/>
      </c>
      <c r="Z161" s="385" t="str">
        <f t="shared" si="75"/>
        <v/>
      </c>
      <c r="AA161" s="383" t="str">
        <f t="shared" si="76"/>
        <v/>
      </c>
      <c r="AB161" s="382" t="str">
        <f t="shared" si="77"/>
        <v/>
      </c>
      <c r="AC161" s="384" t="str">
        <f t="shared" si="78"/>
        <v/>
      </c>
      <c r="AD161" s="385" t="str">
        <f t="shared" si="79"/>
        <v/>
      </c>
      <c r="AE161" s="383" t="str">
        <f t="shared" si="80"/>
        <v/>
      </c>
      <c r="AF161" s="382" t="str">
        <f t="shared" si="81"/>
        <v/>
      </c>
      <c r="AG161" s="384" t="str">
        <f t="shared" si="82"/>
        <v/>
      </c>
      <c r="AH161" s="385" t="str">
        <f t="shared" si="83"/>
        <v/>
      </c>
      <c r="AI161" s="383" t="str">
        <f t="shared" si="84"/>
        <v/>
      </c>
      <c r="AJ161" s="382" t="str">
        <f t="shared" si="85"/>
        <v/>
      </c>
      <c r="AK161" s="386" t="str">
        <f t="shared" si="86"/>
        <v/>
      </c>
      <c r="AL161" s="387" t="str">
        <f t="shared" si="87"/>
        <v/>
      </c>
      <c r="AM161" s="383" t="str">
        <f t="shared" si="88"/>
        <v/>
      </c>
      <c r="AN161" s="38"/>
    </row>
    <row r="162" spans="1:40" ht="12.75" x14ac:dyDescent="0.2">
      <c r="A162" s="26"/>
      <c r="B162" s="38"/>
      <c r="C162" s="278" t="s">
        <v>247</v>
      </c>
      <c r="D162" s="278" t="str">
        <f>IF('WK2 - Notional General Income'!C79="","",'WK2 - Notional General Income'!C79)</f>
        <v/>
      </c>
      <c r="E162" s="385" t="str">
        <f>IF('WK2 - Notional General Income'!L79="","",'WK2 - Notional General Income'!L79/'WK2 - Notional General Income'!D79)</f>
        <v/>
      </c>
      <c r="F162" s="385" t="str">
        <f>IF('WK3 - Notional GI 16-17 YIELD'!L76="","",'WK3 - Notional GI 16-17 YIELD'!L76/'WK3 - Notional GI 16-17 YIELD'!D76)</f>
        <v/>
      </c>
      <c r="G162" s="545"/>
      <c r="H162" s="545"/>
      <c r="I162" s="545"/>
      <c r="J162" s="545"/>
      <c r="K162" s="545"/>
      <c r="L162" s="545"/>
      <c r="M162" s="38"/>
      <c r="N162" s="382" t="str">
        <f t="shared" si="63"/>
        <v/>
      </c>
      <c r="O162" s="383" t="str">
        <f t="shared" si="64"/>
        <v/>
      </c>
      <c r="P162" s="382" t="str">
        <f t="shared" si="65"/>
        <v/>
      </c>
      <c r="Q162" s="384" t="str">
        <f t="shared" si="66"/>
        <v/>
      </c>
      <c r="R162" s="385" t="str">
        <f t="shared" si="67"/>
        <v/>
      </c>
      <c r="S162" s="383" t="str">
        <f t="shared" si="68"/>
        <v/>
      </c>
      <c r="T162" s="382" t="str">
        <f t="shared" si="69"/>
        <v/>
      </c>
      <c r="U162" s="384" t="str">
        <f t="shared" si="70"/>
        <v/>
      </c>
      <c r="V162" s="385" t="str">
        <f t="shared" si="71"/>
        <v/>
      </c>
      <c r="W162" s="383" t="str">
        <f t="shared" si="72"/>
        <v/>
      </c>
      <c r="X162" s="382" t="str">
        <f t="shared" si="73"/>
        <v/>
      </c>
      <c r="Y162" s="384" t="str">
        <f t="shared" si="74"/>
        <v/>
      </c>
      <c r="Z162" s="385" t="str">
        <f t="shared" si="75"/>
        <v/>
      </c>
      <c r="AA162" s="383" t="str">
        <f t="shared" si="76"/>
        <v/>
      </c>
      <c r="AB162" s="382" t="str">
        <f t="shared" si="77"/>
        <v/>
      </c>
      <c r="AC162" s="384" t="str">
        <f t="shared" si="78"/>
        <v/>
      </c>
      <c r="AD162" s="385" t="str">
        <f t="shared" si="79"/>
        <v/>
      </c>
      <c r="AE162" s="383" t="str">
        <f t="shared" si="80"/>
        <v/>
      </c>
      <c r="AF162" s="382" t="str">
        <f t="shared" si="81"/>
        <v/>
      </c>
      <c r="AG162" s="384" t="str">
        <f t="shared" si="82"/>
        <v/>
      </c>
      <c r="AH162" s="385" t="str">
        <f t="shared" si="83"/>
        <v/>
      </c>
      <c r="AI162" s="383" t="str">
        <f t="shared" si="84"/>
        <v/>
      </c>
      <c r="AJ162" s="382" t="str">
        <f t="shared" si="85"/>
        <v/>
      </c>
      <c r="AK162" s="386" t="str">
        <f t="shared" si="86"/>
        <v/>
      </c>
      <c r="AL162" s="387" t="str">
        <f t="shared" si="87"/>
        <v/>
      </c>
      <c r="AM162" s="383" t="str">
        <f t="shared" si="88"/>
        <v/>
      </c>
      <c r="AN162" s="38"/>
    </row>
    <row r="163" spans="1:40" ht="12.75" x14ac:dyDescent="0.2">
      <c r="A163" s="26"/>
      <c r="B163" s="38"/>
      <c r="C163" s="278" t="s">
        <v>247</v>
      </c>
      <c r="D163" s="278" t="str">
        <f>IF('WK2 - Notional General Income'!C80="","",'WK2 - Notional General Income'!C80)</f>
        <v/>
      </c>
      <c r="E163" s="385" t="str">
        <f>IF('WK2 - Notional General Income'!L80="","",'WK2 - Notional General Income'!L80/'WK2 - Notional General Income'!D80)</f>
        <v/>
      </c>
      <c r="F163" s="385" t="str">
        <f>IF('WK3 - Notional GI 16-17 YIELD'!L77="","",'WK3 - Notional GI 16-17 YIELD'!L77/'WK3 - Notional GI 16-17 YIELD'!D77)</f>
        <v/>
      </c>
      <c r="G163" s="545"/>
      <c r="H163" s="545"/>
      <c r="I163" s="545"/>
      <c r="J163" s="545"/>
      <c r="K163" s="545"/>
      <c r="L163" s="545"/>
      <c r="M163" s="38"/>
      <c r="N163" s="382" t="str">
        <f t="shared" si="63"/>
        <v/>
      </c>
      <c r="O163" s="383" t="str">
        <f t="shared" si="64"/>
        <v/>
      </c>
      <c r="P163" s="382" t="str">
        <f t="shared" si="65"/>
        <v/>
      </c>
      <c r="Q163" s="384" t="str">
        <f t="shared" si="66"/>
        <v/>
      </c>
      <c r="R163" s="385" t="str">
        <f t="shared" si="67"/>
        <v/>
      </c>
      <c r="S163" s="383" t="str">
        <f t="shared" si="68"/>
        <v/>
      </c>
      <c r="T163" s="382" t="str">
        <f t="shared" si="69"/>
        <v/>
      </c>
      <c r="U163" s="384" t="str">
        <f t="shared" si="70"/>
        <v/>
      </c>
      <c r="V163" s="385" t="str">
        <f t="shared" si="71"/>
        <v/>
      </c>
      <c r="W163" s="383" t="str">
        <f t="shared" si="72"/>
        <v/>
      </c>
      <c r="X163" s="382" t="str">
        <f t="shared" si="73"/>
        <v/>
      </c>
      <c r="Y163" s="384" t="str">
        <f t="shared" si="74"/>
        <v/>
      </c>
      <c r="Z163" s="385" t="str">
        <f t="shared" si="75"/>
        <v/>
      </c>
      <c r="AA163" s="383" t="str">
        <f t="shared" si="76"/>
        <v/>
      </c>
      <c r="AB163" s="382" t="str">
        <f t="shared" si="77"/>
        <v/>
      </c>
      <c r="AC163" s="384" t="str">
        <f t="shared" si="78"/>
        <v/>
      </c>
      <c r="AD163" s="385" t="str">
        <f t="shared" si="79"/>
        <v/>
      </c>
      <c r="AE163" s="383" t="str">
        <f t="shared" si="80"/>
        <v/>
      </c>
      <c r="AF163" s="382" t="str">
        <f t="shared" si="81"/>
        <v/>
      </c>
      <c r="AG163" s="384" t="str">
        <f t="shared" si="82"/>
        <v/>
      </c>
      <c r="AH163" s="385" t="str">
        <f t="shared" si="83"/>
        <v/>
      </c>
      <c r="AI163" s="383" t="str">
        <f t="shared" si="84"/>
        <v/>
      </c>
      <c r="AJ163" s="382" t="str">
        <f t="shared" si="85"/>
        <v/>
      </c>
      <c r="AK163" s="386" t="str">
        <f t="shared" si="86"/>
        <v/>
      </c>
      <c r="AL163" s="387" t="str">
        <f t="shared" si="87"/>
        <v/>
      </c>
      <c r="AM163" s="383" t="str">
        <f t="shared" si="88"/>
        <v/>
      </c>
      <c r="AN163" s="38"/>
    </row>
    <row r="164" spans="1:40" ht="12.75" x14ac:dyDescent="0.2">
      <c r="A164" s="26"/>
      <c r="B164" s="38"/>
      <c r="C164" s="278" t="s">
        <v>247</v>
      </c>
      <c r="D164" s="278" t="str">
        <f>IF('WK2 - Notional General Income'!C81="","",'WK2 - Notional General Income'!C81)</f>
        <v/>
      </c>
      <c r="E164" s="385" t="str">
        <f>IF('WK2 - Notional General Income'!L81="","",'WK2 - Notional General Income'!L81/'WK2 - Notional General Income'!D81)</f>
        <v/>
      </c>
      <c r="F164" s="385" t="str">
        <f>IF('WK3 - Notional GI 16-17 YIELD'!L78="","",'WK3 - Notional GI 16-17 YIELD'!L78/'WK3 - Notional GI 16-17 YIELD'!D78)</f>
        <v/>
      </c>
      <c r="G164" s="545"/>
      <c r="H164" s="545"/>
      <c r="I164" s="545"/>
      <c r="J164" s="545"/>
      <c r="K164" s="545"/>
      <c r="L164" s="545"/>
      <c r="M164" s="38"/>
      <c r="N164" s="382" t="str">
        <f t="shared" si="63"/>
        <v/>
      </c>
      <c r="O164" s="383" t="str">
        <f t="shared" si="64"/>
        <v/>
      </c>
      <c r="P164" s="382" t="str">
        <f t="shared" si="65"/>
        <v/>
      </c>
      <c r="Q164" s="384" t="str">
        <f t="shared" si="66"/>
        <v/>
      </c>
      <c r="R164" s="385" t="str">
        <f t="shared" si="67"/>
        <v/>
      </c>
      <c r="S164" s="383" t="str">
        <f t="shared" si="68"/>
        <v/>
      </c>
      <c r="T164" s="382" t="str">
        <f t="shared" si="69"/>
        <v/>
      </c>
      <c r="U164" s="384" t="str">
        <f t="shared" si="70"/>
        <v/>
      </c>
      <c r="V164" s="385" t="str">
        <f t="shared" si="71"/>
        <v/>
      </c>
      <c r="W164" s="383" t="str">
        <f t="shared" si="72"/>
        <v/>
      </c>
      <c r="X164" s="382" t="str">
        <f t="shared" si="73"/>
        <v/>
      </c>
      <c r="Y164" s="384" t="str">
        <f t="shared" si="74"/>
        <v/>
      </c>
      <c r="Z164" s="385" t="str">
        <f t="shared" si="75"/>
        <v/>
      </c>
      <c r="AA164" s="383" t="str">
        <f t="shared" si="76"/>
        <v/>
      </c>
      <c r="AB164" s="382" t="str">
        <f t="shared" si="77"/>
        <v/>
      </c>
      <c r="AC164" s="384" t="str">
        <f t="shared" si="78"/>
        <v/>
      </c>
      <c r="AD164" s="385" t="str">
        <f t="shared" si="79"/>
        <v/>
      </c>
      <c r="AE164" s="383" t="str">
        <f t="shared" si="80"/>
        <v/>
      </c>
      <c r="AF164" s="382" t="str">
        <f t="shared" si="81"/>
        <v/>
      </c>
      <c r="AG164" s="384" t="str">
        <f t="shared" si="82"/>
        <v/>
      </c>
      <c r="AH164" s="385" t="str">
        <f t="shared" si="83"/>
        <v/>
      </c>
      <c r="AI164" s="383" t="str">
        <f t="shared" si="84"/>
        <v/>
      </c>
      <c r="AJ164" s="382" t="str">
        <f t="shared" si="85"/>
        <v/>
      </c>
      <c r="AK164" s="386" t="str">
        <f t="shared" si="86"/>
        <v/>
      </c>
      <c r="AL164" s="387" t="str">
        <f t="shared" si="87"/>
        <v/>
      </c>
      <c r="AM164" s="383" t="str">
        <f t="shared" si="88"/>
        <v/>
      </c>
      <c r="AN164" s="38"/>
    </row>
    <row r="165" spans="1:40" ht="12.75" x14ac:dyDescent="0.2">
      <c r="A165" s="26"/>
      <c r="B165" s="38"/>
      <c r="C165" s="278" t="s">
        <v>247</v>
      </c>
      <c r="D165" s="278" t="str">
        <f>IF('WK2 - Notional General Income'!C82="","",'WK2 - Notional General Income'!C82)</f>
        <v/>
      </c>
      <c r="E165" s="385" t="str">
        <f>IF('WK2 - Notional General Income'!L82="","",'WK2 - Notional General Income'!L82/'WK2 - Notional General Income'!D82)</f>
        <v/>
      </c>
      <c r="F165" s="385" t="str">
        <f>IF('WK3 - Notional GI 16-17 YIELD'!L79="","",'WK3 - Notional GI 16-17 YIELD'!L79/'WK3 - Notional GI 16-17 YIELD'!D79)</f>
        <v/>
      </c>
      <c r="G165" s="545"/>
      <c r="H165" s="545"/>
      <c r="I165" s="545"/>
      <c r="J165" s="545"/>
      <c r="K165" s="545"/>
      <c r="L165" s="545"/>
      <c r="M165" s="38"/>
      <c r="N165" s="382" t="str">
        <f t="shared" si="63"/>
        <v/>
      </c>
      <c r="O165" s="383" t="str">
        <f t="shared" si="64"/>
        <v/>
      </c>
      <c r="P165" s="382" t="str">
        <f t="shared" si="65"/>
        <v/>
      </c>
      <c r="Q165" s="384" t="str">
        <f t="shared" si="66"/>
        <v/>
      </c>
      <c r="R165" s="385" t="str">
        <f t="shared" si="67"/>
        <v/>
      </c>
      <c r="S165" s="383" t="str">
        <f t="shared" si="68"/>
        <v/>
      </c>
      <c r="T165" s="382" t="str">
        <f t="shared" si="69"/>
        <v/>
      </c>
      <c r="U165" s="384" t="str">
        <f t="shared" si="70"/>
        <v/>
      </c>
      <c r="V165" s="385" t="str">
        <f t="shared" si="71"/>
        <v/>
      </c>
      <c r="W165" s="383" t="str">
        <f t="shared" si="72"/>
        <v/>
      </c>
      <c r="X165" s="382" t="str">
        <f t="shared" si="73"/>
        <v/>
      </c>
      <c r="Y165" s="384" t="str">
        <f t="shared" si="74"/>
        <v/>
      </c>
      <c r="Z165" s="385" t="str">
        <f t="shared" si="75"/>
        <v/>
      </c>
      <c r="AA165" s="383" t="str">
        <f t="shared" si="76"/>
        <v/>
      </c>
      <c r="AB165" s="382" t="str">
        <f t="shared" si="77"/>
        <v/>
      </c>
      <c r="AC165" s="384" t="str">
        <f t="shared" si="78"/>
        <v/>
      </c>
      <c r="AD165" s="385" t="str">
        <f t="shared" si="79"/>
        <v/>
      </c>
      <c r="AE165" s="383" t="str">
        <f t="shared" si="80"/>
        <v/>
      </c>
      <c r="AF165" s="382" t="str">
        <f t="shared" si="81"/>
        <v/>
      </c>
      <c r="AG165" s="384" t="str">
        <f t="shared" si="82"/>
        <v/>
      </c>
      <c r="AH165" s="385" t="str">
        <f t="shared" si="83"/>
        <v/>
      </c>
      <c r="AI165" s="383" t="str">
        <f t="shared" si="84"/>
        <v/>
      </c>
      <c r="AJ165" s="382" t="str">
        <f t="shared" si="85"/>
        <v/>
      </c>
      <c r="AK165" s="386" t="str">
        <f t="shared" si="86"/>
        <v/>
      </c>
      <c r="AL165" s="387" t="str">
        <f t="shared" si="87"/>
        <v/>
      </c>
      <c r="AM165" s="383" t="str">
        <f t="shared" si="88"/>
        <v/>
      </c>
      <c r="AN165" s="38"/>
    </row>
    <row r="166" spans="1:40" ht="12.75" x14ac:dyDescent="0.2">
      <c r="A166" s="26"/>
      <c r="B166" s="38"/>
      <c r="C166" s="278" t="s">
        <v>247</v>
      </c>
      <c r="D166" s="278" t="str">
        <f>IF('WK2 - Notional General Income'!C83="","",'WK2 - Notional General Income'!C83)</f>
        <v/>
      </c>
      <c r="E166" s="385" t="str">
        <f>IF('WK2 - Notional General Income'!L83="","",'WK2 - Notional General Income'!L83/'WK2 - Notional General Income'!D83)</f>
        <v/>
      </c>
      <c r="F166" s="385" t="str">
        <f>IF('WK3 - Notional GI 16-17 YIELD'!L80="","",'WK3 - Notional GI 16-17 YIELD'!L80/'WK3 - Notional GI 16-17 YIELD'!D80)</f>
        <v/>
      </c>
      <c r="G166" s="545"/>
      <c r="H166" s="545"/>
      <c r="I166" s="545"/>
      <c r="J166" s="545"/>
      <c r="K166" s="545"/>
      <c r="L166" s="545"/>
      <c r="M166" s="38"/>
      <c r="N166" s="382" t="str">
        <f t="shared" si="63"/>
        <v/>
      </c>
      <c r="O166" s="383" t="str">
        <f t="shared" si="64"/>
        <v/>
      </c>
      <c r="P166" s="382" t="str">
        <f t="shared" si="65"/>
        <v/>
      </c>
      <c r="Q166" s="384" t="str">
        <f t="shared" si="66"/>
        <v/>
      </c>
      <c r="R166" s="385" t="str">
        <f t="shared" si="67"/>
        <v/>
      </c>
      <c r="S166" s="383" t="str">
        <f t="shared" si="68"/>
        <v/>
      </c>
      <c r="T166" s="382" t="str">
        <f t="shared" si="69"/>
        <v/>
      </c>
      <c r="U166" s="384" t="str">
        <f t="shared" si="70"/>
        <v/>
      </c>
      <c r="V166" s="385" t="str">
        <f t="shared" si="71"/>
        <v/>
      </c>
      <c r="W166" s="383" t="str">
        <f t="shared" si="72"/>
        <v/>
      </c>
      <c r="X166" s="382" t="str">
        <f t="shared" si="73"/>
        <v/>
      </c>
      <c r="Y166" s="384" t="str">
        <f t="shared" si="74"/>
        <v/>
      </c>
      <c r="Z166" s="385" t="str">
        <f t="shared" si="75"/>
        <v/>
      </c>
      <c r="AA166" s="383" t="str">
        <f t="shared" si="76"/>
        <v/>
      </c>
      <c r="AB166" s="382" t="str">
        <f t="shared" si="77"/>
        <v/>
      </c>
      <c r="AC166" s="384" t="str">
        <f t="shared" si="78"/>
        <v/>
      </c>
      <c r="AD166" s="385" t="str">
        <f t="shared" si="79"/>
        <v/>
      </c>
      <c r="AE166" s="383" t="str">
        <f t="shared" si="80"/>
        <v/>
      </c>
      <c r="AF166" s="382" t="str">
        <f t="shared" si="81"/>
        <v/>
      </c>
      <c r="AG166" s="384" t="str">
        <f t="shared" si="82"/>
        <v/>
      </c>
      <c r="AH166" s="385" t="str">
        <f t="shared" si="83"/>
        <v/>
      </c>
      <c r="AI166" s="383" t="str">
        <f t="shared" si="84"/>
        <v/>
      </c>
      <c r="AJ166" s="382" t="str">
        <f t="shared" si="85"/>
        <v/>
      </c>
      <c r="AK166" s="386" t="str">
        <f t="shared" si="86"/>
        <v/>
      </c>
      <c r="AL166" s="387" t="str">
        <f t="shared" si="87"/>
        <v/>
      </c>
      <c r="AM166" s="383" t="str">
        <f t="shared" si="88"/>
        <v/>
      </c>
      <c r="AN166" s="38"/>
    </row>
    <row r="167" spans="1:40" ht="12.75" x14ac:dyDescent="0.2">
      <c r="A167" s="26"/>
      <c r="B167" s="38"/>
      <c r="C167" s="278" t="s">
        <v>247</v>
      </c>
      <c r="D167" s="278" t="str">
        <f>IF('WK2 - Notional General Income'!C84="","",'WK2 - Notional General Income'!C84)</f>
        <v/>
      </c>
      <c r="E167" s="385" t="str">
        <f>IF('WK2 - Notional General Income'!L84="","",'WK2 - Notional General Income'!L84/'WK2 - Notional General Income'!D84)</f>
        <v/>
      </c>
      <c r="F167" s="385" t="str">
        <f>IF('WK3 - Notional GI 16-17 YIELD'!L81="","",'WK3 - Notional GI 16-17 YIELD'!L81/'WK3 - Notional GI 16-17 YIELD'!D81)</f>
        <v/>
      </c>
      <c r="G167" s="545"/>
      <c r="H167" s="545"/>
      <c r="I167" s="545"/>
      <c r="J167" s="545"/>
      <c r="K167" s="545"/>
      <c r="L167" s="545"/>
      <c r="M167" s="38"/>
      <c r="N167" s="382" t="str">
        <f t="shared" si="63"/>
        <v/>
      </c>
      <c r="O167" s="383" t="str">
        <f t="shared" si="64"/>
        <v/>
      </c>
      <c r="P167" s="382" t="str">
        <f t="shared" si="65"/>
        <v/>
      </c>
      <c r="Q167" s="384" t="str">
        <f t="shared" si="66"/>
        <v/>
      </c>
      <c r="R167" s="385" t="str">
        <f t="shared" si="67"/>
        <v/>
      </c>
      <c r="S167" s="383" t="str">
        <f t="shared" si="68"/>
        <v/>
      </c>
      <c r="T167" s="382" t="str">
        <f t="shared" si="69"/>
        <v/>
      </c>
      <c r="U167" s="384" t="str">
        <f t="shared" si="70"/>
        <v/>
      </c>
      <c r="V167" s="385" t="str">
        <f t="shared" si="71"/>
        <v/>
      </c>
      <c r="W167" s="383" t="str">
        <f t="shared" si="72"/>
        <v/>
      </c>
      <c r="X167" s="382" t="str">
        <f t="shared" si="73"/>
        <v/>
      </c>
      <c r="Y167" s="384" t="str">
        <f t="shared" si="74"/>
        <v/>
      </c>
      <c r="Z167" s="385" t="str">
        <f t="shared" si="75"/>
        <v/>
      </c>
      <c r="AA167" s="383" t="str">
        <f t="shared" si="76"/>
        <v/>
      </c>
      <c r="AB167" s="382" t="str">
        <f t="shared" si="77"/>
        <v/>
      </c>
      <c r="AC167" s="384" t="str">
        <f t="shared" si="78"/>
        <v/>
      </c>
      <c r="AD167" s="385" t="str">
        <f t="shared" si="79"/>
        <v/>
      </c>
      <c r="AE167" s="383" t="str">
        <f t="shared" si="80"/>
        <v/>
      </c>
      <c r="AF167" s="382" t="str">
        <f t="shared" si="81"/>
        <v/>
      </c>
      <c r="AG167" s="384" t="str">
        <f t="shared" si="82"/>
        <v/>
      </c>
      <c r="AH167" s="385" t="str">
        <f t="shared" si="83"/>
        <v/>
      </c>
      <c r="AI167" s="383" t="str">
        <f t="shared" si="84"/>
        <v/>
      </c>
      <c r="AJ167" s="382" t="str">
        <f t="shared" si="85"/>
        <v/>
      </c>
      <c r="AK167" s="386" t="str">
        <f t="shared" si="86"/>
        <v/>
      </c>
      <c r="AL167" s="387" t="str">
        <f t="shared" si="87"/>
        <v/>
      </c>
      <c r="AM167" s="383" t="str">
        <f t="shared" si="88"/>
        <v/>
      </c>
      <c r="AN167" s="38"/>
    </row>
    <row r="168" spans="1:40" ht="12.75" x14ac:dyDescent="0.2">
      <c r="A168" s="26"/>
      <c r="B168" s="38"/>
      <c r="C168" s="278" t="s">
        <v>549</v>
      </c>
      <c r="D168" s="278" t="str">
        <f>IF('WK2 - Notional General Income'!C135="","",'WK2 - Notional General Income'!C135)</f>
        <v/>
      </c>
      <c r="E168" s="385" t="str">
        <f>IF('WK2 - Notional General Income'!L135="","",'WK2 - Notional General Income'!L135/'WK2 - Notional General Income'!D135)</f>
        <v/>
      </c>
      <c r="F168" s="385" t="str">
        <f>IF('WK3 - Notional GI 16-17 YIELD'!L132="","",'WK3 - Notional GI 16-17 YIELD'!L132/'WK3 - Notional GI 16-17 YIELD'!D132)</f>
        <v/>
      </c>
      <c r="G168" s="545"/>
      <c r="H168" s="545"/>
      <c r="I168" s="545"/>
      <c r="J168" s="545"/>
      <c r="K168" s="545"/>
      <c r="L168" s="545"/>
      <c r="M168" s="38"/>
      <c r="N168" s="382" t="str">
        <f t="shared" si="63"/>
        <v/>
      </c>
      <c r="O168" s="383" t="str">
        <f t="shared" si="64"/>
        <v/>
      </c>
      <c r="P168" s="382" t="str">
        <f t="shared" si="65"/>
        <v/>
      </c>
      <c r="Q168" s="384" t="str">
        <f t="shared" si="66"/>
        <v/>
      </c>
      <c r="R168" s="385" t="str">
        <f t="shared" si="67"/>
        <v/>
      </c>
      <c r="S168" s="383" t="str">
        <f t="shared" si="68"/>
        <v/>
      </c>
      <c r="T168" s="382" t="str">
        <f t="shared" si="69"/>
        <v/>
      </c>
      <c r="U168" s="384" t="str">
        <f t="shared" si="70"/>
        <v/>
      </c>
      <c r="V168" s="385" t="str">
        <f t="shared" si="71"/>
        <v/>
      </c>
      <c r="W168" s="383" t="str">
        <f t="shared" si="72"/>
        <v/>
      </c>
      <c r="X168" s="382" t="str">
        <f t="shared" si="73"/>
        <v/>
      </c>
      <c r="Y168" s="384" t="str">
        <f t="shared" si="74"/>
        <v/>
      </c>
      <c r="Z168" s="385" t="str">
        <f t="shared" si="75"/>
        <v/>
      </c>
      <c r="AA168" s="383" t="str">
        <f t="shared" si="76"/>
        <v/>
      </c>
      <c r="AB168" s="382" t="str">
        <f t="shared" si="77"/>
        <v/>
      </c>
      <c r="AC168" s="384" t="str">
        <f t="shared" si="78"/>
        <v/>
      </c>
      <c r="AD168" s="385" t="str">
        <f t="shared" si="79"/>
        <v/>
      </c>
      <c r="AE168" s="383" t="str">
        <f t="shared" si="80"/>
        <v/>
      </c>
      <c r="AF168" s="382" t="str">
        <f t="shared" si="81"/>
        <v/>
      </c>
      <c r="AG168" s="384" t="str">
        <f t="shared" si="82"/>
        <v/>
      </c>
      <c r="AH168" s="385" t="str">
        <f t="shared" si="83"/>
        <v/>
      </c>
      <c r="AI168" s="383" t="str">
        <f t="shared" si="84"/>
        <v/>
      </c>
      <c r="AJ168" s="382" t="str">
        <f t="shared" si="85"/>
        <v/>
      </c>
      <c r="AK168" s="386" t="str">
        <f t="shared" si="86"/>
        <v/>
      </c>
      <c r="AL168" s="387" t="str">
        <f t="shared" si="87"/>
        <v/>
      </c>
      <c r="AM168" s="383" t="str">
        <f t="shared" si="88"/>
        <v/>
      </c>
      <c r="AN168" s="38"/>
    </row>
    <row r="169" spans="1:40" ht="12.75" x14ac:dyDescent="0.2">
      <c r="A169" s="26"/>
      <c r="B169" s="38"/>
      <c r="C169" s="278" t="s">
        <v>549</v>
      </c>
      <c r="D169" s="278" t="str">
        <f>IF('WK2 - Notional General Income'!C136="","",'WK2 - Notional General Income'!C136)</f>
        <v/>
      </c>
      <c r="E169" s="385" t="str">
        <f>IF('WK2 - Notional General Income'!L136="","",'WK2 - Notional General Income'!L136/'WK2 - Notional General Income'!D136)</f>
        <v/>
      </c>
      <c r="F169" s="385" t="str">
        <f>IF('WK3 - Notional GI 16-17 YIELD'!L133="","",'WK3 - Notional GI 16-17 YIELD'!L133/'WK3 - Notional GI 16-17 YIELD'!D133)</f>
        <v/>
      </c>
      <c r="G169" s="545"/>
      <c r="H169" s="545"/>
      <c r="I169" s="545"/>
      <c r="J169" s="545"/>
      <c r="K169" s="545"/>
      <c r="L169" s="545"/>
      <c r="M169" s="38"/>
      <c r="N169" s="382" t="str">
        <f t="shared" si="63"/>
        <v/>
      </c>
      <c r="O169" s="383" t="str">
        <f t="shared" si="64"/>
        <v/>
      </c>
      <c r="P169" s="382" t="str">
        <f t="shared" si="65"/>
        <v/>
      </c>
      <c r="Q169" s="384" t="str">
        <f t="shared" si="66"/>
        <v/>
      </c>
      <c r="R169" s="385" t="str">
        <f t="shared" si="67"/>
        <v/>
      </c>
      <c r="S169" s="383" t="str">
        <f t="shared" si="68"/>
        <v/>
      </c>
      <c r="T169" s="382" t="str">
        <f t="shared" si="69"/>
        <v/>
      </c>
      <c r="U169" s="384" t="str">
        <f t="shared" si="70"/>
        <v/>
      </c>
      <c r="V169" s="385" t="str">
        <f t="shared" si="71"/>
        <v/>
      </c>
      <c r="W169" s="383" t="str">
        <f t="shared" si="72"/>
        <v/>
      </c>
      <c r="X169" s="382" t="str">
        <f t="shared" si="73"/>
        <v/>
      </c>
      <c r="Y169" s="384" t="str">
        <f t="shared" si="74"/>
        <v/>
      </c>
      <c r="Z169" s="385" t="str">
        <f t="shared" si="75"/>
        <v/>
      </c>
      <c r="AA169" s="383" t="str">
        <f t="shared" si="76"/>
        <v/>
      </c>
      <c r="AB169" s="382" t="str">
        <f t="shared" si="77"/>
        <v/>
      </c>
      <c r="AC169" s="384" t="str">
        <f t="shared" si="78"/>
        <v/>
      </c>
      <c r="AD169" s="385" t="str">
        <f t="shared" si="79"/>
        <v/>
      </c>
      <c r="AE169" s="383" t="str">
        <f t="shared" si="80"/>
        <v/>
      </c>
      <c r="AF169" s="382" t="str">
        <f t="shared" si="81"/>
        <v/>
      </c>
      <c r="AG169" s="384" t="str">
        <f t="shared" si="82"/>
        <v/>
      </c>
      <c r="AH169" s="385" t="str">
        <f t="shared" si="83"/>
        <v/>
      </c>
      <c r="AI169" s="383" t="str">
        <f t="shared" si="84"/>
        <v/>
      </c>
      <c r="AJ169" s="382" t="str">
        <f t="shared" si="85"/>
        <v/>
      </c>
      <c r="AK169" s="386" t="str">
        <f t="shared" si="86"/>
        <v/>
      </c>
      <c r="AL169" s="387" t="str">
        <f t="shared" si="87"/>
        <v/>
      </c>
      <c r="AM169" s="383" t="str">
        <f t="shared" si="88"/>
        <v/>
      </c>
      <c r="AN169" s="38"/>
    </row>
    <row r="170" spans="1:40" ht="12.75" x14ac:dyDescent="0.2">
      <c r="A170" s="26"/>
      <c r="B170" s="38"/>
      <c r="C170" s="278" t="s">
        <v>549</v>
      </c>
      <c r="D170" s="278" t="str">
        <f>IF('WK2 - Notional General Income'!C137="","",'WK2 - Notional General Income'!C137)</f>
        <v/>
      </c>
      <c r="E170" s="385" t="str">
        <f>IF('WK2 - Notional General Income'!L137="","",'WK2 - Notional General Income'!L137/'WK2 - Notional General Income'!D137)</f>
        <v/>
      </c>
      <c r="F170" s="385" t="str">
        <f>IF('WK3 - Notional GI 16-17 YIELD'!L134="","",'WK3 - Notional GI 16-17 YIELD'!L134/'WK3 - Notional GI 16-17 YIELD'!D134)</f>
        <v/>
      </c>
      <c r="G170" s="545"/>
      <c r="H170" s="545"/>
      <c r="I170" s="545"/>
      <c r="J170" s="545"/>
      <c r="K170" s="545"/>
      <c r="L170" s="545"/>
      <c r="M170" s="38"/>
      <c r="N170" s="382" t="str">
        <f t="shared" si="63"/>
        <v/>
      </c>
      <c r="O170" s="383" t="str">
        <f t="shared" si="64"/>
        <v/>
      </c>
      <c r="P170" s="382" t="str">
        <f t="shared" si="65"/>
        <v/>
      </c>
      <c r="Q170" s="384" t="str">
        <f t="shared" si="66"/>
        <v/>
      </c>
      <c r="R170" s="385" t="str">
        <f t="shared" si="67"/>
        <v/>
      </c>
      <c r="S170" s="383" t="str">
        <f t="shared" si="68"/>
        <v/>
      </c>
      <c r="T170" s="382" t="str">
        <f t="shared" si="69"/>
        <v/>
      </c>
      <c r="U170" s="384" t="str">
        <f t="shared" si="70"/>
        <v/>
      </c>
      <c r="V170" s="385" t="str">
        <f t="shared" si="71"/>
        <v/>
      </c>
      <c r="W170" s="383" t="str">
        <f t="shared" si="72"/>
        <v/>
      </c>
      <c r="X170" s="382" t="str">
        <f t="shared" si="73"/>
        <v/>
      </c>
      <c r="Y170" s="384" t="str">
        <f t="shared" si="74"/>
        <v/>
      </c>
      <c r="Z170" s="385" t="str">
        <f t="shared" si="75"/>
        <v/>
      </c>
      <c r="AA170" s="383" t="str">
        <f t="shared" si="76"/>
        <v/>
      </c>
      <c r="AB170" s="382" t="str">
        <f t="shared" si="77"/>
        <v/>
      </c>
      <c r="AC170" s="384" t="str">
        <f t="shared" si="78"/>
        <v/>
      </c>
      <c r="AD170" s="385" t="str">
        <f t="shared" si="79"/>
        <v/>
      </c>
      <c r="AE170" s="383" t="str">
        <f t="shared" si="80"/>
        <v/>
      </c>
      <c r="AF170" s="382" t="str">
        <f t="shared" si="81"/>
        <v/>
      </c>
      <c r="AG170" s="384" t="str">
        <f t="shared" si="82"/>
        <v/>
      </c>
      <c r="AH170" s="385" t="str">
        <f t="shared" si="83"/>
        <v/>
      </c>
      <c r="AI170" s="383" t="str">
        <f t="shared" si="84"/>
        <v/>
      </c>
      <c r="AJ170" s="382" t="str">
        <f t="shared" si="85"/>
        <v/>
      </c>
      <c r="AK170" s="386" t="str">
        <f t="shared" si="86"/>
        <v/>
      </c>
      <c r="AL170" s="387" t="str">
        <f t="shared" si="87"/>
        <v/>
      </c>
      <c r="AM170" s="383" t="str">
        <f t="shared" si="88"/>
        <v/>
      </c>
      <c r="AN170" s="38"/>
    </row>
    <row r="171" spans="1:40" ht="12.75" x14ac:dyDescent="0.2">
      <c r="A171" s="26"/>
      <c r="B171" s="38"/>
      <c r="C171" s="278" t="s">
        <v>549</v>
      </c>
      <c r="D171" s="278" t="str">
        <f>IF('WK2 - Notional General Income'!C138="","",'WK2 - Notional General Income'!C138)</f>
        <v/>
      </c>
      <c r="E171" s="385" t="str">
        <f>IF('WK2 - Notional General Income'!L138="","",'WK2 - Notional General Income'!L138/'WK2 - Notional General Income'!D138)</f>
        <v/>
      </c>
      <c r="F171" s="385" t="str">
        <f>IF('WK3 - Notional GI 16-17 YIELD'!L135="","",'WK3 - Notional GI 16-17 YIELD'!L135/'WK3 - Notional GI 16-17 YIELD'!D135)</f>
        <v/>
      </c>
      <c r="G171" s="545"/>
      <c r="H171" s="545"/>
      <c r="I171" s="545"/>
      <c r="J171" s="545"/>
      <c r="K171" s="545"/>
      <c r="L171" s="545"/>
      <c r="M171" s="38"/>
      <c r="N171" s="382" t="str">
        <f t="shared" si="63"/>
        <v/>
      </c>
      <c r="O171" s="383" t="str">
        <f t="shared" si="64"/>
        <v/>
      </c>
      <c r="P171" s="382" t="str">
        <f t="shared" si="65"/>
        <v/>
      </c>
      <c r="Q171" s="384" t="str">
        <f t="shared" si="66"/>
        <v/>
      </c>
      <c r="R171" s="385" t="str">
        <f t="shared" si="67"/>
        <v/>
      </c>
      <c r="S171" s="383" t="str">
        <f t="shared" si="68"/>
        <v/>
      </c>
      <c r="T171" s="382" t="str">
        <f t="shared" si="69"/>
        <v/>
      </c>
      <c r="U171" s="384" t="str">
        <f t="shared" si="70"/>
        <v/>
      </c>
      <c r="V171" s="385" t="str">
        <f t="shared" si="71"/>
        <v/>
      </c>
      <c r="W171" s="383" t="str">
        <f t="shared" si="72"/>
        <v/>
      </c>
      <c r="X171" s="382" t="str">
        <f t="shared" si="73"/>
        <v/>
      </c>
      <c r="Y171" s="384" t="str">
        <f t="shared" si="74"/>
        <v/>
      </c>
      <c r="Z171" s="385" t="str">
        <f t="shared" si="75"/>
        <v/>
      </c>
      <c r="AA171" s="383" t="str">
        <f t="shared" si="76"/>
        <v/>
      </c>
      <c r="AB171" s="382" t="str">
        <f t="shared" si="77"/>
        <v/>
      </c>
      <c r="AC171" s="384" t="str">
        <f t="shared" si="78"/>
        <v/>
      </c>
      <c r="AD171" s="385" t="str">
        <f t="shared" si="79"/>
        <v/>
      </c>
      <c r="AE171" s="383" t="str">
        <f t="shared" si="80"/>
        <v/>
      </c>
      <c r="AF171" s="382" t="str">
        <f t="shared" si="81"/>
        <v/>
      </c>
      <c r="AG171" s="384" t="str">
        <f t="shared" si="82"/>
        <v/>
      </c>
      <c r="AH171" s="385" t="str">
        <f t="shared" si="83"/>
        <v/>
      </c>
      <c r="AI171" s="383" t="str">
        <f t="shared" si="84"/>
        <v/>
      </c>
      <c r="AJ171" s="382" t="str">
        <f t="shared" si="85"/>
        <v/>
      </c>
      <c r="AK171" s="386" t="str">
        <f t="shared" si="86"/>
        <v/>
      </c>
      <c r="AL171" s="387" t="str">
        <f t="shared" si="87"/>
        <v/>
      </c>
      <c r="AM171" s="383" t="str">
        <f t="shared" si="88"/>
        <v/>
      </c>
      <c r="AN171" s="38"/>
    </row>
    <row r="172" spans="1:40" ht="12.75" x14ac:dyDescent="0.2">
      <c r="A172" s="26"/>
      <c r="B172" s="38"/>
      <c r="C172" s="278" t="s">
        <v>549</v>
      </c>
      <c r="D172" s="278" t="str">
        <f>IF('WK2 - Notional General Income'!C139="","",'WK2 - Notional General Income'!C139)</f>
        <v/>
      </c>
      <c r="E172" s="385" t="str">
        <f>IF('WK2 - Notional General Income'!L139="","",'WK2 - Notional General Income'!L139/'WK2 - Notional General Income'!D139)</f>
        <v/>
      </c>
      <c r="F172" s="385" t="str">
        <f>IF('WK3 - Notional GI 16-17 YIELD'!L136="","",'WK3 - Notional GI 16-17 YIELD'!L136/'WK3 - Notional GI 16-17 YIELD'!D136)</f>
        <v/>
      </c>
      <c r="G172" s="545"/>
      <c r="H172" s="545"/>
      <c r="I172" s="545"/>
      <c r="J172" s="545"/>
      <c r="K172" s="545"/>
      <c r="L172" s="545"/>
      <c r="M172" s="38"/>
      <c r="N172" s="382" t="str">
        <f t="shared" si="63"/>
        <v/>
      </c>
      <c r="O172" s="383" t="str">
        <f t="shared" si="64"/>
        <v/>
      </c>
      <c r="P172" s="382" t="str">
        <f t="shared" si="65"/>
        <v/>
      </c>
      <c r="Q172" s="384" t="str">
        <f t="shared" si="66"/>
        <v/>
      </c>
      <c r="R172" s="385" t="str">
        <f t="shared" si="67"/>
        <v/>
      </c>
      <c r="S172" s="383" t="str">
        <f t="shared" si="68"/>
        <v/>
      </c>
      <c r="T172" s="382" t="str">
        <f t="shared" si="69"/>
        <v/>
      </c>
      <c r="U172" s="384" t="str">
        <f t="shared" si="70"/>
        <v/>
      </c>
      <c r="V172" s="385" t="str">
        <f t="shared" si="71"/>
        <v/>
      </c>
      <c r="W172" s="383" t="str">
        <f t="shared" si="72"/>
        <v/>
      </c>
      <c r="X172" s="382" t="str">
        <f t="shared" si="73"/>
        <v/>
      </c>
      <c r="Y172" s="384" t="str">
        <f t="shared" si="74"/>
        <v/>
      </c>
      <c r="Z172" s="385" t="str">
        <f t="shared" si="75"/>
        <v/>
      </c>
      <c r="AA172" s="383" t="str">
        <f t="shared" si="76"/>
        <v/>
      </c>
      <c r="AB172" s="382" t="str">
        <f t="shared" si="77"/>
        <v/>
      </c>
      <c r="AC172" s="384" t="str">
        <f t="shared" si="78"/>
        <v/>
      </c>
      <c r="AD172" s="385" t="str">
        <f t="shared" si="79"/>
        <v/>
      </c>
      <c r="AE172" s="383" t="str">
        <f t="shared" si="80"/>
        <v/>
      </c>
      <c r="AF172" s="382" t="str">
        <f t="shared" si="81"/>
        <v/>
      </c>
      <c r="AG172" s="384" t="str">
        <f t="shared" si="82"/>
        <v/>
      </c>
      <c r="AH172" s="385" t="str">
        <f t="shared" si="83"/>
        <v/>
      </c>
      <c r="AI172" s="383" t="str">
        <f t="shared" si="84"/>
        <v/>
      </c>
      <c r="AJ172" s="382" t="str">
        <f t="shared" si="85"/>
        <v/>
      </c>
      <c r="AK172" s="386" t="str">
        <f t="shared" si="86"/>
        <v/>
      </c>
      <c r="AL172" s="387" t="str">
        <f t="shared" si="87"/>
        <v/>
      </c>
      <c r="AM172" s="383" t="str">
        <f t="shared" si="88"/>
        <v/>
      </c>
      <c r="AN172" s="38"/>
    </row>
    <row r="173" spans="1:40" ht="12.75" x14ac:dyDescent="0.2">
      <c r="A173" s="26"/>
      <c r="B173" s="38"/>
      <c r="C173" s="278" t="s">
        <v>549</v>
      </c>
      <c r="D173" s="278" t="str">
        <f>IF('WK2 - Notional General Income'!C140="","",'WK2 - Notional General Income'!C140)</f>
        <v/>
      </c>
      <c r="E173" s="385" t="str">
        <f>IF('WK2 - Notional General Income'!L140="","",'WK2 - Notional General Income'!L140/'WK2 - Notional General Income'!D140)</f>
        <v/>
      </c>
      <c r="F173" s="385" t="str">
        <f>IF('WK3 - Notional GI 16-17 YIELD'!L137="","",'WK3 - Notional GI 16-17 YIELD'!L137/'WK3 - Notional GI 16-17 YIELD'!D137)</f>
        <v/>
      </c>
      <c r="G173" s="545"/>
      <c r="H173" s="545"/>
      <c r="I173" s="545"/>
      <c r="J173" s="545"/>
      <c r="K173" s="545"/>
      <c r="L173" s="545"/>
      <c r="M173" s="38"/>
      <c r="N173" s="382" t="str">
        <f t="shared" si="63"/>
        <v/>
      </c>
      <c r="O173" s="383" t="str">
        <f t="shared" si="64"/>
        <v/>
      </c>
      <c r="P173" s="382" t="str">
        <f t="shared" si="65"/>
        <v/>
      </c>
      <c r="Q173" s="384" t="str">
        <f t="shared" si="66"/>
        <v/>
      </c>
      <c r="R173" s="385" t="str">
        <f t="shared" si="67"/>
        <v/>
      </c>
      <c r="S173" s="383" t="str">
        <f t="shared" si="68"/>
        <v/>
      </c>
      <c r="T173" s="382" t="str">
        <f t="shared" si="69"/>
        <v/>
      </c>
      <c r="U173" s="384" t="str">
        <f t="shared" si="70"/>
        <v/>
      </c>
      <c r="V173" s="385" t="str">
        <f t="shared" si="71"/>
        <v/>
      </c>
      <c r="W173" s="383" t="str">
        <f t="shared" si="72"/>
        <v/>
      </c>
      <c r="X173" s="382" t="str">
        <f t="shared" si="73"/>
        <v/>
      </c>
      <c r="Y173" s="384" t="str">
        <f t="shared" si="74"/>
        <v/>
      </c>
      <c r="Z173" s="385" t="str">
        <f t="shared" si="75"/>
        <v/>
      </c>
      <c r="AA173" s="383" t="str">
        <f t="shared" si="76"/>
        <v/>
      </c>
      <c r="AB173" s="382" t="str">
        <f t="shared" si="77"/>
        <v/>
      </c>
      <c r="AC173" s="384" t="str">
        <f t="shared" si="78"/>
        <v/>
      </c>
      <c r="AD173" s="385" t="str">
        <f t="shared" si="79"/>
        <v/>
      </c>
      <c r="AE173" s="383" t="str">
        <f t="shared" si="80"/>
        <v/>
      </c>
      <c r="AF173" s="382" t="str">
        <f t="shared" si="81"/>
        <v/>
      </c>
      <c r="AG173" s="384" t="str">
        <f t="shared" si="82"/>
        <v/>
      </c>
      <c r="AH173" s="385" t="str">
        <f t="shared" si="83"/>
        <v/>
      </c>
      <c r="AI173" s="383" t="str">
        <f t="shared" si="84"/>
        <v/>
      </c>
      <c r="AJ173" s="382" t="str">
        <f t="shared" si="85"/>
        <v/>
      </c>
      <c r="AK173" s="386" t="str">
        <f t="shared" si="86"/>
        <v/>
      </c>
      <c r="AL173" s="387" t="str">
        <f t="shared" si="87"/>
        <v/>
      </c>
      <c r="AM173" s="383" t="str">
        <f t="shared" si="88"/>
        <v/>
      </c>
      <c r="AN173" s="38"/>
    </row>
    <row r="174" spans="1:40" ht="12.75" x14ac:dyDescent="0.2">
      <c r="A174" s="26"/>
      <c r="B174" s="38"/>
      <c r="C174" s="278" t="s">
        <v>549</v>
      </c>
      <c r="D174" s="278" t="str">
        <f>IF('WK2 - Notional General Income'!C141="","",'WK2 - Notional General Income'!C141)</f>
        <v/>
      </c>
      <c r="E174" s="385" t="str">
        <f>IF('WK2 - Notional General Income'!L141="","",'WK2 - Notional General Income'!L141/'WK2 - Notional General Income'!D141)</f>
        <v/>
      </c>
      <c r="F174" s="385" t="str">
        <f>IF('WK3 - Notional GI 16-17 YIELD'!L138="","",'WK3 - Notional GI 16-17 YIELD'!L138/'WK3 - Notional GI 16-17 YIELD'!D138)</f>
        <v/>
      </c>
      <c r="G174" s="545"/>
      <c r="H174" s="545"/>
      <c r="I174" s="545"/>
      <c r="J174" s="545"/>
      <c r="K174" s="545"/>
      <c r="L174" s="545"/>
      <c r="M174" s="38"/>
      <c r="N174" s="382" t="str">
        <f t="shared" si="63"/>
        <v/>
      </c>
      <c r="O174" s="383" t="str">
        <f t="shared" si="64"/>
        <v/>
      </c>
      <c r="P174" s="382" t="str">
        <f t="shared" si="65"/>
        <v/>
      </c>
      <c r="Q174" s="384" t="str">
        <f t="shared" si="66"/>
        <v/>
      </c>
      <c r="R174" s="385" t="str">
        <f t="shared" si="67"/>
        <v/>
      </c>
      <c r="S174" s="383" t="str">
        <f t="shared" si="68"/>
        <v/>
      </c>
      <c r="T174" s="382" t="str">
        <f t="shared" si="69"/>
        <v/>
      </c>
      <c r="U174" s="384" t="str">
        <f t="shared" si="70"/>
        <v/>
      </c>
      <c r="V174" s="385" t="str">
        <f t="shared" si="71"/>
        <v/>
      </c>
      <c r="W174" s="383" t="str">
        <f t="shared" si="72"/>
        <v/>
      </c>
      <c r="X174" s="382" t="str">
        <f t="shared" si="73"/>
        <v/>
      </c>
      <c r="Y174" s="384" t="str">
        <f t="shared" si="74"/>
        <v/>
      </c>
      <c r="Z174" s="385" t="str">
        <f t="shared" si="75"/>
        <v/>
      </c>
      <c r="AA174" s="383" t="str">
        <f t="shared" si="76"/>
        <v/>
      </c>
      <c r="AB174" s="382" t="str">
        <f t="shared" si="77"/>
        <v/>
      </c>
      <c r="AC174" s="384" t="str">
        <f t="shared" si="78"/>
        <v/>
      </c>
      <c r="AD174" s="385" t="str">
        <f t="shared" si="79"/>
        <v/>
      </c>
      <c r="AE174" s="383" t="str">
        <f t="shared" si="80"/>
        <v/>
      </c>
      <c r="AF174" s="382" t="str">
        <f t="shared" si="81"/>
        <v/>
      </c>
      <c r="AG174" s="384" t="str">
        <f t="shared" si="82"/>
        <v/>
      </c>
      <c r="AH174" s="385" t="str">
        <f t="shared" si="83"/>
        <v/>
      </c>
      <c r="AI174" s="383" t="str">
        <f t="shared" si="84"/>
        <v/>
      </c>
      <c r="AJ174" s="382" t="str">
        <f t="shared" si="85"/>
        <v/>
      </c>
      <c r="AK174" s="386" t="str">
        <f t="shared" si="86"/>
        <v/>
      </c>
      <c r="AL174" s="387" t="str">
        <f t="shared" si="87"/>
        <v/>
      </c>
      <c r="AM174" s="383" t="str">
        <f t="shared" si="88"/>
        <v/>
      </c>
      <c r="AN174" s="38"/>
    </row>
    <row r="175" spans="1:40" ht="12.75" x14ac:dyDescent="0.2">
      <c r="A175" s="26"/>
      <c r="B175" s="38"/>
      <c r="C175" s="278" t="s">
        <v>549</v>
      </c>
      <c r="D175" s="278" t="str">
        <f>IF('WK2 - Notional General Income'!C142="","",'WK2 - Notional General Income'!C142)</f>
        <v/>
      </c>
      <c r="E175" s="385" t="str">
        <f>IF('WK2 - Notional General Income'!L142="","",'WK2 - Notional General Income'!L142/'WK2 - Notional General Income'!D142)</f>
        <v/>
      </c>
      <c r="F175" s="385" t="str">
        <f>IF('WK3 - Notional GI 16-17 YIELD'!L139="","",'WK3 - Notional GI 16-17 YIELD'!L139/'WK3 - Notional GI 16-17 YIELD'!D139)</f>
        <v/>
      </c>
      <c r="G175" s="545"/>
      <c r="H175" s="545"/>
      <c r="I175" s="545"/>
      <c r="J175" s="545"/>
      <c r="K175" s="545"/>
      <c r="L175" s="545"/>
      <c r="M175" s="38"/>
      <c r="N175" s="382" t="str">
        <f t="shared" si="63"/>
        <v/>
      </c>
      <c r="O175" s="383" t="str">
        <f t="shared" si="64"/>
        <v/>
      </c>
      <c r="P175" s="382" t="str">
        <f t="shared" si="65"/>
        <v/>
      </c>
      <c r="Q175" s="384" t="str">
        <f t="shared" si="66"/>
        <v/>
      </c>
      <c r="R175" s="385" t="str">
        <f t="shared" si="67"/>
        <v/>
      </c>
      <c r="S175" s="383" t="str">
        <f t="shared" si="68"/>
        <v/>
      </c>
      <c r="T175" s="382" t="str">
        <f t="shared" si="69"/>
        <v/>
      </c>
      <c r="U175" s="384" t="str">
        <f t="shared" si="70"/>
        <v/>
      </c>
      <c r="V175" s="385" t="str">
        <f t="shared" si="71"/>
        <v/>
      </c>
      <c r="W175" s="383" t="str">
        <f t="shared" si="72"/>
        <v/>
      </c>
      <c r="X175" s="382" t="str">
        <f t="shared" si="73"/>
        <v/>
      </c>
      <c r="Y175" s="384" t="str">
        <f t="shared" si="74"/>
        <v/>
      </c>
      <c r="Z175" s="385" t="str">
        <f t="shared" si="75"/>
        <v/>
      </c>
      <c r="AA175" s="383" t="str">
        <f t="shared" si="76"/>
        <v/>
      </c>
      <c r="AB175" s="382" t="str">
        <f t="shared" si="77"/>
        <v/>
      </c>
      <c r="AC175" s="384" t="str">
        <f t="shared" si="78"/>
        <v/>
      </c>
      <c r="AD175" s="385" t="str">
        <f t="shared" si="79"/>
        <v/>
      </c>
      <c r="AE175" s="383" t="str">
        <f t="shared" si="80"/>
        <v/>
      </c>
      <c r="AF175" s="382" t="str">
        <f t="shared" si="81"/>
        <v/>
      </c>
      <c r="AG175" s="384" t="str">
        <f t="shared" si="82"/>
        <v/>
      </c>
      <c r="AH175" s="385" t="str">
        <f t="shared" si="83"/>
        <v/>
      </c>
      <c r="AI175" s="383" t="str">
        <f t="shared" si="84"/>
        <v/>
      </c>
      <c r="AJ175" s="382" t="str">
        <f t="shared" si="85"/>
        <v/>
      </c>
      <c r="AK175" s="386" t="str">
        <f t="shared" si="86"/>
        <v/>
      </c>
      <c r="AL175" s="387" t="str">
        <f t="shared" si="87"/>
        <v/>
      </c>
      <c r="AM175" s="383" t="str">
        <f t="shared" si="88"/>
        <v/>
      </c>
      <c r="AN175" s="38"/>
    </row>
    <row r="176" spans="1:40" ht="12.75" x14ac:dyDescent="0.2">
      <c r="A176" s="26"/>
      <c r="B176" s="38"/>
      <c r="C176" s="278" t="s">
        <v>549</v>
      </c>
      <c r="D176" s="278" t="str">
        <f>IF('WK2 - Notional General Income'!C143="","",'WK2 - Notional General Income'!C143)</f>
        <v/>
      </c>
      <c r="E176" s="385" t="str">
        <f>IF('WK2 - Notional General Income'!L143="","",'WK2 - Notional General Income'!L143/'WK2 - Notional General Income'!D143)</f>
        <v/>
      </c>
      <c r="F176" s="385" t="str">
        <f>IF('WK3 - Notional GI 16-17 YIELD'!L140="","",'WK3 - Notional GI 16-17 YIELD'!L140/'WK3 - Notional GI 16-17 YIELD'!D140)</f>
        <v/>
      </c>
      <c r="G176" s="545"/>
      <c r="H176" s="545"/>
      <c r="I176" s="545"/>
      <c r="J176" s="545"/>
      <c r="K176" s="545"/>
      <c r="L176" s="545"/>
      <c r="M176" s="38"/>
      <c r="N176" s="382" t="str">
        <f t="shared" si="63"/>
        <v/>
      </c>
      <c r="O176" s="383" t="str">
        <f t="shared" si="64"/>
        <v/>
      </c>
      <c r="P176" s="382" t="str">
        <f t="shared" si="65"/>
        <v/>
      </c>
      <c r="Q176" s="384" t="str">
        <f t="shared" si="66"/>
        <v/>
      </c>
      <c r="R176" s="385" t="str">
        <f t="shared" si="67"/>
        <v/>
      </c>
      <c r="S176" s="383" t="str">
        <f t="shared" si="68"/>
        <v/>
      </c>
      <c r="T176" s="382" t="str">
        <f t="shared" si="69"/>
        <v/>
      </c>
      <c r="U176" s="384" t="str">
        <f t="shared" si="70"/>
        <v/>
      </c>
      <c r="V176" s="385" t="str">
        <f t="shared" si="71"/>
        <v/>
      </c>
      <c r="W176" s="383" t="str">
        <f t="shared" si="72"/>
        <v/>
      </c>
      <c r="X176" s="382" t="str">
        <f t="shared" si="73"/>
        <v/>
      </c>
      <c r="Y176" s="384" t="str">
        <f t="shared" si="74"/>
        <v/>
      </c>
      <c r="Z176" s="385" t="str">
        <f t="shared" si="75"/>
        <v/>
      </c>
      <c r="AA176" s="383" t="str">
        <f t="shared" si="76"/>
        <v/>
      </c>
      <c r="AB176" s="382" t="str">
        <f t="shared" si="77"/>
        <v/>
      </c>
      <c r="AC176" s="384" t="str">
        <f t="shared" si="78"/>
        <v/>
      </c>
      <c r="AD176" s="385" t="str">
        <f t="shared" si="79"/>
        <v/>
      </c>
      <c r="AE176" s="383" t="str">
        <f t="shared" si="80"/>
        <v/>
      </c>
      <c r="AF176" s="382" t="str">
        <f t="shared" si="81"/>
        <v/>
      </c>
      <c r="AG176" s="384" t="str">
        <f t="shared" si="82"/>
        <v/>
      </c>
      <c r="AH176" s="385" t="str">
        <f t="shared" si="83"/>
        <v/>
      </c>
      <c r="AI176" s="383" t="str">
        <f t="shared" si="84"/>
        <v/>
      </c>
      <c r="AJ176" s="382" t="str">
        <f t="shared" si="85"/>
        <v/>
      </c>
      <c r="AK176" s="386" t="str">
        <f t="shared" si="86"/>
        <v/>
      </c>
      <c r="AL176" s="387" t="str">
        <f t="shared" si="87"/>
        <v/>
      </c>
      <c r="AM176" s="383" t="str">
        <f t="shared" si="88"/>
        <v/>
      </c>
      <c r="AN176" s="38"/>
    </row>
    <row r="177" spans="1:40" ht="12.75" x14ac:dyDescent="0.2">
      <c r="A177" s="26"/>
      <c r="B177" s="38"/>
      <c r="C177" s="278" t="s">
        <v>549</v>
      </c>
      <c r="D177" s="278" t="str">
        <f>IF('WK2 - Notional General Income'!C144="","",'WK2 - Notional General Income'!C144)</f>
        <v/>
      </c>
      <c r="E177" s="385" t="str">
        <f>IF('WK2 - Notional General Income'!L144="","",'WK2 - Notional General Income'!L144/'WK2 - Notional General Income'!D144)</f>
        <v/>
      </c>
      <c r="F177" s="385" t="str">
        <f>IF('WK3 - Notional GI 16-17 YIELD'!L141="","",'WK3 - Notional GI 16-17 YIELD'!L141/'WK3 - Notional GI 16-17 YIELD'!D141)</f>
        <v/>
      </c>
      <c r="G177" s="545"/>
      <c r="H177" s="545"/>
      <c r="I177" s="545"/>
      <c r="J177" s="545"/>
      <c r="K177" s="545"/>
      <c r="L177" s="545"/>
      <c r="M177" s="38"/>
      <c r="N177" s="382" t="str">
        <f t="shared" si="63"/>
        <v/>
      </c>
      <c r="O177" s="383" t="str">
        <f t="shared" si="64"/>
        <v/>
      </c>
      <c r="P177" s="382" t="str">
        <f t="shared" si="65"/>
        <v/>
      </c>
      <c r="Q177" s="384" t="str">
        <f t="shared" si="66"/>
        <v/>
      </c>
      <c r="R177" s="385" t="str">
        <f t="shared" si="67"/>
        <v/>
      </c>
      <c r="S177" s="383" t="str">
        <f t="shared" si="68"/>
        <v/>
      </c>
      <c r="T177" s="382" t="str">
        <f t="shared" si="69"/>
        <v/>
      </c>
      <c r="U177" s="384" t="str">
        <f t="shared" si="70"/>
        <v/>
      </c>
      <c r="V177" s="385" t="str">
        <f t="shared" si="71"/>
        <v/>
      </c>
      <c r="W177" s="383" t="str">
        <f t="shared" si="72"/>
        <v/>
      </c>
      <c r="X177" s="382" t="str">
        <f t="shared" si="73"/>
        <v/>
      </c>
      <c r="Y177" s="384" t="str">
        <f t="shared" si="74"/>
        <v/>
      </c>
      <c r="Z177" s="385" t="str">
        <f t="shared" si="75"/>
        <v/>
      </c>
      <c r="AA177" s="383" t="str">
        <f t="shared" si="76"/>
        <v/>
      </c>
      <c r="AB177" s="382" t="str">
        <f t="shared" si="77"/>
        <v/>
      </c>
      <c r="AC177" s="384" t="str">
        <f t="shared" si="78"/>
        <v/>
      </c>
      <c r="AD177" s="385" t="str">
        <f t="shared" si="79"/>
        <v/>
      </c>
      <c r="AE177" s="383" t="str">
        <f t="shared" si="80"/>
        <v/>
      </c>
      <c r="AF177" s="382" t="str">
        <f t="shared" si="81"/>
        <v/>
      </c>
      <c r="AG177" s="384" t="str">
        <f t="shared" si="82"/>
        <v/>
      </c>
      <c r="AH177" s="385" t="str">
        <f t="shared" si="83"/>
        <v/>
      </c>
      <c r="AI177" s="383" t="str">
        <f t="shared" si="84"/>
        <v/>
      </c>
      <c r="AJ177" s="382" t="str">
        <f t="shared" si="85"/>
        <v/>
      </c>
      <c r="AK177" s="386" t="str">
        <f t="shared" si="86"/>
        <v/>
      </c>
      <c r="AL177" s="387" t="str">
        <f t="shared" si="87"/>
        <v/>
      </c>
      <c r="AM177" s="383" t="str">
        <f t="shared" si="88"/>
        <v/>
      </c>
      <c r="AN177" s="38"/>
    </row>
    <row r="178" spans="1:40" s="163" customFormat="1" ht="12.75" x14ac:dyDescent="0.2">
      <c r="A178" s="511"/>
      <c r="B178" s="512"/>
      <c r="C178" s="547"/>
      <c r="D178" s="547" t="s">
        <v>525</v>
      </c>
      <c r="E178" s="385" t="str">
        <f>IF(SUM(E158:E177)=0,"",('WK2 - Notional General Income'!L85+SUM('WK2 - Notional General Income'!L135:L144))/'WK2 - Notional General Income'!D85)</f>
        <v/>
      </c>
      <c r="F178" s="385" t="str">
        <f>IF(SUM(F158:F177)=0,"",('WK3 - Notional GI 16-17 YIELD'!L82+SUM('WK3 - Notional GI 16-17 YIELD'!L132:L141))/'WK3 - Notional GI 16-17 YIELD'!D82)</f>
        <v/>
      </c>
      <c r="G178" s="385" t="e">
        <f>G537/'WK3 - Notional GI 16-17 YIELD'!$D$82</f>
        <v>#DIV/0!</v>
      </c>
      <c r="H178" s="385" t="e">
        <f>H537/'WK3 - Notional GI 16-17 YIELD'!$D$82</f>
        <v>#DIV/0!</v>
      </c>
      <c r="I178" s="385" t="e">
        <f>I537/'WK3 - Notional GI 16-17 YIELD'!$D$82</f>
        <v>#DIV/0!</v>
      </c>
      <c r="J178" s="385" t="e">
        <f>J537/'WK3 - Notional GI 16-17 YIELD'!$D$82</f>
        <v>#DIV/0!</v>
      </c>
      <c r="K178" s="385" t="e">
        <f>K537/'WK3 - Notional GI 16-17 YIELD'!$D$82</f>
        <v>#DIV/0!</v>
      </c>
      <c r="L178" s="385" t="e">
        <f>L537/'WK3 - Notional GI 16-17 YIELD'!$D$82</f>
        <v>#DIV/0!</v>
      </c>
      <c r="M178" s="512"/>
      <c r="N178" s="382" t="str">
        <f t="shared" si="63"/>
        <v/>
      </c>
      <c r="O178" s="383" t="str">
        <f t="shared" si="64"/>
        <v/>
      </c>
      <c r="P178" s="382" t="e">
        <f t="shared" si="65"/>
        <v>#DIV/0!</v>
      </c>
      <c r="Q178" s="384" t="e">
        <f t="shared" si="66"/>
        <v>#DIV/0!</v>
      </c>
      <c r="R178" s="385" t="e">
        <f t="shared" si="67"/>
        <v>#DIV/0!</v>
      </c>
      <c r="S178" s="383" t="e">
        <f t="shared" si="68"/>
        <v>#DIV/0!</v>
      </c>
      <c r="T178" s="382" t="e">
        <f t="shared" si="69"/>
        <v>#DIV/0!</v>
      </c>
      <c r="U178" s="384" t="e">
        <f t="shared" si="70"/>
        <v>#DIV/0!</v>
      </c>
      <c r="V178" s="385" t="e">
        <f t="shared" si="71"/>
        <v>#DIV/0!</v>
      </c>
      <c r="W178" s="383" t="e">
        <f t="shared" si="72"/>
        <v>#DIV/0!</v>
      </c>
      <c r="X178" s="382" t="e">
        <f t="shared" si="73"/>
        <v>#DIV/0!</v>
      </c>
      <c r="Y178" s="384" t="e">
        <f t="shared" si="74"/>
        <v>#DIV/0!</v>
      </c>
      <c r="Z178" s="385" t="e">
        <f t="shared" si="75"/>
        <v>#DIV/0!</v>
      </c>
      <c r="AA178" s="383" t="e">
        <f t="shared" si="76"/>
        <v>#DIV/0!</v>
      </c>
      <c r="AB178" s="382" t="e">
        <f t="shared" si="77"/>
        <v>#DIV/0!</v>
      </c>
      <c r="AC178" s="384" t="e">
        <f t="shared" si="78"/>
        <v>#DIV/0!</v>
      </c>
      <c r="AD178" s="385" t="e">
        <f t="shared" si="79"/>
        <v>#DIV/0!</v>
      </c>
      <c r="AE178" s="383" t="e">
        <f t="shared" si="80"/>
        <v>#DIV/0!</v>
      </c>
      <c r="AF178" s="382" t="e">
        <f t="shared" si="81"/>
        <v>#DIV/0!</v>
      </c>
      <c r="AG178" s="384" t="e">
        <f t="shared" si="82"/>
        <v>#DIV/0!</v>
      </c>
      <c r="AH178" s="385" t="e">
        <f t="shared" si="83"/>
        <v>#DIV/0!</v>
      </c>
      <c r="AI178" s="383" t="e">
        <f t="shared" si="84"/>
        <v>#DIV/0!</v>
      </c>
      <c r="AJ178" s="382" t="e">
        <f t="shared" si="85"/>
        <v>#DIV/0!</v>
      </c>
      <c r="AK178" s="386" t="e">
        <f t="shared" si="86"/>
        <v>#DIV/0!</v>
      </c>
      <c r="AL178" s="387" t="e">
        <f t="shared" si="87"/>
        <v>#DIV/0!</v>
      </c>
      <c r="AM178" s="383" t="e">
        <f t="shared" si="88"/>
        <v>#DIV/0!</v>
      </c>
      <c r="AN178" s="512"/>
    </row>
    <row r="179" spans="1:40" ht="13.5" thickBot="1" x14ac:dyDescent="0.25">
      <c r="A179" s="26"/>
      <c r="B179" s="38"/>
      <c r="C179" s="395"/>
      <c r="D179" s="395"/>
      <c r="E179" s="395"/>
      <c r="F179" s="395"/>
      <c r="G179" s="395"/>
      <c r="H179" s="395"/>
      <c r="I179" s="395"/>
      <c r="J179" s="395"/>
      <c r="K179" s="395"/>
      <c r="L179" s="396"/>
      <c r="M179" s="38"/>
      <c r="N179" s="382" t="str">
        <f t="shared" si="63"/>
        <v/>
      </c>
      <c r="O179" s="383" t="str">
        <f t="shared" si="64"/>
        <v/>
      </c>
      <c r="P179" s="382" t="str">
        <f t="shared" si="65"/>
        <v/>
      </c>
      <c r="Q179" s="384" t="str">
        <f>IF(P179="","",P179/F179)</f>
        <v/>
      </c>
      <c r="R179" s="385" t="str">
        <f>IF(P179="","",P179+N179)</f>
        <v/>
      </c>
      <c r="S179" s="383" t="str">
        <f>IF(R179="","",R179/E179)</f>
        <v/>
      </c>
      <c r="T179" s="382" t="str">
        <f>IF(H179=0,"",IF(G179=0,"",H179-G179))</f>
        <v/>
      </c>
      <c r="U179" s="384" t="str">
        <f>IF(T179="","",T179/G179)</f>
        <v/>
      </c>
      <c r="V179" s="385" t="str">
        <f>IF(T179="","",T179+R179)</f>
        <v/>
      </c>
      <c r="W179" s="383" t="str">
        <f>IF(V179="","",V179/E179)</f>
        <v/>
      </c>
      <c r="X179" s="382" t="str">
        <f>IF(I179=0,"",IF(H179=0,"",I179-H179))</f>
        <v/>
      </c>
      <c r="Y179" s="384" t="str">
        <f>IF(X179="","",X179/H179)</f>
        <v/>
      </c>
      <c r="Z179" s="385" t="str">
        <f>IF(X179="","",X179+V179)</f>
        <v/>
      </c>
      <c r="AA179" s="383" t="str">
        <f>IF(Z179="","",Z179/E179)</f>
        <v/>
      </c>
      <c r="AB179" s="382" t="str">
        <f>IF(J179=0,"",IF(I179=0,"",J179-I179))</f>
        <v/>
      </c>
      <c r="AC179" s="384" t="str">
        <f>IF(AB179="","",AB179/I179)</f>
        <v/>
      </c>
      <c r="AD179" s="385" t="str">
        <f>IF(AB179="","",AB179+Z179)</f>
        <v/>
      </c>
      <c r="AE179" s="383" t="str">
        <f>IF(AD179="","",AD179/E179)</f>
        <v/>
      </c>
      <c r="AF179" s="382" t="str">
        <f>IF(K179=0,"",IF(J179=0,"",K179-J179))</f>
        <v/>
      </c>
      <c r="AG179" s="384" t="str">
        <f>IF(AF179="","",AF179/J179)</f>
        <v/>
      </c>
      <c r="AH179" s="385" t="str">
        <f>IF(AF179="","",AF179+AD179)</f>
        <v/>
      </c>
      <c r="AI179" s="383" t="str">
        <f>IF(AH179="","",AH179/E179)</f>
        <v/>
      </c>
      <c r="AJ179" s="382" t="str">
        <f>IF(L179=0,"",IF(K179=0,"",L179-K179))</f>
        <v/>
      </c>
      <c r="AK179" s="386" t="str">
        <f>IF(AJ179="","",AJ179/K179)</f>
        <v/>
      </c>
      <c r="AL179" s="387" t="str">
        <f>IF(AJ179="","",AJ179+AH179)</f>
        <v/>
      </c>
      <c r="AM179" s="383" t="str">
        <f>IF(AL179="","",AL179/E179)</f>
        <v/>
      </c>
      <c r="AN179" s="38"/>
    </row>
    <row r="180" spans="1:40" ht="12.75" thickTop="1" x14ac:dyDescent="0.2">
      <c r="A180" s="28"/>
      <c r="B180" s="38"/>
      <c r="C180" s="38"/>
      <c r="D180" s="38"/>
      <c r="E180" s="38"/>
      <c r="F180" s="38"/>
      <c r="G180" s="38"/>
      <c r="H180" s="38"/>
      <c r="I180" s="38"/>
      <c r="J180" s="38"/>
      <c r="K180" s="38"/>
      <c r="L180" s="38"/>
      <c r="M180" s="38"/>
      <c r="N180" s="259"/>
      <c r="O180" s="259"/>
      <c r="P180" s="259"/>
      <c r="Q180" s="259"/>
      <c r="R180" s="259"/>
      <c r="S180" s="259"/>
      <c r="T180" s="259"/>
      <c r="U180" s="259"/>
      <c r="V180" s="259"/>
      <c r="W180" s="259"/>
      <c r="X180" s="259"/>
      <c r="Y180" s="259"/>
      <c r="Z180" s="259"/>
      <c r="AA180" s="259"/>
      <c r="AB180" s="259"/>
      <c r="AC180" s="259"/>
      <c r="AD180" s="259"/>
      <c r="AE180" s="259"/>
      <c r="AF180" s="259"/>
      <c r="AG180" s="259"/>
      <c r="AH180" s="259"/>
      <c r="AI180" s="259"/>
      <c r="AJ180" s="259"/>
      <c r="AK180" s="259"/>
      <c r="AL180" s="259"/>
      <c r="AM180" s="259"/>
      <c r="AN180" s="38"/>
    </row>
    <row r="181" spans="1:40" ht="15.75" x14ac:dyDescent="0.25">
      <c r="A181" s="26"/>
      <c r="B181" s="38"/>
      <c r="C181" s="83" t="s">
        <v>871</v>
      </c>
      <c r="D181" s="38"/>
      <c r="E181" s="38"/>
      <c r="F181" s="38"/>
      <c r="G181" s="38"/>
      <c r="H181" s="38"/>
      <c r="I181" s="38"/>
      <c r="J181" s="38"/>
      <c r="K181" s="38"/>
      <c r="L181" s="38"/>
      <c r="M181" s="38"/>
      <c r="N181" s="83"/>
      <c r="O181" s="38"/>
      <c r="P181" s="38"/>
      <c r="Q181" s="38"/>
      <c r="R181" s="38"/>
      <c r="S181" s="38"/>
      <c r="T181" s="38"/>
      <c r="U181" s="38"/>
      <c r="V181" s="38"/>
      <c r="W181" s="38"/>
      <c r="X181" s="38"/>
      <c r="Y181" s="38"/>
      <c r="Z181" s="38"/>
      <c r="AA181" s="38"/>
      <c r="AB181" s="38"/>
      <c r="AC181" s="38"/>
      <c r="AD181" s="38"/>
      <c r="AE181" s="38"/>
      <c r="AF181" s="38"/>
      <c r="AG181" s="38"/>
      <c r="AH181" s="38"/>
      <c r="AI181" s="38"/>
      <c r="AJ181" s="38"/>
      <c r="AK181" s="38"/>
      <c r="AL181" s="38"/>
      <c r="AM181" s="38"/>
      <c r="AN181" s="38"/>
    </row>
    <row r="182" spans="1:40" ht="9" customHeight="1" thickBot="1" x14ac:dyDescent="0.3">
      <c r="A182" s="26"/>
      <c r="B182" s="38"/>
      <c r="C182" s="83"/>
      <c r="D182" s="38"/>
      <c r="E182" s="38"/>
      <c r="F182" s="38"/>
      <c r="G182" s="38"/>
      <c r="H182" s="38"/>
      <c r="I182" s="38"/>
      <c r="J182" s="38"/>
      <c r="K182" s="38"/>
      <c r="L182" s="38"/>
      <c r="M182" s="38"/>
      <c r="N182" s="261"/>
      <c r="O182" s="38"/>
      <c r="P182" s="38"/>
      <c r="Q182" s="38"/>
      <c r="R182" s="38"/>
      <c r="S182" s="38"/>
      <c r="T182" s="38"/>
      <c r="U182" s="38"/>
      <c r="V182" s="38"/>
      <c r="W182" s="38"/>
      <c r="X182" s="38"/>
      <c r="Y182" s="38"/>
      <c r="Z182" s="38"/>
      <c r="AA182" s="38"/>
      <c r="AB182" s="38"/>
      <c r="AC182" s="38"/>
      <c r="AD182" s="38"/>
      <c r="AE182" s="38"/>
      <c r="AF182" s="38"/>
      <c r="AG182" s="38"/>
      <c r="AH182" s="38"/>
      <c r="AI182" s="38"/>
      <c r="AJ182" s="38"/>
      <c r="AK182" s="38"/>
      <c r="AL182" s="38"/>
      <c r="AM182" s="261"/>
      <c r="AN182" s="38"/>
    </row>
    <row r="183" spans="1:40" ht="17.25" thickTop="1" thickBot="1" x14ac:dyDescent="0.3">
      <c r="A183" s="26"/>
      <c r="B183" s="38"/>
      <c r="C183" s="38"/>
      <c r="D183" s="38"/>
      <c r="E183" s="38"/>
      <c r="F183" s="881" t="s">
        <v>872</v>
      </c>
      <c r="G183" s="882"/>
      <c r="H183" s="882"/>
      <c r="I183" s="882"/>
      <c r="J183" s="882"/>
      <c r="K183" s="882"/>
      <c r="L183" s="883"/>
      <c r="M183" s="38"/>
      <c r="N183" s="878" t="s">
        <v>771</v>
      </c>
      <c r="O183" s="879"/>
      <c r="P183" s="879"/>
      <c r="Q183" s="879"/>
      <c r="R183" s="879"/>
      <c r="S183" s="879"/>
      <c r="T183" s="879"/>
      <c r="U183" s="879"/>
      <c r="V183" s="879"/>
      <c r="W183" s="879"/>
      <c r="X183" s="879"/>
      <c r="Y183" s="879"/>
      <c r="Z183" s="879"/>
      <c r="AA183" s="879"/>
      <c r="AB183" s="879"/>
      <c r="AC183" s="879"/>
      <c r="AD183" s="879"/>
      <c r="AE183" s="879"/>
      <c r="AF183" s="879"/>
      <c r="AG183" s="879"/>
      <c r="AH183" s="879"/>
      <c r="AI183" s="879"/>
      <c r="AJ183" s="879"/>
      <c r="AK183" s="879"/>
      <c r="AL183" s="879"/>
      <c r="AM183" s="880"/>
      <c r="AN183" s="38"/>
    </row>
    <row r="184" spans="1:40" ht="39" customHeight="1" thickTop="1" x14ac:dyDescent="0.2">
      <c r="A184" s="26"/>
      <c r="B184" s="38"/>
      <c r="C184" s="272" t="s">
        <v>259</v>
      </c>
      <c r="D184" s="273" t="s">
        <v>347</v>
      </c>
      <c r="E184" s="274" t="s">
        <v>775</v>
      </c>
      <c r="F184" s="275" t="s">
        <v>776</v>
      </c>
      <c r="G184" s="275" t="s">
        <v>777</v>
      </c>
      <c r="H184" s="275" t="s">
        <v>778</v>
      </c>
      <c r="I184" s="275" t="s">
        <v>779</v>
      </c>
      <c r="J184" s="275" t="s">
        <v>780</v>
      </c>
      <c r="K184" s="275" t="s">
        <v>781</v>
      </c>
      <c r="L184" s="276" t="s">
        <v>782</v>
      </c>
      <c r="M184" s="38"/>
      <c r="N184" s="875" t="s">
        <v>38</v>
      </c>
      <c r="O184" s="877"/>
      <c r="P184" s="875" t="s">
        <v>39</v>
      </c>
      <c r="Q184" s="876"/>
      <c r="R184" s="876"/>
      <c r="S184" s="877"/>
      <c r="T184" s="875" t="s">
        <v>40</v>
      </c>
      <c r="U184" s="876"/>
      <c r="V184" s="876"/>
      <c r="W184" s="877"/>
      <c r="X184" s="875" t="s">
        <v>41</v>
      </c>
      <c r="Y184" s="876"/>
      <c r="Z184" s="876"/>
      <c r="AA184" s="877"/>
      <c r="AB184" s="875" t="s">
        <v>42</v>
      </c>
      <c r="AC184" s="876"/>
      <c r="AD184" s="876"/>
      <c r="AE184" s="877"/>
      <c r="AF184" s="875" t="s">
        <v>43</v>
      </c>
      <c r="AG184" s="876"/>
      <c r="AH184" s="876"/>
      <c r="AI184" s="877"/>
      <c r="AJ184" s="875" t="s">
        <v>44</v>
      </c>
      <c r="AK184" s="876"/>
      <c r="AL184" s="876"/>
      <c r="AM184" s="884"/>
      <c r="AN184" s="38"/>
    </row>
    <row r="185" spans="1:40" ht="12.75" x14ac:dyDescent="0.2">
      <c r="A185" s="26"/>
      <c r="B185" s="38"/>
      <c r="C185" s="277"/>
      <c r="D185" s="278"/>
      <c r="E185" s="158" t="str">
        <f t="shared" ref="E185:L185" si="90">E59</f>
        <v>2016-17</v>
      </c>
      <c r="F185" s="158" t="str">
        <f t="shared" si="90"/>
        <v>2017-18</v>
      </c>
      <c r="G185" s="158" t="str">
        <f t="shared" si="90"/>
        <v>2018-19</v>
      </c>
      <c r="H185" s="158" t="str">
        <f t="shared" si="90"/>
        <v>2019-20</v>
      </c>
      <c r="I185" s="158" t="str">
        <f t="shared" si="90"/>
        <v>2020-21</v>
      </c>
      <c r="J185" s="158" t="str">
        <f t="shared" si="90"/>
        <v>2021-22</v>
      </c>
      <c r="K185" s="158" t="str">
        <f t="shared" si="90"/>
        <v>2022-23</v>
      </c>
      <c r="L185" s="180" t="str">
        <f t="shared" si="90"/>
        <v>2023-24</v>
      </c>
      <c r="M185" s="38"/>
      <c r="N185" s="238" t="s">
        <v>45</v>
      </c>
      <c r="O185" s="235" t="s">
        <v>68</v>
      </c>
      <c r="P185" s="238" t="s">
        <v>45</v>
      </c>
      <c r="Q185" s="234" t="s">
        <v>68</v>
      </c>
      <c r="R185" s="231" t="s">
        <v>46</v>
      </c>
      <c r="S185" s="235" t="s">
        <v>68</v>
      </c>
      <c r="T185" s="238" t="s">
        <v>45</v>
      </c>
      <c r="U185" s="231" t="s">
        <v>68</v>
      </c>
      <c r="V185" s="232" t="s">
        <v>46</v>
      </c>
      <c r="W185" s="235" t="s">
        <v>68</v>
      </c>
      <c r="X185" s="238" t="s">
        <v>45</v>
      </c>
      <c r="Y185" s="234" t="s">
        <v>68</v>
      </c>
      <c r="Z185" s="231" t="s">
        <v>46</v>
      </c>
      <c r="AA185" s="235" t="s">
        <v>68</v>
      </c>
      <c r="AB185" s="238" t="s">
        <v>45</v>
      </c>
      <c r="AC185" s="234" t="s">
        <v>68</v>
      </c>
      <c r="AD185" s="231" t="s">
        <v>46</v>
      </c>
      <c r="AE185" s="235" t="s">
        <v>68</v>
      </c>
      <c r="AF185" s="238" t="s">
        <v>45</v>
      </c>
      <c r="AG185" s="231" t="s">
        <v>68</v>
      </c>
      <c r="AH185" s="232" t="s">
        <v>46</v>
      </c>
      <c r="AI185" s="235" t="s">
        <v>68</v>
      </c>
      <c r="AJ185" s="238" t="s">
        <v>45</v>
      </c>
      <c r="AK185" s="234" t="s">
        <v>68</v>
      </c>
      <c r="AL185" s="231" t="s">
        <v>46</v>
      </c>
      <c r="AM185" s="233" t="s">
        <v>68</v>
      </c>
      <c r="AN185" s="38"/>
    </row>
    <row r="186" spans="1:40" ht="12.75" x14ac:dyDescent="0.2">
      <c r="A186" s="26"/>
      <c r="B186" s="38"/>
      <c r="C186" s="278" t="s">
        <v>246</v>
      </c>
      <c r="D186" s="278" t="str">
        <f t="shared" ref="D186:E215" si="91">D60</f>
        <v/>
      </c>
      <c r="E186" s="385">
        <f t="shared" si="91"/>
        <v>1005.6138545122235</v>
      </c>
      <c r="F186" s="394">
        <f>+E186*1.015</f>
        <v>1020.6980623299067</v>
      </c>
      <c r="G186" s="394">
        <f>+F186*1.025</f>
        <v>1046.2155138881544</v>
      </c>
      <c r="H186" s="394">
        <f t="shared" ref="H186:L186" si="92">+G186*1.025</f>
        <v>1072.3709017353581</v>
      </c>
      <c r="I186" s="394">
        <f t="shared" si="92"/>
        <v>1099.180174278742</v>
      </c>
      <c r="J186" s="394">
        <f t="shared" si="92"/>
        <v>1126.6596786357104</v>
      </c>
      <c r="K186" s="394">
        <f t="shared" si="92"/>
        <v>1154.8261706016031</v>
      </c>
      <c r="L186" s="394">
        <f t="shared" si="92"/>
        <v>1183.6968248666431</v>
      </c>
      <c r="M186" s="38"/>
      <c r="N186" s="382">
        <f t="shared" ref="N186:N305" si="93">IF(F186=0,"",IF(E186=0,"",F186-E186))</f>
        <v>15.08420781768325</v>
      </c>
      <c r="O186" s="383">
        <f t="shared" ref="O186:O305" si="94">IF(N186="","",N186/E186)</f>
        <v>1.4999999999999899E-2</v>
      </c>
      <c r="P186" s="382">
        <f>IF(G186=0,"",IF(F186=0,"",G186-F186))</f>
        <v>25.517451558247672</v>
      </c>
      <c r="Q186" s="384">
        <f t="shared" ref="Q186:Q305" si="95">IF(P186="","",P186/F186)</f>
        <v>2.5000000000000001E-2</v>
      </c>
      <c r="R186" s="385">
        <f>IF(P186="","",P186+N186)</f>
        <v>40.601659375930922</v>
      </c>
      <c r="S186" s="383">
        <f t="shared" ref="S186:S305" si="96">IF(R186="","",R186/E186)</f>
        <v>4.0374999999999897E-2</v>
      </c>
      <c r="T186" s="382">
        <f t="shared" ref="T186:T249" si="97">IF(H186=0,"",IF(G186=0,"",H186-G186))</f>
        <v>26.155387847203656</v>
      </c>
      <c r="U186" s="386">
        <f t="shared" ref="U186:U304" si="98">IF(T186="","",T186/G186)</f>
        <v>2.4999999999999804E-2</v>
      </c>
      <c r="V186" s="387">
        <f t="shared" ref="V186:V304" si="99">IF(T186="","",T186+R186)</f>
        <v>66.757047223134578</v>
      </c>
      <c r="W186" s="383">
        <f t="shared" ref="W186:W304" si="100">IF(V186="","",V186/E186)</f>
        <v>6.638437499999969E-2</v>
      </c>
      <c r="X186" s="382">
        <f t="shared" ref="X186:X249" si="101">IF(I186=0,"",IF(H186=0,"",I186-H186))</f>
        <v>26.809272543383941</v>
      </c>
      <c r="Y186" s="384">
        <f t="shared" ref="Y186:Y304" si="102">IF(X186="","",X186/H186)</f>
        <v>2.4999999999999991E-2</v>
      </c>
      <c r="Z186" s="385">
        <f t="shared" ref="Z186:Z304" si="103">IF(X186="","",X186+V186)</f>
        <v>93.566319766518518</v>
      </c>
      <c r="AA186" s="383">
        <f t="shared" ref="AA186:AA304" si="104">IF(Z186="","",Z186/E186)</f>
        <v>9.304398437499968E-2</v>
      </c>
      <c r="AB186" s="382">
        <f t="shared" ref="AB186:AB249" si="105">IF(J186=0,"",IF(I186=0,"",J186-I186))</f>
        <v>27.479504356968391</v>
      </c>
      <c r="AC186" s="384">
        <f t="shared" ref="AC186:AC304" si="106">IF(AB186="","",AB186/I186)</f>
        <v>2.4999999999999856E-2</v>
      </c>
      <c r="AD186" s="385">
        <f t="shared" ref="AD186:AD304" si="107">IF(AB186="","",AB186+Z186)</f>
        <v>121.04582412348691</v>
      </c>
      <c r="AE186" s="383">
        <f t="shared" ref="AE186:AE304" si="108">IF(AD186="","",AD186/E186)</f>
        <v>0.1203700839843745</v>
      </c>
      <c r="AF186" s="382">
        <f t="shared" ref="AF186:AF249" si="109">IF(K186=0,"",IF(J186=0,"",K186-J186))</f>
        <v>28.166491965892646</v>
      </c>
      <c r="AG186" s="386">
        <f t="shared" ref="AG186:AG304" si="110">IF(AF186="","",AF186/J186)</f>
        <v>2.4999999999999901E-2</v>
      </c>
      <c r="AH186" s="387">
        <f t="shared" ref="AH186:AH304" si="111">IF(AF186="","",AF186+AD186)</f>
        <v>149.21231608937956</v>
      </c>
      <c r="AI186" s="383">
        <f t="shared" ref="AI186:AI304" si="112">IF(AH186="","",AH186/E186)</f>
        <v>0.14837933608398376</v>
      </c>
      <c r="AJ186" s="382">
        <f t="shared" ref="AJ186:AJ249" si="113">IF(L186=0,"",IF(K186=0,"",L186-K186))</f>
        <v>28.870654265040002</v>
      </c>
      <c r="AK186" s="384">
        <f t="shared" ref="AK186:AK304" si="114">IF(AJ186="","",AJ186/K186)</f>
        <v>2.4999999999999935E-2</v>
      </c>
      <c r="AL186" s="385">
        <f t="shared" ref="AL186:AL304" si="115">IF(AJ186="","",AJ186+AH186)</f>
        <v>178.08297035441956</v>
      </c>
      <c r="AM186" s="397">
        <f t="shared" ref="AM186:AM304" si="116">IF(AL186="","",AL186/E186)</f>
        <v>0.17708881948608327</v>
      </c>
      <c r="AN186" s="38"/>
    </row>
    <row r="187" spans="1:40" ht="12.75" x14ac:dyDescent="0.2">
      <c r="A187" s="26"/>
      <c r="B187" s="38"/>
      <c r="C187" s="278" t="s">
        <v>246</v>
      </c>
      <c r="D187" s="278" t="str">
        <f t="shared" si="91"/>
        <v>Bellingen</v>
      </c>
      <c r="E187" s="385">
        <f t="shared" si="91"/>
        <v>904.12000533916739</v>
      </c>
      <c r="F187" s="394">
        <f t="shared" ref="F187:F191" si="117">+E187*1.015</f>
        <v>917.68180541925483</v>
      </c>
      <c r="G187" s="394">
        <f t="shared" ref="G187:L187" si="118">+F187*1.025</f>
        <v>940.62385055473612</v>
      </c>
      <c r="H187" s="394">
        <f t="shared" si="118"/>
        <v>964.13944681860448</v>
      </c>
      <c r="I187" s="394">
        <f t="shared" si="118"/>
        <v>988.24293298906946</v>
      </c>
      <c r="J187" s="394">
        <f t="shared" si="118"/>
        <v>1012.9490063137961</v>
      </c>
      <c r="K187" s="394">
        <f t="shared" si="118"/>
        <v>1038.2727314716408</v>
      </c>
      <c r="L187" s="394">
        <f t="shared" si="118"/>
        <v>1064.2295497584316</v>
      </c>
      <c r="M187" s="38"/>
      <c r="N187" s="382">
        <f t="shared" si="93"/>
        <v>13.561800080087437</v>
      </c>
      <c r="O187" s="383">
        <f t="shared" si="94"/>
        <v>1.4999999999999918E-2</v>
      </c>
      <c r="P187" s="382">
        <f t="shared" ref="P187:P250" si="119">IF(G187=0,"",IF(F187=0,"",G187-F187))</f>
        <v>22.942045135481294</v>
      </c>
      <c r="Q187" s="384">
        <f t="shared" si="95"/>
        <v>2.4999999999999915E-2</v>
      </c>
      <c r="R187" s="385">
        <f t="shared" ref="R187:R250" si="120">IF(P187="","",P187+N187)</f>
        <v>36.503845215568731</v>
      </c>
      <c r="S187" s="383">
        <f t="shared" si="96"/>
        <v>4.0374999999999835E-2</v>
      </c>
      <c r="T187" s="382">
        <f t="shared" si="97"/>
        <v>23.51559626386836</v>
      </c>
      <c r="U187" s="386">
        <f t="shared" si="98"/>
        <v>2.4999999999999956E-2</v>
      </c>
      <c r="V187" s="387">
        <f t="shared" si="99"/>
        <v>60.019441479437091</v>
      </c>
      <c r="W187" s="383">
        <f t="shared" si="100"/>
        <v>6.6384374999999773E-2</v>
      </c>
      <c r="X187" s="382">
        <f t="shared" si="101"/>
        <v>24.103486170464976</v>
      </c>
      <c r="Y187" s="384">
        <f t="shared" si="102"/>
        <v>2.4999999999999859E-2</v>
      </c>
      <c r="Z187" s="385">
        <f t="shared" si="103"/>
        <v>84.122927649902067</v>
      </c>
      <c r="AA187" s="383">
        <f t="shared" si="104"/>
        <v>9.3043984374999625E-2</v>
      </c>
      <c r="AB187" s="382">
        <f t="shared" si="105"/>
        <v>24.706073324726617</v>
      </c>
      <c r="AC187" s="384">
        <f t="shared" si="106"/>
        <v>2.499999999999988E-2</v>
      </c>
      <c r="AD187" s="385">
        <f t="shared" si="107"/>
        <v>108.82900097462868</v>
      </c>
      <c r="AE187" s="383">
        <f t="shared" si="108"/>
        <v>0.12037008398437449</v>
      </c>
      <c r="AF187" s="382">
        <f t="shared" si="109"/>
        <v>25.323725157844706</v>
      </c>
      <c r="AG187" s="386">
        <f t="shared" si="110"/>
        <v>2.4999999999999807E-2</v>
      </c>
      <c r="AH187" s="387">
        <f t="shared" si="111"/>
        <v>134.15272613247339</v>
      </c>
      <c r="AI187" s="383">
        <f t="shared" si="112"/>
        <v>0.14837933608398363</v>
      </c>
      <c r="AJ187" s="382">
        <f t="shared" si="113"/>
        <v>25.956818286790849</v>
      </c>
      <c r="AK187" s="384">
        <f t="shared" si="114"/>
        <v>2.4999999999999835E-2</v>
      </c>
      <c r="AL187" s="385">
        <f t="shared" si="115"/>
        <v>160.10954441926424</v>
      </c>
      <c r="AM187" s="397">
        <f t="shared" si="116"/>
        <v>0.17708881948608302</v>
      </c>
      <c r="AN187" s="38"/>
    </row>
    <row r="188" spans="1:40" ht="12.75" x14ac:dyDescent="0.2">
      <c r="A188" s="26"/>
      <c r="B188" s="38"/>
      <c r="C188" s="278" t="s">
        <v>246</v>
      </c>
      <c r="D188" s="278" t="str">
        <f t="shared" si="91"/>
        <v>Dorrigo</v>
      </c>
      <c r="E188" s="385">
        <f t="shared" si="91"/>
        <v>783.96176613909779</v>
      </c>
      <c r="F188" s="394">
        <f t="shared" si="117"/>
        <v>795.72119263118418</v>
      </c>
      <c r="G188" s="394">
        <f t="shared" ref="G188:L188" si="121">+F188*1.025</f>
        <v>815.61422244696371</v>
      </c>
      <c r="H188" s="394">
        <f t="shared" si="121"/>
        <v>836.00457800813774</v>
      </c>
      <c r="I188" s="394">
        <f t="shared" si="121"/>
        <v>856.90469245834106</v>
      </c>
      <c r="J188" s="394">
        <f t="shared" si="121"/>
        <v>878.32730976979951</v>
      </c>
      <c r="K188" s="394">
        <f t="shared" si="121"/>
        <v>900.28549251404445</v>
      </c>
      <c r="L188" s="394">
        <f t="shared" si="121"/>
        <v>922.79262982689545</v>
      </c>
      <c r="M188" s="38"/>
      <c r="N188" s="382">
        <f t="shared" si="93"/>
        <v>11.759426492086391</v>
      </c>
      <c r="O188" s="383">
        <f t="shared" si="94"/>
        <v>1.4999999999999902E-2</v>
      </c>
      <c r="P188" s="382">
        <f t="shared" si="119"/>
        <v>19.893029815779528</v>
      </c>
      <c r="Q188" s="384">
        <f t="shared" si="95"/>
        <v>2.4999999999999904E-2</v>
      </c>
      <c r="R188" s="385">
        <f t="shared" si="120"/>
        <v>31.652456307865918</v>
      </c>
      <c r="S188" s="383">
        <f t="shared" si="96"/>
        <v>4.03749999999998E-2</v>
      </c>
      <c r="T188" s="382">
        <f t="shared" si="97"/>
        <v>20.390355561174033</v>
      </c>
      <c r="U188" s="386">
        <f t="shared" si="98"/>
        <v>2.4999999999999929E-2</v>
      </c>
      <c r="V188" s="387">
        <f t="shared" si="99"/>
        <v>52.042811869039951</v>
      </c>
      <c r="W188" s="383">
        <f t="shared" si="100"/>
        <v>6.6384374999999718E-2</v>
      </c>
      <c r="X188" s="382">
        <f t="shared" si="101"/>
        <v>20.900114450203318</v>
      </c>
      <c r="Y188" s="384">
        <f t="shared" si="102"/>
        <v>2.4999999999999849E-2</v>
      </c>
      <c r="Z188" s="385">
        <f t="shared" si="103"/>
        <v>72.94292631924327</v>
      </c>
      <c r="AA188" s="383">
        <f t="shared" si="104"/>
        <v>9.3043984374999555E-2</v>
      </c>
      <c r="AB188" s="382">
        <f t="shared" si="105"/>
        <v>21.422617311458453</v>
      </c>
      <c r="AC188" s="384">
        <f t="shared" si="106"/>
        <v>2.4999999999999915E-2</v>
      </c>
      <c r="AD188" s="385">
        <f t="shared" si="107"/>
        <v>94.365543630701723</v>
      </c>
      <c r="AE188" s="383">
        <f t="shared" si="108"/>
        <v>0.12037008398437445</v>
      </c>
      <c r="AF188" s="382">
        <f t="shared" si="109"/>
        <v>21.958182744244937</v>
      </c>
      <c r="AG188" s="386">
        <f t="shared" si="110"/>
        <v>2.4999999999999942E-2</v>
      </c>
      <c r="AH188" s="387">
        <f t="shared" si="111"/>
        <v>116.32372637494666</v>
      </c>
      <c r="AI188" s="383">
        <f t="shared" si="112"/>
        <v>0.14837933608398374</v>
      </c>
      <c r="AJ188" s="382">
        <f t="shared" si="113"/>
        <v>22.507137312851</v>
      </c>
      <c r="AK188" s="384">
        <f t="shared" si="114"/>
        <v>2.4999999999999876E-2</v>
      </c>
      <c r="AL188" s="385">
        <f t="shared" si="115"/>
        <v>138.83086368779766</v>
      </c>
      <c r="AM188" s="397">
        <f t="shared" si="116"/>
        <v>0.17708881948608321</v>
      </c>
      <c r="AN188" s="38"/>
    </row>
    <row r="189" spans="1:40" ht="12.75" x14ac:dyDescent="0.2">
      <c r="A189" s="26"/>
      <c r="B189" s="38"/>
      <c r="C189" s="278" t="s">
        <v>246</v>
      </c>
      <c r="D189" s="278" t="str">
        <f t="shared" si="91"/>
        <v>Mylestom</v>
      </c>
      <c r="E189" s="385">
        <f t="shared" si="91"/>
        <v>1051.8655511864406</v>
      </c>
      <c r="F189" s="394">
        <f t="shared" si="117"/>
        <v>1067.6435344542372</v>
      </c>
      <c r="G189" s="394">
        <f t="shared" ref="G189:L189" si="122">+F189*1.025</f>
        <v>1094.3346228155931</v>
      </c>
      <c r="H189" s="394">
        <f t="shared" si="122"/>
        <v>1121.6929883859827</v>
      </c>
      <c r="I189" s="394">
        <f t="shared" si="122"/>
        <v>1149.7353130956321</v>
      </c>
      <c r="J189" s="394">
        <f t="shared" si="122"/>
        <v>1178.4786959230228</v>
      </c>
      <c r="K189" s="394">
        <f t="shared" si="122"/>
        <v>1207.9406633210983</v>
      </c>
      <c r="L189" s="394">
        <f t="shared" si="122"/>
        <v>1238.1391799041257</v>
      </c>
      <c r="M189" s="38"/>
      <c r="N189" s="382">
        <f t="shared" si="93"/>
        <v>15.777983267796571</v>
      </c>
      <c r="O189" s="383">
        <f t="shared" si="94"/>
        <v>1.4999999999999965E-2</v>
      </c>
      <c r="P189" s="382">
        <f t="shared" si="119"/>
        <v>26.691088361355924</v>
      </c>
      <c r="Q189" s="384">
        <f t="shared" si="95"/>
        <v>2.4999999999999994E-2</v>
      </c>
      <c r="R189" s="385">
        <f t="shared" si="120"/>
        <v>42.469071629152495</v>
      </c>
      <c r="S189" s="383">
        <f t="shared" si="96"/>
        <v>4.037499999999996E-2</v>
      </c>
      <c r="T189" s="382">
        <f t="shared" si="97"/>
        <v>27.358365570389651</v>
      </c>
      <c r="U189" s="386">
        <f t="shared" si="98"/>
        <v>2.4999999999999838E-2</v>
      </c>
      <c r="V189" s="387">
        <f t="shared" si="99"/>
        <v>69.827437199542146</v>
      </c>
      <c r="W189" s="383">
        <f t="shared" si="100"/>
        <v>6.6384374999999787E-2</v>
      </c>
      <c r="X189" s="382">
        <f t="shared" si="101"/>
        <v>28.042324709649392</v>
      </c>
      <c r="Y189" s="384">
        <f t="shared" si="102"/>
        <v>2.4999999999999842E-2</v>
      </c>
      <c r="Z189" s="385">
        <f t="shared" si="103"/>
        <v>97.869761909191539</v>
      </c>
      <c r="AA189" s="383">
        <f t="shared" si="104"/>
        <v>9.3043984374999611E-2</v>
      </c>
      <c r="AB189" s="382">
        <f t="shared" si="105"/>
        <v>28.743382827390633</v>
      </c>
      <c r="AC189" s="384">
        <f t="shared" si="106"/>
        <v>2.4999999999999852E-2</v>
      </c>
      <c r="AD189" s="385">
        <f t="shared" si="107"/>
        <v>126.61314473658217</v>
      </c>
      <c r="AE189" s="383">
        <f t="shared" si="108"/>
        <v>0.12037008398437445</v>
      </c>
      <c r="AF189" s="382">
        <f t="shared" si="109"/>
        <v>29.461967398075558</v>
      </c>
      <c r="AG189" s="386">
        <f t="shared" si="110"/>
        <v>2.4999999999999991E-2</v>
      </c>
      <c r="AH189" s="387">
        <f t="shared" si="111"/>
        <v>156.07511213465773</v>
      </c>
      <c r="AI189" s="383">
        <f t="shared" si="112"/>
        <v>0.14837933608398379</v>
      </c>
      <c r="AJ189" s="382">
        <f t="shared" si="113"/>
        <v>30.198516583027413</v>
      </c>
      <c r="AK189" s="384">
        <f t="shared" si="114"/>
        <v>2.4999999999999963E-2</v>
      </c>
      <c r="AL189" s="385">
        <f t="shared" si="115"/>
        <v>186.27362871768514</v>
      </c>
      <c r="AM189" s="397">
        <f t="shared" si="116"/>
        <v>0.17708881948608335</v>
      </c>
      <c r="AN189" s="38"/>
    </row>
    <row r="190" spans="1:40" ht="12.75" x14ac:dyDescent="0.2">
      <c r="A190" s="26"/>
      <c r="B190" s="38"/>
      <c r="C190" s="278" t="s">
        <v>246</v>
      </c>
      <c r="D190" s="278" t="str">
        <f t="shared" si="91"/>
        <v>Rural</v>
      </c>
      <c r="E190" s="385">
        <f t="shared" si="91"/>
        <v>1416.2639827138225</v>
      </c>
      <c r="F190" s="394">
        <f t="shared" si="117"/>
        <v>1437.5079424545297</v>
      </c>
      <c r="G190" s="394">
        <f t="shared" ref="G190:L190" si="123">+F190*1.025</f>
        <v>1473.4456410158928</v>
      </c>
      <c r="H190" s="394">
        <f t="shared" si="123"/>
        <v>1510.2817820412899</v>
      </c>
      <c r="I190" s="394">
        <f t="shared" si="123"/>
        <v>1548.038826592322</v>
      </c>
      <c r="J190" s="394">
        <f t="shared" si="123"/>
        <v>1586.73979725713</v>
      </c>
      <c r="K190" s="394">
        <f t="shared" si="123"/>
        <v>1626.4082921885581</v>
      </c>
      <c r="L190" s="394">
        <f t="shared" si="123"/>
        <v>1667.0684994932719</v>
      </c>
      <c r="M190" s="38"/>
      <c r="N190" s="382">
        <f t="shared" si="93"/>
        <v>21.243959740707169</v>
      </c>
      <c r="O190" s="383">
        <f t="shared" si="94"/>
        <v>1.499999999999988E-2</v>
      </c>
      <c r="P190" s="382">
        <f t="shared" si="119"/>
        <v>35.93769856136305</v>
      </c>
      <c r="Q190" s="384">
        <f t="shared" si="95"/>
        <v>2.4999999999999866E-2</v>
      </c>
      <c r="R190" s="385">
        <f t="shared" si="120"/>
        <v>57.181658302070218</v>
      </c>
      <c r="S190" s="383">
        <f t="shared" si="96"/>
        <v>4.0374999999999737E-2</v>
      </c>
      <c r="T190" s="382">
        <f t="shared" si="97"/>
        <v>36.836141025397183</v>
      </c>
      <c r="U190" s="386">
        <f t="shared" si="98"/>
        <v>2.4999999999999908E-2</v>
      </c>
      <c r="V190" s="387">
        <f t="shared" si="99"/>
        <v>94.017799327467401</v>
      </c>
      <c r="W190" s="383">
        <f t="shared" si="100"/>
        <v>6.6384374999999635E-2</v>
      </c>
      <c r="X190" s="382">
        <f t="shared" si="101"/>
        <v>37.757044551032095</v>
      </c>
      <c r="Y190" s="384">
        <f t="shared" si="102"/>
        <v>2.4999999999999897E-2</v>
      </c>
      <c r="Z190" s="385">
        <f t="shared" si="103"/>
        <v>131.7748438784995</v>
      </c>
      <c r="AA190" s="383">
        <f t="shared" si="104"/>
        <v>9.3043984374999514E-2</v>
      </c>
      <c r="AB190" s="382">
        <f t="shared" si="105"/>
        <v>38.700970664807983</v>
      </c>
      <c r="AC190" s="384">
        <f t="shared" si="106"/>
        <v>2.4999999999999956E-2</v>
      </c>
      <c r="AD190" s="385">
        <f t="shared" si="107"/>
        <v>170.47581454330748</v>
      </c>
      <c r="AE190" s="383">
        <f t="shared" si="108"/>
        <v>0.12037008398437446</v>
      </c>
      <c r="AF190" s="382">
        <f t="shared" si="109"/>
        <v>39.668494931428086</v>
      </c>
      <c r="AG190" s="386">
        <f t="shared" si="110"/>
        <v>2.4999999999999897E-2</v>
      </c>
      <c r="AH190" s="387">
        <f t="shared" si="111"/>
        <v>210.14430947473556</v>
      </c>
      <c r="AI190" s="383">
        <f t="shared" si="112"/>
        <v>0.14837933608398371</v>
      </c>
      <c r="AJ190" s="382">
        <f t="shared" si="113"/>
        <v>40.660207304713822</v>
      </c>
      <c r="AK190" s="384">
        <f t="shared" si="114"/>
        <v>2.4999999999999918E-2</v>
      </c>
      <c r="AL190" s="385">
        <f t="shared" si="115"/>
        <v>250.80451677944939</v>
      </c>
      <c r="AM190" s="397">
        <f t="shared" si="116"/>
        <v>0.17708881948608321</v>
      </c>
      <c r="AN190" s="38"/>
    </row>
    <row r="191" spans="1:40" ht="12.75" x14ac:dyDescent="0.2">
      <c r="A191" s="26"/>
      <c r="B191" s="38"/>
      <c r="C191" s="278" t="s">
        <v>246</v>
      </c>
      <c r="D191" s="278" t="str">
        <f t="shared" si="91"/>
        <v>Urunga</v>
      </c>
      <c r="E191" s="385">
        <f t="shared" si="91"/>
        <v>993.80097749945958</v>
      </c>
      <c r="F191" s="394">
        <f t="shared" si="117"/>
        <v>1008.7079921619513</v>
      </c>
      <c r="G191" s="394">
        <f t="shared" ref="G191:L191" si="124">+F191*1.025</f>
        <v>1033.9256919659999</v>
      </c>
      <c r="H191" s="394">
        <f t="shared" si="124"/>
        <v>1059.7738342651498</v>
      </c>
      <c r="I191" s="394">
        <f t="shared" si="124"/>
        <v>1086.2681801217784</v>
      </c>
      <c r="J191" s="394">
        <f t="shared" si="124"/>
        <v>1113.4248846248229</v>
      </c>
      <c r="K191" s="394">
        <f t="shared" si="124"/>
        <v>1141.2605067404434</v>
      </c>
      <c r="L191" s="394">
        <f t="shared" si="124"/>
        <v>1169.7920194089543</v>
      </c>
      <c r="M191" s="38"/>
      <c r="N191" s="382">
        <f t="shared" si="93"/>
        <v>14.907014662491747</v>
      </c>
      <c r="O191" s="383">
        <f t="shared" si="94"/>
        <v>1.4999999999999852E-2</v>
      </c>
      <c r="P191" s="382">
        <f t="shared" si="119"/>
        <v>25.217699804048607</v>
      </c>
      <c r="Q191" s="384">
        <f t="shared" si="95"/>
        <v>2.4999999999999824E-2</v>
      </c>
      <c r="R191" s="385">
        <f t="shared" si="120"/>
        <v>40.124714466540354</v>
      </c>
      <c r="S191" s="383">
        <f t="shared" si="96"/>
        <v>4.0374999999999668E-2</v>
      </c>
      <c r="T191" s="382">
        <f t="shared" si="97"/>
        <v>25.848142299149913</v>
      </c>
      <c r="U191" s="386">
        <f t="shared" si="98"/>
        <v>2.4999999999999918E-2</v>
      </c>
      <c r="V191" s="387">
        <f t="shared" si="99"/>
        <v>65.972856765690267</v>
      </c>
      <c r="W191" s="383">
        <f t="shared" si="100"/>
        <v>6.6384374999999579E-2</v>
      </c>
      <c r="X191" s="382">
        <f t="shared" si="101"/>
        <v>26.49434585662857</v>
      </c>
      <c r="Y191" s="384">
        <f t="shared" si="102"/>
        <v>2.4999999999999835E-2</v>
      </c>
      <c r="Z191" s="385">
        <f t="shared" si="103"/>
        <v>92.467202622318837</v>
      </c>
      <c r="AA191" s="383">
        <f t="shared" si="104"/>
        <v>9.3043984374999389E-2</v>
      </c>
      <c r="AB191" s="382">
        <f t="shared" si="105"/>
        <v>27.156704503044466</v>
      </c>
      <c r="AC191" s="384">
        <f t="shared" si="106"/>
        <v>2.5000000000000005E-2</v>
      </c>
      <c r="AD191" s="385">
        <f t="shared" si="107"/>
        <v>119.6239071253633</v>
      </c>
      <c r="AE191" s="383">
        <f t="shared" si="108"/>
        <v>0.12037008398437438</v>
      </c>
      <c r="AF191" s="382">
        <f t="shared" si="109"/>
        <v>27.835622115620481</v>
      </c>
      <c r="AG191" s="386">
        <f t="shared" si="110"/>
        <v>2.4999999999999918E-2</v>
      </c>
      <c r="AH191" s="387">
        <f t="shared" si="111"/>
        <v>147.45952924098378</v>
      </c>
      <c r="AI191" s="383">
        <f t="shared" si="112"/>
        <v>0.14837933608398365</v>
      </c>
      <c r="AJ191" s="382">
        <f t="shared" si="113"/>
        <v>28.531512668510913</v>
      </c>
      <c r="AK191" s="384">
        <f t="shared" si="114"/>
        <v>2.4999999999999852E-2</v>
      </c>
      <c r="AL191" s="385">
        <f t="shared" si="115"/>
        <v>175.9910419094947</v>
      </c>
      <c r="AM191" s="397">
        <f t="shared" si="116"/>
        <v>0.17708881948608307</v>
      </c>
      <c r="AN191" s="38"/>
    </row>
    <row r="192" spans="1:40" ht="12.75" x14ac:dyDescent="0.2">
      <c r="A192" s="26"/>
      <c r="B192" s="38"/>
      <c r="C192" s="278" t="s">
        <v>246</v>
      </c>
      <c r="D192" s="278" t="str">
        <f t="shared" si="91"/>
        <v/>
      </c>
      <c r="E192" s="385" t="str">
        <f t="shared" si="91"/>
        <v/>
      </c>
      <c r="F192" s="394"/>
      <c r="G192" s="394"/>
      <c r="H192" s="394"/>
      <c r="I192" s="394"/>
      <c r="J192" s="394"/>
      <c r="K192" s="394"/>
      <c r="L192" s="394"/>
      <c r="M192" s="38"/>
      <c r="N192" s="382" t="str">
        <f t="shared" si="93"/>
        <v/>
      </c>
      <c r="O192" s="383" t="str">
        <f t="shared" si="94"/>
        <v/>
      </c>
      <c r="P192" s="382" t="str">
        <f t="shared" si="119"/>
        <v/>
      </c>
      <c r="Q192" s="384" t="str">
        <f t="shared" si="95"/>
        <v/>
      </c>
      <c r="R192" s="385" t="str">
        <f t="shared" si="120"/>
        <v/>
      </c>
      <c r="S192" s="383" t="str">
        <f t="shared" si="96"/>
        <v/>
      </c>
      <c r="T192" s="382" t="str">
        <f t="shared" si="97"/>
        <v/>
      </c>
      <c r="U192" s="386" t="str">
        <f t="shared" si="98"/>
        <v/>
      </c>
      <c r="V192" s="387" t="str">
        <f t="shared" si="99"/>
        <v/>
      </c>
      <c r="W192" s="383" t="str">
        <f t="shared" si="100"/>
        <v/>
      </c>
      <c r="X192" s="382" t="str">
        <f t="shared" si="101"/>
        <v/>
      </c>
      <c r="Y192" s="384" t="str">
        <f t="shared" si="102"/>
        <v/>
      </c>
      <c r="Z192" s="385" t="str">
        <f t="shared" si="103"/>
        <v/>
      </c>
      <c r="AA192" s="383" t="str">
        <f t="shared" si="104"/>
        <v/>
      </c>
      <c r="AB192" s="382" t="str">
        <f t="shared" si="105"/>
        <v/>
      </c>
      <c r="AC192" s="384" t="str">
        <f t="shared" si="106"/>
        <v/>
      </c>
      <c r="AD192" s="385" t="str">
        <f t="shared" si="107"/>
        <v/>
      </c>
      <c r="AE192" s="383" t="str">
        <f t="shared" si="108"/>
        <v/>
      </c>
      <c r="AF192" s="382" t="str">
        <f t="shared" si="109"/>
        <v/>
      </c>
      <c r="AG192" s="386" t="str">
        <f t="shared" si="110"/>
        <v/>
      </c>
      <c r="AH192" s="387" t="str">
        <f t="shared" si="111"/>
        <v/>
      </c>
      <c r="AI192" s="383" t="str">
        <f t="shared" si="112"/>
        <v/>
      </c>
      <c r="AJ192" s="382" t="str">
        <f t="shared" si="113"/>
        <v/>
      </c>
      <c r="AK192" s="384" t="str">
        <f t="shared" si="114"/>
        <v/>
      </c>
      <c r="AL192" s="385" t="str">
        <f t="shared" si="115"/>
        <v/>
      </c>
      <c r="AM192" s="397" t="str">
        <f t="shared" si="116"/>
        <v/>
      </c>
      <c r="AN192" s="38"/>
    </row>
    <row r="193" spans="1:40" ht="12.75" x14ac:dyDescent="0.2">
      <c r="A193" s="26"/>
      <c r="B193" s="38"/>
      <c r="C193" s="278" t="s">
        <v>246</v>
      </c>
      <c r="D193" s="278" t="str">
        <f t="shared" si="91"/>
        <v/>
      </c>
      <c r="E193" s="385" t="str">
        <f t="shared" si="91"/>
        <v/>
      </c>
      <c r="F193" s="394"/>
      <c r="G193" s="394"/>
      <c r="H193" s="394"/>
      <c r="I193" s="394"/>
      <c r="J193" s="394"/>
      <c r="K193" s="394"/>
      <c r="L193" s="394"/>
      <c r="M193" s="38"/>
      <c r="N193" s="382" t="str">
        <f t="shared" si="93"/>
        <v/>
      </c>
      <c r="O193" s="383" t="str">
        <f t="shared" si="94"/>
        <v/>
      </c>
      <c r="P193" s="382" t="str">
        <f t="shared" si="119"/>
        <v/>
      </c>
      <c r="Q193" s="384" t="str">
        <f t="shared" si="95"/>
        <v/>
      </c>
      <c r="R193" s="385" t="str">
        <f t="shared" si="120"/>
        <v/>
      </c>
      <c r="S193" s="383" t="str">
        <f t="shared" si="96"/>
        <v/>
      </c>
      <c r="T193" s="382" t="str">
        <f t="shared" si="97"/>
        <v/>
      </c>
      <c r="U193" s="386" t="str">
        <f t="shared" si="98"/>
        <v/>
      </c>
      <c r="V193" s="387" t="str">
        <f t="shared" si="99"/>
        <v/>
      </c>
      <c r="W193" s="383" t="str">
        <f t="shared" si="100"/>
        <v/>
      </c>
      <c r="X193" s="382" t="str">
        <f t="shared" si="101"/>
        <v/>
      </c>
      <c r="Y193" s="384" t="str">
        <f t="shared" si="102"/>
        <v/>
      </c>
      <c r="Z193" s="385" t="str">
        <f t="shared" si="103"/>
        <v/>
      </c>
      <c r="AA193" s="383" t="str">
        <f t="shared" si="104"/>
        <v/>
      </c>
      <c r="AB193" s="382" t="str">
        <f t="shared" si="105"/>
        <v/>
      </c>
      <c r="AC193" s="384" t="str">
        <f t="shared" si="106"/>
        <v/>
      </c>
      <c r="AD193" s="385" t="str">
        <f t="shared" si="107"/>
        <v/>
      </c>
      <c r="AE193" s="383" t="str">
        <f t="shared" si="108"/>
        <v/>
      </c>
      <c r="AF193" s="382" t="str">
        <f t="shared" si="109"/>
        <v/>
      </c>
      <c r="AG193" s="386" t="str">
        <f t="shared" si="110"/>
        <v/>
      </c>
      <c r="AH193" s="387" t="str">
        <f t="shared" si="111"/>
        <v/>
      </c>
      <c r="AI193" s="383" t="str">
        <f t="shared" si="112"/>
        <v/>
      </c>
      <c r="AJ193" s="382" t="str">
        <f t="shared" si="113"/>
        <v/>
      </c>
      <c r="AK193" s="384" t="str">
        <f t="shared" si="114"/>
        <v/>
      </c>
      <c r="AL193" s="385" t="str">
        <f t="shared" si="115"/>
        <v/>
      </c>
      <c r="AM193" s="397" t="str">
        <f t="shared" si="116"/>
        <v/>
      </c>
      <c r="AN193" s="38"/>
    </row>
    <row r="194" spans="1:40" ht="12.75" x14ac:dyDescent="0.2">
      <c r="A194" s="26"/>
      <c r="B194" s="38"/>
      <c r="C194" s="278" t="s">
        <v>246</v>
      </c>
      <c r="D194" s="278" t="str">
        <f t="shared" si="91"/>
        <v/>
      </c>
      <c r="E194" s="385" t="str">
        <f t="shared" si="91"/>
        <v/>
      </c>
      <c r="F194" s="394"/>
      <c r="G194" s="394"/>
      <c r="H194" s="394"/>
      <c r="I194" s="394"/>
      <c r="J194" s="394"/>
      <c r="K194" s="394"/>
      <c r="L194" s="394"/>
      <c r="M194" s="38"/>
      <c r="N194" s="382" t="str">
        <f t="shared" si="93"/>
        <v/>
      </c>
      <c r="O194" s="383" t="str">
        <f t="shared" si="94"/>
        <v/>
      </c>
      <c r="P194" s="382" t="str">
        <f t="shared" si="119"/>
        <v/>
      </c>
      <c r="Q194" s="384" t="str">
        <f t="shared" si="95"/>
        <v/>
      </c>
      <c r="R194" s="385" t="str">
        <f t="shared" si="120"/>
        <v/>
      </c>
      <c r="S194" s="383" t="str">
        <f t="shared" si="96"/>
        <v/>
      </c>
      <c r="T194" s="382" t="str">
        <f t="shared" si="97"/>
        <v/>
      </c>
      <c r="U194" s="386" t="str">
        <f t="shared" si="98"/>
        <v/>
      </c>
      <c r="V194" s="387" t="str">
        <f t="shared" si="99"/>
        <v/>
      </c>
      <c r="W194" s="383" t="str">
        <f t="shared" si="100"/>
        <v/>
      </c>
      <c r="X194" s="382" t="str">
        <f t="shared" si="101"/>
        <v/>
      </c>
      <c r="Y194" s="384" t="str">
        <f t="shared" si="102"/>
        <v/>
      </c>
      <c r="Z194" s="385" t="str">
        <f t="shared" si="103"/>
        <v/>
      </c>
      <c r="AA194" s="383" t="str">
        <f t="shared" si="104"/>
        <v/>
      </c>
      <c r="AB194" s="382" t="str">
        <f t="shared" si="105"/>
        <v/>
      </c>
      <c r="AC194" s="384" t="str">
        <f t="shared" si="106"/>
        <v/>
      </c>
      <c r="AD194" s="385" t="str">
        <f t="shared" si="107"/>
        <v/>
      </c>
      <c r="AE194" s="383" t="str">
        <f t="shared" si="108"/>
        <v/>
      </c>
      <c r="AF194" s="382" t="str">
        <f t="shared" si="109"/>
        <v/>
      </c>
      <c r="AG194" s="386" t="str">
        <f t="shared" si="110"/>
        <v/>
      </c>
      <c r="AH194" s="387" t="str">
        <f t="shared" si="111"/>
        <v/>
      </c>
      <c r="AI194" s="383" t="str">
        <f t="shared" si="112"/>
        <v/>
      </c>
      <c r="AJ194" s="382" t="str">
        <f t="shared" si="113"/>
        <v/>
      </c>
      <c r="AK194" s="384" t="str">
        <f t="shared" si="114"/>
        <v/>
      </c>
      <c r="AL194" s="385" t="str">
        <f t="shared" si="115"/>
        <v/>
      </c>
      <c r="AM194" s="397" t="str">
        <f t="shared" si="116"/>
        <v/>
      </c>
      <c r="AN194" s="38"/>
    </row>
    <row r="195" spans="1:40" ht="12.75" x14ac:dyDescent="0.2">
      <c r="A195" s="26"/>
      <c r="B195" s="38"/>
      <c r="C195" s="278" t="s">
        <v>246</v>
      </c>
      <c r="D195" s="278" t="str">
        <f t="shared" si="91"/>
        <v/>
      </c>
      <c r="E195" s="385" t="str">
        <f t="shared" si="91"/>
        <v/>
      </c>
      <c r="F195" s="394"/>
      <c r="G195" s="394"/>
      <c r="H195" s="394"/>
      <c r="I195" s="394"/>
      <c r="J195" s="394"/>
      <c r="K195" s="394"/>
      <c r="L195" s="394"/>
      <c r="M195" s="38"/>
      <c r="N195" s="382" t="str">
        <f t="shared" si="93"/>
        <v/>
      </c>
      <c r="O195" s="383" t="str">
        <f t="shared" si="94"/>
        <v/>
      </c>
      <c r="P195" s="382" t="str">
        <f t="shared" si="119"/>
        <v/>
      </c>
      <c r="Q195" s="384" t="str">
        <f t="shared" si="95"/>
        <v/>
      </c>
      <c r="R195" s="385" t="str">
        <f t="shared" si="120"/>
        <v/>
      </c>
      <c r="S195" s="383" t="str">
        <f t="shared" si="96"/>
        <v/>
      </c>
      <c r="T195" s="382" t="str">
        <f t="shared" si="97"/>
        <v/>
      </c>
      <c r="U195" s="386" t="str">
        <f t="shared" si="98"/>
        <v/>
      </c>
      <c r="V195" s="387" t="str">
        <f t="shared" si="99"/>
        <v/>
      </c>
      <c r="W195" s="383" t="str">
        <f t="shared" si="100"/>
        <v/>
      </c>
      <c r="X195" s="382" t="str">
        <f t="shared" si="101"/>
        <v/>
      </c>
      <c r="Y195" s="384" t="str">
        <f t="shared" si="102"/>
        <v/>
      </c>
      <c r="Z195" s="385" t="str">
        <f t="shared" si="103"/>
        <v/>
      </c>
      <c r="AA195" s="383" t="str">
        <f t="shared" si="104"/>
        <v/>
      </c>
      <c r="AB195" s="382" t="str">
        <f t="shared" si="105"/>
        <v/>
      </c>
      <c r="AC195" s="384" t="str">
        <f t="shared" si="106"/>
        <v/>
      </c>
      <c r="AD195" s="385" t="str">
        <f t="shared" si="107"/>
        <v/>
      </c>
      <c r="AE195" s="383" t="str">
        <f t="shared" si="108"/>
        <v/>
      </c>
      <c r="AF195" s="382" t="str">
        <f t="shared" si="109"/>
        <v/>
      </c>
      <c r="AG195" s="386" t="str">
        <f t="shared" si="110"/>
        <v/>
      </c>
      <c r="AH195" s="387" t="str">
        <f t="shared" si="111"/>
        <v/>
      </c>
      <c r="AI195" s="383" t="str">
        <f t="shared" si="112"/>
        <v/>
      </c>
      <c r="AJ195" s="382" t="str">
        <f t="shared" si="113"/>
        <v/>
      </c>
      <c r="AK195" s="384" t="str">
        <f t="shared" si="114"/>
        <v/>
      </c>
      <c r="AL195" s="385" t="str">
        <f t="shared" si="115"/>
        <v/>
      </c>
      <c r="AM195" s="397" t="str">
        <f t="shared" si="116"/>
        <v/>
      </c>
      <c r="AN195" s="38"/>
    </row>
    <row r="196" spans="1:40" ht="12.75" x14ac:dyDescent="0.2">
      <c r="A196" s="26"/>
      <c r="B196" s="38"/>
      <c r="C196" s="278" t="s">
        <v>246</v>
      </c>
      <c r="D196" s="278" t="str">
        <f t="shared" si="91"/>
        <v/>
      </c>
      <c r="E196" s="385" t="str">
        <f t="shared" si="91"/>
        <v/>
      </c>
      <c r="F196" s="394"/>
      <c r="G196" s="394"/>
      <c r="H196" s="394"/>
      <c r="I196" s="394"/>
      <c r="J196" s="394"/>
      <c r="K196" s="394"/>
      <c r="L196" s="394"/>
      <c r="M196" s="38"/>
      <c r="N196" s="382" t="str">
        <f t="shared" si="93"/>
        <v/>
      </c>
      <c r="O196" s="383" t="str">
        <f t="shared" si="94"/>
        <v/>
      </c>
      <c r="P196" s="382" t="str">
        <f t="shared" si="119"/>
        <v/>
      </c>
      <c r="Q196" s="384" t="str">
        <f t="shared" si="95"/>
        <v/>
      </c>
      <c r="R196" s="385" t="str">
        <f t="shared" si="120"/>
        <v/>
      </c>
      <c r="S196" s="383" t="str">
        <f t="shared" si="96"/>
        <v/>
      </c>
      <c r="T196" s="382" t="str">
        <f t="shared" si="97"/>
        <v/>
      </c>
      <c r="U196" s="386" t="str">
        <f t="shared" si="98"/>
        <v/>
      </c>
      <c r="V196" s="387" t="str">
        <f t="shared" si="99"/>
        <v/>
      </c>
      <c r="W196" s="383" t="str">
        <f t="shared" si="100"/>
        <v/>
      </c>
      <c r="X196" s="382" t="str">
        <f t="shared" si="101"/>
        <v/>
      </c>
      <c r="Y196" s="384" t="str">
        <f t="shared" si="102"/>
        <v/>
      </c>
      <c r="Z196" s="385" t="str">
        <f t="shared" si="103"/>
        <v/>
      </c>
      <c r="AA196" s="383" t="str">
        <f t="shared" si="104"/>
        <v/>
      </c>
      <c r="AB196" s="382" t="str">
        <f t="shared" si="105"/>
        <v/>
      </c>
      <c r="AC196" s="384" t="str">
        <f t="shared" si="106"/>
        <v/>
      </c>
      <c r="AD196" s="385" t="str">
        <f t="shared" si="107"/>
        <v/>
      </c>
      <c r="AE196" s="383" t="str">
        <f t="shared" si="108"/>
        <v/>
      </c>
      <c r="AF196" s="382" t="str">
        <f t="shared" si="109"/>
        <v/>
      </c>
      <c r="AG196" s="386" t="str">
        <f t="shared" si="110"/>
        <v/>
      </c>
      <c r="AH196" s="387" t="str">
        <f t="shared" si="111"/>
        <v/>
      </c>
      <c r="AI196" s="383" t="str">
        <f t="shared" si="112"/>
        <v/>
      </c>
      <c r="AJ196" s="382" t="str">
        <f t="shared" si="113"/>
        <v/>
      </c>
      <c r="AK196" s="384" t="str">
        <f t="shared" si="114"/>
        <v/>
      </c>
      <c r="AL196" s="385" t="str">
        <f t="shared" si="115"/>
        <v/>
      </c>
      <c r="AM196" s="397" t="str">
        <f t="shared" si="116"/>
        <v/>
      </c>
      <c r="AN196" s="38"/>
    </row>
    <row r="197" spans="1:40" ht="12.75" x14ac:dyDescent="0.2">
      <c r="A197" s="26"/>
      <c r="B197" s="38"/>
      <c r="C197" s="278" t="s">
        <v>246</v>
      </c>
      <c r="D197" s="278" t="str">
        <f t="shared" si="91"/>
        <v/>
      </c>
      <c r="E197" s="385" t="str">
        <f t="shared" si="91"/>
        <v/>
      </c>
      <c r="F197" s="394"/>
      <c r="G197" s="394"/>
      <c r="H197" s="394"/>
      <c r="I197" s="394"/>
      <c r="J197" s="394"/>
      <c r="K197" s="394"/>
      <c r="L197" s="394"/>
      <c r="M197" s="38"/>
      <c r="N197" s="382" t="str">
        <f t="shared" si="93"/>
        <v/>
      </c>
      <c r="O197" s="383" t="str">
        <f t="shared" si="94"/>
        <v/>
      </c>
      <c r="P197" s="382" t="str">
        <f t="shared" si="119"/>
        <v/>
      </c>
      <c r="Q197" s="384" t="str">
        <f t="shared" si="95"/>
        <v/>
      </c>
      <c r="R197" s="385" t="str">
        <f t="shared" si="120"/>
        <v/>
      </c>
      <c r="S197" s="383" t="str">
        <f t="shared" si="96"/>
        <v/>
      </c>
      <c r="T197" s="382" t="str">
        <f t="shared" si="97"/>
        <v/>
      </c>
      <c r="U197" s="386" t="str">
        <f t="shared" si="98"/>
        <v/>
      </c>
      <c r="V197" s="387" t="str">
        <f t="shared" si="99"/>
        <v/>
      </c>
      <c r="W197" s="383" t="str">
        <f t="shared" si="100"/>
        <v/>
      </c>
      <c r="X197" s="382" t="str">
        <f t="shared" si="101"/>
        <v/>
      </c>
      <c r="Y197" s="384" t="str">
        <f t="shared" si="102"/>
        <v/>
      </c>
      <c r="Z197" s="385" t="str">
        <f t="shared" si="103"/>
        <v/>
      </c>
      <c r="AA197" s="383" t="str">
        <f t="shared" si="104"/>
        <v/>
      </c>
      <c r="AB197" s="382" t="str">
        <f t="shared" si="105"/>
        <v/>
      </c>
      <c r="AC197" s="384" t="str">
        <f t="shared" si="106"/>
        <v/>
      </c>
      <c r="AD197" s="385" t="str">
        <f t="shared" si="107"/>
        <v/>
      </c>
      <c r="AE197" s="383" t="str">
        <f t="shared" si="108"/>
        <v/>
      </c>
      <c r="AF197" s="382" t="str">
        <f t="shared" si="109"/>
        <v/>
      </c>
      <c r="AG197" s="386" t="str">
        <f t="shared" si="110"/>
        <v/>
      </c>
      <c r="AH197" s="387" t="str">
        <f t="shared" si="111"/>
        <v/>
      </c>
      <c r="AI197" s="383" t="str">
        <f t="shared" si="112"/>
        <v/>
      </c>
      <c r="AJ197" s="382" t="str">
        <f t="shared" si="113"/>
        <v/>
      </c>
      <c r="AK197" s="384" t="str">
        <f t="shared" si="114"/>
        <v/>
      </c>
      <c r="AL197" s="385" t="str">
        <f t="shared" si="115"/>
        <v/>
      </c>
      <c r="AM197" s="397" t="str">
        <f t="shared" si="116"/>
        <v/>
      </c>
      <c r="AN197" s="38"/>
    </row>
    <row r="198" spans="1:40" ht="12.75" x14ac:dyDescent="0.2">
      <c r="A198" s="26"/>
      <c r="B198" s="38"/>
      <c r="C198" s="278" t="s">
        <v>246</v>
      </c>
      <c r="D198" s="278" t="str">
        <f t="shared" si="91"/>
        <v/>
      </c>
      <c r="E198" s="385" t="str">
        <f t="shared" si="91"/>
        <v/>
      </c>
      <c r="F198" s="394"/>
      <c r="G198" s="394"/>
      <c r="H198" s="394"/>
      <c r="I198" s="394"/>
      <c r="J198" s="394"/>
      <c r="K198" s="394"/>
      <c r="L198" s="394"/>
      <c r="M198" s="38"/>
      <c r="N198" s="382" t="str">
        <f t="shared" si="93"/>
        <v/>
      </c>
      <c r="O198" s="383" t="str">
        <f t="shared" si="94"/>
        <v/>
      </c>
      <c r="P198" s="382" t="str">
        <f t="shared" si="119"/>
        <v/>
      </c>
      <c r="Q198" s="384" t="str">
        <f t="shared" si="95"/>
        <v/>
      </c>
      <c r="R198" s="385" t="str">
        <f t="shared" si="120"/>
        <v/>
      </c>
      <c r="S198" s="383" t="str">
        <f t="shared" si="96"/>
        <v/>
      </c>
      <c r="T198" s="382" t="str">
        <f t="shared" si="97"/>
        <v/>
      </c>
      <c r="U198" s="386" t="str">
        <f t="shared" si="98"/>
        <v/>
      </c>
      <c r="V198" s="387" t="str">
        <f t="shared" si="99"/>
        <v/>
      </c>
      <c r="W198" s="383" t="str">
        <f t="shared" si="100"/>
        <v/>
      </c>
      <c r="X198" s="382" t="str">
        <f t="shared" si="101"/>
        <v/>
      </c>
      <c r="Y198" s="384" t="str">
        <f t="shared" si="102"/>
        <v/>
      </c>
      <c r="Z198" s="385" t="str">
        <f t="shared" si="103"/>
        <v/>
      </c>
      <c r="AA198" s="383" t="str">
        <f t="shared" si="104"/>
        <v/>
      </c>
      <c r="AB198" s="382" t="str">
        <f t="shared" si="105"/>
        <v/>
      </c>
      <c r="AC198" s="384" t="str">
        <f t="shared" si="106"/>
        <v/>
      </c>
      <c r="AD198" s="385" t="str">
        <f t="shared" si="107"/>
        <v/>
      </c>
      <c r="AE198" s="383" t="str">
        <f t="shared" si="108"/>
        <v/>
      </c>
      <c r="AF198" s="382" t="str">
        <f t="shared" si="109"/>
        <v/>
      </c>
      <c r="AG198" s="386" t="str">
        <f t="shared" si="110"/>
        <v/>
      </c>
      <c r="AH198" s="387" t="str">
        <f t="shared" si="111"/>
        <v/>
      </c>
      <c r="AI198" s="383" t="str">
        <f t="shared" si="112"/>
        <v/>
      </c>
      <c r="AJ198" s="382" t="str">
        <f t="shared" si="113"/>
        <v/>
      </c>
      <c r="AK198" s="384" t="str">
        <f t="shared" si="114"/>
        <v/>
      </c>
      <c r="AL198" s="385" t="str">
        <f t="shared" si="115"/>
        <v/>
      </c>
      <c r="AM198" s="397" t="str">
        <f t="shared" si="116"/>
        <v/>
      </c>
      <c r="AN198" s="38"/>
    </row>
    <row r="199" spans="1:40" ht="12.75" x14ac:dyDescent="0.2">
      <c r="A199" s="26"/>
      <c r="B199" s="38"/>
      <c r="C199" s="278" t="s">
        <v>246</v>
      </c>
      <c r="D199" s="278" t="str">
        <f t="shared" si="91"/>
        <v/>
      </c>
      <c r="E199" s="385" t="str">
        <f t="shared" si="91"/>
        <v/>
      </c>
      <c r="F199" s="394"/>
      <c r="G199" s="394"/>
      <c r="H199" s="394"/>
      <c r="I199" s="394"/>
      <c r="J199" s="394"/>
      <c r="K199" s="394"/>
      <c r="L199" s="394"/>
      <c r="M199" s="38"/>
      <c r="N199" s="382" t="str">
        <f t="shared" si="93"/>
        <v/>
      </c>
      <c r="O199" s="383" t="str">
        <f t="shared" si="94"/>
        <v/>
      </c>
      <c r="P199" s="382" t="str">
        <f t="shared" si="119"/>
        <v/>
      </c>
      <c r="Q199" s="384" t="str">
        <f t="shared" si="95"/>
        <v/>
      </c>
      <c r="R199" s="385" t="str">
        <f t="shared" si="120"/>
        <v/>
      </c>
      <c r="S199" s="383" t="str">
        <f t="shared" si="96"/>
        <v/>
      </c>
      <c r="T199" s="382" t="str">
        <f t="shared" si="97"/>
        <v/>
      </c>
      <c r="U199" s="386" t="str">
        <f t="shared" si="98"/>
        <v/>
      </c>
      <c r="V199" s="387" t="str">
        <f t="shared" si="99"/>
        <v/>
      </c>
      <c r="W199" s="383" t="str">
        <f t="shared" si="100"/>
        <v/>
      </c>
      <c r="X199" s="382" t="str">
        <f t="shared" si="101"/>
        <v/>
      </c>
      <c r="Y199" s="384" t="str">
        <f t="shared" si="102"/>
        <v/>
      </c>
      <c r="Z199" s="385" t="str">
        <f t="shared" si="103"/>
        <v/>
      </c>
      <c r="AA199" s="383" t="str">
        <f t="shared" si="104"/>
        <v/>
      </c>
      <c r="AB199" s="382" t="str">
        <f t="shared" si="105"/>
        <v/>
      </c>
      <c r="AC199" s="384" t="str">
        <f t="shared" si="106"/>
        <v/>
      </c>
      <c r="AD199" s="385" t="str">
        <f t="shared" si="107"/>
        <v/>
      </c>
      <c r="AE199" s="383" t="str">
        <f t="shared" si="108"/>
        <v/>
      </c>
      <c r="AF199" s="382" t="str">
        <f t="shared" si="109"/>
        <v/>
      </c>
      <c r="AG199" s="386" t="str">
        <f t="shared" si="110"/>
        <v/>
      </c>
      <c r="AH199" s="387" t="str">
        <f t="shared" si="111"/>
        <v/>
      </c>
      <c r="AI199" s="383" t="str">
        <f t="shared" si="112"/>
        <v/>
      </c>
      <c r="AJ199" s="382" t="str">
        <f t="shared" si="113"/>
        <v/>
      </c>
      <c r="AK199" s="384" t="str">
        <f t="shared" si="114"/>
        <v/>
      </c>
      <c r="AL199" s="385" t="str">
        <f t="shared" si="115"/>
        <v/>
      </c>
      <c r="AM199" s="397" t="str">
        <f t="shared" si="116"/>
        <v/>
      </c>
      <c r="AN199" s="38"/>
    </row>
    <row r="200" spans="1:40" ht="12.75" x14ac:dyDescent="0.2">
      <c r="A200" s="26"/>
      <c r="B200" s="38"/>
      <c r="C200" s="278" t="s">
        <v>246</v>
      </c>
      <c r="D200" s="278" t="str">
        <f t="shared" si="91"/>
        <v/>
      </c>
      <c r="E200" s="385" t="str">
        <f t="shared" si="91"/>
        <v/>
      </c>
      <c r="F200" s="394"/>
      <c r="G200" s="394"/>
      <c r="H200" s="394"/>
      <c r="I200" s="394"/>
      <c r="J200" s="394"/>
      <c r="K200" s="394"/>
      <c r="L200" s="394"/>
      <c r="M200" s="38"/>
      <c r="N200" s="382" t="str">
        <f t="shared" si="93"/>
        <v/>
      </c>
      <c r="O200" s="383" t="str">
        <f t="shared" si="94"/>
        <v/>
      </c>
      <c r="P200" s="382" t="str">
        <f t="shared" si="119"/>
        <v/>
      </c>
      <c r="Q200" s="384" t="str">
        <f t="shared" si="95"/>
        <v/>
      </c>
      <c r="R200" s="385" t="str">
        <f t="shared" si="120"/>
        <v/>
      </c>
      <c r="S200" s="383" t="str">
        <f t="shared" si="96"/>
        <v/>
      </c>
      <c r="T200" s="382" t="str">
        <f t="shared" si="97"/>
        <v/>
      </c>
      <c r="U200" s="386" t="str">
        <f t="shared" si="98"/>
        <v/>
      </c>
      <c r="V200" s="387" t="str">
        <f t="shared" si="99"/>
        <v/>
      </c>
      <c r="W200" s="383" t="str">
        <f t="shared" si="100"/>
        <v/>
      </c>
      <c r="X200" s="382" t="str">
        <f t="shared" si="101"/>
        <v/>
      </c>
      <c r="Y200" s="384" t="str">
        <f t="shared" si="102"/>
        <v/>
      </c>
      <c r="Z200" s="385" t="str">
        <f t="shared" si="103"/>
        <v/>
      </c>
      <c r="AA200" s="383" t="str">
        <f t="shared" si="104"/>
        <v/>
      </c>
      <c r="AB200" s="382" t="str">
        <f t="shared" si="105"/>
        <v/>
      </c>
      <c r="AC200" s="384" t="str">
        <f t="shared" si="106"/>
        <v/>
      </c>
      <c r="AD200" s="385" t="str">
        <f t="shared" si="107"/>
        <v/>
      </c>
      <c r="AE200" s="383" t="str">
        <f t="shared" si="108"/>
        <v/>
      </c>
      <c r="AF200" s="382" t="str">
        <f t="shared" si="109"/>
        <v/>
      </c>
      <c r="AG200" s="386" t="str">
        <f t="shared" si="110"/>
        <v/>
      </c>
      <c r="AH200" s="387" t="str">
        <f t="shared" si="111"/>
        <v/>
      </c>
      <c r="AI200" s="383" t="str">
        <f t="shared" si="112"/>
        <v/>
      </c>
      <c r="AJ200" s="382" t="str">
        <f t="shared" si="113"/>
        <v/>
      </c>
      <c r="AK200" s="384" t="str">
        <f t="shared" si="114"/>
        <v/>
      </c>
      <c r="AL200" s="385" t="str">
        <f t="shared" si="115"/>
        <v/>
      </c>
      <c r="AM200" s="397" t="str">
        <f t="shared" si="116"/>
        <v/>
      </c>
      <c r="AN200" s="38"/>
    </row>
    <row r="201" spans="1:40" ht="12.75" x14ac:dyDescent="0.2">
      <c r="A201" s="26"/>
      <c r="B201" s="38"/>
      <c r="C201" s="278" t="s">
        <v>246</v>
      </c>
      <c r="D201" s="278" t="str">
        <f t="shared" si="91"/>
        <v/>
      </c>
      <c r="E201" s="385" t="str">
        <f t="shared" si="91"/>
        <v/>
      </c>
      <c r="F201" s="394"/>
      <c r="G201" s="394"/>
      <c r="H201" s="394"/>
      <c r="I201" s="394"/>
      <c r="J201" s="394"/>
      <c r="K201" s="394"/>
      <c r="L201" s="394"/>
      <c r="M201" s="38"/>
      <c r="N201" s="382" t="str">
        <f t="shared" si="93"/>
        <v/>
      </c>
      <c r="O201" s="383" t="str">
        <f t="shared" si="94"/>
        <v/>
      </c>
      <c r="P201" s="382" t="str">
        <f t="shared" si="119"/>
        <v/>
      </c>
      <c r="Q201" s="384" t="str">
        <f t="shared" si="95"/>
        <v/>
      </c>
      <c r="R201" s="385" t="str">
        <f t="shared" si="120"/>
        <v/>
      </c>
      <c r="S201" s="383" t="str">
        <f t="shared" si="96"/>
        <v/>
      </c>
      <c r="T201" s="382" t="str">
        <f t="shared" si="97"/>
        <v/>
      </c>
      <c r="U201" s="386" t="str">
        <f t="shared" si="98"/>
        <v/>
      </c>
      <c r="V201" s="387" t="str">
        <f t="shared" si="99"/>
        <v/>
      </c>
      <c r="W201" s="383" t="str">
        <f t="shared" si="100"/>
        <v/>
      </c>
      <c r="X201" s="382" t="str">
        <f t="shared" si="101"/>
        <v/>
      </c>
      <c r="Y201" s="384" t="str">
        <f t="shared" si="102"/>
        <v/>
      </c>
      <c r="Z201" s="385" t="str">
        <f t="shared" si="103"/>
        <v/>
      </c>
      <c r="AA201" s="383" t="str">
        <f t="shared" si="104"/>
        <v/>
      </c>
      <c r="AB201" s="382" t="str">
        <f t="shared" si="105"/>
        <v/>
      </c>
      <c r="AC201" s="384" t="str">
        <f t="shared" si="106"/>
        <v/>
      </c>
      <c r="AD201" s="385" t="str">
        <f t="shared" si="107"/>
        <v/>
      </c>
      <c r="AE201" s="383" t="str">
        <f t="shared" si="108"/>
        <v/>
      </c>
      <c r="AF201" s="382" t="str">
        <f t="shared" si="109"/>
        <v/>
      </c>
      <c r="AG201" s="386" t="str">
        <f t="shared" si="110"/>
        <v/>
      </c>
      <c r="AH201" s="387" t="str">
        <f t="shared" si="111"/>
        <v/>
      </c>
      <c r="AI201" s="383" t="str">
        <f t="shared" si="112"/>
        <v/>
      </c>
      <c r="AJ201" s="382" t="str">
        <f t="shared" si="113"/>
        <v/>
      </c>
      <c r="AK201" s="384" t="str">
        <f t="shared" si="114"/>
        <v/>
      </c>
      <c r="AL201" s="385" t="str">
        <f t="shared" si="115"/>
        <v/>
      </c>
      <c r="AM201" s="397" t="str">
        <f t="shared" si="116"/>
        <v/>
      </c>
      <c r="AN201" s="38"/>
    </row>
    <row r="202" spans="1:40" ht="12.75" x14ac:dyDescent="0.2">
      <c r="A202" s="26"/>
      <c r="B202" s="38"/>
      <c r="C202" s="278" t="s">
        <v>246</v>
      </c>
      <c r="D202" s="278" t="str">
        <f t="shared" si="91"/>
        <v/>
      </c>
      <c r="E202" s="385" t="str">
        <f t="shared" si="91"/>
        <v/>
      </c>
      <c r="F202" s="394"/>
      <c r="G202" s="394"/>
      <c r="H202" s="394"/>
      <c r="I202" s="394"/>
      <c r="J202" s="394"/>
      <c r="K202" s="394"/>
      <c r="L202" s="394"/>
      <c r="M202" s="38"/>
      <c r="N202" s="382" t="str">
        <f t="shared" si="93"/>
        <v/>
      </c>
      <c r="O202" s="383" t="str">
        <f t="shared" si="94"/>
        <v/>
      </c>
      <c r="P202" s="382" t="str">
        <f t="shared" si="119"/>
        <v/>
      </c>
      <c r="Q202" s="384" t="str">
        <f t="shared" si="95"/>
        <v/>
      </c>
      <c r="R202" s="385" t="str">
        <f t="shared" si="120"/>
        <v/>
      </c>
      <c r="S202" s="383" t="str">
        <f t="shared" si="96"/>
        <v/>
      </c>
      <c r="T202" s="382" t="str">
        <f t="shared" si="97"/>
        <v/>
      </c>
      <c r="U202" s="386" t="str">
        <f t="shared" si="98"/>
        <v/>
      </c>
      <c r="V202" s="387" t="str">
        <f t="shared" si="99"/>
        <v/>
      </c>
      <c r="W202" s="383" t="str">
        <f t="shared" si="100"/>
        <v/>
      </c>
      <c r="X202" s="382" t="str">
        <f t="shared" si="101"/>
        <v/>
      </c>
      <c r="Y202" s="384" t="str">
        <f t="shared" si="102"/>
        <v/>
      </c>
      <c r="Z202" s="385" t="str">
        <f t="shared" si="103"/>
        <v/>
      </c>
      <c r="AA202" s="383" t="str">
        <f t="shared" si="104"/>
        <v/>
      </c>
      <c r="AB202" s="382" t="str">
        <f t="shared" si="105"/>
        <v/>
      </c>
      <c r="AC202" s="384" t="str">
        <f t="shared" si="106"/>
        <v/>
      </c>
      <c r="AD202" s="385" t="str">
        <f t="shared" si="107"/>
        <v/>
      </c>
      <c r="AE202" s="383" t="str">
        <f t="shared" si="108"/>
        <v/>
      </c>
      <c r="AF202" s="382" t="str">
        <f t="shared" si="109"/>
        <v/>
      </c>
      <c r="AG202" s="386" t="str">
        <f t="shared" si="110"/>
        <v/>
      </c>
      <c r="AH202" s="387" t="str">
        <f t="shared" si="111"/>
        <v/>
      </c>
      <c r="AI202" s="383" t="str">
        <f t="shared" si="112"/>
        <v/>
      </c>
      <c r="AJ202" s="382" t="str">
        <f t="shared" si="113"/>
        <v/>
      </c>
      <c r="AK202" s="384" t="str">
        <f t="shared" si="114"/>
        <v/>
      </c>
      <c r="AL202" s="385" t="str">
        <f t="shared" si="115"/>
        <v/>
      </c>
      <c r="AM202" s="397" t="str">
        <f t="shared" si="116"/>
        <v/>
      </c>
      <c r="AN202" s="38"/>
    </row>
    <row r="203" spans="1:40" ht="12.75" x14ac:dyDescent="0.2">
      <c r="A203" s="26"/>
      <c r="B203" s="38"/>
      <c r="C203" s="278" t="s">
        <v>246</v>
      </c>
      <c r="D203" s="278" t="str">
        <f t="shared" si="91"/>
        <v/>
      </c>
      <c r="E203" s="385" t="str">
        <f t="shared" si="91"/>
        <v/>
      </c>
      <c r="F203" s="394"/>
      <c r="G203" s="394"/>
      <c r="H203" s="394"/>
      <c r="I203" s="394"/>
      <c r="J203" s="394"/>
      <c r="K203" s="394"/>
      <c r="L203" s="394"/>
      <c r="M203" s="38"/>
      <c r="N203" s="382" t="str">
        <f t="shared" si="93"/>
        <v/>
      </c>
      <c r="O203" s="383" t="str">
        <f t="shared" si="94"/>
        <v/>
      </c>
      <c r="P203" s="382" t="str">
        <f t="shared" si="119"/>
        <v/>
      </c>
      <c r="Q203" s="384" t="str">
        <f t="shared" si="95"/>
        <v/>
      </c>
      <c r="R203" s="385" t="str">
        <f t="shared" si="120"/>
        <v/>
      </c>
      <c r="S203" s="383" t="str">
        <f t="shared" si="96"/>
        <v/>
      </c>
      <c r="T203" s="382" t="str">
        <f t="shared" si="97"/>
        <v/>
      </c>
      <c r="U203" s="386" t="str">
        <f t="shared" si="98"/>
        <v/>
      </c>
      <c r="V203" s="387" t="str">
        <f t="shared" si="99"/>
        <v/>
      </c>
      <c r="W203" s="383" t="str">
        <f t="shared" si="100"/>
        <v/>
      </c>
      <c r="X203" s="382" t="str">
        <f t="shared" si="101"/>
        <v/>
      </c>
      <c r="Y203" s="384" t="str">
        <f t="shared" si="102"/>
        <v/>
      </c>
      <c r="Z203" s="385" t="str">
        <f t="shared" si="103"/>
        <v/>
      </c>
      <c r="AA203" s="383" t="str">
        <f t="shared" si="104"/>
        <v/>
      </c>
      <c r="AB203" s="382" t="str">
        <f t="shared" si="105"/>
        <v/>
      </c>
      <c r="AC203" s="384" t="str">
        <f t="shared" si="106"/>
        <v/>
      </c>
      <c r="AD203" s="385" t="str">
        <f t="shared" si="107"/>
        <v/>
      </c>
      <c r="AE203" s="383" t="str">
        <f t="shared" si="108"/>
        <v/>
      </c>
      <c r="AF203" s="382" t="str">
        <f t="shared" si="109"/>
        <v/>
      </c>
      <c r="AG203" s="386" t="str">
        <f t="shared" si="110"/>
        <v/>
      </c>
      <c r="AH203" s="387" t="str">
        <f t="shared" si="111"/>
        <v/>
      </c>
      <c r="AI203" s="383" t="str">
        <f t="shared" si="112"/>
        <v/>
      </c>
      <c r="AJ203" s="382" t="str">
        <f t="shared" si="113"/>
        <v/>
      </c>
      <c r="AK203" s="384" t="str">
        <f t="shared" si="114"/>
        <v/>
      </c>
      <c r="AL203" s="385" t="str">
        <f t="shared" si="115"/>
        <v/>
      </c>
      <c r="AM203" s="397" t="str">
        <f t="shared" si="116"/>
        <v/>
      </c>
      <c r="AN203" s="38"/>
    </row>
    <row r="204" spans="1:40" ht="12.75" x14ac:dyDescent="0.2">
      <c r="A204" s="26"/>
      <c r="B204" s="38"/>
      <c r="C204" s="278" t="s">
        <v>246</v>
      </c>
      <c r="D204" s="278" t="str">
        <f t="shared" si="91"/>
        <v/>
      </c>
      <c r="E204" s="385" t="str">
        <f t="shared" si="91"/>
        <v/>
      </c>
      <c r="F204" s="394"/>
      <c r="G204" s="394"/>
      <c r="H204" s="394"/>
      <c r="I204" s="394"/>
      <c r="J204" s="394"/>
      <c r="K204" s="394"/>
      <c r="L204" s="394"/>
      <c r="M204" s="38"/>
      <c r="N204" s="382" t="str">
        <f t="shared" si="93"/>
        <v/>
      </c>
      <c r="O204" s="383" t="str">
        <f t="shared" si="94"/>
        <v/>
      </c>
      <c r="P204" s="382" t="str">
        <f t="shared" si="119"/>
        <v/>
      </c>
      <c r="Q204" s="384" t="str">
        <f t="shared" si="95"/>
        <v/>
      </c>
      <c r="R204" s="385" t="str">
        <f t="shared" si="120"/>
        <v/>
      </c>
      <c r="S204" s="383" t="str">
        <f t="shared" si="96"/>
        <v/>
      </c>
      <c r="T204" s="382" t="str">
        <f t="shared" si="97"/>
        <v/>
      </c>
      <c r="U204" s="386" t="str">
        <f t="shared" si="98"/>
        <v/>
      </c>
      <c r="V204" s="387" t="str">
        <f t="shared" si="99"/>
        <v/>
      </c>
      <c r="W204" s="383" t="str">
        <f t="shared" si="100"/>
        <v/>
      </c>
      <c r="X204" s="382" t="str">
        <f t="shared" si="101"/>
        <v/>
      </c>
      <c r="Y204" s="384" t="str">
        <f t="shared" si="102"/>
        <v/>
      </c>
      <c r="Z204" s="385" t="str">
        <f t="shared" si="103"/>
        <v/>
      </c>
      <c r="AA204" s="383" t="str">
        <f t="shared" si="104"/>
        <v/>
      </c>
      <c r="AB204" s="382" t="str">
        <f t="shared" si="105"/>
        <v/>
      </c>
      <c r="AC204" s="384" t="str">
        <f t="shared" si="106"/>
        <v/>
      </c>
      <c r="AD204" s="385" t="str">
        <f t="shared" si="107"/>
        <v/>
      </c>
      <c r="AE204" s="383" t="str">
        <f t="shared" si="108"/>
        <v/>
      </c>
      <c r="AF204" s="382" t="str">
        <f t="shared" si="109"/>
        <v/>
      </c>
      <c r="AG204" s="386" t="str">
        <f t="shared" si="110"/>
        <v/>
      </c>
      <c r="AH204" s="387" t="str">
        <f t="shared" si="111"/>
        <v/>
      </c>
      <c r="AI204" s="383" t="str">
        <f t="shared" si="112"/>
        <v/>
      </c>
      <c r="AJ204" s="382" t="str">
        <f t="shared" si="113"/>
        <v/>
      </c>
      <c r="AK204" s="384" t="str">
        <f t="shared" si="114"/>
        <v/>
      </c>
      <c r="AL204" s="385" t="str">
        <f t="shared" si="115"/>
        <v/>
      </c>
      <c r="AM204" s="397" t="str">
        <f t="shared" si="116"/>
        <v/>
      </c>
      <c r="AN204" s="38"/>
    </row>
    <row r="205" spans="1:40" ht="12.75" x14ac:dyDescent="0.2">
      <c r="A205" s="26"/>
      <c r="B205" s="38"/>
      <c r="C205" s="278" t="s">
        <v>246</v>
      </c>
      <c r="D205" s="278" t="str">
        <f t="shared" si="91"/>
        <v/>
      </c>
      <c r="E205" s="385" t="str">
        <f t="shared" si="91"/>
        <v/>
      </c>
      <c r="F205" s="394"/>
      <c r="G205" s="394"/>
      <c r="H205" s="394"/>
      <c r="I205" s="394"/>
      <c r="J205" s="394"/>
      <c r="K205" s="394"/>
      <c r="L205" s="394"/>
      <c r="M205" s="38"/>
      <c r="N205" s="382" t="str">
        <f t="shared" si="93"/>
        <v/>
      </c>
      <c r="O205" s="383" t="str">
        <f t="shared" si="94"/>
        <v/>
      </c>
      <c r="P205" s="382" t="str">
        <f t="shared" si="119"/>
        <v/>
      </c>
      <c r="Q205" s="384" t="str">
        <f t="shared" si="95"/>
        <v/>
      </c>
      <c r="R205" s="385" t="str">
        <f t="shared" si="120"/>
        <v/>
      </c>
      <c r="S205" s="383" t="str">
        <f t="shared" si="96"/>
        <v/>
      </c>
      <c r="T205" s="382" t="str">
        <f t="shared" si="97"/>
        <v/>
      </c>
      <c r="U205" s="386" t="str">
        <f t="shared" si="98"/>
        <v/>
      </c>
      <c r="V205" s="387" t="str">
        <f t="shared" si="99"/>
        <v/>
      </c>
      <c r="W205" s="383" t="str">
        <f t="shared" si="100"/>
        <v/>
      </c>
      <c r="X205" s="382" t="str">
        <f t="shared" si="101"/>
        <v/>
      </c>
      <c r="Y205" s="384" t="str">
        <f t="shared" si="102"/>
        <v/>
      </c>
      <c r="Z205" s="385" t="str">
        <f t="shared" si="103"/>
        <v/>
      </c>
      <c r="AA205" s="383" t="str">
        <f t="shared" si="104"/>
        <v/>
      </c>
      <c r="AB205" s="382" t="str">
        <f t="shared" si="105"/>
        <v/>
      </c>
      <c r="AC205" s="384" t="str">
        <f t="shared" si="106"/>
        <v/>
      </c>
      <c r="AD205" s="385" t="str">
        <f t="shared" si="107"/>
        <v/>
      </c>
      <c r="AE205" s="383" t="str">
        <f t="shared" si="108"/>
        <v/>
      </c>
      <c r="AF205" s="382" t="str">
        <f t="shared" si="109"/>
        <v/>
      </c>
      <c r="AG205" s="386" t="str">
        <f t="shared" si="110"/>
        <v/>
      </c>
      <c r="AH205" s="387" t="str">
        <f t="shared" si="111"/>
        <v/>
      </c>
      <c r="AI205" s="383" t="str">
        <f t="shared" si="112"/>
        <v/>
      </c>
      <c r="AJ205" s="382" t="str">
        <f t="shared" si="113"/>
        <v/>
      </c>
      <c r="AK205" s="384" t="str">
        <f t="shared" si="114"/>
        <v/>
      </c>
      <c r="AL205" s="385" t="str">
        <f t="shared" si="115"/>
        <v/>
      </c>
      <c r="AM205" s="397" t="str">
        <f t="shared" si="116"/>
        <v/>
      </c>
      <c r="AN205" s="38"/>
    </row>
    <row r="206" spans="1:40" ht="12.75" x14ac:dyDescent="0.2">
      <c r="A206" s="26"/>
      <c r="B206" s="38"/>
      <c r="C206" s="278" t="s">
        <v>549</v>
      </c>
      <c r="D206" s="278" t="str">
        <f t="shared" si="91"/>
        <v/>
      </c>
      <c r="E206" s="385" t="str">
        <f t="shared" si="91"/>
        <v/>
      </c>
      <c r="F206" s="394"/>
      <c r="G206" s="394"/>
      <c r="H206" s="394"/>
      <c r="I206" s="394"/>
      <c r="J206" s="394"/>
      <c r="K206" s="394"/>
      <c r="L206" s="394"/>
      <c r="M206" s="38"/>
      <c r="N206" s="382" t="str">
        <f t="shared" si="93"/>
        <v/>
      </c>
      <c r="O206" s="383" t="str">
        <f t="shared" si="94"/>
        <v/>
      </c>
      <c r="P206" s="382" t="str">
        <f t="shared" si="119"/>
        <v/>
      </c>
      <c r="Q206" s="384" t="str">
        <f t="shared" si="95"/>
        <v/>
      </c>
      <c r="R206" s="385" t="str">
        <f t="shared" si="120"/>
        <v/>
      </c>
      <c r="S206" s="383" t="str">
        <f t="shared" si="96"/>
        <v/>
      </c>
      <c r="T206" s="382" t="str">
        <f t="shared" si="97"/>
        <v/>
      </c>
      <c r="U206" s="386" t="str">
        <f t="shared" si="98"/>
        <v/>
      </c>
      <c r="V206" s="387" t="str">
        <f t="shared" si="99"/>
        <v/>
      </c>
      <c r="W206" s="383" t="str">
        <f t="shared" si="100"/>
        <v/>
      </c>
      <c r="X206" s="382" t="str">
        <f t="shared" si="101"/>
        <v/>
      </c>
      <c r="Y206" s="384" t="str">
        <f t="shared" si="102"/>
        <v/>
      </c>
      <c r="Z206" s="385" t="str">
        <f t="shared" si="103"/>
        <v/>
      </c>
      <c r="AA206" s="383" t="str">
        <f t="shared" si="104"/>
        <v/>
      </c>
      <c r="AB206" s="382" t="str">
        <f t="shared" si="105"/>
        <v/>
      </c>
      <c r="AC206" s="384" t="str">
        <f t="shared" si="106"/>
        <v/>
      </c>
      <c r="AD206" s="385" t="str">
        <f t="shared" si="107"/>
        <v/>
      </c>
      <c r="AE206" s="383" t="str">
        <f t="shared" si="108"/>
        <v/>
      </c>
      <c r="AF206" s="382" t="str">
        <f t="shared" si="109"/>
        <v/>
      </c>
      <c r="AG206" s="386" t="str">
        <f t="shared" si="110"/>
        <v/>
      </c>
      <c r="AH206" s="387" t="str">
        <f t="shared" si="111"/>
        <v/>
      </c>
      <c r="AI206" s="383" t="str">
        <f t="shared" si="112"/>
        <v/>
      </c>
      <c r="AJ206" s="382" t="str">
        <f t="shared" si="113"/>
        <v/>
      </c>
      <c r="AK206" s="384" t="str">
        <f t="shared" si="114"/>
        <v/>
      </c>
      <c r="AL206" s="385" t="str">
        <f t="shared" si="115"/>
        <v/>
      </c>
      <c r="AM206" s="397" t="str">
        <f t="shared" si="116"/>
        <v/>
      </c>
      <c r="AN206" s="38"/>
    </row>
    <row r="207" spans="1:40" ht="12.75" x14ac:dyDescent="0.2">
      <c r="A207" s="26"/>
      <c r="B207" s="38"/>
      <c r="C207" s="278" t="s">
        <v>549</v>
      </c>
      <c r="D207" s="278" t="str">
        <f t="shared" si="91"/>
        <v/>
      </c>
      <c r="E207" s="385" t="str">
        <f t="shared" si="91"/>
        <v/>
      </c>
      <c r="F207" s="394"/>
      <c r="G207" s="394"/>
      <c r="H207" s="394"/>
      <c r="I207" s="394"/>
      <c r="J207" s="394"/>
      <c r="K207" s="394"/>
      <c r="L207" s="394"/>
      <c r="M207" s="38"/>
      <c r="N207" s="382" t="str">
        <f t="shared" si="93"/>
        <v/>
      </c>
      <c r="O207" s="383" t="str">
        <f t="shared" si="94"/>
        <v/>
      </c>
      <c r="P207" s="382" t="str">
        <f t="shared" si="119"/>
        <v/>
      </c>
      <c r="Q207" s="384" t="str">
        <f t="shared" si="95"/>
        <v/>
      </c>
      <c r="R207" s="385" t="str">
        <f t="shared" si="120"/>
        <v/>
      </c>
      <c r="S207" s="383" t="str">
        <f t="shared" si="96"/>
        <v/>
      </c>
      <c r="T207" s="382" t="str">
        <f t="shared" si="97"/>
        <v/>
      </c>
      <c r="U207" s="386" t="str">
        <f t="shared" si="98"/>
        <v/>
      </c>
      <c r="V207" s="387" t="str">
        <f t="shared" si="99"/>
        <v/>
      </c>
      <c r="W207" s="383" t="str">
        <f t="shared" si="100"/>
        <v/>
      </c>
      <c r="X207" s="382" t="str">
        <f t="shared" si="101"/>
        <v/>
      </c>
      <c r="Y207" s="384" t="str">
        <f t="shared" si="102"/>
        <v/>
      </c>
      <c r="Z207" s="385" t="str">
        <f t="shared" si="103"/>
        <v/>
      </c>
      <c r="AA207" s="383" t="str">
        <f t="shared" si="104"/>
        <v/>
      </c>
      <c r="AB207" s="382" t="str">
        <f t="shared" si="105"/>
        <v/>
      </c>
      <c r="AC207" s="384" t="str">
        <f t="shared" si="106"/>
        <v/>
      </c>
      <c r="AD207" s="385" t="str">
        <f t="shared" si="107"/>
        <v/>
      </c>
      <c r="AE207" s="383" t="str">
        <f t="shared" si="108"/>
        <v/>
      </c>
      <c r="AF207" s="382" t="str">
        <f t="shared" si="109"/>
        <v/>
      </c>
      <c r="AG207" s="386" t="str">
        <f t="shared" si="110"/>
        <v/>
      </c>
      <c r="AH207" s="387" t="str">
        <f t="shared" si="111"/>
        <v/>
      </c>
      <c r="AI207" s="383" t="str">
        <f t="shared" si="112"/>
        <v/>
      </c>
      <c r="AJ207" s="382" t="str">
        <f t="shared" si="113"/>
        <v/>
      </c>
      <c r="AK207" s="384" t="str">
        <f t="shared" si="114"/>
        <v/>
      </c>
      <c r="AL207" s="385" t="str">
        <f t="shared" si="115"/>
        <v/>
      </c>
      <c r="AM207" s="397" t="str">
        <f t="shared" si="116"/>
        <v/>
      </c>
      <c r="AN207" s="38"/>
    </row>
    <row r="208" spans="1:40" ht="12.75" x14ac:dyDescent="0.2">
      <c r="A208" s="26"/>
      <c r="B208" s="38"/>
      <c r="C208" s="278" t="s">
        <v>549</v>
      </c>
      <c r="D208" s="278" t="str">
        <f t="shared" si="91"/>
        <v/>
      </c>
      <c r="E208" s="385" t="str">
        <f t="shared" si="91"/>
        <v/>
      </c>
      <c r="F208" s="394"/>
      <c r="G208" s="394"/>
      <c r="H208" s="394"/>
      <c r="I208" s="394"/>
      <c r="J208" s="394"/>
      <c r="K208" s="394"/>
      <c r="L208" s="394"/>
      <c r="M208" s="38"/>
      <c r="N208" s="382" t="str">
        <f t="shared" si="93"/>
        <v/>
      </c>
      <c r="O208" s="383" t="str">
        <f t="shared" si="94"/>
        <v/>
      </c>
      <c r="P208" s="382" t="str">
        <f t="shared" si="119"/>
        <v/>
      </c>
      <c r="Q208" s="384" t="str">
        <f t="shared" si="95"/>
        <v/>
      </c>
      <c r="R208" s="385" t="str">
        <f t="shared" si="120"/>
        <v/>
      </c>
      <c r="S208" s="383" t="str">
        <f t="shared" si="96"/>
        <v/>
      </c>
      <c r="T208" s="382" t="str">
        <f t="shared" si="97"/>
        <v/>
      </c>
      <c r="U208" s="386" t="str">
        <f t="shared" si="98"/>
        <v/>
      </c>
      <c r="V208" s="387" t="str">
        <f t="shared" si="99"/>
        <v/>
      </c>
      <c r="W208" s="383" t="str">
        <f t="shared" si="100"/>
        <v/>
      </c>
      <c r="X208" s="382" t="str">
        <f t="shared" si="101"/>
        <v/>
      </c>
      <c r="Y208" s="384" t="str">
        <f t="shared" si="102"/>
        <v/>
      </c>
      <c r="Z208" s="385" t="str">
        <f t="shared" si="103"/>
        <v/>
      </c>
      <c r="AA208" s="383" t="str">
        <f t="shared" si="104"/>
        <v/>
      </c>
      <c r="AB208" s="382" t="str">
        <f t="shared" si="105"/>
        <v/>
      </c>
      <c r="AC208" s="384" t="str">
        <f t="shared" si="106"/>
        <v/>
      </c>
      <c r="AD208" s="385" t="str">
        <f t="shared" si="107"/>
        <v/>
      </c>
      <c r="AE208" s="383" t="str">
        <f t="shared" si="108"/>
        <v/>
      </c>
      <c r="AF208" s="382" t="str">
        <f t="shared" si="109"/>
        <v/>
      </c>
      <c r="AG208" s="386" t="str">
        <f t="shared" si="110"/>
        <v/>
      </c>
      <c r="AH208" s="387" t="str">
        <f t="shared" si="111"/>
        <v/>
      </c>
      <c r="AI208" s="383" t="str">
        <f t="shared" si="112"/>
        <v/>
      </c>
      <c r="AJ208" s="382" t="str">
        <f t="shared" si="113"/>
        <v/>
      </c>
      <c r="AK208" s="384" t="str">
        <f t="shared" si="114"/>
        <v/>
      </c>
      <c r="AL208" s="385" t="str">
        <f t="shared" si="115"/>
        <v/>
      </c>
      <c r="AM208" s="397" t="str">
        <f t="shared" si="116"/>
        <v/>
      </c>
      <c r="AN208" s="38"/>
    </row>
    <row r="209" spans="1:40" ht="12.75" x14ac:dyDescent="0.2">
      <c r="A209" s="26"/>
      <c r="B209" s="38"/>
      <c r="C209" s="278" t="s">
        <v>549</v>
      </c>
      <c r="D209" s="278" t="str">
        <f t="shared" si="91"/>
        <v/>
      </c>
      <c r="E209" s="385" t="str">
        <f t="shared" si="91"/>
        <v/>
      </c>
      <c r="F209" s="394"/>
      <c r="G209" s="394"/>
      <c r="H209" s="394"/>
      <c r="I209" s="394"/>
      <c r="J209" s="394"/>
      <c r="K209" s="394"/>
      <c r="L209" s="394"/>
      <c r="M209" s="38"/>
      <c r="N209" s="382" t="str">
        <f t="shared" si="93"/>
        <v/>
      </c>
      <c r="O209" s="383" t="str">
        <f t="shared" si="94"/>
        <v/>
      </c>
      <c r="P209" s="382" t="str">
        <f t="shared" si="119"/>
        <v/>
      </c>
      <c r="Q209" s="384" t="str">
        <f t="shared" si="95"/>
        <v/>
      </c>
      <c r="R209" s="385" t="str">
        <f t="shared" si="120"/>
        <v/>
      </c>
      <c r="S209" s="383" t="str">
        <f t="shared" si="96"/>
        <v/>
      </c>
      <c r="T209" s="382" t="str">
        <f t="shared" si="97"/>
        <v/>
      </c>
      <c r="U209" s="386" t="str">
        <f t="shared" si="98"/>
        <v/>
      </c>
      <c r="V209" s="387" t="str">
        <f t="shared" si="99"/>
        <v/>
      </c>
      <c r="W209" s="383" t="str">
        <f t="shared" si="100"/>
        <v/>
      </c>
      <c r="X209" s="382" t="str">
        <f t="shared" si="101"/>
        <v/>
      </c>
      <c r="Y209" s="384" t="str">
        <f t="shared" si="102"/>
        <v/>
      </c>
      <c r="Z209" s="385" t="str">
        <f t="shared" si="103"/>
        <v/>
      </c>
      <c r="AA209" s="383" t="str">
        <f t="shared" si="104"/>
        <v/>
      </c>
      <c r="AB209" s="382" t="str">
        <f t="shared" si="105"/>
        <v/>
      </c>
      <c r="AC209" s="384" t="str">
        <f t="shared" si="106"/>
        <v/>
      </c>
      <c r="AD209" s="385" t="str">
        <f t="shared" si="107"/>
        <v/>
      </c>
      <c r="AE209" s="383" t="str">
        <f t="shared" si="108"/>
        <v/>
      </c>
      <c r="AF209" s="382" t="str">
        <f t="shared" si="109"/>
        <v/>
      </c>
      <c r="AG209" s="386" t="str">
        <f t="shared" si="110"/>
        <v/>
      </c>
      <c r="AH209" s="387" t="str">
        <f t="shared" si="111"/>
        <v/>
      </c>
      <c r="AI209" s="383" t="str">
        <f t="shared" si="112"/>
        <v/>
      </c>
      <c r="AJ209" s="382" t="str">
        <f t="shared" si="113"/>
        <v/>
      </c>
      <c r="AK209" s="384" t="str">
        <f t="shared" si="114"/>
        <v/>
      </c>
      <c r="AL209" s="385" t="str">
        <f t="shared" si="115"/>
        <v/>
      </c>
      <c r="AM209" s="397" t="str">
        <f t="shared" si="116"/>
        <v/>
      </c>
      <c r="AN209" s="38"/>
    </row>
    <row r="210" spans="1:40" ht="12.75" x14ac:dyDescent="0.2">
      <c r="A210" s="26"/>
      <c r="B210" s="38"/>
      <c r="C210" s="278" t="s">
        <v>549</v>
      </c>
      <c r="D210" s="278" t="str">
        <f t="shared" si="91"/>
        <v/>
      </c>
      <c r="E210" s="385" t="str">
        <f t="shared" si="91"/>
        <v/>
      </c>
      <c r="F210" s="394"/>
      <c r="G210" s="394"/>
      <c r="H210" s="394"/>
      <c r="I210" s="394"/>
      <c r="J210" s="394"/>
      <c r="K210" s="394"/>
      <c r="L210" s="394"/>
      <c r="M210" s="38"/>
      <c r="N210" s="382" t="str">
        <f t="shared" si="93"/>
        <v/>
      </c>
      <c r="O210" s="383" t="str">
        <f t="shared" si="94"/>
        <v/>
      </c>
      <c r="P210" s="382" t="str">
        <f t="shared" si="119"/>
        <v/>
      </c>
      <c r="Q210" s="384" t="str">
        <f t="shared" si="95"/>
        <v/>
      </c>
      <c r="R210" s="385" t="str">
        <f t="shared" si="120"/>
        <v/>
      </c>
      <c r="S210" s="383" t="str">
        <f t="shared" si="96"/>
        <v/>
      </c>
      <c r="T210" s="382" t="str">
        <f t="shared" si="97"/>
        <v/>
      </c>
      <c r="U210" s="386" t="str">
        <f t="shared" si="98"/>
        <v/>
      </c>
      <c r="V210" s="387" t="str">
        <f t="shared" si="99"/>
        <v/>
      </c>
      <c r="W210" s="383" t="str">
        <f t="shared" si="100"/>
        <v/>
      </c>
      <c r="X210" s="382" t="str">
        <f t="shared" si="101"/>
        <v/>
      </c>
      <c r="Y210" s="384" t="str">
        <f t="shared" si="102"/>
        <v/>
      </c>
      <c r="Z210" s="385" t="str">
        <f t="shared" si="103"/>
        <v/>
      </c>
      <c r="AA210" s="383" t="str">
        <f t="shared" si="104"/>
        <v/>
      </c>
      <c r="AB210" s="382" t="str">
        <f t="shared" si="105"/>
        <v/>
      </c>
      <c r="AC210" s="384" t="str">
        <f t="shared" si="106"/>
        <v/>
      </c>
      <c r="AD210" s="385" t="str">
        <f t="shared" si="107"/>
        <v/>
      </c>
      <c r="AE210" s="383" t="str">
        <f t="shared" si="108"/>
        <v/>
      </c>
      <c r="AF210" s="382" t="str">
        <f t="shared" si="109"/>
        <v/>
      </c>
      <c r="AG210" s="386" t="str">
        <f t="shared" si="110"/>
        <v/>
      </c>
      <c r="AH210" s="387" t="str">
        <f t="shared" si="111"/>
        <v/>
      </c>
      <c r="AI210" s="383" t="str">
        <f t="shared" si="112"/>
        <v/>
      </c>
      <c r="AJ210" s="382" t="str">
        <f t="shared" si="113"/>
        <v/>
      </c>
      <c r="AK210" s="384" t="str">
        <f t="shared" si="114"/>
        <v/>
      </c>
      <c r="AL210" s="385" t="str">
        <f t="shared" si="115"/>
        <v/>
      </c>
      <c r="AM210" s="397" t="str">
        <f t="shared" si="116"/>
        <v/>
      </c>
      <c r="AN210" s="38"/>
    </row>
    <row r="211" spans="1:40" ht="12.75" x14ac:dyDescent="0.2">
      <c r="A211" s="26"/>
      <c r="B211" s="38"/>
      <c r="C211" s="278" t="s">
        <v>549</v>
      </c>
      <c r="D211" s="278" t="str">
        <f t="shared" si="91"/>
        <v/>
      </c>
      <c r="E211" s="385" t="str">
        <f t="shared" si="91"/>
        <v/>
      </c>
      <c r="F211" s="394"/>
      <c r="G211" s="394"/>
      <c r="H211" s="394"/>
      <c r="I211" s="394"/>
      <c r="J211" s="394"/>
      <c r="K211" s="394"/>
      <c r="L211" s="394"/>
      <c r="M211" s="38"/>
      <c r="N211" s="382" t="str">
        <f t="shared" si="93"/>
        <v/>
      </c>
      <c r="O211" s="383" t="str">
        <f t="shared" si="94"/>
        <v/>
      </c>
      <c r="P211" s="382" t="str">
        <f t="shared" si="119"/>
        <v/>
      </c>
      <c r="Q211" s="384" t="str">
        <f t="shared" si="95"/>
        <v/>
      </c>
      <c r="R211" s="385" t="str">
        <f t="shared" si="120"/>
        <v/>
      </c>
      <c r="S211" s="383" t="str">
        <f t="shared" si="96"/>
        <v/>
      </c>
      <c r="T211" s="382" t="str">
        <f t="shared" si="97"/>
        <v/>
      </c>
      <c r="U211" s="386" t="str">
        <f t="shared" si="98"/>
        <v/>
      </c>
      <c r="V211" s="387" t="str">
        <f t="shared" si="99"/>
        <v/>
      </c>
      <c r="W211" s="383" t="str">
        <f t="shared" si="100"/>
        <v/>
      </c>
      <c r="X211" s="382" t="str">
        <f t="shared" si="101"/>
        <v/>
      </c>
      <c r="Y211" s="384" t="str">
        <f t="shared" si="102"/>
        <v/>
      </c>
      <c r="Z211" s="385" t="str">
        <f t="shared" si="103"/>
        <v/>
      </c>
      <c r="AA211" s="383" t="str">
        <f t="shared" si="104"/>
        <v/>
      </c>
      <c r="AB211" s="382" t="str">
        <f t="shared" si="105"/>
        <v/>
      </c>
      <c r="AC211" s="384" t="str">
        <f t="shared" si="106"/>
        <v/>
      </c>
      <c r="AD211" s="385" t="str">
        <f t="shared" si="107"/>
        <v/>
      </c>
      <c r="AE211" s="383" t="str">
        <f t="shared" si="108"/>
        <v/>
      </c>
      <c r="AF211" s="382" t="str">
        <f t="shared" si="109"/>
        <v/>
      </c>
      <c r="AG211" s="386" t="str">
        <f t="shared" si="110"/>
        <v/>
      </c>
      <c r="AH211" s="387" t="str">
        <f t="shared" si="111"/>
        <v/>
      </c>
      <c r="AI211" s="383" t="str">
        <f t="shared" si="112"/>
        <v/>
      </c>
      <c r="AJ211" s="382" t="str">
        <f t="shared" si="113"/>
        <v/>
      </c>
      <c r="AK211" s="384" t="str">
        <f t="shared" si="114"/>
        <v/>
      </c>
      <c r="AL211" s="385" t="str">
        <f t="shared" si="115"/>
        <v/>
      </c>
      <c r="AM211" s="397" t="str">
        <f t="shared" si="116"/>
        <v/>
      </c>
      <c r="AN211" s="38"/>
    </row>
    <row r="212" spans="1:40" ht="12.75" x14ac:dyDescent="0.2">
      <c r="A212" s="26"/>
      <c r="B212" s="38"/>
      <c r="C212" s="278" t="s">
        <v>549</v>
      </c>
      <c r="D212" s="278" t="str">
        <f t="shared" si="91"/>
        <v/>
      </c>
      <c r="E212" s="385" t="str">
        <f t="shared" si="91"/>
        <v/>
      </c>
      <c r="F212" s="394"/>
      <c r="G212" s="394"/>
      <c r="H212" s="394"/>
      <c r="I212" s="394"/>
      <c r="J212" s="394"/>
      <c r="K212" s="394"/>
      <c r="L212" s="394"/>
      <c r="M212" s="38"/>
      <c r="N212" s="382" t="str">
        <f t="shared" si="93"/>
        <v/>
      </c>
      <c r="O212" s="383" t="str">
        <f t="shared" si="94"/>
        <v/>
      </c>
      <c r="P212" s="382" t="str">
        <f t="shared" si="119"/>
        <v/>
      </c>
      <c r="Q212" s="384" t="str">
        <f t="shared" si="95"/>
        <v/>
      </c>
      <c r="R212" s="385" t="str">
        <f t="shared" si="120"/>
        <v/>
      </c>
      <c r="S212" s="383" t="str">
        <f t="shared" si="96"/>
        <v/>
      </c>
      <c r="T212" s="382" t="str">
        <f t="shared" si="97"/>
        <v/>
      </c>
      <c r="U212" s="386" t="str">
        <f t="shared" si="98"/>
        <v/>
      </c>
      <c r="V212" s="387" t="str">
        <f t="shared" si="99"/>
        <v/>
      </c>
      <c r="W212" s="383" t="str">
        <f t="shared" si="100"/>
        <v/>
      </c>
      <c r="X212" s="382" t="str">
        <f t="shared" si="101"/>
        <v/>
      </c>
      <c r="Y212" s="384" t="str">
        <f t="shared" si="102"/>
        <v/>
      </c>
      <c r="Z212" s="385" t="str">
        <f t="shared" si="103"/>
        <v/>
      </c>
      <c r="AA212" s="383" t="str">
        <f t="shared" si="104"/>
        <v/>
      </c>
      <c r="AB212" s="382" t="str">
        <f t="shared" si="105"/>
        <v/>
      </c>
      <c r="AC212" s="384" t="str">
        <f t="shared" si="106"/>
        <v/>
      </c>
      <c r="AD212" s="385" t="str">
        <f t="shared" si="107"/>
        <v/>
      </c>
      <c r="AE212" s="383" t="str">
        <f t="shared" si="108"/>
        <v/>
      </c>
      <c r="AF212" s="382" t="str">
        <f t="shared" si="109"/>
        <v/>
      </c>
      <c r="AG212" s="386" t="str">
        <f t="shared" si="110"/>
        <v/>
      </c>
      <c r="AH212" s="387" t="str">
        <f t="shared" si="111"/>
        <v/>
      </c>
      <c r="AI212" s="383" t="str">
        <f t="shared" si="112"/>
        <v/>
      </c>
      <c r="AJ212" s="382" t="str">
        <f t="shared" si="113"/>
        <v/>
      </c>
      <c r="AK212" s="384" t="str">
        <f t="shared" si="114"/>
        <v/>
      </c>
      <c r="AL212" s="385" t="str">
        <f t="shared" si="115"/>
        <v/>
      </c>
      <c r="AM212" s="397" t="str">
        <f t="shared" si="116"/>
        <v/>
      </c>
      <c r="AN212" s="38"/>
    </row>
    <row r="213" spans="1:40" ht="12.75" x14ac:dyDescent="0.2">
      <c r="A213" s="26"/>
      <c r="B213" s="38"/>
      <c r="C213" s="278" t="s">
        <v>549</v>
      </c>
      <c r="D213" s="278" t="str">
        <f t="shared" si="91"/>
        <v/>
      </c>
      <c r="E213" s="385" t="str">
        <f t="shared" si="91"/>
        <v/>
      </c>
      <c r="F213" s="394"/>
      <c r="G213" s="394"/>
      <c r="H213" s="394"/>
      <c r="I213" s="394"/>
      <c r="J213" s="394"/>
      <c r="K213" s="394"/>
      <c r="L213" s="394"/>
      <c r="M213" s="38"/>
      <c r="N213" s="382" t="str">
        <f t="shared" si="93"/>
        <v/>
      </c>
      <c r="O213" s="383" t="str">
        <f t="shared" si="94"/>
        <v/>
      </c>
      <c r="P213" s="382" t="str">
        <f t="shared" si="119"/>
        <v/>
      </c>
      <c r="Q213" s="384" t="str">
        <f t="shared" si="95"/>
        <v/>
      </c>
      <c r="R213" s="385" t="str">
        <f t="shared" si="120"/>
        <v/>
      </c>
      <c r="S213" s="383" t="str">
        <f t="shared" si="96"/>
        <v/>
      </c>
      <c r="T213" s="382" t="str">
        <f t="shared" si="97"/>
        <v/>
      </c>
      <c r="U213" s="386" t="str">
        <f t="shared" si="98"/>
        <v/>
      </c>
      <c r="V213" s="387" t="str">
        <f t="shared" si="99"/>
        <v/>
      </c>
      <c r="W213" s="383" t="str">
        <f t="shared" si="100"/>
        <v/>
      </c>
      <c r="X213" s="382" t="str">
        <f t="shared" si="101"/>
        <v/>
      </c>
      <c r="Y213" s="384" t="str">
        <f t="shared" si="102"/>
        <v/>
      </c>
      <c r="Z213" s="385" t="str">
        <f t="shared" si="103"/>
        <v/>
      </c>
      <c r="AA213" s="383" t="str">
        <f t="shared" si="104"/>
        <v/>
      </c>
      <c r="AB213" s="382" t="str">
        <f t="shared" si="105"/>
        <v/>
      </c>
      <c r="AC213" s="384" t="str">
        <f t="shared" si="106"/>
        <v/>
      </c>
      <c r="AD213" s="385" t="str">
        <f t="shared" si="107"/>
        <v/>
      </c>
      <c r="AE213" s="383" t="str">
        <f t="shared" si="108"/>
        <v/>
      </c>
      <c r="AF213" s="382" t="str">
        <f t="shared" si="109"/>
        <v/>
      </c>
      <c r="AG213" s="386" t="str">
        <f t="shared" si="110"/>
        <v/>
      </c>
      <c r="AH213" s="387" t="str">
        <f t="shared" si="111"/>
        <v/>
      </c>
      <c r="AI213" s="383" t="str">
        <f t="shared" si="112"/>
        <v/>
      </c>
      <c r="AJ213" s="382" t="str">
        <f t="shared" si="113"/>
        <v/>
      </c>
      <c r="AK213" s="384" t="str">
        <f t="shared" si="114"/>
        <v/>
      </c>
      <c r="AL213" s="385" t="str">
        <f t="shared" si="115"/>
        <v/>
      </c>
      <c r="AM213" s="397" t="str">
        <f t="shared" si="116"/>
        <v/>
      </c>
      <c r="AN213" s="38"/>
    </row>
    <row r="214" spans="1:40" ht="12.75" x14ac:dyDescent="0.2">
      <c r="A214" s="26"/>
      <c r="B214" s="38"/>
      <c r="C214" s="278" t="s">
        <v>549</v>
      </c>
      <c r="D214" s="278" t="str">
        <f t="shared" si="91"/>
        <v/>
      </c>
      <c r="E214" s="385" t="str">
        <f t="shared" si="91"/>
        <v/>
      </c>
      <c r="F214" s="394"/>
      <c r="G214" s="394"/>
      <c r="H214" s="394"/>
      <c r="I214" s="394"/>
      <c r="J214" s="394"/>
      <c r="K214" s="394"/>
      <c r="L214" s="394"/>
      <c r="M214" s="38"/>
      <c r="N214" s="382" t="str">
        <f t="shared" si="93"/>
        <v/>
      </c>
      <c r="O214" s="383" t="str">
        <f t="shared" si="94"/>
        <v/>
      </c>
      <c r="P214" s="382" t="str">
        <f t="shared" si="119"/>
        <v/>
      </c>
      <c r="Q214" s="384" t="str">
        <f t="shared" si="95"/>
        <v/>
      </c>
      <c r="R214" s="385" t="str">
        <f t="shared" si="120"/>
        <v/>
      </c>
      <c r="S214" s="383" t="str">
        <f t="shared" si="96"/>
        <v/>
      </c>
      <c r="T214" s="382" t="str">
        <f t="shared" si="97"/>
        <v/>
      </c>
      <c r="U214" s="386" t="str">
        <f t="shared" si="98"/>
        <v/>
      </c>
      <c r="V214" s="387" t="str">
        <f t="shared" si="99"/>
        <v/>
      </c>
      <c r="W214" s="383" t="str">
        <f t="shared" si="100"/>
        <v/>
      </c>
      <c r="X214" s="382" t="str">
        <f t="shared" si="101"/>
        <v/>
      </c>
      <c r="Y214" s="384" t="str">
        <f t="shared" si="102"/>
        <v/>
      </c>
      <c r="Z214" s="385" t="str">
        <f t="shared" si="103"/>
        <v/>
      </c>
      <c r="AA214" s="383" t="str">
        <f t="shared" si="104"/>
        <v/>
      </c>
      <c r="AB214" s="382" t="str">
        <f t="shared" si="105"/>
        <v/>
      </c>
      <c r="AC214" s="384" t="str">
        <f t="shared" si="106"/>
        <v/>
      </c>
      <c r="AD214" s="385" t="str">
        <f t="shared" si="107"/>
        <v/>
      </c>
      <c r="AE214" s="383" t="str">
        <f t="shared" si="108"/>
        <v/>
      </c>
      <c r="AF214" s="382" t="str">
        <f t="shared" si="109"/>
        <v/>
      </c>
      <c r="AG214" s="386" t="str">
        <f t="shared" si="110"/>
        <v/>
      </c>
      <c r="AH214" s="387" t="str">
        <f t="shared" si="111"/>
        <v/>
      </c>
      <c r="AI214" s="383" t="str">
        <f t="shared" si="112"/>
        <v/>
      </c>
      <c r="AJ214" s="382" t="str">
        <f t="shared" si="113"/>
        <v/>
      </c>
      <c r="AK214" s="384" t="str">
        <f t="shared" si="114"/>
        <v/>
      </c>
      <c r="AL214" s="385" t="str">
        <f t="shared" si="115"/>
        <v/>
      </c>
      <c r="AM214" s="397" t="str">
        <f t="shared" si="116"/>
        <v/>
      </c>
      <c r="AN214" s="38"/>
    </row>
    <row r="215" spans="1:40" ht="12.75" x14ac:dyDescent="0.2">
      <c r="A215" s="26"/>
      <c r="B215" s="38"/>
      <c r="C215" s="278" t="s">
        <v>549</v>
      </c>
      <c r="D215" s="278" t="str">
        <f t="shared" si="91"/>
        <v/>
      </c>
      <c r="E215" s="385" t="str">
        <f t="shared" si="91"/>
        <v/>
      </c>
      <c r="F215" s="394"/>
      <c r="G215" s="394"/>
      <c r="H215" s="394"/>
      <c r="I215" s="394"/>
      <c r="J215" s="394"/>
      <c r="K215" s="394"/>
      <c r="L215" s="394"/>
      <c r="M215" s="38"/>
      <c r="N215" s="382" t="str">
        <f t="shared" si="93"/>
        <v/>
      </c>
      <c r="O215" s="383" t="str">
        <f t="shared" si="94"/>
        <v/>
      </c>
      <c r="P215" s="382" t="str">
        <f t="shared" si="119"/>
        <v/>
      </c>
      <c r="Q215" s="384" t="str">
        <f t="shared" si="95"/>
        <v/>
      </c>
      <c r="R215" s="385" t="str">
        <f t="shared" si="120"/>
        <v/>
      </c>
      <c r="S215" s="383" t="str">
        <f t="shared" si="96"/>
        <v/>
      </c>
      <c r="T215" s="382" t="str">
        <f t="shared" si="97"/>
        <v/>
      </c>
      <c r="U215" s="386" t="str">
        <f t="shared" si="98"/>
        <v/>
      </c>
      <c r="V215" s="387" t="str">
        <f t="shared" si="99"/>
        <v/>
      </c>
      <c r="W215" s="383" t="str">
        <f t="shared" si="100"/>
        <v/>
      </c>
      <c r="X215" s="382" t="str">
        <f t="shared" si="101"/>
        <v/>
      </c>
      <c r="Y215" s="384" t="str">
        <f t="shared" si="102"/>
        <v/>
      </c>
      <c r="Z215" s="385" t="str">
        <f t="shared" si="103"/>
        <v/>
      </c>
      <c r="AA215" s="383" t="str">
        <f t="shared" si="104"/>
        <v/>
      </c>
      <c r="AB215" s="382" t="str">
        <f t="shared" si="105"/>
        <v/>
      </c>
      <c r="AC215" s="384" t="str">
        <f t="shared" si="106"/>
        <v/>
      </c>
      <c r="AD215" s="385" t="str">
        <f t="shared" si="107"/>
        <v/>
      </c>
      <c r="AE215" s="383" t="str">
        <f t="shared" si="108"/>
        <v/>
      </c>
      <c r="AF215" s="382" t="str">
        <f t="shared" si="109"/>
        <v/>
      </c>
      <c r="AG215" s="386" t="str">
        <f t="shared" si="110"/>
        <v/>
      </c>
      <c r="AH215" s="387" t="str">
        <f t="shared" si="111"/>
        <v/>
      </c>
      <c r="AI215" s="383" t="str">
        <f t="shared" si="112"/>
        <v/>
      </c>
      <c r="AJ215" s="382" t="str">
        <f t="shared" si="113"/>
        <v/>
      </c>
      <c r="AK215" s="384" t="str">
        <f t="shared" si="114"/>
        <v/>
      </c>
      <c r="AL215" s="385" t="str">
        <f t="shared" si="115"/>
        <v/>
      </c>
      <c r="AM215" s="397" t="str">
        <f t="shared" si="116"/>
        <v/>
      </c>
      <c r="AN215" s="38"/>
    </row>
    <row r="216" spans="1:40" s="163" customFormat="1" ht="12.75" x14ac:dyDescent="0.2">
      <c r="A216" s="511"/>
      <c r="B216" s="512"/>
      <c r="C216" s="547"/>
      <c r="D216" s="547" t="s">
        <v>525</v>
      </c>
      <c r="E216" s="385">
        <f t="shared" ref="E216:E263" si="125">E90</f>
        <v>1054.4583381949069</v>
      </c>
      <c r="F216" s="385">
        <f>F573/'WK3 - Notional GI 16-17 YIELD'!$D$34</f>
        <v>1070.2752132678306</v>
      </c>
      <c r="G216" s="385">
        <f>G573/'WK3 - Notional GI 16-17 YIELD'!$D$34</f>
        <v>1097.0320935995262</v>
      </c>
      <c r="H216" s="385">
        <f>H573/'WK3 - Notional GI 16-17 YIELD'!$D$34</f>
        <v>1124.4578959395142</v>
      </c>
      <c r="I216" s="385">
        <f>I573/'WK3 - Notional GI 16-17 YIELD'!$D$34</f>
        <v>1152.5693433380018</v>
      </c>
      <c r="J216" s="385">
        <f>J573/'WK3 - Notional GI 16-17 YIELD'!$D$34</f>
        <v>1181.3835769214518</v>
      </c>
      <c r="K216" s="385">
        <f>K573/'WK3 - Notional GI 16-17 YIELD'!$D$34</f>
        <v>1210.9181663444881</v>
      </c>
      <c r="L216" s="385">
        <f>L573/'WK3 - Notional GI 16-17 YIELD'!$D$34</f>
        <v>1241.1911205031004</v>
      </c>
      <c r="M216" s="512"/>
      <c r="N216" s="382">
        <f t="shared" si="93"/>
        <v>15.816875072923722</v>
      </c>
      <c r="O216" s="383">
        <f t="shared" si="94"/>
        <v>1.5000000000000112E-2</v>
      </c>
      <c r="P216" s="382">
        <f t="shared" si="119"/>
        <v>26.756880331695584</v>
      </c>
      <c r="Q216" s="384">
        <f t="shared" si="95"/>
        <v>2.4999999999999831E-2</v>
      </c>
      <c r="R216" s="385">
        <f t="shared" si="120"/>
        <v>42.573755404619305</v>
      </c>
      <c r="S216" s="383">
        <f t="shared" si="96"/>
        <v>4.0374999999999946E-2</v>
      </c>
      <c r="T216" s="382">
        <f t="shared" si="97"/>
        <v>27.425802339987968</v>
      </c>
      <c r="U216" s="386">
        <f t="shared" si="98"/>
        <v>2.4999999999999828E-2</v>
      </c>
      <c r="V216" s="387">
        <f t="shared" si="99"/>
        <v>69.999557744607273</v>
      </c>
      <c r="W216" s="383">
        <f t="shared" si="100"/>
        <v>6.638437499999976E-2</v>
      </c>
      <c r="X216" s="382">
        <f t="shared" si="101"/>
        <v>28.111447398487599</v>
      </c>
      <c r="Y216" s="384">
        <f t="shared" si="102"/>
        <v>2.4999999999999772E-2</v>
      </c>
      <c r="Z216" s="385">
        <f t="shared" si="103"/>
        <v>98.111005143094872</v>
      </c>
      <c r="AA216" s="383">
        <f t="shared" si="104"/>
        <v>9.3043984374999514E-2</v>
      </c>
      <c r="AB216" s="382">
        <f t="shared" si="105"/>
        <v>28.814233583450005</v>
      </c>
      <c r="AC216" s="384">
        <f t="shared" si="106"/>
        <v>2.4999999999999967E-2</v>
      </c>
      <c r="AD216" s="385">
        <f t="shared" si="107"/>
        <v>126.92523872654488</v>
      </c>
      <c r="AE216" s="383">
        <f t="shared" si="108"/>
        <v>0.12037008398437446</v>
      </c>
      <c r="AF216" s="382">
        <f t="shared" si="109"/>
        <v>29.534589423036323</v>
      </c>
      <c r="AG216" s="386">
        <f t="shared" si="110"/>
        <v>2.5000000000000026E-2</v>
      </c>
      <c r="AH216" s="387">
        <f t="shared" si="111"/>
        <v>156.4598281495812</v>
      </c>
      <c r="AI216" s="383">
        <f t="shared" si="112"/>
        <v>0.14837933608398385</v>
      </c>
      <c r="AJ216" s="382">
        <f t="shared" si="113"/>
        <v>30.272954158612265</v>
      </c>
      <c r="AK216" s="384">
        <f t="shared" si="114"/>
        <v>2.500000000000005E-2</v>
      </c>
      <c r="AL216" s="385">
        <f t="shared" si="115"/>
        <v>186.73278230819346</v>
      </c>
      <c r="AM216" s="397">
        <f t="shared" si="116"/>
        <v>0.17708881948608352</v>
      </c>
      <c r="AN216" s="512"/>
    </row>
    <row r="217" spans="1:40" ht="12.75" x14ac:dyDescent="0.2">
      <c r="A217" s="26"/>
      <c r="B217" s="38"/>
      <c r="C217" s="278" t="s">
        <v>248</v>
      </c>
      <c r="D217" s="278" t="str">
        <f t="shared" ref="D217:D261" si="126">D91</f>
        <v/>
      </c>
      <c r="E217" s="385">
        <f t="shared" si="125"/>
        <v>951.98438722732897</v>
      </c>
      <c r="F217" s="394">
        <f t="shared" ref="F217:F220" si="127">+E217*1.015</f>
        <v>966.26415303573879</v>
      </c>
      <c r="G217" s="394">
        <f t="shared" ref="G217:L217" si="128">+F217*1.025</f>
        <v>990.42075686163219</v>
      </c>
      <c r="H217" s="394">
        <f t="shared" si="128"/>
        <v>1015.1812757831729</v>
      </c>
      <c r="I217" s="394">
        <f t="shared" si="128"/>
        <v>1040.5608076777521</v>
      </c>
      <c r="J217" s="394">
        <f t="shared" si="128"/>
        <v>1066.5748278696958</v>
      </c>
      <c r="K217" s="394">
        <f t="shared" si="128"/>
        <v>1093.2391985664381</v>
      </c>
      <c r="L217" s="394">
        <f t="shared" si="128"/>
        <v>1120.5701785305989</v>
      </c>
      <c r="M217" s="38"/>
      <c r="N217" s="382">
        <f t="shared" si="93"/>
        <v>14.27976580840982</v>
      </c>
      <c r="O217" s="383">
        <f t="shared" si="94"/>
        <v>1.499999999999988E-2</v>
      </c>
      <c r="P217" s="382">
        <f t="shared" si="119"/>
        <v>24.156603825893399</v>
      </c>
      <c r="Q217" s="384">
        <f t="shared" si="95"/>
        <v>2.4999999999999925E-2</v>
      </c>
      <c r="R217" s="385">
        <f t="shared" si="120"/>
        <v>38.436369634303219</v>
      </c>
      <c r="S217" s="383">
        <f t="shared" si="96"/>
        <v>4.03749999999998E-2</v>
      </c>
      <c r="T217" s="382">
        <f t="shared" si="97"/>
        <v>24.760518921540665</v>
      </c>
      <c r="U217" s="386">
        <f t="shared" si="98"/>
        <v>2.4999999999999859E-2</v>
      </c>
      <c r="V217" s="387">
        <f t="shared" si="99"/>
        <v>63.196888555843884</v>
      </c>
      <c r="W217" s="383">
        <f t="shared" si="100"/>
        <v>6.6384374999999649E-2</v>
      </c>
      <c r="X217" s="382">
        <f t="shared" si="101"/>
        <v>25.379531894579259</v>
      </c>
      <c r="Y217" s="384">
        <f t="shared" si="102"/>
        <v>2.4999999999999939E-2</v>
      </c>
      <c r="Z217" s="385">
        <f t="shared" si="103"/>
        <v>88.576420450423143</v>
      </c>
      <c r="AA217" s="383">
        <f t="shared" si="104"/>
        <v>9.3043984374999583E-2</v>
      </c>
      <c r="AB217" s="382">
        <f t="shared" si="105"/>
        <v>26.0140201919437</v>
      </c>
      <c r="AC217" s="384">
        <f t="shared" si="106"/>
        <v>2.4999999999999901E-2</v>
      </c>
      <c r="AD217" s="385">
        <f t="shared" si="107"/>
        <v>114.59044064236684</v>
      </c>
      <c r="AE217" s="383">
        <f t="shared" si="108"/>
        <v>0.12037008398437446</v>
      </c>
      <c r="AF217" s="382">
        <f t="shared" si="109"/>
        <v>26.664370696742253</v>
      </c>
      <c r="AG217" s="386">
        <f t="shared" si="110"/>
        <v>2.4999999999999866E-2</v>
      </c>
      <c r="AH217" s="387">
        <f t="shared" si="111"/>
        <v>141.2548113391091</v>
      </c>
      <c r="AI217" s="383">
        <f t="shared" si="112"/>
        <v>0.14837933608398368</v>
      </c>
      <c r="AJ217" s="382">
        <f t="shared" si="113"/>
        <v>27.330979964160861</v>
      </c>
      <c r="AK217" s="384">
        <f t="shared" si="114"/>
        <v>2.4999999999999918E-2</v>
      </c>
      <c r="AL217" s="385">
        <f t="shared" si="115"/>
        <v>168.58579130326996</v>
      </c>
      <c r="AM217" s="397">
        <f t="shared" si="116"/>
        <v>0.17708881948608315</v>
      </c>
      <c r="AN217" s="38"/>
    </row>
    <row r="218" spans="1:40" ht="12.75" x14ac:dyDescent="0.2">
      <c r="A218" s="26"/>
      <c r="B218" s="38"/>
      <c r="C218" s="278" t="s">
        <v>248</v>
      </c>
      <c r="D218" s="278" t="str">
        <f t="shared" si="126"/>
        <v>Bellingen</v>
      </c>
      <c r="E218" s="385">
        <f t="shared" si="125"/>
        <v>1260.3512414757281</v>
      </c>
      <c r="F218" s="394">
        <f t="shared" si="127"/>
        <v>1279.2565100978638</v>
      </c>
      <c r="G218" s="394">
        <f t="shared" ref="G218:L218" si="129">+F218*1.025</f>
        <v>1311.2379228503103</v>
      </c>
      <c r="H218" s="394">
        <f t="shared" si="129"/>
        <v>1344.0188709215679</v>
      </c>
      <c r="I218" s="394">
        <f t="shared" si="129"/>
        <v>1377.619342694607</v>
      </c>
      <c r="J218" s="394">
        <f t="shared" si="129"/>
        <v>1412.0598262619721</v>
      </c>
      <c r="K218" s="394">
        <f t="shared" si="129"/>
        <v>1447.3613219185213</v>
      </c>
      <c r="L218" s="394">
        <f t="shared" si="129"/>
        <v>1483.5453549664842</v>
      </c>
      <c r="M218" s="38"/>
      <c r="N218" s="382">
        <f t="shared" si="93"/>
        <v>18.905268622135736</v>
      </c>
      <c r="O218" s="383">
        <f t="shared" si="94"/>
        <v>1.4999999999999854E-2</v>
      </c>
      <c r="P218" s="382">
        <f t="shared" si="119"/>
        <v>31.981412752446431</v>
      </c>
      <c r="Q218" s="384">
        <f t="shared" si="95"/>
        <v>2.499999999999987E-2</v>
      </c>
      <c r="R218" s="385">
        <f t="shared" si="120"/>
        <v>50.886681374582167</v>
      </c>
      <c r="S218" s="383">
        <f t="shared" si="96"/>
        <v>4.0374999999999717E-2</v>
      </c>
      <c r="T218" s="382">
        <f t="shared" si="97"/>
        <v>32.780948071257626</v>
      </c>
      <c r="U218" s="386">
        <f t="shared" si="98"/>
        <v>2.4999999999999901E-2</v>
      </c>
      <c r="V218" s="387">
        <f t="shared" si="99"/>
        <v>83.667629445839793</v>
      </c>
      <c r="W218" s="383">
        <f t="shared" si="100"/>
        <v>6.6384374999999607E-2</v>
      </c>
      <c r="X218" s="382">
        <f t="shared" si="101"/>
        <v>33.600471773039089</v>
      </c>
      <c r="Y218" s="384">
        <f t="shared" si="102"/>
        <v>2.4999999999999918E-2</v>
      </c>
      <c r="Z218" s="385">
        <f t="shared" si="103"/>
        <v>117.26810121887888</v>
      </c>
      <c r="AA218" s="383">
        <f t="shared" si="104"/>
        <v>9.3043984374999514E-2</v>
      </c>
      <c r="AB218" s="382">
        <f t="shared" si="105"/>
        <v>34.440483567365163</v>
      </c>
      <c r="AC218" s="384">
        <f t="shared" si="106"/>
        <v>2.4999999999999991E-2</v>
      </c>
      <c r="AD218" s="385">
        <f t="shared" si="107"/>
        <v>151.70858478624405</v>
      </c>
      <c r="AE218" s="383">
        <f t="shared" si="108"/>
        <v>0.12037008398437449</v>
      </c>
      <c r="AF218" s="382">
        <f t="shared" si="109"/>
        <v>35.30149565654915</v>
      </c>
      <c r="AG218" s="386">
        <f t="shared" si="110"/>
        <v>2.499999999999989E-2</v>
      </c>
      <c r="AH218" s="387">
        <f t="shared" si="111"/>
        <v>187.0100804427932</v>
      </c>
      <c r="AI218" s="383">
        <f t="shared" si="112"/>
        <v>0.14837933608398374</v>
      </c>
      <c r="AJ218" s="382">
        <f t="shared" si="113"/>
        <v>36.184033047962885</v>
      </c>
      <c r="AK218" s="384">
        <f t="shared" si="114"/>
        <v>2.4999999999999897E-2</v>
      </c>
      <c r="AL218" s="385">
        <f t="shared" si="115"/>
        <v>223.19411349075608</v>
      </c>
      <c r="AM218" s="397">
        <f t="shared" si="116"/>
        <v>0.17708881948608321</v>
      </c>
      <c r="AN218" s="38"/>
    </row>
    <row r="219" spans="1:40" ht="12.75" x14ac:dyDescent="0.2">
      <c r="A219" s="26"/>
      <c r="B219" s="38"/>
      <c r="C219" s="278" t="s">
        <v>248</v>
      </c>
      <c r="D219" s="278" t="str">
        <f t="shared" si="126"/>
        <v>Dorrigo</v>
      </c>
      <c r="E219" s="385">
        <f t="shared" si="125"/>
        <v>808.41985</v>
      </c>
      <c r="F219" s="394">
        <f t="shared" si="127"/>
        <v>820.54614774999993</v>
      </c>
      <c r="G219" s="394">
        <f t="shared" ref="G219:L219" si="130">+F219*1.025</f>
        <v>841.05980144374985</v>
      </c>
      <c r="H219" s="394">
        <f t="shared" si="130"/>
        <v>862.08629647984355</v>
      </c>
      <c r="I219" s="394">
        <f t="shared" si="130"/>
        <v>883.63845389183962</v>
      </c>
      <c r="J219" s="394">
        <f t="shared" si="130"/>
        <v>905.72941523913551</v>
      </c>
      <c r="K219" s="394">
        <f t="shared" si="130"/>
        <v>928.37265062011386</v>
      </c>
      <c r="L219" s="394">
        <f t="shared" si="130"/>
        <v>951.58196688561657</v>
      </c>
      <c r="M219" s="38"/>
      <c r="N219" s="382">
        <f t="shared" si="93"/>
        <v>12.126297749999935</v>
      </c>
      <c r="O219" s="383">
        <f t="shared" si="94"/>
        <v>1.499999999999992E-2</v>
      </c>
      <c r="P219" s="382">
        <f t="shared" si="119"/>
        <v>20.513653693749916</v>
      </c>
      <c r="Q219" s="384">
        <f t="shared" si="95"/>
        <v>2.4999999999999901E-2</v>
      </c>
      <c r="R219" s="385">
        <f t="shared" si="120"/>
        <v>32.639951443749851</v>
      </c>
      <c r="S219" s="383">
        <f t="shared" si="96"/>
        <v>4.0374999999999814E-2</v>
      </c>
      <c r="T219" s="382">
        <f t="shared" si="97"/>
        <v>21.026495036093706</v>
      </c>
      <c r="U219" s="386">
        <f t="shared" si="98"/>
        <v>2.4999999999999953E-2</v>
      </c>
      <c r="V219" s="387">
        <f t="shared" si="99"/>
        <v>53.666446479843557</v>
      </c>
      <c r="W219" s="383">
        <f t="shared" si="100"/>
        <v>6.638437499999976E-2</v>
      </c>
      <c r="X219" s="382">
        <f t="shared" si="101"/>
        <v>21.552157411996063</v>
      </c>
      <c r="Y219" s="384">
        <f t="shared" si="102"/>
        <v>2.499999999999997E-2</v>
      </c>
      <c r="Z219" s="385">
        <f t="shared" si="103"/>
        <v>75.218603891839621</v>
      </c>
      <c r="AA219" s="383">
        <f t="shared" si="104"/>
        <v>9.3043984374999722E-2</v>
      </c>
      <c r="AB219" s="382">
        <f t="shared" si="105"/>
        <v>22.090961347295888</v>
      </c>
      <c r="AC219" s="384">
        <f t="shared" si="106"/>
        <v>2.4999999999999883E-2</v>
      </c>
      <c r="AD219" s="385">
        <f t="shared" si="107"/>
        <v>97.309565239135509</v>
      </c>
      <c r="AE219" s="383">
        <f t="shared" si="108"/>
        <v>0.12037008398437458</v>
      </c>
      <c r="AF219" s="382">
        <f t="shared" si="109"/>
        <v>22.643235380978354</v>
      </c>
      <c r="AG219" s="386">
        <f t="shared" si="110"/>
        <v>2.4999999999999963E-2</v>
      </c>
      <c r="AH219" s="387">
        <f t="shared" si="111"/>
        <v>119.95280062011386</v>
      </c>
      <c r="AI219" s="383">
        <f t="shared" si="112"/>
        <v>0.1483793360839839</v>
      </c>
      <c r="AJ219" s="382">
        <f t="shared" si="113"/>
        <v>23.209316265502707</v>
      </c>
      <c r="AK219" s="384">
        <f t="shared" si="114"/>
        <v>2.4999999999999849E-2</v>
      </c>
      <c r="AL219" s="385">
        <f t="shared" si="115"/>
        <v>143.16211688561657</v>
      </c>
      <c r="AM219" s="397">
        <f t="shared" si="116"/>
        <v>0.17708881948608335</v>
      </c>
      <c r="AN219" s="38"/>
    </row>
    <row r="220" spans="1:40" ht="12.75" x14ac:dyDescent="0.2">
      <c r="A220" s="26"/>
      <c r="B220" s="38"/>
      <c r="C220" s="278" t="s">
        <v>248</v>
      </c>
      <c r="D220" s="278" t="str">
        <f t="shared" si="126"/>
        <v>Urunga</v>
      </c>
      <c r="E220" s="385">
        <f t="shared" si="125"/>
        <v>1616.2447896314814</v>
      </c>
      <c r="F220" s="394">
        <f t="shared" si="127"/>
        <v>1640.4884614759535</v>
      </c>
      <c r="G220" s="394">
        <f t="shared" ref="G220:L220" si="131">+F220*1.025</f>
        <v>1681.5006730128523</v>
      </c>
      <c r="H220" s="394">
        <f t="shared" si="131"/>
        <v>1723.5381898381734</v>
      </c>
      <c r="I220" s="394">
        <f t="shared" si="131"/>
        <v>1766.6266445841275</v>
      </c>
      <c r="J220" s="394">
        <f t="shared" si="131"/>
        <v>1810.7923106987305</v>
      </c>
      <c r="K220" s="394">
        <f t="shared" si="131"/>
        <v>1856.0621184661986</v>
      </c>
      <c r="L220" s="394">
        <f t="shared" si="131"/>
        <v>1902.4636714278533</v>
      </c>
      <c r="M220" s="38"/>
      <c r="N220" s="382">
        <f t="shared" si="93"/>
        <v>24.243671844472146</v>
      </c>
      <c r="O220" s="383">
        <f t="shared" si="94"/>
        <v>1.4999999999999954E-2</v>
      </c>
      <c r="P220" s="382">
        <f t="shared" si="119"/>
        <v>41.012211536898803</v>
      </c>
      <c r="Q220" s="384">
        <f t="shared" si="95"/>
        <v>2.4999999999999981E-2</v>
      </c>
      <c r="R220" s="385">
        <f t="shared" si="120"/>
        <v>65.25588338137095</v>
      </c>
      <c r="S220" s="383">
        <f t="shared" si="96"/>
        <v>4.0374999999999932E-2</v>
      </c>
      <c r="T220" s="382">
        <f t="shared" si="97"/>
        <v>42.037516825321063</v>
      </c>
      <c r="U220" s="386">
        <f t="shared" si="98"/>
        <v>2.4999999999999856E-2</v>
      </c>
      <c r="V220" s="387">
        <f t="shared" si="99"/>
        <v>107.29340020669201</v>
      </c>
      <c r="W220" s="383">
        <f t="shared" si="100"/>
        <v>6.6384374999999773E-2</v>
      </c>
      <c r="X220" s="382">
        <f t="shared" si="101"/>
        <v>43.088454745954095</v>
      </c>
      <c r="Y220" s="384">
        <f t="shared" si="102"/>
        <v>2.4999999999999863E-2</v>
      </c>
      <c r="Z220" s="385">
        <f t="shared" si="103"/>
        <v>150.38185495264611</v>
      </c>
      <c r="AA220" s="383">
        <f t="shared" si="104"/>
        <v>9.3043984374999625E-2</v>
      </c>
      <c r="AB220" s="382">
        <f t="shared" si="105"/>
        <v>44.165666114603027</v>
      </c>
      <c r="AC220" s="384">
        <f t="shared" si="106"/>
        <v>2.4999999999999911E-2</v>
      </c>
      <c r="AD220" s="385">
        <f t="shared" si="107"/>
        <v>194.54752106724914</v>
      </c>
      <c r="AE220" s="383">
        <f t="shared" si="108"/>
        <v>0.12037008398437452</v>
      </c>
      <c r="AF220" s="382">
        <f t="shared" si="109"/>
        <v>45.269807767468137</v>
      </c>
      <c r="AG220" s="386">
        <f t="shared" si="110"/>
        <v>2.4999999999999932E-2</v>
      </c>
      <c r="AH220" s="387">
        <f t="shared" si="111"/>
        <v>239.81732883471727</v>
      </c>
      <c r="AI220" s="383">
        <f t="shared" si="112"/>
        <v>0.14837933608398379</v>
      </c>
      <c r="AJ220" s="382">
        <f t="shared" si="113"/>
        <v>46.401552961654716</v>
      </c>
      <c r="AK220" s="384">
        <f t="shared" si="114"/>
        <v>2.4999999999999866E-2</v>
      </c>
      <c r="AL220" s="385">
        <f t="shared" si="115"/>
        <v>286.21888179637199</v>
      </c>
      <c r="AM220" s="397">
        <f t="shared" si="116"/>
        <v>0.17708881948608324</v>
      </c>
      <c r="AN220" s="38"/>
    </row>
    <row r="221" spans="1:40" ht="12.75" x14ac:dyDescent="0.2">
      <c r="A221" s="26"/>
      <c r="B221" s="38"/>
      <c r="C221" s="278" t="s">
        <v>248</v>
      </c>
      <c r="D221" s="278" t="str">
        <f t="shared" si="126"/>
        <v/>
      </c>
      <c r="E221" s="385" t="str">
        <f t="shared" si="125"/>
        <v/>
      </c>
      <c r="F221" s="394"/>
      <c r="G221" s="394"/>
      <c r="H221" s="394"/>
      <c r="I221" s="394"/>
      <c r="J221" s="394"/>
      <c r="K221" s="394"/>
      <c r="L221" s="394"/>
      <c r="M221" s="38"/>
      <c r="N221" s="382" t="str">
        <f t="shared" si="93"/>
        <v/>
      </c>
      <c r="O221" s="383" t="str">
        <f t="shared" si="94"/>
        <v/>
      </c>
      <c r="P221" s="382" t="str">
        <f t="shared" si="119"/>
        <v/>
      </c>
      <c r="Q221" s="384" t="str">
        <f t="shared" si="95"/>
        <v/>
      </c>
      <c r="R221" s="385" t="str">
        <f t="shared" si="120"/>
        <v/>
      </c>
      <c r="S221" s="383" t="str">
        <f t="shared" si="96"/>
        <v/>
      </c>
      <c r="T221" s="382" t="str">
        <f t="shared" si="97"/>
        <v/>
      </c>
      <c r="U221" s="386" t="str">
        <f t="shared" si="98"/>
        <v/>
      </c>
      <c r="V221" s="387" t="str">
        <f t="shared" si="99"/>
        <v/>
      </c>
      <c r="W221" s="383" t="str">
        <f t="shared" si="100"/>
        <v/>
      </c>
      <c r="X221" s="382" t="str">
        <f t="shared" si="101"/>
        <v/>
      </c>
      <c r="Y221" s="384" t="str">
        <f t="shared" si="102"/>
        <v/>
      </c>
      <c r="Z221" s="385" t="str">
        <f t="shared" si="103"/>
        <v/>
      </c>
      <c r="AA221" s="383" t="str">
        <f t="shared" si="104"/>
        <v/>
      </c>
      <c r="AB221" s="382" t="str">
        <f t="shared" si="105"/>
        <v/>
      </c>
      <c r="AC221" s="384" t="str">
        <f t="shared" si="106"/>
        <v/>
      </c>
      <c r="AD221" s="385" t="str">
        <f t="shared" si="107"/>
        <v/>
      </c>
      <c r="AE221" s="383" t="str">
        <f t="shared" si="108"/>
        <v/>
      </c>
      <c r="AF221" s="382" t="str">
        <f t="shared" si="109"/>
        <v/>
      </c>
      <c r="AG221" s="386" t="str">
        <f t="shared" si="110"/>
        <v/>
      </c>
      <c r="AH221" s="387" t="str">
        <f t="shared" si="111"/>
        <v/>
      </c>
      <c r="AI221" s="383" t="str">
        <f t="shared" si="112"/>
        <v/>
      </c>
      <c r="AJ221" s="382" t="str">
        <f t="shared" si="113"/>
        <v/>
      </c>
      <c r="AK221" s="384" t="str">
        <f t="shared" si="114"/>
        <v/>
      </c>
      <c r="AL221" s="385" t="str">
        <f t="shared" si="115"/>
        <v/>
      </c>
      <c r="AM221" s="397" t="str">
        <f t="shared" si="116"/>
        <v/>
      </c>
      <c r="AN221" s="38"/>
    </row>
    <row r="222" spans="1:40" ht="12.75" x14ac:dyDescent="0.2">
      <c r="A222" s="26"/>
      <c r="B222" s="38"/>
      <c r="C222" s="278" t="s">
        <v>248</v>
      </c>
      <c r="D222" s="278" t="str">
        <f t="shared" si="126"/>
        <v/>
      </c>
      <c r="E222" s="385" t="str">
        <f t="shared" si="125"/>
        <v/>
      </c>
      <c r="F222" s="394"/>
      <c r="G222" s="394"/>
      <c r="H222" s="394"/>
      <c r="I222" s="394"/>
      <c r="J222" s="394"/>
      <c r="K222" s="394"/>
      <c r="L222" s="394"/>
      <c r="M222" s="38"/>
      <c r="N222" s="382" t="str">
        <f t="shared" si="93"/>
        <v/>
      </c>
      <c r="O222" s="383" t="str">
        <f t="shared" si="94"/>
        <v/>
      </c>
      <c r="P222" s="382" t="str">
        <f t="shared" si="119"/>
        <v/>
      </c>
      <c r="Q222" s="384" t="str">
        <f t="shared" si="95"/>
        <v/>
      </c>
      <c r="R222" s="385" t="str">
        <f t="shared" si="120"/>
        <v/>
      </c>
      <c r="S222" s="383" t="str">
        <f t="shared" si="96"/>
        <v/>
      </c>
      <c r="T222" s="382" t="str">
        <f t="shared" si="97"/>
        <v/>
      </c>
      <c r="U222" s="386" t="str">
        <f t="shared" si="98"/>
        <v/>
      </c>
      <c r="V222" s="387" t="str">
        <f t="shared" si="99"/>
        <v/>
      </c>
      <c r="W222" s="383" t="str">
        <f t="shared" si="100"/>
        <v/>
      </c>
      <c r="X222" s="382" t="str">
        <f t="shared" si="101"/>
        <v/>
      </c>
      <c r="Y222" s="384" t="str">
        <f t="shared" si="102"/>
        <v/>
      </c>
      <c r="Z222" s="385" t="str">
        <f t="shared" si="103"/>
        <v/>
      </c>
      <c r="AA222" s="383" t="str">
        <f t="shared" si="104"/>
        <v/>
      </c>
      <c r="AB222" s="382" t="str">
        <f t="shared" si="105"/>
        <v/>
      </c>
      <c r="AC222" s="384" t="str">
        <f t="shared" si="106"/>
        <v/>
      </c>
      <c r="AD222" s="385" t="str">
        <f t="shared" si="107"/>
        <v/>
      </c>
      <c r="AE222" s="383" t="str">
        <f t="shared" si="108"/>
        <v/>
      </c>
      <c r="AF222" s="382" t="str">
        <f t="shared" si="109"/>
        <v/>
      </c>
      <c r="AG222" s="386" t="str">
        <f t="shared" si="110"/>
        <v/>
      </c>
      <c r="AH222" s="387" t="str">
        <f t="shared" si="111"/>
        <v/>
      </c>
      <c r="AI222" s="383" t="str">
        <f t="shared" si="112"/>
        <v/>
      </c>
      <c r="AJ222" s="382" t="str">
        <f t="shared" si="113"/>
        <v/>
      </c>
      <c r="AK222" s="384" t="str">
        <f t="shared" si="114"/>
        <v/>
      </c>
      <c r="AL222" s="385" t="str">
        <f t="shared" si="115"/>
        <v/>
      </c>
      <c r="AM222" s="397" t="str">
        <f t="shared" si="116"/>
        <v/>
      </c>
      <c r="AN222" s="38"/>
    </row>
    <row r="223" spans="1:40" ht="12.75" x14ac:dyDescent="0.2">
      <c r="A223" s="26"/>
      <c r="B223" s="38"/>
      <c r="C223" s="278" t="s">
        <v>248</v>
      </c>
      <c r="D223" s="278" t="str">
        <f t="shared" si="126"/>
        <v/>
      </c>
      <c r="E223" s="385" t="str">
        <f t="shared" si="125"/>
        <v/>
      </c>
      <c r="F223" s="394"/>
      <c r="G223" s="394"/>
      <c r="H223" s="394"/>
      <c r="I223" s="394"/>
      <c r="J223" s="394"/>
      <c r="K223" s="394"/>
      <c r="L223" s="394"/>
      <c r="M223" s="38"/>
      <c r="N223" s="382" t="str">
        <f t="shared" si="93"/>
        <v/>
      </c>
      <c r="O223" s="383" t="str">
        <f t="shared" si="94"/>
        <v/>
      </c>
      <c r="P223" s="382" t="str">
        <f t="shared" si="119"/>
        <v/>
      </c>
      <c r="Q223" s="384" t="str">
        <f t="shared" si="95"/>
        <v/>
      </c>
      <c r="R223" s="385" t="str">
        <f t="shared" si="120"/>
        <v/>
      </c>
      <c r="S223" s="383" t="str">
        <f t="shared" si="96"/>
        <v/>
      </c>
      <c r="T223" s="382" t="str">
        <f t="shared" si="97"/>
        <v/>
      </c>
      <c r="U223" s="386" t="str">
        <f t="shared" si="98"/>
        <v/>
      </c>
      <c r="V223" s="387" t="str">
        <f t="shared" si="99"/>
        <v/>
      </c>
      <c r="W223" s="383" t="str">
        <f t="shared" si="100"/>
        <v/>
      </c>
      <c r="X223" s="382" t="str">
        <f t="shared" si="101"/>
        <v/>
      </c>
      <c r="Y223" s="384" t="str">
        <f t="shared" si="102"/>
        <v/>
      </c>
      <c r="Z223" s="385" t="str">
        <f t="shared" si="103"/>
        <v/>
      </c>
      <c r="AA223" s="383" t="str">
        <f t="shared" si="104"/>
        <v/>
      </c>
      <c r="AB223" s="382" t="str">
        <f t="shared" si="105"/>
        <v/>
      </c>
      <c r="AC223" s="384" t="str">
        <f t="shared" si="106"/>
        <v/>
      </c>
      <c r="AD223" s="385" t="str">
        <f t="shared" si="107"/>
        <v/>
      </c>
      <c r="AE223" s="383" t="str">
        <f t="shared" si="108"/>
        <v/>
      </c>
      <c r="AF223" s="382" t="str">
        <f t="shared" si="109"/>
        <v/>
      </c>
      <c r="AG223" s="386" t="str">
        <f t="shared" si="110"/>
        <v/>
      </c>
      <c r="AH223" s="387" t="str">
        <f t="shared" si="111"/>
        <v/>
      </c>
      <c r="AI223" s="383" t="str">
        <f t="shared" si="112"/>
        <v/>
      </c>
      <c r="AJ223" s="382" t="str">
        <f t="shared" si="113"/>
        <v/>
      </c>
      <c r="AK223" s="384" t="str">
        <f t="shared" si="114"/>
        <v/>
      </c>
      <c r="AL223" s="385" t="str">
        <f t="shared" si="115"/>
        <v/>
      </c>
      <c r="AM223" s="397" t="str">
        <f t="shared" si="116"/>
        <v/>
      </c>
      <c r="AN223" s="38"/>
    </row>
    <row r="224" spans="1:40" ht="12.75" x14ac:dyDescent="0.2">
      <c r="A224" s="26"/>
      <c r="B224" s="38"/>
      <c r="C224" s="278" t="s">
        <v>248</v>
      </c>
      <c r="D224" s="278" t="str">
        <f t="shared" si="126"/>
        <v/>
      </c>
      <c r="E224" s="385" t="str">
        <f t="shared" si="125"/>
        <v/>
      </c>
      <c r="F224" s="394"/>
      <c r="G224" s="394"/>
      <c r="H224" s="394"/>
      <c r="I224" s="394"/>
      <c r="J224" s="394"/>
      <c r="K224" s="394"/>
      <c r="L224" s="394"/>
      <c r="M224" s="38"/>
      <c r="N224" s="382" t="str">
        <f t="shared" si="93"/>
        <v/>
      </c>
      <c r="O224" s="383" t="str">
        <f t="shared" si="94"/>
        <v/>
      </c>
      <c r="P224" s="382" t="str">
        <f t="shared" si="119"/>
        <v/>
      </c>
      <c r="Q224" s="384" t="str">
        <f t="shared" si="95"/>
        <v/>
      </c>
      <c r="R224" s="385" t="str">
        <f t="shared" si="120"/>
        <v/>
      </c>
      <c r="S224" s="383" t="str">
        <f t="shared" si="96"/>
        <v/>
      </c>
      <c r="T224" s="382" t="str">
        <f t="shared" si="97"/>
        <v/>
      </c>
      <c r="U224" s="386" t="str">
        <f t="shared" si="98"/>
        <v/>
      </c>
      <c r="V224" s="387" t="str">
        <f t="shared" si="99"/>
        <v/>
      </c>
      <c r="W224" s="383" t="str">
        <f t="shared" si="100"/>
        <v/>
      </c>
      <c r="X224" s="382" t="str">
        <f t="shared" si="101"/>
        <v/>
      </c>
      <c r="Y224" s="384" t="str">
        <f t="shared" si="102"/>
        <v/>
      </c>
      <c r="Z224" s="385" t="str">
        <f t="shared" si="103"/>
        <v/>
      </c>
      <c r="AA224" s="383" t="str">
        <f t="shared" si="104"/>
        <v/>
      </c>
      <c r="AB224" s="382" t="str">
        <f t="shared" si="105"/>
        <v/>
      </c>
      <c r="AC224" s="384" t="str">
        <f t="shared" si="106"/>
        <v/>
      </c>
      <c r="AD224" s="385" t="str">
        <f t="shared" si="107"/>
        <v/>
      </c>
      <c r="AE224" s="383" t="str">
        <f t="shared" si="108"/>
        <v/>
      </c>
      <c r="AF224" s="382" t="str">
        <f t="shared" si="109"/>
        <v/>
      </c>
      <c r="AG224" s="386" t="str">
        <f t="shared" si="110"/>
        <v/>
      </c>
      <c r="AH224" s="387" t="str">
        <f t="shared" si="111"/>
        <v/>
      </c>
      <c r="AI224" s="383" t="str">
        <f t="shared" si="112"/>
        <v/>
      </c>
      <c r="AJ224" s="382" t="str">
        <f t="shared" si="113"/>
        <v/>
      </c>
      <c r="AK224" s="384" t="str">
        <f t="shared" si="114"/>
        <v/>
      </c>
      <c r="AL224" s="385" t="str">
        <f t="shared" si="115"/>
        <v/>
      </c>
      <c r="AM224" s="397" t="str">
        <f t="shared" si="116"/>
        <v/>
      </c>
      <c r="AN224" s="38"/>
    </row>
    <row r="225" spans="1:40" ht="12.75" x14ac:dyDescent="0.2">
      <c r="A225" s="26"/>
      <c r="B225" s="38"/>
      <c r="C225" s="278" t="s">
        <v>248</v>
      </c>
      <c r="D225" s="278" t="str">
        <f t="shared" si="126"/>
        <v/>
      </c>
      <c r="E225" s="385" t="str">
        <f t="shared" si="125"/>
        <v/>
      </c>
      <c r="F225" s="394"/>
      <c r="G225" s="394"/>
      <c r="H225" s="394"/>
      <c r="I225" s="394"/>
      <c r="J225" s="394"/>
      <c r="K225" s="394"/>
      <c r="L225" s="394"/>
      <c r="M225" s="38"/>
      <c r="N225" s="382" t="str">
        <f t="shared" si="93"/>
        <v/>
      </c>
      <c r="O225" s="383" t="str">
        <f t="shared" si="94"/>
        <v/>
      </c>
      <c r="P225" s="382" t="str">
        <f t="shared" si="119"/>
        <v/>
      </c>
      <c r="Q225" s="384" t="str">
        <f t="shared" si="95"/>
        <v/>
      </c>
      <c r="R225" s="385" t="str">
        <f t="shared" si="120"/>
        <v/>
      </c>
      <c r="S225" s="383" t="str">
        <f t="shared" si="96"/>
        <v/>
      </c>
      <c r="T225" s="382" t="str">
        <f t="shared" si="97"/>
        <v/>
      </c>
      <c r="U225" s="386" t="str">
        <f t="shared" si="98"/>
        <v/>
      </c>
      <c r="V225" s="387" t="str">
        <f t="shared" si="99"/>
        <v/>
      </c>
      <c r="W225" s="383" t="str">
        <f t="shared" si="100"/>
        <v/>
      </c>
      <c r="X225" s="382" t="str">
        <f t="shared" si="101"/>
        <v/>
      </c>
      <c r="Y225" s="384" t="str">
        <f t="shared" si="102"/>
        <v/>
      </c>
      <c r="Z225" s="385" t="str">
        <f t="shared" si="103"/>
        <v/>
      </c>
      <c r="AA225" s="383" t="str">
        <f t="shared" si="104"/>
        <v/>
      </c>
      <c r="AB225" s="382" t="str">
        <f t="shared" si="105"/>
        <v/>
      </c>
      <c r="AC225" s="384" t="str">
        <f t="shared" si="106"/>
        <v/>
      </c>
      <c r="AD225" s="385" t="str">
        <f t="shared" si="107"/>
        <v/>
      </c>
      <c r="AE225" s="383" t="str">
        <f t="shared" si="108"/>
        <v/>
      </c>
      <c r="AF225" s="382" t="str">
        <f t="shared" si="109"/>
        <v/>
      </c>
      <c r="AG225" s="386" t="str">
        <f t="shared" si="110"/>
        <v/>
      </c>
      <c r="AH225" s="387" t="str">
        <f t="shared" si="111"/>
        <v/>
      </c>
      <c r="AI225" s="383" t="str">
        <f t="shared" si="112"/>
        <v/>
      </c>
      <c r="AJ225" s="382" t="str">
        <f t="shared" si="113"/>
        <v/>
      </c>
      <c r="AK225" s="384" t="str">
        <f t="shared" si="114"/>
        <v/>
      </c>
      <c r="AL225" s="385" t="str">
        <f t="shared" si="115"/>
        <v/>
      </c>
      <c r="AM225" s="397" t="str">
        <f t="shared" si="116"/>
        <v/>
      </c>
      <c r="AN225" s="38"/>
    </row>
    <row r="226" spans="1:40" ht="12.75" x14ac:dyDescent="0.2">
      <c r="A226" s="26"/>
      <c r="B226" s="38"/>
      <c r="C226" s="278" t="s">
        <v>248</v>
      </c>
      <c r="D226" s="278" t="str">
        <f t="shared" si="126"/>
        <v/>
      </c>
      <c r="E226" s="385" t="str">
        <f t="shared" si="125"/>
        <v/>
      </c>
      <c r="F226" s="394"/>
      <c r="G226" s="394"/>
      <c r="H226" s="394"/>
      <c r="I226" s="394"/>
      <c r="J226" s="394"/>
      <c r="K226" s="394"/>
      <c r="L226" s="394"/>
      <c r="M226" s="38"/>
      <c r="N226" s="382" t="str">
        <f t="shared" si="93"/>
        <v/>
      </c>
      <c r="O226" s="383" t="str">
        <f t="shared" si="94"/>
        <v/>
      </c>
      <c r="P226" s="382" t="str">
        <f t="shared" si="119"/>
        <v/>
      </c>
      <c r="Q226" s="384" t="str">
        <f t="shared" si="95"/>
        <v/>
      </c>
      <c r="R226" s="385" t="str">
        <f t="shared" si="120"/>
        <v/>
      </c>
      <c r="S226" s="383" t="str">
        <f t="shared" si="96"/>
        <v/>
      </c>
      <c r="T226" s="382" t="str">
        <f t="shared" si="97"/>
        <v/>
      </c>
      <c r="U226" s="386" t="str">
        <f t="shared" si="98"/>
        <v/>
      </c>
      <c r="V226" s="387" t="str">
        <f t="shared" si="99"/>
        <v/>
      </c>
      <c r="W226" s="383" t="str">
        <f t="shared" si="100"/>
        <v/>
      </c>
      <c r="X226" s="382" t="str">
        <f t="shared" si="101"/>
        <v/>
      </c>
      <c r="Y226" s="384" t="str">
        <f t="shared" si="102"/>
        <v/>
      </c>
      <c r="Z226" s="385" t="str">
        <f t="shared" si="103"/>
        <v/>
      </c>
      <c r="AA226" s="383" t="str">
        <f t="shared" si="104"/>
        <v/>
      </c>
      <c r="AB226" s="382" t="str">
        <f t="shared" si="105"/>
        <v/>
      </c>
      <c r="AC226" s="384" t="str">
        <f t="shared" si="106"/>
        <v/>
      </c>
      <c r="AD226" s="385" t="str">
        <f t="shared" si="107"/>
        <v/>
      </c>
      <c r="AE226" s="383" t="str">
        <f t="shared" si="108"/>
        <v/>
      </c>
      <c r="AF226" s="382" t="str">
        <f t="shared" si="109"/>
        <v/>
      </c>
      <c r="AG226" s="386" t="str">
        <f t="shared" si="110"/>
        <v/>
      </c>
      <c r="AH226" s="387" t="str">
        <f t="shared" si="111"/>
        <v/>
      </c>
      <c r="AI226" s="383" t="str">
        <f t="shared" si="112"/>
        <v/>
      </c>
      <c r="AJ226" s="382" t="str">
        <f t="shared" si="113"/>
        <v/>
      </c>
      <c r="AK226" s="384" t="str">
        <f t="shared" si="114"/>
        <v/>
      </c>
      <c r="AL226" s="385" t="str">
        <f t="shared" si="115"/>
        <v/>
      </c>
      <c r="AM226" s="397" t="str">
        <f t="shared" si="116"/>
        <v/>
      </c>
      <c r="AN226" s="38"/>
    </row>
    <row r="227" spans="1:40" ht="12.75" x14ac:dyDescent="0.2">
      <c r="A227" s="26"/>
      <c r="B227" s="38"/>
      <c r="C227" s="278" t="s">
        <v>248</v>
      </c>
      <c r="D227" s="278" t="str">
        <f t="shared" si="126"/>
        <v/>
      </c>
      <c r="E227" s="385" t="str">
        <f t="shared" si="125"/>
        <v/>
      </c>
      <c r="F227" s="394"/>
      <c r="G227" s="394"/>
      <c r="H227" s="394"/>
      <c r="I227" s="394"/>
      <c r="J227" s="394"/>
      <c r="K227" s="394"/>
      <c r="L227" s="394"/>
      <c r="M227" s="38"/>
      <c r="N227" s="382" t="str">
        <f t="shared" si="93"/>
        <v/>
      </c>
      <c r="O227" s="383" t="str">
        <f t="shared" si="94"/>
        <v/>
      </c>
      <c r="P227" s="382" t="str">
        <f t="shared" si="119"/>
        <v/>
      </c>
      <c r="Q227" s="384" t="str">
        <f t="shared" si="95"/>
        <v/>
      </c>
      <c r="R227" s="385" t="str">
        <f t="shared" si="120"/>
        <v/>
      </c>
      <c r="S227" s="383" t="str">
        <f t="shared" si="96"/>
        <v/>
      </c>
      <c r="T227" s="382" t="str">
        <f t="shared" si="97"/>
        <v/>
      </c>
      <c r="U227" s="386" t="str">
        <f t="shared" si="98"/>
        <v/>
      </c>
      <c r="V227" s="387" t="str">
        <f t="shared" si="99"/>
        <v/>
      </c>
      <c r="W227" s="383" t="str">
        <f t="shared" si="100"/>
        <v/>
      </c>
      <c r="X227" s="382" t="str">
        <f t="shared" si="101"/>
        <v/>
      </c>
      <c r="Y227" s="384" t="str">
        <f t="shared" si="102"/>
        <v/>
      </c>
      <c r="Z227" s="385" t="str">
        <f t="shared" si="103"/>
        <v/>
      </c>
      <c r="AA227" s="383" t="str">
        <f t="shared" si="104"/>
        <v/>
      </c>
      <c r="AB227" s="382" t="str">
        <f t="shared" si="105"/>
        <v/>
      </c>
      <c r="AC227" s="384" t="str">
        <f t="shared" si="106"/>
        <v/>
      </c>
      <c r="AD227" s="385" t="str">
        <f t="shared" si="107"/>
        <v/>
      </c>
      <c r="AE227" s="383" t="str">
        <f t="shared" si="108"/>
        <v/>
      </c>
      <c r="AF227" s="382" t="str">
        <f t="shared" si="109"/>
        <v/>
      </c>
      <c r="AG227" s="386" t="str">
        <f t="shared" si="110"/>
        <v/>
      </c>
      <c r="AH227" s="387" t="str">
        <f t="shared" si="111"/>
        <v/>
      </c>
      <c r="AI227" s="383" t="str">
        <f t="shared" si="112"/>
        <v/>
      </c>
      <c r="AJ227" s="382" t="str">
        <f t="shared" si="113"/>
        <v/>
      </c>
      <c r="AK227" s="384" t="str">
        <f t="shared" si="114"/>
        <v/>
      </c>
      <c r="AL227" s="385" t="str">
        <f t="shared" si="115"/>
        <v/>
      </c>
      <c r="AM227" s="397" t="str">
        <f t="shared" si="116"/>
        <v/>
      </c>
      <c r="AN227" s="38"/>
    </row>
    <row r="228" spans="1:40" ht="12.75" x14ac:dyDescent="0.2">
      <c r="A228" s="26"/>
      <c r="B228" s="38"/>
      <c r="C228" s="278" t="s">
        <v>248</v>
      </c>
      <c r="D228" s="278" t="str">
        <f t="shared" si="126"/>
        <v/>
      </c>
      <c r="E228" s="385" t="str">
        <f t="shared" si="125"/>
        <v/>
      </c>
      <c r="F228" s="394"/>
      <c r="G228" s="394"/>
      <c r="H228" s="394"/>
      <c r="I228" s="394"/>
      <c r="J228" s="394"/>
      <c r="K228" s="394"/>
      <c r="L228" s="394"/>
      <c r="M228" s="38"/>
      <c r="N228" s="382" t="str">
        <f t="shared" si="93"/>
        <v/>
      </c>
      <c r="O228" s="383" t="str">
        <f t="shared" si="94"/>
        <v/>
      </c>
      <c r="P228" s="382" t="str">
        <f t="shared" si="119"/>
        <v/>
      </c>
      <c r="Q228" s="384" t="str">
        <f t="shared" si="95"/>
        <v/>
      </c>
      <c r="R228" s="385" t="str">
        <f t="shared" si="120"/>
        <v/>
      </c>
      <c r="S228" s="383" t="str">
        <f t="shared" si="96"/>
        <v/>
      </c>
      <c r="T228" s="382" t="str">
        <f t="shared" si="97"/>
        <v/>
      </c>
      <c r="U228" s="386" t="str">
        <f t="shared" si="98"/>
        <v/>
      </c>
      <c r="V228" s="387" t="str">
        <f t="shared" si="99"/>
        <v/>
      </c>
      <c r="W228" s="383" t="str">
        <f t="shared" si="100"/>
        <v/>
      </c>
      <c r="X228" s="382" t="str">
        <f t="shared" si="101"/>
        <v/>
      </c>
      <c r="Y228" s="384" t="str">
        <f t="shared" si="102"/>
        <v/>
      </c>
      <c r="Z228" s="385" t="str">
        <f t="shared" si="103"/>
        <v/>
      </c>
      <c r="AA228" s="383" t="str">
        <f t="shared" si="104"/>
        <v/>
      </c>
      <c r="AB228" s="382" t="str">
        <f t="shared" si="105"/>
        <v/>
      </c>
      <c r="AC228" s="384" t="str">
        <f t="shared" si="106"/>
        <v/>
      </c>
      <c r="AD228" s="385" t="str">
        <f t="shared" si="107"/>
        <v/>
      </c>
      <c r="AE228" s="383" t="str">
        <f t="shared" si="108"/>
        <v/>
      </c>
      <c r="AF228" s="382" t="str">
        <f t="shared" si="109"/>
        <v/>
      </c>
      <c r="AG228" s="386" t="str">
        <f t="shared" si="110"/>
        <v/>
      </c>
      <c r="AH228" s="387" t="str">
        <f t="shared" si="111"/>
        <v/>
      </c>
      <c r="AI228" s="383" t="str">
        <f t="shared" si="112"/>
        <v/>
      </c>
      <c r="AJ228" s="382" t="str">
        <f t="shared" si="113"/>
        <v/>
      </c>
      <c r="AK228" s="384" t="str">
        <f t="shared" si="114"/>
        <v/>
      </c>
      <c r="AL228" s="385" t="str">
        <f t="shared" si="115"/>
        <v/>
      </c>
      <c r="AM228" s="397" t="str">
        <f t="shared" si="116"/>
        <v/>
      </c>
      <c r="AN228" s="38"/>
    </row>
    <row r="229" spans="1:40" ht="12.75" x14ac:dyDescent="0.2">
      <c r="A229" s="26"/>
      <c r="B229" s="38"/>
      <c r="C229" s="278" t="s">
        <v>248</v>
      </c>
      <c r="D229" s="278" t="str">
        <f t="shared" si="126"/>
        <v/>
      </c>
      <c r="E229" s="385" t="str">
        <f t="shared" si="125"/>
        <v/>
      </c>
      <c r="F229" s="394"/>
      <c r="G229" s="394"/>
      <c r="H229" s="394"/>
      <c r="I229" s="394"/>
      <c r="J229" s="394"/>
      <c r="K229" s="394"/>
      <c r="L229" s="394"/>
      <c r="M229" s="38"/>
      <c r="N229" s="382" t="str">
        <f t="shared" si="93"/>
        <v/>
      </c>
      <c r="O229" s="383" t="str">
        <f t="shared" si="94"/>
        <v/>
      </c>
      <c r="P229" s="382" t="str">
        <f t="shared" si="119"/>
        <v/>
      </c>
      <c r="Q229" s="384" t="str">
        <f t="shared" si="95"/>
        <v/>
      </c>
      <c r="R229" s="385" t="str">
        <f t="shared" si="120"/>
        <v/>
      </c>
      <c r="S229" s="383" t="str">
        <f t="shared" si="96"/>
        <v/>
      </c>
      <c r="T229" s="382" t="str">
        <f t="shared" si="97"/>
        <v/>
      </c>
      <c r="U229" s="386" t="str">
        <f t="shared" si="98"/>
        <v/>
      </c>
      <c r="V229" s="387" t="str">
        <f t="shared" si="99"/>
        <v/>
      </c>
      <c r="W229" s="383" t="str">
        <f t="shared" si="100"/>
        <v/>
      </c>
      <c r="X229" s="382" t="str">
        <f t="shared" si="101"/>
        <v/>
      </c>
      <c r="Y229" s="384" t="str">
        <f t="shared" si="102"/>
        <v/>
      </c>
      <c r="Z229" s="385" t="str">
        <f t="shared" si="103"/>
        <v/>
      </c>
      <c r="AA229" s="383" t="str">
        <f t="shared" si="104"/>
        <v/>
      </c>
      <c r="AB229" s="382" t="str">
        <f t="shared" si="105"/>
        <v/>
      </c>
      <c r="AC229" s="384" t="str">
        <f t="shared" si="106"/>
        <v/>
      </c>
      <c r="AD229" s="385" t="str">
        <f t="shared" si="107"/>
        <v/>
      </c>
      <c r="AE229" s="383" t="str">
        <f t="shared" si="108"/>
        <v/>
      </c>
      <c r="AF229" s="382" t="str">
        <f t="shared" si="109"/>
        <v/>
      </c>
      <c r="AG229" s="386" t="str">
        <f t="shared" si="110"/>
        <v/>
      </c>
      <c r="AH229" s="387" t="str">
        <f t="shared" si="111"/>
        <v/>
      </c>
      <c r="AI229" s="383" t="str">
        <f t="shared" si="112"/>
        <v/>
      </c>
      <c r="AJ229" s="382" t="str">
        <f t="shared" si="113"/>
        <v/>
      </c>
      <c r="AK229" s="384" t="str">
        <f t="shared" si="114"/>
        <v/>
      </c>
      <c r="AL229" s="385" t="str">
        <f t="shared" si="115"/>
        <v/>
      </c>
      <c r="AM229" s="397" t="str">
        <f t="shared" si="116"/>
        <v/>
      </c>
      <c r="AN229" s="38"/>
    </row>
    <row r="230" spans="1:40" ht="12.75" x14ac:dyDescent="0.2">
      <c r="A230" s="26"/>
      <c r="B230" s="38"/>
      <c r="C230" s="278" t="s">
        <v>248</v>
      </c>
      <c r="D230" s="278" t="str">
        <f t="shared" si="126"/>
        <v/>
      </c>
      <c r="E230" s="385" t="str">
        <f t="shared" si="125"/>
        <v/>
      </c>
      <c r="F230" s="394"/>
      <c r="G230" s="394"/>
      <c r="H230" s="394"/>
      <c r="I230" s="394"/>
      <c r="J230" s="394"/>
      <c r="K230" s="394"/>
      <c r="L230" s="394"/>
      <c r="M230" s="38"/>
      <c r="N230" s="382" t="str">
        <f t="shared" si="93"/>
        <v/>
      </c>
      <c r="O230" s="383" t="str">
        <f t="shared" si="94"/>
        <v/>
      </c>
      <c r="P230" s="382" t="str">
        <f t="shared" si="119"/>
        <v/>
      </c>
      <c r="Q230" s="384" t="str">
        <f t="shared" si="95"/>
        <v/>
      </c>
      <c r="R230" s="385" t="str">
        <f t="shared" si="120"/>
        <v/>
      </c>
      <c r="S230" s="383" t="str">
        <f t="shared" si="96"/>
        <v/>
      </c>
      <c r="T230" s="382" t="str">
        <f t="shared" si="97"/>
        <v/>
      </c>
      <c r="U230" s="386" t="str">
        <f t="shared" si="98"/>
        <v/>
      </c>
      <c r="V230" s="387" t="str">
        <f t="shared" si="99"/>
        <v/>
      </c>
      <c r="W230" s="383" t="str">
        <f t="shared" si="100"/>
        <v/>
      </c>
      <c r="X230" s="382" t="str">
        <f t="shared" si="101"/>
        <v/>
      </c>
      <c r="Y230" s="384" t="str">
        <f t="shared" si="102"/>
        <v/>
      </c>
      <c r="Z230" s="385" t="str">
        <f t="shared" si="103"/>
        <v/>
      </c>
      <c r="AA230" s="383" t="str">
        <f t="shared" si="104"/>
        <v/>
      </c>
      <c r="AB230" s="382" t="str">
        <f t="shared" si="105"/>
        <v/>
      </c>
      <c r="AC230" s="384" t="str">
        <f t="shared" si="106"/>
        <v/>
      </c>
      <c r="AD230" s="385" t="str">
        <f t="shared" si="107"/>
        <v/>
      </c>
      <c r="AE230" s="383" t="str">
        <f t="shared" si="108"/>
        <v/>
      </c>
      <c r="AF230" s="382" t="str">
        <f t="shared" si="109"/>
        <v/>
      </c>
      <c r="AG230" s="386" t="str">
        <f t="shared" si="110"/>
        <v/>
      </c>
      <c r="AH230" s="387" t="str">
        <f t="shared" si="111"/>
        <v/>
      </c>
      <c r="AI230" s="383" t="str">
        <f t="shared" si="112"/>
        <v/>
      </c>
      <c r="AJ230" s="382" t="str">
        <f t="shared" si="113"/>
        <v/>
      </c>
      <c r="AK230" s="384" t="str">
        <f t="shared" si="114"/>
        <v/>
      </c>
      <c r="AL230" s="385" t="str">
        <f t="shared" si="115"/>
        <v/>
      </c>
      <c r="AM230" s="397" t="str">
        <f t="shared" si="116"/>
        <v/>
      </c>
      <c r="AN230" s="38"/>
    </row>
    <row r="231" spans="1:40" ht="12.75" x14ac:dyDescent="0.2">
      <c r="A231" s="26"/>
      <c r="B231" s="38"/>
      <c r="C231" s="278" t="s">
        <v>248</v>
      </c>
      <c r="D231" s="278" t="str">
        <f t="shared" si="126"/>
        <v/>
      </c>
      <c r="E231" s="385" t="str">
        <f t="shared" si="125"/>
        <v/>
      </c>
      <c r="F231" s="394"/>
      <c r="G231" s="394"/>
      <c r="H231" s="394"/>
      <c r="I231" s="394"/>
      <c r="J231" s="394"/>
      <c r="K231" s="394"/>
      <c r="L231" s="394"/>
      <c r="M231" s="38"/>
      <c r="N231" s="382" t="str">
        <f t="shared" si="93"/>
        <v/>
      </c>
      <c r="O231" s="383" t="str">
        <f t="shared" si="94"/>
        <v/>
      </c>
      <c r="P231" s="382" t="str">
        <f t="shared" si="119"/>
        <v/>
      </c>
      <c r="Q231" s="384" t="str">
        <f t="shared" si="95"/>
        <v/>
      </c>
      <c r="R231" s="385" t="str">
        <f t="shared" si="120"/>
        <v/>
      </c>
      <c r="S231" s="383" t="str">
        <f t="shared" si="96"/>
        <v/>
      </c>
      <c r="T231" s="382" t="str">
        <f t="shared" si="97"/>
        <v/>
      </c>
      <c r="U231" s="386" t="str">
        <f t="shared" si="98"/>
        <v/>
      </c>
      <c r="V231" s="387" t="str">
        <f t="shared" si="99"/>
        <v/>
      </c>
      <c r="W231" s="383" t="str">
        <f t="shared" si="100"/>
        <v/>
      </c>
      <c r="X231" s="382" t="str">
        <f t="shared" si="101"/>
        <v/>
      </c>
      <c r="Y231" s="384" t="str">
        <f t="shared" si="102"/>
        <v/>
      </c>
      <c r="Z231" s="385" t="str">
        <f t="shared" si="103"/>
        <v/>
      </c>
      <c r="AA231" s="383" t="str">
        <f t="shared" si="104"/>
        <v/>
      </c>
      <c r="AB231" s="382" t="str">
        <f t="shared" si="105"/>
        <v/>
      </c>
      <c r="AC231" s="384" t="str">
        <f t="shared" si="106"/>
        <v/>
      </c>
      <c r="AD231" s="385" t="str">
        <f t="shared" si="107"/>
        <v/>
      </c>
      <c r="AE231" s="383" t="str">
        <f t="shared" si="108"/>
        <v/>
      </c>
      <c r="AF231" s="382" t="str">
        <f t="shared" si="109"/>
        <v/>
      </c>
      <c r="AG231" s="386" t="str">
        <f t="shared" si="110"/>
        <v/>
      </c>
      <c r="AH231" s="387" t="str">
        <f t="shared" si="111"/>
        <v/>
      </c>
      <c r="AI231" s="383" t="str">
        <f t="shared" si="112"/>
        <v/>
      </c>
      <c r="AJ231" s="382" t="str">
        <f t="shared" si="113"/>
        <v/>
      </c>
      <c r="AK231" s="384" t="str">
        <f t="shared" si="114"/>
        <v/>
      </c>
      <c r="AL231" s="385" t="str">
        <f t="shared" si="115"/>
        <v/>
      </c>
      <c r="AM231" s="397" t="str">
        <f t="shared" si="116"/>
        <v/>
      </c>
      <c r="AN231" s="38"/>
    </row>
    <row r="232" spans="1:40" ht="12.75" x14ac:dyDescent="0.2">
      <c r="A232" s="26"/>
      <c r="B232" s="38"/>
      <c r="C232" s="278" t="s">
        <v>248</v>
      </c>
      <c r="D232" s="278" t="str">
        <f t="shared" si="126"/>
        <v/>
      </c>
      <c r="E232" s="385" t="str">
        <f t="shared" si="125"/>
        <v/>
      </c>
      <c r="F232" s="394"/>
      <c r="G232" s="394"/>
      <c r="H232" s="394"/>
      <c r="I232" s="394"/>
      <c r="J232" s="394"/>
      <c r="K232" s="394"/>
      <c r="L232" s="394"/>
      <c r="M232" s="38"/>
      <c r="N232" s="382" t="str">
        <f t="shared" si="93"/>
        <v/>
      </c>
      <c r="O232" s="383" t="str">
        <f t="shared" si="94"/>
        <v/>
      </c>
      <c r="P232" s="382" t="str">
        <f t="shared" si="119"/>
        <v/>
      </c>
      <c r="Q232" s="384" t="str">
        <f t="shared" si="95"/>
        <v/>
      </c>
      <c r="R232" s="385" t="str">
        <f t="shared" si="120"/>
        <v/>
      </c>
      <c r="S232" s="383" t="str">
        <f t="shared" si="96"/>
        <v/>
      </c>
      <c r="T232" s="382" t="str">
        <f t="shared" si="97"/>
        <v/>
      </c>
      <c r="U232" s="386" t="str">
        <f t="shared" si="98"/>
        <v/>
      </c>
      <c r="V232" s="387" t="str">
        <f t="shared" si="99"/>
        <v/>
      </c>
      <c r="W232" s="383" t="str">
        <f t="shared" si="100"/>
        <v/>
      </c>
      <c r="X232" s="382" t="str">
        <f t="shared" si="101"/>
        <v/>
      </c>
      <c r="Y232" s="384" t="str">
        <f t="shared" si="102"/>
        <v/>
      </c>
      <c r="Z232" s="385" t="str">
        <f t="shared" si="103"/>
        <v/>
      </c>
      <c r="AA232" s="383" t="str">
        <f t="shared" si="104"/>
        <v/>
      </c>
      <c r="AB232" s="382" t="str">
        <f t="shared" si="105"/>
        <v/>
      </c>
      <c r="AC232" s="384" t="str">
        <f t="shared" si="106"/>
        <v/>
      </c>
      <c r="AD232" s="385" t="str">
        <f t="shared" si="107"/>
        <v/>
      </c>
      <c r="AE232" s="383" t="str">
        <f t="shared" si="108"/>
        <v/>
      </c>
      <c r="AF232" s="382" t="str">
        <f t="shared" si="109"/>
        <v/>
      </c>
      <c r="AG232" s="386" t="str">
        <f t="shared" si="110"/>
        <v/>
      </c>
      <c r="AH232" s="387" t="str">
        <f t="shared" si="111"/>
        <v/>
      </c>
      <c r="AI232" s="383" t="str">
        <f t="shared" si="112"/>
        <v/>
      </c>
      <c r="AJ232" s="382" t="str">
        <f t="shared" si="113"/>
        <v/>
      </c>
      <c r="AK232" s="384" t="str">
        <f t="shared" si="114"/>
        <v/>
      </c>
      <c r="AL232" s="385" t="str">
        <f t="shared" si="115"/>
        <v/>
      </c>
      <c r="AM232" s="397" t="str">
        <f t="shared" si="116"/>
        <v/>
      </c>
      <c r="AN232" s="38"/>
    </row>
    <row r="233" spans="1:40" ht="12.75" x14ac:dyDescent="0.2">
      <c r="A233" s="26"/>
      <c r="B233" s="38"/>
      <c r="C233" s="278" t="s">
        <v>248</v>
      </c>
      <c r="D233" s="278" t="str">
        <f t="shared" si="126"/>
        <v/>
      </c>
      <c r="E233" s="385" t="str">
        <f t="shared" si="125"/>
        <v/>
      </c>
      <c r="F233" s="394"/>
      <c r="G233" s="394"/>
      <c r="H233" s="394"/>
      <c r="I233" s="394"/>
      <c r="J233" s="394"/>
      <c r="K233" s="394"/>
      <c r="L233" s="394"/>
      <c r="M233" s="38"/>
      <c r="N233" s="382" t="str">
        <f t="shared" si="93"/>
        <v/>
      </c>
      <c r="O233" s="383" t="str">
        <f t="shared" si="94"/>
        <v/>
      </c>
      <c r="P233" s="382" t="str">
        <f t="shared" si="119"/>
        <v/>
      </c>
      <c r="Q233" s="384" t="str">
        <f t="shared" si="95"/>
        <v/>
      </c>
      <c r="R233" s="385" t="str">
        <f t="shared" si="120"/>
        <v/>
      </c>
      <c r="S233" s="383" t="str">
        <f t="shared" si="96"/>
        <v/>
      </c>
      <c r="T233" s="382" t="str">
        <f t="shared" si="97"/>
        <v/>
      </c>
      <c r="U233" s="386" t="str">
        <f t="shared" si="98"/>
        <v/>
      </c>
      <c r="V233" s="387" t="str">
        <f t="shared" si="99"/>
        <v/>
      </c>
      <c r="W233" s="383" t="str">
        <f t="shared" si="100"/>
        <v/>
      </c>
      <c r="X233" s="382" t="str">
        <f t="shared" si="101"/>
        <v/>
      </c>
      <c r="Y233" s="384" t="str">
        <f t="shared" si="102"/>
        <v/>
      </c>
      <c r="Z233" s="385" t="str">
        <f t="shared" si="103"/>
        <v/>
      </c>
      <c r="AA233" s="383" t="str">
        <f t="shared" si="104"/>
        <v/>
      </c>
      <c r="AB233" s="382" t="str">
        <f t="shared" si="105"/>
        <v/>
      </c>
      <c r="AC233" s="384" t="str">
        <f t="shared" si="106"/>
        <v/>
      </c>
      <c r="AD233" s="385" t="str">
        <f t="shared" si="107"/>
        <v/>
      </c>
      <c r="AE233" s="383" t="str">
        <f t="shared" si="108"/>
        <v/>
      </c>
      <c r="AF233" s="382" t="str">
        <f t="shared" si="109"/>
        <v/>
      </c>
      <c r="AG233" s="386" t="str">
        <f t="shared" si="110"/>
        <v/>
      </c>
      <c r="AH233" s="387" t="str">
        <f t="shared" si="111"/>
        <v/>
      </c>
      <c r="AI233" s="383" t="str">
        <f t="shared" si="112"/>
        <v/>
      </c>
      <c r="AJ233" s="382" t="str">
        <f t="shared" si="113"/>
        <v/>
      </c>
      <c r="AK233" s="384" t="str">
        <f t="shared" si="114"/>
        <v/>
      </c>
      <c r="AL233" s="385" t="str">
        <f t="shared" si="115"/>
        <v/>
      </c>
      <c r="AM233" s="397" t="str">
        <f t="shared" si="116"/>
        <v/>
      </c>
      <c r="AN233" s="38"/>
    </row>
    <row r="234" spans="1:40" ht="12.75" x14ac:dyDescent="0.2">
      <c r="A234" s="26"/>
      <c r="B234" s="38"/>
      <c r="C234" s="278" t="s">
        <v>248</v>
      </c>
      <c r="D234" s="278" t="str">
        <f t="shared" si="126"/>
        <v/>
      </c>
      <c r="E234" s="385" t="str">
        <f t="shared" si="125"/>
        <v/>
      </c>
      <c r="F234" s="394"/>
      <c r="G234" s="394"/>
      <c r="H234" s="394"/>
      <c r="I234" s="394"/>
      <c r="J234" s="394"/>
      <c r="K234" s="394"/>
      <c r="L234" s="394"/>
      <c r="M234" s="38"/>
      <c r="N234" s="382" t="str">
        <f t="shared" si="93"/>
        <v/>
      </c>
      <c r="O234" s="383" t="str">
        <f t="shared" si="94"/>
        <v/>
      </c>
      <c r="P234" s="382" t="str">
        <f t="shared" si="119"/>
        <v/>
      </c>
      <c r="Q234" s="384" t="str">
        <f t="shared" si="95"/>
        <v/>
      </c>
      <c r="R234" s="385" t="str">
        <f t="shared" si="120"/>
        <v/>
      </c>
      <c r="S234" s="383" t="str">
        <f t="shared" si="96"/>
        <v/>
      </c>
      <c r="T234" s="382" t="str">
        <f t="shared" si="97"/>
        <v/>
      </c>
      <c r="U234" s="386" t="str">
        <f t="shared" si="98"/>
        <v/>
      </c>
      <c r="V234" s="387" t="str">
        <f t="shared" si="99"/>
        <v/>
      </c>
      <c r="W234" s="383" t="str">
        <f t="shared" si="100"/>
        <v/>
      </c>
      <c r="X234" s="382" t="str">
        <f t="shared" si="101"/>
        <v/>
      </c>
      <c r="Y234" s="384" t="str">
        <f t="shared" si="102"/>
        <v/>
      </c>
      <c r="Z234" s="385" t="str">
        <f t="shared" si="103"/>
        <v/>
      </c>
      <c r="AA234" s="383" t="str">
        <f t="shared" si="104"/>
        <v/>
      </c>
      <c r="AB234" s="382" t="str">
        <f t="shared" si="105"/>
        <v/>
      </c>
      <c r="AC234" s="384" t="str">
        <f t="shared" si="106"/>
        <v/>
      </c>
      <c r="AD234" s="385" t="str">
        <f t="shared" si="107"/>
        <v/>
      </c>
      <c r="AE234" s="383" t="str">
        <f t="shared" si="108"/>
        <v/>
      </c>
      <c r="AF234" s="382" t="str">
        <f t="shared" si="109"/>
        <v/>
      </c>
      <c r="AG234" s="386" t="str">
        <f t="shared" si="110"/>
        <v/>
      </c>
      <c r="AH234" s="387" t="str">
        <f t="shared" si="111"/>
        <v/>
      </c>
      <c r="AI234" s="383" t="str">
        <f t="shared" si="112"/>
        <v/>
      </c>
      <c r="AJ234" s="382" t="str">
        <f t="shared" si="113"/>
        <v/>
      </c>
      <c r="AK234" s="384" t="str">
        <f t="shared" si="114"/>
        <v/>
      </c>
      <c r="AL234" s="385" t="str">
        <f t="shared" si="115"/>
        <v/>
      </c>
      <c r="AM234" s="397" t="str">
        <f t="shared" si="116"/>
        <v/>
      </c>
      <c r="AN234" s="38"/>
    </row>
    <row r="235" spans="1:40" ht="12.75" x14ac:dyDescent="0.2">
      <c r="A235" s="26"/>
      <c r="B235" s="38"/>
      <c r="C235" s="278" t="s">
        <v>248</v>
      </c>
      <c r="D235" s="278" t="str">
        <f t="shared" si="126"/>
        <v/>
      </c>
      <c r="E235" s="385" t="str">
        <f t="shared" si="125"/>
        <v/>
      </c>
      <c r="F235" s="394"/>
      <c r="G235" s="394"/>
      <c r="H235" s="394"/>
      <c r="I235" s="394"/>
      <c r="J235" s="394"/>
      <c r="K235" s="394"/>
      <c r="L235" s="394"/>
      <c r="M235" s="38"/>
      <c r="N235" s="382" t="str">
        <f t="shared" si="93"/>
        <v/>
      </c>
      <c r="O235" s="383" t="str">
        <f t="shared" si="94"/>
        <v/>
      </c>
      <c r="P235" s="382" t="str">
        <f t="shared" si="119"/>
        <v/>
      </c>
      <c r="Q235" s="384" t="str">
        <f t="shared" si="95"/>
        <v/>
      </c>
      <c r="R235" s="385" t="str">
        <f t="shared" si="120"/>
        <v/>
      </c>
      <c r="S235" s="383" t="str">
        <f t="shared" si="96"/>
        <v/>
      </c>
      <c r="T235" s="382" t="str">
        <f t="shared" si="97"/>
        <v/>
      </c>
      <c r="U235" s="386" t="str">
        <f t="shared" si="98"/>
        <v/>
      </c>
      <c r="V235" s="387" t="str">
        <f t="shared" si="99"/>
        <v/>
      </c>
      <c r="W235" s="383" t="str">
        <f t="shared" si="100"/>
        <v/>
      </c>
      <c r="X235" s="382" t="str">
        <f t="shared" si="101"/>
        <v/>
      </c>
      <c r="Y235" s="384" t="str">
        <f t="shared" si="102"/>
        <v/>
      </c>
      <c r="Z235" s="385" t="str">
        <f t="shared" si="103"/>
        <v/>
      </c>
      <c r="AA235" s="383" t="str">
        <f t="shared" si="104"/>
        <v/>
      </c>
      <c r="AB235" s="382" t="str">
        <f t="shared" si="105"/>
        <v/>
      </c>
      <c r="AC235" s="384" t="str">
        <f t="shared" si="106"/>
        <v/>
      </c>
      <c r="AD235" s="385" t="str">
        <f t="shared" si="107"/>
        <v/>
      </c>
      <c r="AE235" s="383" t="str">
        <f t="shared" si="108"/>
        <v/>
      </c>
      <c r="AF235" s="382" t="str">
        <f t="shared" si="109"/>
        <v/>
      </c>
      <c r="AG235" s="386" t="str">
        <f t="shared" si="110"/>
        <v/>
      </c>
      <c r="AH235" s="387" t="str">
        <f t="shared" si="111"/>
        <v/>
      </c>
      <c r="AI235" s="383" t="str">
        <f t="shared" si="112"/>
        <v/>
      </c>
      <c r="AJ235" s="382" t="str">
        <f t="shared" si="113"/>
        <v/>
      </c>
      <c r="AK235" s="384" t="str">
        <f t="shared" si="114"/>
        <v/>
      </c>
      <c r="AL235" s="385" t="str">
        <f t="shared" si="115"/>
        <v/>
      </c>
      <c r="AM235" s="397" t="str">
        <f t="shared" si="116"/>
        <v/>
      </c>
      <c r="AN235" s="38"/>
    </row>
    <row r="236" spans="1:40" ht="12.75" x14ac:dyDescent="0.2">
      <c r="A236" s="26"/>
      <c r="B236" s="38"/>
      <c r="C236" s="278" t="s">
        <v>248</v>
      </c>
      <c r="D236" s="278" t="str">
        <f t="shared" si="126"/>
        <v/>
      </c>
      <c r="E236" s="385" t="str">
        <f t="shared" si="125"/>
        <v/>
      </c>
      <c r="F236" s="394"/>
      <c r="G236" s="394"/>
      <c r="H236" s="394"/>
      <c r="I236" s="394"/>
      <c r="J236" s="394"/>
      <c r="K236" s="394"/>
      <c r="L236" s="394"/>
      <c r="M236" s="38"/>
      <c r="N236" s="382" t="str">
        <f t="shared" si="93"/>
        <v/>
      </c>
      <c r="O236" s="383" t="str">
        <f t="shared" si="94"/>
        <v/>
      </c>
      <c r="P236" s="382" t="str">
        <f t="shared" si="119"/>
        <v/>
      </c>
      <c r="Q236" s="384" t="str">
        <f t="shared" si="95"/>
        <v/>
      </c>
      <c r="R236" s="385" t="str">
        <f t="shared" si="120"/>
        <v/>
      </c>
      <c r="S236" s="383" t="str">
        <f t="shared" si="96"/>
        <v/>
      </c>
      <c r="T236" s="382" t="str">
        <f t="shared" si="97"/>
        <v/>
      </c>
      <c r="U236" s="386" t="str">
        <f t="shared" si="98"/>
        <v/>
      </c>
      <c r="V236" s="387" t="str">
        <f t="shared" si="99"/>
        <v/>
      </c>
      <c r="W236" s="383" t="str">
        <f t="shared" si="100"/>
        <v/>
      </c>
      <c r="X236" s="382" t="str">
        <f t="shared" si="101"/>
        <v/>
      </c>
      <c r="Y236" s="384" t="str">
        <f t="shared" si="102"/>
        <v/>
      </c>
      <c r="Z236" s="385" t="str">
        <f t="shared" si="103"/>
        <v/>
      </c>
      <c r="AA236" s="383" t="str">
        <f t="shared" si="104"/>
        <v/>
      </c>
      <c r="AB236" s="382" t="str">
        <f t="shared" si="105"/>
        <v/>
      </c>
      <c r="AC236" s="384" t="str">
        <f t="shared" si="106"/>
        <v/>
      </c>
      <c r="AD236" s="385" t="str">
        <f t="shared" si="107"/>
        <v/>
      </c>
      <c r="AE236" s="383" t="str">
        <f t="shared" si="108"/>
        <v/>
      </c>
      <c r="AF236" s="382" t="str">
        <f t="shared" si="109"/>
        <v/>
      </c>
      <c r="AG236" s="386" t="str">
        <f t="shared" si="110"/>
        <v/>
      </c>
      <c r="AH236" s="387" t="str">
        <f t="shared" si="111"/>
        <v/>
      </c>
      <c r="AI236" s="383" t="str">
        <f t="shared" si="112"/>
        <v/>
      </c>
      <c r="AJ236" s="382" t="str">
        <f t="shared" si="113"/>
        <v/>
      </c>
      <c r="AK236" s="384" t="str">
        <f t="shared" si="114"/>
        <v/>
      </c>
      <c r="AL236" s="385" t="str">
        <f t="shared" si="115"/>
        <v/>
      </c>
      <c r="AM236" s="397" t="str">
        <f t="shared" si="116"/>
        <v/>
      </c>
      <c r="AN236" s="38"/>
    </row>
    <row r="237" spans="1:40" ht="12.75" x14ac:dyDescent="0.2">
      <c r="A237" s="26"/>
      <c r="B237" s="38"/>
      <c r="C237" s="278" t="s">
        <v>248</v>
      </c>
      <c r="D237" s="278" t="str">
        <f t="shared" si="126"/>
        <v/>
      </c>
      <c r="E237" s="385" t="str">
        <f t="shared" si="125"/>
        <v/>
      </c>
      <c r="F237" s="394"/>
      <c r="G237" s="394"/>
      <c r="H237" s="394"/>
      <c r="I237" s="394"/>
      <c r="J237" s="394"/>
      <c r="K237" s="394"/>
      <c r="L237" s="394"/>
      <c r="M237" s="38"/>
      <c r="N237" s="382" t="str">
        <f t="shared" si="93"/>
        <v/>
      </c>
      <c r="O237" s="383" t="str">
        <f t="shared" si="94"/>
        <v/>
      </c>
      <c r="P237" s="382" t="str">
        <f t="shared" si="119"/>
        <v/>
      </c>
      <c r="Q237" s="384" t="str">
        <f t="shared" si="95"/>
        <v/>
      </c>
      <c r="R237" s="385" t="str">
        <f t="shared" si="120"/>
        <v/>
      </c>
      <c r="S237" s="383" t="str">
        <f t="shared" si="96"/>
        <v/>
      </c>
      <c r="T237" s="382" t="str">
        <f t="shared" si="97"/>
        <v/>
      </c>
      <c r="U237" s="386" t="str">
        <f t="shared" si="98"/>
        <v/>
      </c>
      <c r="V237" s="387" t="str">
        <f t="shared" si="99"/>
        <v/>
      </c>
      <c r="W237" s="383" t="str">
        <f t="shared" si="100"/>
        <v/>
      </c>
      <c r="X237" s="382" t="str">
        <f t="shared" si="101"/>
        <v/>
      </c>
      <c r="Y237" s="384" t="str">
        <f t="shared" si="102"/>
        <v/>
      </c>
      <c r="Z237" s="385" t="str">
        <f t="shared" si="103"/>
        <v/>
      </c>
      <c r="AA237" s="383" t="str">
        <f t="shared" si="104"/>
        <v/>
      </c>
      <c r="AB237" s="382" t="str">
        <f t="shared" si="105"/>
        <v/>
      </c>
      <c r="AC237" s="384" t="str">
        <f t="shared" si="106"/>
        <v/>
      </c>
      <c r="AD237" s="385" t="str">
        <f t="shared" si="107"/>
        <v/>
      </c>
      <c r="AE237" s="383" t="str">
        <f t="shared" si="108"/>
        <v/>
      </c>
      <c r="AF237" s="382" t="str">
        <f t="shared" si="109"/>
        <v/>
      </c>
      <c r="AG237" s="386" t="str">
        <f t="shared" si="110"/>
        <v/>
      </c>
      <c r="AH237" s="387" t="str">
        <f t="shared" si="111"/>
        <v/>
      </c>
      <c r="AI237" s="383" t="str">
        <f t="shared" si="112"/>
        <v/>
      </c>
      <c r="AJ237" s="382" t="str">
        <f t="shared" si="113"/>
        <v/>
      </c>
      <c r="AK237" s="384" t="str">
        <f t="shared" si="114"/>
        <v/>
      </c>
      <c r="AL237" s="385" t="str">
        <f t="shared" si="115"/>
        <v/>
      </c>
      <c r="AM237" s="397" t="str">
        <f t="shared" si="116"/>
        <v/>
      </c>
      <c r="AN237" s="38"/>
    </row>
    <row r="238" spans="1:40" ht="12.75" x14ac:dyDescent="0.2">
      <c r="A238" s="26"/>
      <c r="B238" s="38"/>
      <c r="C238" s="278" t="s">
        <v>248</v>
      </c>
      <c r="D238" s="278" t="str">
        <f t="shared" si="126"/>
        <v/>
      </c>
      <c r="E238" s="385" t="str">
        <f t="shared" si="125"/>
        <v/>
      </c>
      <c r="F238" s="394"/>
      <c r="G238" s="394"/>
      <c r="H238" s="394"/>
      <c r="I238" s="394"/>
      <c r="J238" s="394"/>
      <c r="K238" s="394"/>
      <c r="L238" s="394"/>
      <c r="M238" s="38"/>
      <c r="N238" s="382" t="str">
        <f t="shared" si="93"/>
        <v/>
      </c>
      <c r="O238" s="383" t="str">
        <f t="shared" si="94"/>
        <v/>
      </c>
      <c r="P238" s="382" t="str">
        <f t="shared" si="119"/>
        <v/>
      </c>
      <c r="Q238" s="384" t="str">
        <f t="shared" si="95"/>
        <v/>
      </c>
      <c r="R238" s="385" t="str">
        <f t="shared" si="120"/>
        <v/>
      </c>
      <c r="S238" s="383" t="str">
        <f t="shared" si="96"/>
        <v/>
      </c>
      <c r="T238" s="382" t="str">
        <f t="shared" si="97"/>
        <v/>
      </c>
      <c r="U238" s="386" t="str">
        <f t="shared" si="98"/>
        <v/>
      </c>
      <c r="V238" s="387" t="str">
        <f t="shared" si="99"/>
        <v/>
      </c>
      <c r="W238" s="383" t="str">
        <f t="shared" si="100"/>
        <v/>
      </c>
      <c r="X238" s="382" t="str">
        <f t="shared" si="101"/>
        <v/>
      </c>
      <c r="Y238" s="384" t="str">
        <f t="shared" si="102"/>
        <v/>
      </c>
      <c r="Z238" s="385" t="str">
        <f t="shared" si="103"/>
        <v/>
      </c>
      <c r="AA238" s="383" t="str">
        <f t="shared" si="104"/>
        <v/>
      </c>
      <c r="AB238" s="382" t="str">
        <f t="shared" si="105"/>
        <v/>
      </c>
      <c r="AC238" s="384" t="str">
        <f t="shared" si="106"/>
        <v/>
      </c>
      <c r="AD238" s="385" t="str">
        <f t="shared" si="107"/>
        <v/>
      </c>
      <c r="AE238" s="383" t="str">
        <f t="shared" si="108"/>
        <v/>
      </c>
      <c r="AF238" s="382" t="str">
        <f t="shared" si="109"/>
        <v/>
      </c>
      <c r="AG238" s="386" t="str">
        <f t="shared" si="110"/>
        <v/>
      </c>
      <c r="AH238" s="387" t="str">
        <f t="shared" si="111"/>
        <v/>
      </c>
      <c r="AI238" s="383" t="str">
        <f t="shared" si="112"/>
        <v/>
      </c>
      <c r="AJ238" s="382" t="str">
        <f t="shared" si="113"/>
        <v/>
      </c>
      <c r="AK238" s="384" t="str">
        <f t="shared" si="114"/>
        <v/>
      </c>
      <c r="AL238" s="385" t="str">
        <f t="shared" si="115"/>
        <v/>
      </c>
      <c r="AM238" s="397" t="str">
        <f t="shared" si="116"/>
        <v/>
      </c>
      <c r="AN238" s="38"/>
    </row>
    <row r="239" spans="1:40" ht="12.75" x14ac:dyDescent="0.2">
      <c r="A239" s="26"/>
      <c r="B239" s="38"/>
      <c r="C239" s="278" t="s">
        <v>248</v>
      </c>
      <c r="D239" s="278" t="str">
        <f t="shared" si="126"/>
        <v/>
      </c>
      <c r="E239" s="385" t="str">
        <f t="shared" si="125"/>
        <v/>
      </c>
      <c r="F239" s="394"/>
      <c r="G239" s="394"/>
      <c r="H239" s="394"/>
      <c r="I239" s="394"/>
      <c r="J239" s="394"/>
      <c r="K239" s="394"/>
      <c r="L239" s="394"/>
      <c r="M239" s="38"/>
      <c r="N239" s="382" t="str">
        <f t="shared" si="93"/>
        <v/>
      </c>
      <c r="O239" s="383" t="str">
        <f t="shared" si="94"/>
        <v/>
      </c>
      <c r="P239" s="382" t="str">
        <f t="shared" si="119"/>
        <v/>
      </c>
      <c r="Q239" s="384" t="str">
        <f t="shared" si="95"/>
        <v/>
      </c>
      <c r="R239" s="385" t="str">
        <f t="shared" si="120"/>
        <v/>
      </c>
      <c r="S239" s="383" t="str">
        <f t="shared" si="96"/>
        <v/>
      </c>
      <c r="T239" s="382" t="str">
        <f t="shared" si="97"/>
        <v/>
      </c>
      <c r="U239" s="386" t="str">
        <f t="shared" si="98"/>
        <v/>
      </c>
      <c r="V239" s="387" t="str">
        <f t="shared" si="99"/>
        <v/>
      </c>
      <c r="W239" s="383" t="str">
        <f t="shared" si="100"/>
        <v/>
      </c>
      <c r="X239" s="382" t="str">
        <f t="shared" si="101"/>
        <v/>
      </c>
      <c r="Y239" s="384" t="str">
        <f t="shared" si="102"/>
        <v/>
      </c>
      <c r="Z239" s="385" t="str">
        <f t="shared" si="103"/>
        <v/>
      </c>
      <c r="AA239" s="383" t="str">
        <f t="shared" si="104"/>
        <v/>
      </c>
      <c r="AB239" s="382" t="str">
        <f t="shared" si="105"/>
        <v/>
      </c>
      <c r="AC239" s="384" t="str">
        <f t="shared" si="106"/>
        <v/>
      </c>
      <c r="AD239" s="385" t="str">
        <f t="shared" si="107"/>
        <v/>
      </c>
      <c r="AE239" s="383" t="str">
        <f t="shared" si="108"/>
        <v/>
      </c>
      <c r="AF239" s="382" t="str">
        <f t="shared" si="109"/>
        <v/>
      </c>
      <c r="AG239" s="386" t="str">
        <f t="shared" si="110"/>
        <v/>
      </c>
      <c r="AH239" s="387" t="str">
        <f t="shared" si="111"/>
        <v/>
      </c>
      <c r="AI239" s="383" t="str">
        <f t="shared" si="112"/>
        <v/>
      </c>
      <c r="AJ239" s="382" t="str">
        <f t="shared" si="113"/>
        <v/>
      </c>
      <c r="AK239" s="384" t="str">
        <f t="shared" si="114"/>
        <v/>
      </c>
      <c r="AL239" s="385" t="str">
        <f t="shared" si="115"/>
        <v/>
      </c>
      <c r="AM239" s="397" t="str">
        <f t="shared" si="116"/>
        <v/>
      </c>
      <c r="AN239" s="38"/>
    </row>
    <row r="240" spans="1:40" ht="12.75" x14ac:dyDescent="0.2">
      <c r="A240" s="26"/>
      <c r="B240" s="38"/>
      <c r="C240" s="278" t="s">
        <v>248</v>
      </c>
      <c r="D240" s="278" t="str">
        <f t="shared" si="126"/>
        <v/>
      </c>
      <c r="E240" s="385" t="str">
        <f t="shared" si="125"/>
        <v/>
      </c>
      <c r="F240" s="394"/>
      <c r="G240" s="394"/>
      <c r="H240" s="394"/>
      <c r="I240" s="394"/>
      <c r="J240" s="394"/>
      <c r="K240" s="394"/>
      <c r="L240" s="394"/>
      <c r="M240" s="38"/>
      <c r="N240" s="382" t="str">
        <f t="shared" si="93"/>
        <v/>
      </c>
      <c r="O240" s="383" t="str">
        <f t="shared" si="94"/>
        <v/>
      </c>
      <c r="P240" s="382" t="str">
        <f t="shared" si="119"/>
        <v/>
      </c>
      <c r="Q240" s="384" t="str">
        <f t="shared" si="95"/>
        <v/>
      </c>
      <c r="R240" s="385" t="str">
        <f t="shared" si="120"/>
        <v/>
      </c>
      <c r="S240" s="383" t="str">
        <f t="shared" si="96"/>
        <v/>
      </c>
      <c r="T240" s="382" t="str">
        <f t="shared" si="97"/>
        <v/>
      </c>
      <c r="U240" s="386" t="str">
        <f t="shared" si="98"/>
        <v/>
      </c>
      <c r="V240" s="387" t="str">
        <f t="shared" si="99"/>
        <v/>
      </c>
      <c r="W240" s="383" t="str">
        <f t="shared" si="100"/>
        <v/>
      </c>
      <c r="X240" s="382" t="str">
        <f t="shared" si="101"/>
        <v/>
      </c>
      <c r="Y240" s="384" t="str">
        <f t="shared" si="102"/>
        <v/>
      </c>
      <c r="Z240" s="385" t="str">
        <f t="shared" si="103"/>
        <v/>
      </c>
      <c r="AA240" s="383" t="str">
        <f t="shared" si="104"/>
        <v/>
      </c>
      <c r="AB240" s="382" t="str">
        <f t="shared" si="105"/>
        <v/>
      </c>
      <c r="AC240" s="384" t="str">
        <f t="shared" si="106"/>
        <v/>
      </c>
      <c r="AD240" s="385" t="str">
        <f t="shared" si="107"/>
        <v/>
      </c>
      <c r="AE240" s="383" t="str">
        <f t="shared" si="108"/>
        <v/>
      </c>
      <c r="AF240" s="382" t="str">
        <f t="shared" si="109"/>
        <v/>
      </c>
      <c r="AG240" s="386" t="str">
        <f t="shared" si="110"/>
        <v/>
      </c>
      <c r="AH240" s="387" t="str">
        <f t="shared" si="111"/>
        <v/>
      </c>
      <c r="AI240" s="383" t="str">
        <f t="shared" si="112"/>
        <v/>
      </c>
      <c r="AJ240" s="382" t="str">
        <f t="shared" si="113"/>
        <v/>
      </c>
      <c r="AK240" s="384" t="str">
        <f t="shared" si="114"/>
        <v/>
      </c>
      <c r="AL240" s="385" t="str">
        <f t="shared" si="115"/>
        <v/>
      </c>
      <c r="AM240" s="397" t="str">
        <f t="shared" si="116"/>
        <v/>
      </c>
      <c r="AN240" s="38"/>
    </row>
    <row r="241" spans="1:40" ht="12.75" x14ac:dyDescent="0.2">
      <c r="A241" s="26"/>
      <c r="B241" s="38"/>
      <c r="C241" s="278" t="s">
        <v>248</v>
      </c>
      <c r="D241" s="278" t="str">
        <f t="shared" si="126"/>
        <v/>
      </c>
      <c r="E241" s="385" t="str">
        <f t="shared" si="125"/>
        <v/>
      </c>
      <c r="F241" s="394"/>
      <c r="G241" s="394"/>
      <c r="H241" s="394"/>
      <c r="I241" s="394"/>
      <c r="J241" s="394"/>
      <c r="K241" s="394"/>
      <c r="L241" s="394"/>
      <c r="M241" s="38"/>
      <c r="N241" s="382" t="str">
        <f t="shared" si="93"/>
        <v/>
      </c>
      <c r="O241" s="383" t="str">
        <f t="shared" si="94"/>
        <v/>
      </c>
      <c r="P241" s="382" t="str">
        <f t="shared" si="119"/>
        <v/>
      </c>
      <c r="Q241" s="384" t="str">
        <f t="shared" si="95"/>
        <v/>
      </c>
      <c r="R241" s="385" t="str">
        <f t="shared" si="120"/>
        <v/>
      </c>
      <c r="S241" s="383" t="str">
        <f t="shared" si="96"/>
        <v/>
      </c>
      <c r="T241" s="382" t="str">
        <f t="shared" si="97"/>
        <v/>
      </c>
      <c r="U241" s="386" t="str">
        <f t="shared" si="98"/>
        <v/>
      </c>
      <c r="V241" s="387" t="str">
        <f t="shared" si="99"/>
        <v/>
      </c>
      <c r="W241" s="383" t="str">
        <f t="shared" si="100"/>
        <v/>
      </c>
      <c r="X241" s="382" t="str">
        <f t="shared" si="101"/>
        <v/>
      </c>
      <c r="Y241" s="384" t="str">
        <f t="shared" si="102"/>
        <v/>
      </c>
      <c r="Z241" s="385" t="str">
        <f t="shared" si="103"/>
        <v/>
      </c>
      <c r="AA241" s="383" t="str">
        <f t="shared" si="104"/>
        <v/>
      </c>
      <c r="AB241" s="382" t="str">
        <f t="shared" si="105"/>
        <v/>
      </c>
      <c r="AC241" s="384" t="str">
        <f t="shared" si="106"/>
        <v/>
      </c>
      <c r="AD241" s="385" t="str">
        <f t="shared" si="107"/>
        <v/>
      </c>
      <c r="AE241" s="383" t="str">
        <f t="shared" si="108"/>
        <v/>
      </c>
      <c r="AF241" s="382" t="str">
        <f t="shared" si="109"/>
        <v/>
      </c>
      <c r="AG241" s="386" t="str">
        <f t="shared" si="110"/>
        <v/>
      </c>
      <c r="AH241" s="387" t="str">
        <f t="shared" si="111"/>
        <v/>
      </c>
      <c r="AI241" s="383" t="str">
        <f t="shared" si="112"/>
        <v/>
      </c>
      <c r="AJ241" s="382" t="str">
        <f t="shared" si="113"/>
        <v/>
      </c>
      <c r="AK241" s="384" t="str">
        <f t="shared" si="114"/>
        <v/>
      </c>
      <c r="AL241" s="385" t="str">
        <f t="shared" si="115"/>
        <v/>
      </c>
      <c r="AM241" s="397" t="str">
        <f t="shared" si="116"/>
        <v/>
      </c>
      <c r="AN241" s="38"/>
    </row>
    <row r="242" spans="1:40" ht="12.75" x14ac:dyDescent="0.2">
      <c r="A242" s="26"/>
      <c r="B242" s="38"/>
      <c r="C242" s="278" t="s">
        <v>549</v>
      </c>
      <c r="D242" s="278" t="str">
        <f t="shared" si="126"/>
        <v/>
      </c>
      <c r="E242" s="385" t="str">
        <f t="shared" si="125"/>
        <v/>
      </c>
      <c r="F242" s="394"/>
      <c r="G242" s="394"/>
      <c r="H242" s="394"/>
      <c r="I242" s="394"/>
      <c r="J242" s="394"/>
      <c r="K242" s="394"/>
      <c r="L242" s="394"/>
      <c r="M242" s="38"/>
      <c r="N242" s="382" t="str">
        <f t="shared" si="93"/>
        <v/>
      </c>
      <c r="O242" s="383" t="str">
        <f t="shared" si="94"/>
        <v/>
      </c>
      <c r="P242" s="382" t="str">
        <f t="shared" si="119"/>
        <v/>
      </c>
      <c r="Q242" s="384" t="str">
        <f t="shared" si="95"/>
        <v/>
      </c>
      <c r="R242" s="385" t="str">
        <f t="shared" si="120"/>
        <v/>
      </c>
      <c r="S242" s="383" t="str">
        <f t="shared" si="96"/>
        <v/>
      </c>
      <c r="T242" s="382" t="str">
        <f t="shared" si="97"/>
        <v/>
      </c>
      <c r="U242" s="386" t="str">
        <f t="shared" si="98"/>
        <v/>
      </c>
      <c r="V242" s="387" t="str">
        <f t="shared" si="99"/>
        <v/>
      </c>
      <c r="W242" s="383" t="str">
        <f t="shared" si="100"/>
        <v/>
      </c>
      <c r="X242" s="382" t="str">
        <f t="shared" si="101"/>
        <v/>
      </c>
      <c r="Y242" s="384" t="str">
        <f t="shared" si="102"/>
        <v/>
      </c>
      <c r="Z242" s="385" t="str">
        <f t="shared" si="103"/>
        <v/>
      </c>
      <c r="AA242" s="383" t="str">
        <f t="shared" si="104"/>
        <v/>
      </c>
      <c r="AB242" s="382" t="str">
        <f t="shared" si="105"/>
        <v/>
      </c>
      <c r="AC242" s="384" t="str">
        <f t="shared" si="106"/>
        <v/>
      </c>
      <c r="AD242" s="385" t="str">
        <f t="shared" si="107"/>
        <v/>
      </c>
      <c r="AE242" s="383" t="str">
        <f t="shared" si="108"/>
        <v/>
      </c>
      <c r="AF242" s="382" t="str">
        <f t="shared" si="109"/>
        <v/>
      </c>
      <c r="AG242" s="386" t="str">
        <f t="shared" si="110"/>
        <v/>
      </c>
      <c r="AH242" s="387" t="str">
        <f t="shared" si="111"/>
        <v/>
      </c>
      <c r="AI242" s="383" t="str">
        <f t="shared" si="112"/>
        <v/>
      </c>
      <c r="AJ242" s="382" t="str">
        <f t="shared" si="113"/>
        <v/>
      </c>
      <c r="AK242" s="384" t="str">
        <f t="shared" si="114"/>
        <v/>
      </c>
      <c r="AL242" s="385" t="str">
        <f t="shared" si="115"/>
        <v/>
      </c>
      <c r="AM242" s="397" t="str">
        <f t="shared" si="116"/>
        <v/>
      </c>
      <c r="AN242" s="38"/>
    </row>
    <row r="243" spans="1:40" ht="12.75" x14ac:dyDescent="0.2">
      <c r="A243" s="26"/>
      <c r="B243" s="38"/>
      <c r="C243" s="278" t="s">
        <v>549</v>
      </c>
      <c r="D243" s="278" t="str">
        <f t="shared" si="126"/>
        <v/>
      </c>
      <c r="E243" s="385" t="str">
        <f t="shared" si="125"/>
        <v/>
      </c>
      <c r="F243" s="394"/>
      <c r="G243" s="394"/>
      <c r="H243" s="394"/>
      <c r="I243" s="394"/>
      <c r="J243" s="394"/>
      <c r="K243" s="394"/>
      <c r="L243" s="394"/>
      <c r="M243" s="38"/>
      <c r="N243" s="382" t="str">
        <f t="shared" si="93"/>
        <v/>
      </c>
      <c r="O243" s="383" t="str">
        <f t="shared" si="94"/>
        <v/>
      </c>
      <c r="P243" s="382" t="str">
        <f t="shared" si="119"/>
        <v/>
      </c>
      <c r="Q243" s="384" t="str">
        <f t="shared" si="95"/>
        <v/>
      </c>
      <c r="R243" s="385" t="str">
        <f t="shared" si="120"/>
        <v/>
      </c>
      <c r="S243" s="383" t="str">
        <f t="shared" si="96"/>
        <v/>
      </c>
      <c r="T243" s="382" t="str">
        <f t="shared" si="97"/>
        <v/>
      </c>
      <c r="U243" s="386" t="str">
        <f t="shared" si="98"/>
        <v/>
      </c>
      <c r="V243" s="387" t="str">
        <f t="shared" si="99"/>
        <v/>
      </c>
      <c r="W243" s="383" t="str">
        <f t="shared" si="100"/>
        <v/>
      </c>
      <c r="X243" s="382" t="str">
        <f t="shared" si="101"/>
        <v/>
      </c>
      <c r="Y243" s="384" t="str">
        <f t="shared" si="102"/>
        <v/>
      </c>
      <c r="Z243" s="385" t="str">
        <f t="shared" si="103"/>
        <v/>
      </c>
      <c r="AA243" s="383" t="str">
        <f t="shared" si="104"/>
        <v/>
      </c>
      <c r="AB243" s="382" t="str">
        <f t="shared" si="105"/>
        <v/>
      </c>
      <c r="AC243" s="384" t="str">
        <f t="shared" si="106"/>
        <v/>
      </c>
      <c r="AD243" s="385" t="str">
        <f t="shared" si="107"/>
        <v/>
      </c>
      <c r="AE243" s="383" t="str">
        <f t="shared" si="108"/>
        <v/>
      </c>
      <c r="AF243" s="382" t="str">
        <f t="shared" si="109"/>
        <v/>
      </c>
      <c r="AG243" s="386" t="str">
        <f t="shared" si="110"/>
        <v/>
      </c>
      <c r="AH243" s="387" t="str">
        <f t="shared" si="111"/>
        <v/>
      </c>
      <c r="AI243" s="383" t="str">
        <f t="shared" si="112"/>
        <v/>
      </c>
      <c r="AJ243" s="382" t="str">
        <f t="shared" si="113"/>
        <v/>
      </c>
      <c r="AK243" s="384" t="str">
        <f t="shared" si="114"/>
        <v/>
      </c>
      <c r="AL243" s="385" t="str">
        <f t="shared" si="115"/>
        <v/>
      </c>
      <c r="AM243" s="397" t="str">
        <f t="shared" si="116"/>
        <v/>
      </c>
      <c r="AN243" s="38"/>
    </row>
    <row r="244" spans="1:40" ht="12.75" x14ac:dyDescent="0.2">
      <c r="A244" s="26"/>
      <c r="B244" s="38"/>
      <c r="C244" s="278" t="s">
        <v>549</v>
      </c>
      <c r="D244" s="278" t="str">
        <f t="shared" si="126"/>
        <v/>
      </c>
      <c r="E244" s="385" t="str">
        <f t="shared" si="125"/>
        <v/>
      </c>
      <c r="F244" s="394"/>
      <c r="G244" s="394"/>
      <c r="H244" s="394"/>
      <c r="I244" s="394"/>
      <c r="J244" s="394"/>
      <c r="K244" s="394"/>
      <c r="L244" s="394"/>
      <c r="M244" s="38"/>
      <c r="N244" s="382" t="str">
        <f t="shared" si="93"/>
        <v/>
      </c>
      <c r="O244" s="383" t="str">
        <f t="shared" si="94"/>
        <v/>
      </c>
      <c r="P244" s="382" t="str">
        <f t="shared" si="119"/>
        <v/>
      </c>
      <c r="Q244" s="384" t="str">
        <f t="shared" si="95"/>
        <v/>
      </c>
      <c r="R244" s="385" t="str">
        <f t="shared" si="120"/>
        <v/>
      </c>
      <c r="S244" s="383" t="str">
        <f t="shared" si="96"/>
        <v/>
      </c>
      <c r="T244" s="382" t="str">
        <f t="shared" si="97"/>
        <v/>
      </c>
      <c r="U244" s="386" t="str">
        <f t="shared" si="98"/>
        <v/>
      </c>
      <c r="V244" s="387" t="str">
        <f t="shared" si="99"/>
        <v/>
      </c>
      <c r="W244" s="383" t="str">
        <f t="shared" si="100"/>
        <v/>
      </c>
      <c r="X244" s="382" t="str">
        <f t="shared" si="101"/>
        <v/>
      </c>
      <c r="Y244" s="384" t="str">
        <f t="shared" si="102"/>
        <v/>
      </c>
      <c r="Z244" s="385" t="str">
        <f t="shared" si="103"/>
        <v/>
      </c>
      <c r="AA244" s="383" t="str">
        <f t="shared" si="104"/>
        <v/>
      </c>
      <c r="AB244" s="382" t="str">
        <f t="shared" si="105"/>
        <v/>
      </c>
      <c r="AC244" s="384" t="str">
        <f t="shared" si="106"/>
        <v/>
      </c>
      <c r="AD244" s="385" t="str">
        <f t="shared" si="107"/>
        <v/>
      </c>
      <c r="AE244" s="383" t="str">
        <f t="shared" si="108"/>
        <v/>
      </c>
      <c r="AF244" s="382" t="str">
        <f t="shared" si="109"/>
        <v/>
      </c>
      <c r="AG244" s="386" t="str">
        <f t="shared" si="110"/>
        <v/>
      </c>
      <c r="AH244" s="387" t="str">
        <f t="shared" si="111"/>
        <v/>
      </c>
      <c r="AI244" s="383" t="str">
        <f t="shared" si="112"/>
        <v/>
      </c>
      <c r="AJ244" s="382" t="str">
        <f t="shared" si="113"/>
        <v/>
      </c>
      <c r="AK244" s="384" t="str">
        <f t="shared" si="114"/>
        <v/>
      </c>
      <c r="AL244" s="385" t="str">
        <f t="shared" si="115"/>
        <v/>
      </c>
      <c r="AM244" s="397" t="str">
        <f t="shared" si="116"/>
        <v/>
      </c>
      <c r="AN244" s="38"/>
    </row>
    <row r="245" spans="1:40" ht="12.75" x14ac:dyDescent="0.2">
      <c r="A245" s="26"/>
      <c r="B245" s="38"/>
      <c r="C245" s="278" t="s">
        <v>549</v>
      </c>
      <c r="D245" s="278" t="str">
        <f t="shared" si="126"/>
        <v/>
      </c>
      <c r="E245" s="385" t="str">
        <f t="shared" si="125"/>
        <v/>
      </c>
      <c r="F245" s="394"/>
      <c r="G245" s="394"/>
      <c r="H245" s="394"/>
      <c r="I245" s="394"/>
      <c r="J245" s="394"/>
      <c r="K245" s="394"/>
      <c r="L245" s="394"/>
      <c r="M245" s="38"/>
      <c r="N245" s="382" t="str">
        <f t="shared" si="93"/>
        <v/>
      </c>
      <c r="O245" s="383" t="str">
        <f t="shared" si="94"/>
        <v/>
      </c>
      <c r="P245" s="382" t="str">
        <f t="shared" si="119"/>
        <v/>
      </c>
      <c r="Q245" s="384" t="str">
        <f t="shared" si="95"/>
        <v/>
      </c>
      <c r="R245" s="385" t="str">
        <f t="shared" si="120"/>
        <v/>
      </c>
      <c r="S245" s="383" t="str">
        <f t="shared" si="96"/>
        <v/>
      </c>
      <c r="T245" s="382" t="str">
        <f t="shared" si="97"/>
        <v/>
      </c>
      <c r="U245" s="386" t="str">
        <f t="shared" si="98"/>
        <v/>
      </c>
      <c r="V245" s="387" t="str">
        <f t="shared" si="99"/>
        <v/>
      </c>
      <c r="W245" s="383" t="str">
        <f t="shared" si="100"/>
        <v/>
      </c>
      <c r="X245" s="382" t="str">
        <f t="shared" si="101"/>
        <v/>
      </c>
      <c r="Y245" s="384" t="str">
        <f t="shared" si="102"/>
        <v/>
      </c>
      <c r="Z245" s="385" t="str">
        <f t="shared" si="103"/>
        <v/>
      </c>
      <c r="AA245" s="383" t="str">
        <f t="shared" si="104"/>
        <v/>
      </c>
      <c r="AB245" s="382" t="str">
        <f t="shared" si="105"/>
        <v/>
      </c>
      <c r="AC245" s="384" t="str">
        <f t="shared" si="106"/>
        <v/>
      </c>
      <c r="AD245" s="385" t="str">
        <f t="shared" si="107"/>
        <v/>
      </c>
      <c r="AE245" s="383" t="str">
        <f t="shared" si="108"/>
        <v/>
      </c>
      <c r="AF245" s="382" t="str">
        <f t="shared" si="109"/>
        <v/>
      </c>
      <c r="AG245" s="386" t="str">
        <f t="shared" si="110"/>
        <v/>
      </c>
      <c r="AH245" s="387" t="str">
        <f t="shared" si="111"/>
        <v/>
      </c>
      <c r="AI245" s="383" t="str">
        <f t="shared" si="112"/>
        <v/>
      </c>
      <c r="AJ245" s="382" t="str">
        <f t="shared" si="113"/>
        <v/>
      </c>
      <c r="AK245" s="384" t="str">
        <f t="shared" si="114"/>
        <v/>
      </c>
      <c r="AL245" s="385" t="str">
        <f t="shared" si="115"/>
        <v/>
      </c>
      <c r="AM245" s="397" t="str">
        <f t="shared" si="116"/>
        <v/>
      </c>
      <c r="AN245" s="38"/>
    </row>
    <row r="246" spans="1:40" ht="12.75" x14ac:dyDescent="0.2">
      <c r="A246" s="26"/>
      <c r="B246" s="38"/>
      <c r="C246" s="278" t="s">
        <v>549</v>
      </c>
      <c r="D246" s="278" t="str">
        <f t="shared" si="126"/>
        <v/>
      </c>
      <c r="E246" s="385" t="str">
        <f t="shared" si="125"/>
        <v/>
      </c>
      <c r="F246" s="394"/>
      <c r="G246" s="394"/>
      <c r="H246" s="394"/>
      <c r="I246" s="394"/>
      <c r="J246" s="394"/>
      <c r="K246" s="394"/>
      <c r="L246" s="394"/>
      <c r="M246" s="38"/>
      <c r="N246" s="382" t="str">
        <f t="shared" si="93"/>
        <v/>
      </c>
      <c r="O246" s="383" t="str">
        <f t="shared" si="94"/>
        <v/>
      </c>
      <c r="P246" s="382" t="str">
        <f t="shared" si="119"/>
        <v/>
      </c>
      <c r="Q246" s="384" t="str">
        <f t="shared" si="95"/>
        <v/>
      </c>
      <c r="R246" s="385" t="str">
        <f t="shared" si="120"/>
        <v/>
      </c>
      <c r="S246" s="383" t="str">
        <f t="shared" si="96"/>
        <v/>
      </c>
      <c r="T246" s="382" t="str">
        <f t="shared" si="97"/>
        <v/>
      </c>
      <c r="U246" s="386" t="str">
        <f t="shared" si="98"/>
        <v/>
      </c>
      <c r="V246" s="387" t="str">
        <f t="shared" si="99"/>
        <v/>
      </c>
      <c r="W246" s="383" t="str">
        <f t="shared" si="100"/>
        <v/>
      </c>
      <c r="X246" s="382" t="str">
        <f t="shared" si="101"/>
        <v/>
      </c>
      <c r="Y246" s="384" t="str">
        <f t="shared" si="102"/>
        <v/>
      </c>
      <c r="Z246" s="385" t="str">
        <f t="shared" si="103"/>
        <v/>
      </c>
      <c r="AA246" s="383" t="str">
        <f t="shared" si="104"/>
        <v/>
      </c>
      <c r="AB246" s="382" t="str">
        <f t="shared" si="105"/>
        <v/>
      </c>
      <c r="AC246" s="384" t="str">
        <f t="shared" si="106"/>
        <v/>
      </c>
      <c r="AD246" s="385" t="str">
        <f t="shared" si="107"/>
        <v/>
      </c>
      <c r="AE246" s="383" t="str">
        <f t="shared" si="108"/>
        <v/>
      </c>
      <c r="AF246" s="382" t="str">
        <f t="shared" si="109"/>
        <v/>
      </c>
      <c r="AG246" s="386" t="str">
        <f t="shared" si="110"/>
        <v/>
      </c>
      <c r="AH246" s="387" t="str">
        <f t="shared" si="111"/>
        <v/>
      </c>
      <c r="AI246" s="383" t="str">
        <f t="shared" si="112"/>
        <v/>
      </c>
      <c r="AJ246" s="382" t="str">
        <f t="shared" si="113"/>
        <v/>
      </c>
      <c r="AK246" s="384" t="str">
        <f t="shared" si="114"/>
        <v/>
      </c>
      <c r="AL246" s="385" t="str">
        <f t="shared" si="115"/>
        <v/>
      </c>
      <c r="AM246" s="397" t="str">
        <f t="shared" si="116"/>
        <v/>
      </c>
      <c r="AN246" s="38"/>
    </row>
    <row r="247" spans="1:40" ht="12.75" x14ac:dyDescent="0.2">
      <c r="A247" s="26"/>
      <c r="B247" s="38"/>
      <c r="C247" s="278" t="s">
        <v>549</v>
      </c>
      <c r="D247" s="278" t="str">
        <f t="shared" si="126"/>
        <v/>
      </c>
      <c r="E247" s="385" t="str">
        <f t="shared" si="125"/>
        <v/>
      </c>
      <c r="F247" s="394"/>
      <c r="G247" s="394"/>
      <c r="H247" s="394"/>
      <c r="I247" s="394"/>
      <c r="J247" s="394"/>
      <c r="K247" s="394"/>
      <c r="L247" s="394"/>
      <c r="M247" s="38"/>
      <c r="N247" s="382" t="str">
        <f t="shared" si="93"/>
        <v/>
      </c>
      <c r="O247" s="383" t="str">
        <f t="shared" si="94"/>
        <v/>
      </c>
      <c r="P247" s="382" t="str">
        <f t="shared" si="119"/>
        <v/>
      </c>
      <c r="Q247" s="384" t="str">
        <f t="shared" si="95"/>
        <v/>
      </c>
      <c r="R247" s="385" t="str">
        <f t="shared" si="120"/>
        <v/>
      </c>
      <c r="S247" s="383" t="str">
        <f t="shared" si="96"/>
        <v/>
      </c>
      <c r="T247" s="382" t="str">
        <f t="shared" si="97"/>
        <v/>
      </c>
      <c r="U247" s="386" t="str">
        <f t="shared" si="98"/>
        <v/>
      </c>
      <c r="V247" s="387" t="str">
        <f t="shared" si="99"/>
        <v/>
      </c>
      <c r="W247" s="383" t="str">
        <f t="shared" si="100"/>
        <v/>
      </c>
      <c r="X247" s="382" t="str">
        <f t="shared" si="101"/>
        <v/>
      </c>
      <c r="Y247" s="384" t="str">
        <f t="shared" si="102"/>
        <v/>
      </c>
      <c r="Z247" s="385" t="str">
        <f t="shared" si="103"/>
        <v/>
      </c>
      <c r="AA247" s="383" t="str">
        <f t="shared" si="104"/>
        <v/>
      </c>
      <c r="AB247" s="382" t="str">
        <f t="shared" si="105"/>
        <v/>
      </c>
      <c r="AC247" s="384" t="str">
        <f t="shared" si="106"/>
        <v/>
      </c>
      <c r="AD247" s="385" t="str">
        <f t="shared" si="107"/>
        <v/>
      </c>
      <c r="AE247" s="383" t="str">
        <f t="shared" si="108"/>
        <v/>
      </c>
      <c r="AF247" s="382" t="str">
        <f t="shared" si="109"/>
        <v/>
      </c>
      <c r="AG247" s="386" t="str">
        <f t="shared" si="110"/>
        <v/>
      </c>
      <c r="AH247" s="387" t="str">
        <f t="shared" si="111"/>
        <v/>
      </c>
      <c r="AI247" s="383" t="str">
        <f t="shared" si="112"/>
        <v/>
      </c>
      <c r="AJ247" s="382" t="str">
        <f t="shared" si="113"/>
        <v/>
      </c>
      <c r="AK247" s="384" t="str">
        <f t="shared" si="114"/>
        <v/>
      </c>
      <c r="AL247" s="385" t="str">
        <f t="shared" si="115"/>
        <v/>
      </c>
      <c r="AM247" s="397" t="str">
        <f t="shared" si="116"/>
        <v/>
      </c>
      <c r="AN247" s="38"/>
    </row>
    <row r="248" spans="1:40" ht="12.75" x14ac:dyDescent="0.2">
      <c r="A248" s="26"/>
      <c r="B248" s="38"/>
      <c r="C248" s="278" t="s">
        <v>549</v>
      </c>
      <c r="D248" s="278" t="str">
        <f t="shared" si="126"/>
        <v/>
      </c>
      <c r="E248" s="385" t="str">
        <f t="shared" si="125"/>
        <v/>
      </c>
      <c r="F248" s="394"/>
      <c r="G248" s="394"/>
      <c r="H248" s="394"/>
      <c r="I248" s="394"/>
      <c r="J248" s="394"/>
      <c r="K248" s="394"/>
      <c r="L248" s="394"/>
      <c r="M248" s="38"/>
      <c r="N248" s="382" t="str">
        <f t="shared" si="93"/>
        <v/>
      </c>
      <c r="O248" s="383" t="str">
        <f t="shared" si="94"/>
        <v/>
      </c>
      <c r="P248" s="382" t="str">
        <f t="shared" si="119"/>
        <v/>
      </c>
      <c r="Q248" s="384" t="str">
        <f t="shared" si="95"/>
        <v/>
      </c>
      <c r="R248" s="385" t="str">
        <f t="shared" si="120"/>
        <v/>
      </c>
      <c r="S248" s="383" t="str">
        <f t="shared" si="96"/>
        <v/>
      </c>
      <c r="T248" s="382" t="str">
        <f t="shared" si="97"/>
        <v/>
      </c>
      <c r="U248" s="386" t="str">
        <f t="shared" si="98"/>
        <v/>
      </c>
      <c r="V248" s="387" t="str">
        <f t="shared" si="99"/>
        <v/>
      </c>
      <c r="W248" s="383" t="str">
        <f t="shared" si="100"/>
        <v/>
      </c>
      <c r="X248" s="382" t="str">
        <f t="shared" si="101"/>
        <v/>
      </c>
      <c r="Y248" s="384" t="str">
        <f t="shared" si="102"/>
        <v/>
      </c>
      <c r="Z248" s="385" t="str">
        <f t="shared" si="103"/>
        <v/>
      </c>
      <c r="AA248" s="383" t="str">
        <f t="shared" si="104"/>
        <v/>
      </c>
      <c r="AB248" s="382" t="str">
        <f t="shared" si="105"/>
        <v/>
      </c>
      <c r="AC248" s="384" t="str">
        <f t="shared" si="106"/>
        <v/>
      </c>
      <c r="AD248" s="385" t="str">
        <f t="shared" si="107"/>
        <v/>
      </c>
      <c r="AE248" s="383" t="str">
        <f t="shared" si="108"/>
        <v/>
      </c>
      <c r="AF248" s="382" t="str">
        <f t="shared" si="109"/>
        <v/>
      </c>
      <c r="AG248" s="386" t="str">
        <f t="shared" si="110"/>
        <v/>
      </c>
      <c r="AH248" s="387" t="str">
        <f t="shared" si="111"/>
        <v/>
      </c>
      <c r="AI248" s="383" t="str">
        <f t="shared" si="112"/>
        <v/>
      </c>
      <c r="AJ248" s="382" t="str">
        <f t="shared" si="113"/>
        <v/>
      </c>
      <c r="AK248" s="384" t="str">
        <f t="shared" si="114"/>
        <v/>
      </c>
      <c r="AL248" s="385" t="str">
        <f t="shared" si="115"/>
        <v/>
      </c>
      <c r="AM248" s="397" t="str">
        <f t="shared" si="116"/>
        <v/>
      </c>
      <c r="AN248" s="38"/>
    </row>
    <row r="249" spans="1:40" ht="12.75" x14ac:dyDescent="0.2">
      <c r="A249" s="26"/>
      <c r="B249" s="38"/>
      <c r="C249" s="278" t="s">
        <v>549</v>
      </c>
      <c r="D249" s="278" t="str">
        <f t="shared" si="126"/>
        <v/>
      </c>
      <c r="E249" s="385" t="str">
        <f t="shared" si="125"/>
        <v/>
      </c>
      <c r="F249" s="394"/>
      <c r="G249" s="394"/>
      <c r="H249" s="394"/>
      <c r="I249" s="394"/>
      <c r="J249" s="394"/>
      <c r="K249" s="394"/>
      <c r="L249" s="394"/>
      <c r="M249" s="38"/>
      <c r="N249" s="382" t="str">
        <f t="shared" si="93"/>
        <v/>
      </c>
      <c r="O249" s="383" t="str">
        <f t="shared" si="94"/>
        <v/>
      </c>
      <c r="P249" s="382" t="str">
        <f t="shared" si="119"/>
        <v/>
      </c>
      <c r="Q249" s="384" t="str">
        <f t="shared" si="95"/>
        <v/>
      </c>
      <c r="R249" s="385" t="str">
        <f t="shared" si="120"/>
        <v/>
      </c>
      <c r="S249" s="383" t="str">
        <f t="shared" si="96"/>
        <v/>
      </c>
      <c r="T249" s="382" t="str">
        <f t="shared" si="97"/>
        <v/>
      </c>
      <c r="U249" s="386" t="str">
        <f t="shared" si="98"/>
        <v/>
      </c>
      <c r="V249" s="387" t="str">
        <f t="shared" si="99"/>
        <v/>
      </c>
      <c r="W249" s="383" t="str">
        <f t="shared" si="100"/>
        <v/>
      </c>
      <c r="X249" s="382" t="str">
        <f t="shared" si="101"/>
        <v/>
      </c>
      <c r="Y249" s="384" t="str">
        <f t="shared" si="102"/>
        <v/>
      </c>
      <c r="Z249" s="385" t="str">
        <f t="shared" si="103"/>
        <v/>
      </c>
      <c r="AA249" s="383" t="str">
        <f t="shared" si="104"/>
        <v/>
      </c>
      <c r="AB249" s="382" t="str">
        <f t="shared" si="105"/>
        <v/>
      </c>
      <c r="AC249" s="384" t="str">
        <f t="shared" si="106"/>
        <v/>
      </c>
      <c r="AD249" s="385" t="str">
        <f t="shared" si="107"/>
        <v/>
      </c>
      <c r="AE249" s="383" t="str">
        <f t="shared" si="108"/>
        <v/>
      </c>
      <c r="AF249" s="382" t="str">
        <f t="shared" si="109"/>
        <v/>
      </c>
      <c r="AG249" s="386" t="str">
        <f t="shared" si="110"/>
        <v/>
      </c>
      <c r="AH249" s="387" t="str">
        <f t="shared" si="111"/>
        <v/>
      </c>
      <c r="AI249" s="383" t="str">
        <f t="shared" si="112"/>
        <v/>
      </c>
      <c r="AJ249" s="382" t="str">
        <f t="shared" si="113"/>
        <v/>
      </c>
      <c r="AK249" s="384" t="str">
        <f t="shared" si="114"/>
        <v/>
      </c>
      <c r="AL249" s="385" t="str">
        <f t="shared" si="115"/>
        <v/>
      </c>
      <c r="AM249" s="397" t="str">
        <f t="shared" si="116"/>
        <v/>
      </c>
      <c r="AN249" s="38"/>
    </row>
    <row r="250" spans="1:40" ht="12.75" x14ac:dyDescent="0.2">
      <c r="A250" s="26"/>
      <c r="B250" s="38"/>
      <c r="C250" s="278" t="s">
        <v>549</v>
      </c>
      <c r="D250" s="278" t="str">
        <f t="shared" si="126"/>
        <v/>
      </c>
      <c r="E250" s="385" t="str">
        <f t="shared" si="125"/>
        <v/>
      </c>
      <c r="F250" s="394"/>
      <c r="G250" s="394"/>
      <c r="H250" s="394"/>
      <c r="I250" s="394"/>
      <c r="J250" s="394"/>
      <c r="K250" s="394"/>
      <c r="L250" s="394"/>
      <c r="M250" s="38"/>
      <c r="N250" s="382" t="str">
        <f t="shared" si="93"/>
        <v/>
      </c>
      <c r="O250" s="383" t="str">
        <f t="shared" si="94"/>
        <v/>
      </c>
      <c r="P250" s="382" t="str">
        <f t="shared" si="119"/>
        <v/>
      </c>
      <c r="Q250" s="384" t="str">
        <f t="shared" si="95"/>
        <v/>
      </c>
      <c r="R250" s="385" t="str">
        <f t="shared" si="120"/>
        <v/>
      </c>
      <c r="S250" s="383" t="str">
        <f t="shared" si="96"/>
        <v/>
      </c>
      <c r="T250" s="382" t="str">
        <f t="shared" ref="T250:T304" si="132">IF(H250=0,"",IF(G250=0,"",H250-G250))</f>
        <v/>
      </c>
      <c r="U250" s="386" t="str">
        <f t="shared" si="98"/>
        <v/>
      </c>
      <c r="V250" s="387" t="str">
        <f t="shared" si="99"/>
        <v/>
      </c>
      <c r="W250" s="383" t="str">
        <f t="shared" si="100"/>
        <v/>
      </c>
      <c r="X250" s="382" t="str">
        <f t="shared" ref="X250:X304" si="133">IF(I250=0,"",IF(H250=0,"",I250-H250))</f>
        <v/>
      </c>
      <c r="Y250" s="384" t="str">
        <f t="shared" si="102"/>
        <v/>
      </c>
      <c r="Z250" s="385" t="str">
        <f t="shared" si="103"/>
        <v/>
      </c>
      <c r="AA250" s="383" t="str">
        <f t="shared" si="104"/>
        <v/>
      </c>
      <c r="AB250" s="382" t="str">
        <f t="shared" ref="AB250:AB304" si="134">IF(J250=0,"",IF(I250=0,"",J250-I250))</f>
        <v/>
      </c>
      <c r="AC250" s="384" t="str">
        <f t="shared" si="106"/>
        <v/>
      </c>
      <c r="AD250" s="385" t="str">
        <f t="shared" si="107"/>
        <v/>
      </c>
      <c r="AE250" s="383" t="str">
        <f t="shared" si="108"/>
        <v/>
      </c>
      <c r="AF250" s="382" t="str">
        <f t="shared" ref="AF250:AF304" si="135">IF(K250=0,"",IF(J250=0,"",K250-J250))</f>
        <v/>
      </c>
      <c r="AG250" s="386" t="str">
        <f t="shared" si="110"/>
        <v/>
      </c>
      <c r="AH250" s="387" t="str">
        <f t="shared" si="111"/>
        <v/>
      </c>
      <c r="AI250" s="383" t="str">
        <f t="shared" si="112"/>
        <v/>
      </c>
      <c r="AJ250" s="382" t="str">
        <f t="shared" ref="AJ250:AJ304" si="136">IF(L250=0,"",IF(K250=0,"",L250-K250))</f>
        <v/>
      </c>
      <c r="AK250" s="384" t="str">
        <f t="shared" si="114"/>
        <v/>
      </c>
      <c r="AL250" s="385" t="str">
        <f t="shared" si="115"/>
        <v/>
      </c>
      <c r="AM250" s="397" t="str">
        <f t="shared" si="116"/>
        <v/>
      </c>
      <c r="AN250" s="38"/>
    </row>
    <row r="251" spans="1:40" ht="12.75" x14ac:dyDescent="0.2">
      <c r="A251" s="26"/>
      <c r="B251" s="38"/>
      <c r="C251" s="278" t="s">
        <v>549</v>
      </c>
      <c r="D251" s="278" t="str">
        <f t="shared" si="126"/>
        <v/>
      </c>
      <c r="E251" s="385" t="str">
        <f t="shared" si="125"/>
        <v/>
      </c>
      <c r="F251" s="394"/>
      <c r="G251" s="394"/>
      <c r="H251" s="394"/>
      <c r="I251" s="394"/>
      <c r="J251" s="394"/>
      <c r="K251" s="394"/>
      <c r="L251" s="394"/>
      <c r="M251" s="38"/>
      <c r="N251" s="382" t="str">
        <f t="shared" si="93"/>
        <v/>
      </c>
      <c r="O251" s="383" t="str">
        <f t="shared" si="94"/>
        <v/>
      </c>
      <c r="P251" s="382" t="str">
        <f t="shared" ref="P251:P304" si="137">IF(G251=0,"",IF(F251=0,"",G251-F251))</f>
        <v/>
      </c>
      <c r="Q251" s="384" t="str">
        <f t="shared" si="95"/>
        <v/>
      </c>
      <c r="R251" s="385" t="str">
        <f t="shared" ref="R251:R304" si="138">IF(P251="","",P251+N251)</f>
        <v/>
      </c>
      <c r="S251" s="383" t="str">
        <f t="shared" si="96"/>
        <v/>
      </c>
      <c r="T251" s="382" t="str">
        <f t="shared" si="132"/>
        <v/>
      </c>
      <c r="U251" s="386" t="str">
        <f t="shared" si="98"/>
        <v/>
      </c>
      <c r="V251" s="387" t="str">
        <f t="shared" si="99"/>
        <v/>
      </c>
      <c r="W251" s="383" t="str">
        <f t="shared" si="100"/>
        <v/>
      </c>
      <c r="X251" s="382" t="str">
        <f t="shared" si="133"/>
        <v/>
      </c>
      <c r="Y251" s="384" t="str">
        <f t="shared" si="102"/>
        <v/>
      </c>
      <c r="Z251" s="385" t="str">
        <f t="shared" si="103"/>
        <v/>
      </c>
      <c r="AA251" s="383" t="str">
        <f t="shared" si="104"/>
        <v/>
      </c>
      <c r="AB251" s="382" t="str">
        <f t="shared" si="134"/>
        <v/>
      </c>
      <c r="AC251" s="384" t="str">
        <f t="shared" si="106"/>
        <v/>
      </c>
      <c r="AD251" s="385" t="str">
        <f t="shared" si="107"/>
        <v/>
      </c>
      <c r="AE251" s="383" t="str">
        <f t="shared" si="108"/>
        <v/>
      </c>
      <c r="AF251" s="382" t="str">
        <f t="shared" si="135"/>
        <v/>
      </c>
      <c r="AG251" s="386" t="str">
        <f t="shared" si="110"/>
        <v/>
      </c>
      <c r="AH251" s="387" t="str">
        <f t="shared" si="111"/>
        <v/>
      </c>
      <c r="AI251" s="383" t="str">
        <f t="shared" si="112"/>
        <v/>
      </c>
      <c r="AJ251" s="382" t="str">
        <f t="shared" si="136"/>
        <v/>
      </c>
      <c r="AK251" s="384" t="str">
        <f t="shared" si="114"/>
        <v/>
      </c>
      <c r="AL251" s="385" t="str">
        <f t="shared" si="115"/>
        <v/>
      </c>
      <c r="AM251" s="397" t="str">
        <f t="shared" si="116"/>
        <v/>
      </c>
      <c r="AN251" s="38"/>
    </row>
    <row r="252" spans="1:40" ht="12.75" x14ac:dyDescent="0.2">
      <c r="A252" s="26"/>
      <c r="B252" s="38"/>
      <c r="C252" s="278" t="s">
        <v>549</v>
      </c>
      <c r="D252" s="278" t="str">
        <f t="shared" si="126"/>
        <v/>
      </c>
      <c r="E252" s="385" t="str">
        <f t="shared" si="125"/>
        <v/>
      </c>
      <c r="F252" s="394"/>
      <c r="G252" s="394"/>
      <c r="H252" s="394"/>
      <c r="I252" s="394"/>
      <c r="J252" s="394"/>
      <c r="K252" s="394"/>
      <c r="L252" s="394"/>
      <c r="M252" s="38"/>
      <c r="N252" s="382" t="str">
        <f t="shared" si="93"/>
        <v/>
      </c>
      <c r="O252" s="383" t="str">
        <f t="shared" si="94"/>
        <v/>
      </c>
      <c r="P252" s="382" t="str">
        <f t="shared" si="137"/>
        <v/>
      </c>
      <c r="Q252" s="384" t="str">
        <f t="shared" si="95"/>
        <v/>
      </c>
      <c r="R252" s="385" t="str">
        <f t="shared" si="138"/>
        <v/>
      </c>
      <c r="S252" s="383" t="str">
        <f t="shared" si="96"/>
        <v/>
      </c>
      <c r="T252" s="382" t="str">
        <f t="shared" si="132"/>
        <v/>
      </c>
      <c r="U252" s="386" t="str">
        <f t="shared" si="98"/>
        <v/>
      </c>
      <c r="V252" s="387" t="str">
        <f t="shared" si="99"/>
        <v/>
      </c>
      <c r="W252" s="383" t="str">
        <f t="shared" si="100"/>
        <v/>
      </c>
      <c r="X252" s="382" t="str">
        <f t="shared" si="133"/>
        <v/>
      </c>
      <c r="Y252" s="384" t="str">
        <f t="shared" si="102"/>
        <v/>
      </c>
      <c r="Z252" s="385" t="str">
        <f t="shared" si="103"/>
        <v/>
      </c>
      <c r="AA252" s="383" t="str">
        <f t="shared" si="104"/>
        <v/>
      </c>
      <c r="AB252" s="382" t="str">
        <f t="shared" si="134"/>
        <v/>
      </c>
      <c r="AC252" s="384" t="str">
        <f t="shared" si="106"/>
        <v/>
      </c>
      <c r="AD252" s="385" t="str">
        <f t="shared" si="107"/>
        <v/>
      </c>
      <c r="AE252" s="383" t="str">
        <f t="shared" si="108"/>
        <v/>
      </c>
      <c r="AF252" s="382" t="str">
        <f t="shared" si="135"/>
        <v/>
      </c>
      <c r="AG252" s="386" t="str">
        <f t="shared" si="110"/>
        <v/>
      </c>
      <c r="AH252" s="387" t="str">
        <f t="shared" si="111"/>
        <v/>
      </c>
      <c r="AI252" s="383" t="str">
        <f t="shared" si="112"/>
        <v/>
      </c>
      <c r="AJ252" s="382" t="str">
        <f t="shared" si="136"/>
        <v/>
      </c>
      <c r="AK252" s="384" t="str">
        <f t="shared" si="114"/>
        <v/>
      </c>
      <c r="AL252" s="385" t="str">
        <f t="shared" si="115"/>
        <v/>
      </c>
      <c r="AM252" s="397" t="str">
        <f t="shared" si="116"/>
        <v/>
      </c>
      <c r="AN252" s="38"/>
    </row>
    <row r="253" spans="1:40" ht="12.75" x14ac:dyDescent="0.2">
      <c r="A253" s="26"/>
      <c r="B253" s="38"/>
      <c r="C253" s="278" t="s">
        <v>549</v>
      </c>
      <c r="D253" s="278" t="str">
        <f t="shared" si="126"/>
        <v/>
      </c>
      <c r="E253" s="385" t="str">
        <f t="shared" si="125"/>
        <v/>
      </c>
      <c r="F253" s="394"/>
      <c r="G253" s="394"/>
      <c r="H253" s="394"/>
      <c r="I253" s="394"/>
      <c r="J253" s="394"/>
      <c r="K253" s="394"/>
      <c r="L253" s="394"/>
      <c r="M253" s="38"/>
      <c r="N253" s="382" t="str">
        <f t="shared" si="93"/>
        <v/>
      </c>
      <c r="O253" s="383" t="str">
        <f t="shared" si="94"/>
        <v/>
      </c>
      <c r="P253" s="382" t="str">
        <f t="shared" si="137"/>
        <v/>
      </c>
      <c r="Q253" s="384" t="str">
        <f t="shared" si="95"/>
        <v/>
      </c>
      <c r="R253" s="385" t="str">
        <f t="shared" si="138"/>
        <v/>
      </c>
      <c r="S253" s="383" t="str">
        <f t="shared" si="96"/>
        <v/>
      </c>
      <c r="T253" s="382" t="str">
        <f t="shared" si="132"/>
        <v/>
      </c>
      <c r="U253" s="386" t="str">
        <f t="shared" si="98"/>
        <v/>
      </c>
      <c r="V253" s="387" t="str">
        <f t="shared" si="99"/>
        <v/>
      </c>
      <c r="W253" s="383" t="str">
        <f t="shared" si="100"/>
        <v/>
      </c>
      <c r="X253" s="382" t="str">
        <f t="shared" si="133"/>
        <v/>
      </c>
      <c r="Y253" s="384" t="str">
        <f t="shared" si="102"/>
        <v/>
      </c>
      <c r="Z253" s="385" t="str">
        <f t="shared" si="103"/>
        <v/>
      </c>
      <c r="AA253" s="383" t="str">
        <f t="shared" si="104"/>
        <v/>
      </c>
      <c r="AB253" s="382" t="str">
        <f t="shared" si="134"/>
        <v/>
      </c>
      <c r="AC253" s="384" t="str">
        <f t="shared" si="106"/>
        <v/>
      </c>
      <c r="AD253" s="385" t="str">
        <f t="shared" si="107"/>
        <v/>
      </c>
      <c r="AE253" s="383" t="str">
        <f t="shared" si="108"/>
        <v/>
      </c>
      <c r="AF253" s="382" t="str">
        <f t="shared" si="135"/>
        <v/>
      </c>
      <c r="AG253" s="386" t="str">
        <f t="shared" si="110"/>
        <v/>
      </c>
      <c r="AH253" s="387" t="str">
        <f t="shared" si="111"/>
        <v/>
      </c>
      <c r="AI253" s="383" t="str">
        <f t="shared" si="112"/>
        <v/>
      </c>
      <c r="AJ253" s="382" t="str">
        <f t="shared" si="136"/>
        <v/>
      </c>
      <c r="AK253" s="384" t="str">
        <f t="shared" si="114"/>
        <v/>
      </c>
      <c r="AL253" s="385" t="str">
        <f t="shared" si="115"/>
        <v/>
      </c>
      <c r="AM253" s="397" t="str">
        <f t="shared" si="116"/>
        <v/>
      </c>
      <c r="AN253" s="38"/>
    </row>
    <row r="254" spans="1:40" ht="12.75" x14ac:dyDescent="0.2">
      <c r="A254" s="26"/>
      <c r="B254" s="38"/>
      <c r="C254" s="278" t="s">
        <v>549</v>
      </c>
      <c r="D254" s="278" t="str">
        <f t="shared" si="126"/>
        <v/>
      </c>
      <c r="E254" s="385" t="str">
        <f t="shared" si="125"/>
        <v/>
      </c>
      <c r="F254" s="394"/>
      <c r="G254" s="394"/>
      <c r="H254" s="394"/>
      <c r="I254" s="394"/>
      <c r="J254" s="394"/>
      <c r="K254" s="394"/>
      <c r="L254" s="394"/>
      <c r="M254" s="38"/>
      <c r="N254" s="382" t="str">
        <f t="shared" si="93"/>
        <v/>
      </c>
      <c r="O254" s="383" t="str">
        <f t="shared" si="94"/>
        <v/>
      </c>
      <c r="P254" s="382" t="str">
        <f t="shared" si="137"/>
        <v/>
      </c>
      <c r="Q254" s="384" t="str">
        <f t="shared" si="95"/>
        <v/>
      </c>
      <c r="R254" s="385" t="str">
        <f t="shared" si="138"/>
        <v/>
      </c>
      <c r="S254" s="383" t="str">
        <f t="shared" si="96"/>
        <v/>
      </c>
      <c r="T254" s="382" t="str">
        <f t="shared" si="132"/>
        <v/>
      </c>
      <c r="U254" s="386" t="str">
        <f t="shared" si="98"/>
        <v/>
      </c>
      <c r="V254" s="387" t="str">
        <f t="shared" si="99"/>
        <v/>
      </c>
      <c r="W254" s="383" t="str">
        <f t="shared" si="100"/>
        <v/>
      </c>
      <c r="X254" s="382" t="str">
        <f t="shared" si="133"/>
        <v/>
      </c>
      <c r="Y254" s="384" t="str">
        <f t="shared" si="102"/>
        <v/>
      </c>
      <c r="Z254" s="385" t="str">
        <f t="shared" si="103"/>
        <v/>
      </c>
      <c r="AA254" s="383" t="str">
        <f t="shared" si="104"/>
        <v/>
      </c>
      <c r="AB254" s="382" t="str">
        <f t="shared" si="134"/>
        <v/>
      </c>
      <c r="AC254" s="384" t="str">
        <f t="shared" si="106"/>
        <v/>
      </c>
      <c r="AD254" s="385" t="str">
        <f t="shared" si="107"/>
        <v/>
      </c>
      <c r="AE254" s="383" t="str">
        <f t="shared" si="108"/>
        <v/>
      </c>
      <c r="AF254" s="382" t="str">
        <f t="shared" si="135"/>
        <v/>
      </c>
      <c r="AG254" s="386" t="str">
        <f t="shared" si="110"/>
        <v/>
      </c>
      <c r="AH254" s="387" t="str">
        <f t="shared" si="111"/>
        <v/>
      </c>
      <c r="AI254" s="383" t="str">
        <f t="shared" si="112"/>
        <v/>
      </c>
      <c r="AJ254" s="382" t="str">
        <f t="shared" si="136"/>
        <v/>
      </c>
      <c r="AK254" s="384" t="str">
        <f t="shared" si="114"/>
        <v/>
      </c>
      <c r="AL254" s="385" t="str">
        <f t="shared" si="115"/>
        <v/>
      </c>
      <c r="AM254" s="397" t="str">
        <f t="shared" si="116"/>
        <v/>
      </c>
      <c r="AN254" s="38"/>
    </row>
    <row r="255" spans="1:40" ht="12.75" x14ac:dyDescent="0.2">
      <c r="A255" s="26"/>
      <c r="B255" s="38"/>
      <c r="C255" s="278" t="s">
        <v>549</v>
      </c>
      <c r="D255" s="278" t="str">
        <f t="shared" si="126"/>
        <v/>
      </c>
      <c r="E255" s="385" t="str">
        <f t="shared" si="125"/>
        <v/>
      </c>
      <c r="F255" s="394"/>
      <c r="G255" s="394"/>
      <c r="H255" s="394"/>
      <c r="I255" s="394"/>
      <c r="J255" s="394"/>
      <c r="K255" s="394"/>
      <c r="L255" s="394"/>
      <c r="M255" s="38"/>
      <c r="N255" s="382" t="str">
        <f t="shared" si="93"/>
        <v/>
      </c>
      <c r="O255" s="383" t="str">
        <f t="shared" si="94"/>
        <v/>
      </c>
      <c r="P255" s="382" t="str">
        <f t="shared" si="137"/>
        <v/>
      </c>
      <c r="Q255" s="384" t="str">
        <f t="shared" si="95"/>
        <v/>
      </c>
      <c r="R255" s="385" t="str">
        <f t="shared" si="138"/>
        <v/>
      </c>
      <c r="S255" s="383" t="str">
        <f t="shared" si="96"/>
        <v/>
      </c>
      <c r="T255" s="382" t="str">
        <f t="shared" si="132"/>
        <v/>
      </c>
      <c r="U255" s="386" t="str">
        <f t="shared" si="98"/>
        <v/>
      </c>
      <c r="V255" s="387" t="str">
        <f t="shared" si="99"/>
        <v/>
      </c>
      <c r="W255" s="383" t="str">
        <f t="shared" si="100"/>
        <v/>
      </c>
      <c r="X255" s="382" t="str">
        <f t="shared" si="133"/>
        <v/>
      </c>
      <c r="Y255" s="384" t="str">
        <f t="shared" si="102"/>
        <v/>
      </c>
      <c r="Z255" s="385" t="str">
        <f t="shared" si="103"/>
        <v/>
      </c>
      <c r="AA255" s="383" t="str">
        <f t="shared" si="104"/>
        <v/>
      </c>
      <c r="AB255" s="382" t="str">
        <f t="shared" si="134"/>
        <v/>
      </c>
      <c r="AC255" s="384" t="str">
        <f t="shared" si="106"/>
        <v/>
      </c>
      <c r="AD255" s="385" t="str">
        <f t="shared" si="107"/>
        <v/>
      </c>
      <c r="AE255" s="383" t="str">
        <f t="shared" si="108"/>
        <v/>
      </c>
      <c r="AF255" s="382" t="str">
        <f t="shared" si="135"/>
        <v/>
      </c>
      <c r="AG255" s="386" t="str">
        <f t="shared" si="110"/>
        <v/>
      </c>
      <c r="AH255" s="387" t="str">
        <f t="shared" si="111"/>
        <v/>
      </c>
      <c r="AI255" s="383" t="str">
        <f t="shared" si="112"/>
        <v/>
      </c>
      <c r="AJ255" s="382" t="str">
        <f t="shared" si="136"/>
        <v/>
      </c>
      <c r="AK255" s="384" t="str">
        <f t="shared" si="114"/>
        <v/>
      </c>
      <c r="AL255" s="385" t="str">
        <f t="shared" si="115"/>
        <v/>
      </c>
      <c r="AM255" s="397" t="str">
        <f t="shared" si="116"/>
        <v/>
      </c>
      <c r="AN255" s="38"/>
    </row>
    <row r="256" spans="1:40" ht="12.75" x14ac:dyDescent="0.2">
      <c r="A256" s="26"/>
      <c r="B256" s="38"/>
      <c r="C256" s="278" t="s">
        <v>549</v>
      </c>
      <c r="D256" s="278" t="str">
        <f t="shared" si="126"/>
        <v/>
      </c>
      <c r="E256" s="385" t="str">
        <f t="shared" si="125"/>
        <v/>
      </c>
      <c r="F256" s="394"/>
      <c r="G256" s="394"/>
      <c r="H256" s="394"/>
      <c r="I256" s="394"/>
      <c r="J256" s="394"/>
      <c r="K256" s="394"/>
      <c r="L256" s="394"/>
      <c r="M256" s="38"/>
      <c r="N256" s="382" t="str">
        <f t="shared" si="93"/>
        <v/>
      </c>
      <c r="O256" s="383" t="str">
        <f t="shared" si="94"/>
        <v/>
      </c>
      <c r="P256" s="382" t="str">
        <f t="shared" si="137"/>
        <v/>
      </c>
      <c r="Q256" s="384" t="str">
        <f t="shared" si="95"/>
        <v/>
      </c>
      <c r="R256" s="385" t="str">
        <f t="shared" si="138"/>
        <v/>
      </c>
      <c r="S256" s="383" t="str">
        <f t="shared" si="96"/>
        <v/>
      </c>
      <c r="T256" s="382" t="str">
        <f t="shared" si="132"/>
        <v/>
      </c>
      <c r="U256" s="386" t="str">
        <f t="shared" si="98"/>
        <v/>
      </c>
      <c r="V256" s="387" t="str">
        <f t="shared" si="99"/>
        <v/>
      </c>
      <c r="W256" s="383" t="str">
        <f t="shared" si="100"/>
        <v/>
      </c>
      <c r="X256" s="382" t="str">
        <f t="shared" si="133"/>
        <v/>
      </c>
      <c r="Y256" s="384" t="str">
        <f t="shared" si="102"/>
        <v/>
      </c>
      <c r="Z256" s="385" t="str">
        <f t="shared" si="103"/>
        <v/>
      </c>
      <c r="AA256" s="383" t="str">
        <f t="shared" si="104"/>
        <v/>
      </c>
      <c r="AB256" s="382" t="str">
        <f t="shared" si="134"/>
        <v/>
      </c>
      <c r="AC256" s="384" t="str">
        <f t="shared" si="106"/>
        <v/>
      </c>
      <c r="AD256" s="385" t="str">
        <f t="shared" si="107"/>
        <v/>
      </c>
      <c r="AE256" s="383" t="str">
        <f t="shared" si="108"/>
        <v/>
      </c>
      <c r="AF256" s="382" t="str">
        <f t="shared" si="135"/>
        <v/>
      </c>
      <c r="AG256" s="386" t="str">
        <f t="shared" si="110"/>
        <v/>
      </c>
      <c r="AH256" s="387" t="str">
        <f t="shared" si="111"/>
        <v/>
      </c>
      <c r="AI256" s="383" t="str">
        <f t="shared" si="112"/>
        <v/>
      </c>
      <c r="AJ256" s="382" t="str">
        <f t="shared" si="136"/>
        <v/>
      </c>
      <c r="AK256" s="384" t="str">
        <f t="shared" si="114"/>
        <v/>
      </c>
      <c r="AL256" s="385" t="str">
        <f t="shared" si="115"/>
        <v/>
      </c>
      <c r="AM256" s="397" t="str">
        <f t="shared" si="116"/>
        <v/>
      </c>
      <c r="AN256" s="38"/>
    </row>
    <row r="257" spans="1:40" ht="12.75" x14ac:dyDescent="0.2">
      <c r="A257" s="26"/>
      <c r="B257" s="38"/>
      <c r="C257" s="278" t="s">
        <v>549</v>
      </c>
      <c r="D257" s="278" t="str">
        <f t="shared" si="126"/>
        <v/>
      </c>
      <c r="E257" s="385" t="str">
        <f t="shared" si="125"/>
        <v/>
      </c>
      <c r="F257" s="394"/>
      <c r="G257" s="394"/>
      <c r="H257" s="394"/>
      <c r="I257" s="394"/>
      <c r="J257" s="394"/>
      <c r="K257" s="394"/>
      <c r="L257" s="394"/>
      <c r="M257" s="38"/>
      <c r="N257" s="382" t="str">
        <f t="shared" si="93"/>
        <v/>
      </c>
      <c r="O257" s="383" t="str">
        <f t="shared" si="94"/>
        <v/>
      </c>
      <c r="P257" s="382" t="str">
        <f t="shared" si="137"/>
        <v/>
      </c>
      <c r="Q257" s="384" t="str">
        <f t="shared" si="95"/>
        <v/>
      </c>
      <c r="R257" s="385" t="str">
        <f t="shared" si="138"/>
        <v/>
      </c>
      <c r="S257" s="383" t="str">
        <f t="shared" si="96"/>
        <v/>
      </c>
      <c r="T257" s="382" t="str">
        <f t="shared" si="132"/>
        <v/>
      </c>
      <c r="U257" s="386" t="str">
        <f t="shared" si="98"/>
        <v/>
      </c>
      <c r="V257" s="387" t="str">
        <f t="shared" si="99"/>
        <v/>
      </c>
      <c r="W257" s="383" t="str">
        <f t="shared" si="100"/>
        <v/>
      </c>
      <c r="X257" s="382" t="str">
        <f t="shared" si="133"/>
        <v/>
      </c>
      <c r="Y257" s="384" t="str">
        <f t="shared" si="102"/>
        <v/>
      </c>
      <c r="Z257" s="385" t="str">
        <f t="shared" si="103"/>
        <v/>
      </c>
      <c r="AA257" s="383" t="str">
        <f t="shared" si="104"/>
        <v/>
      </c>
      <c r="AB257" s="382" t="str">
        <f t="shared" si="134"/>
        <v/>
      </c>
      <c r="AC257" s="384" t="str">
        <f t="shared" si="106"/>
        <v/>
      </c>
      <c r="AD257" s="385" t="str">
        <f t="shared" si="107"/>
        <v/>
      </c>
      <c r="AE257" s="383" t="str">
        <f t="shared" si="108"/>
        <v/>
      </c>
      <c r="AF257" s="382" t="str">
        <f t="shared" si="135"/>
        <v/>
      </c>
      <c r="AG257" s="386" t="str">
        <f t="shared" si="110"/>
        <v/>
      </c>
      <c r="AH257" s="387" t="str">
        <f t="shared" si="111"/>
        <v/>
      </c>
      <c r="AI257" s="383" t="str">
        <f t="shared" si="112"/>
        <v/>
      </c>
      <c r="AJ257" s="382" t="str">
        <f t="shared" si="136"/>
        <v/>
      </c>
      <c r="AK257" s="384" t="str">
        <f t="shared" si="114"/>
        <v/>
      </c>
      <c r="AL257" s="385" t="str">
        <f t="shared" si="115"/>
        <v/>
      </c>
      <c r="AM257" s="397" t="str">
        <f t="shared" si="116"/>
        <v/>
      </c>
      <c r="AN257" s="38"/>
    </row>
    <row r="258" spans="1:40" ht="12.75" x14ac:dyDescent="0.2">
      <c r="A258" s="26"/>
      <c r="B258" s="38"/>
      <c r="C258" s="278" t="s">
        <v>549</v>
      </c>
      <c r="D258" s="278" t="str">
        <f t="shared" si="126"/>
        <v/>
      </c>
      <c r="E258" s="385" t="str">
        <f t="shared" si="125"/>
        <v/>
      </c>
      <c r="F258" s="394"/>
      <c r="G258" s="394"/>
      <c r="H258" s="394"/>
      <c r="I258" s="394"/>
      <c r="J258" s="394"/>
      <c r="K258" s="394"/>
      <c r="L258" s="394"/>
      <c r="M258" s="38"/>
      <c r="N258" s="382" t="str">
        <f t="shared" si="93"/>
        <v/>
      </c>
      <c r="O258" s="383" t="str">
        <f t="shared" si="94"/>
        <v/>
      </c>
      <c r="P258" s="382" t="str">
        <f t="shared" si="137"/>
        <v/>
      </c>
      <c r="Q258" s="384" t="str">
        <f t="shared" si="95"/>
        <v/>
      </c>
      <c r="R258" s="385" t="str">
        <f t="shared" si="138"/>
        <v/>
      </c>
      <c r="S258" s="383" t="str">
        <f t="shared" si="96"/>
        <v/>
      </c>
      <c r="T258" s="382" t="str">
        <f t="shared" si="132"/>
        <v/>
      </c>
      <c r="U258" s="386" t="str">
        <f t="shared" si="98"/>
        <v/>
      </c>
      <c r="V258" s="387" t="str">
        <f t="shared" si="99"/>
        <v/>
      </c>
      <c r="W258" s="383" t="str">
        <f t="shared" si="100"/>
        <v/>
      </c>
      <c r="X258" s="382" t="str">
        <f t="shared" si="133"/>
        <v/>
      </c>
      <c r="Y258" s="384" t="str">
        <f t="shared" si="102"/>
        <v/>
      </c>
      <c r="Z258" s="385" t="str">
        <f t="shared" si="103"/>
        <v/>
      </c>
      <c r="AA258" s="383" t="str">
        <f t="shared" si="104"/>
        <v/>
      </c>
      <c r="AB258" s="382" t="str">
        <f t="shared" si="134"/>
        <v/>
      </c>
      <c r="AC258" s="384" t="str">
        <f t="shared" si="106"/>
        <v/>
      </c>
      <c r="AD258" s="385" t="str">
        <f t="shared" si="107"/>
        <v/>
      </c>
      <c r="AE258" s="383" t="str">
        <f t="shared" si="108"/>
        <v/>
      </c>
      <c r="AF258" s="382" t="str">
        <f t="shared" si="135"/>
        <v/>
      </c>
      <c r="AG258" s="386" t="str">
        <f t="shared" si="110"/>
        <v/>
      </c>
      <c r="AH258" s="387" t="str">
        <f t="shared" si="111"/>
        <v/>
      </c>
      <c r="AI258" s="383" t="str">
        <f t="shared" si="112"/>
        <v/>
      </c>
      <c r="AJ258" s="382" t="str">
        <f t="shared" si="136"/>
        <v/>
      </c>
      <c r="AK258" s="384" t="str">
        <f t="shared" si="114"/>
        <v/>
      </c>
      <c r="AL258" s="385" t="str">
        <f t="shared" si="115"/>
        <v/>
      </c>
      <c r="AM258" s="397" t="str">
        <f t="shared" si="116"/>
        <v/>
      </c>
      <c r="AN258" s="38"/>
    </row>
    <row r="259" spans="1:40" ht="12.75" x14ac:dyDescent="0.2">
      <c r="A259" s="26"/>
      <c r="B259" s="38"/>
      <c r="C259" s="278" t="s">
        <v>549</v>
      </c>
      <c r="D259" s="278" t="str">
        <f t="shared" si="126"/>
        <v/>
      </c>
      <c r="E259" s="385" t="str">
        <f t="shared" si="125"/>
        <v/>
      </c>
      <c r="F259" s="394"/>
      <c r="G259" s="394"/>
      <c r="H259" s="394"/>
      <c r="I259" s="394"/>
      <c r="J259" s="394"/>
      <c r="K259" s="394"/>
      <c r="L259" s="394"/>
      <c r="M259" s="38"/>
      <c r="N259" s="382" t="str">
        <f t="shared" si="93"/>
        <v/>
      </c>
      <c r="O259" s="383" t="str">
        <f t="shared" si="94"/>
        <v/>
      </c>
      <c r="P259" s="382" t="str">
        <f t="shared" si="137"/>
        <v/>
      </c>
      <c r="Q259" s="384" t="str">
        <f t="shared" si="95"/>
        <v/>
      </c>
      <c r="R259" s="385" t="str">
        <f t="shared" si="138"/>
        <v/>
      </c>
      <c r="S259" s="383" t="str">
        <f t="shared" si="96"/>
        <v/>
      </c>
      <c r="T259" s="382" t="str">
        <f t="shared" si="132"/>
        <v/>
      </c>
      <c r="U259" s="386" t="str">
        <f t="shared" si="98"/>
        <v/>
      </c>
      <c r="V259" s="387" t="str">
        <f t="shared" si="99"/>
        <v/>
      </c>
      <c r="W259" s="383" t="str">
        <f t="shared" si="100"/>
        <v/>
      </c>
      <c r="X259" s="382" t="str">
        <f t="shared" si="133"/>
        <v/>
      </c>
      <c r="Y259" s="384" t="str">
        <f t="shared" si="102"/>
        <v/>
      </c>
      <c r="Z259" s="385" t="str">
        <f t="shared" si="103"/>
        <v/>
      </c>
      <c r="AA259" s="383" t="str">
        <f t="shared" si="104"/>
        <v/>
      </c>
      <c r="AB259" s="382" t="str">
        <f t="shared" si="134"/>
        <v/>
      </c>
      <c r="AC259" s="384" t="str">
        <f t="shared" si="106"/>
        <v/>
      </c>
      <c r="AD259" s="385" t="str">
        <f t="shared" si="107"/>
        <v/>
      </c>
      <c r="AE259" s="383" t="str">
        <f t="shared" si="108"/>
        <v/>
      </c>
      <c r="AF259" s="382" t="str">
        <f t="shared" si="135"/>
        <v/>
      </c>
      <c r="AG259" s="386" t="str">
        <f t="shared" si="110"/>
        <v/>
      </c>
      <c r="AH259" s="387" t="str">
        <f t="shared" si="111"/>
        <v/>
      </c>
      <c r="AI259" s="383" t="str">
        <f t="shared" si="112"/>
        <v/>
      </c>
      <c r="AJ259" s="382" t="str">
        <f t="shared" si="136"/>
        <v/>
      </c>
      <c r="AK259" s="384" t="str">
        <f t="shared" si="114"/>
        <v/>
      </c>
      <c r="AL259" s="385" t="str">
        <f t="shared" si="115"/>
        <v/>
      </c>
      <c r="AM259" s="397" t="str">
        <f t="shared" si="116"/>
        <v/>
      </c>
      <c r="AN259" s="38"/>
    </row>
    <row r="260" spans="1:40" ht="12.75" x14ac:dyDescent="0.2">
      <c r="A260" s="26"/>
      <c r="B260" s="38"/>
      <c r="C260" s="278" t="s">
        <v>549</v>
      </c>
      <c r="D260" s="278" t="str">
        <f t="shared" si="126"/>
        <v/>
      </c>
      <c r="E260" s="385" t="str">
        <f t="shared" si="125"/>
        <v/>
      </c>
      <c r="F260" s="394"/>
      <c r="G260" s="394"/>
      <c r="H260" s="394"/>
      <c r="I260" s="394"/>
      <c r="J260" s="394"/>
      <c r="K260" s="394"/>
      <c r="L260" s="394"/>
      <c r="M260" s="38"/>
      <c r="N260" s="382" t="str">
        <f t="shared" si="93"/>
        <v/>
      </c>
      <c r="O260" s="383" t="str">
        <f t="shared" si="94"/>
        <v/>
      </c>
      <c r="P260" s="382" t="str">
        <f t="shared" si="137"/>
        <v/>
      </c>
      <c r="Q260" s="384" t="str">
        <f t="shared" si="95"/>
        <v/>
      </c>
      <c r="R260" s="385" t="str">
        <f t="shared" si="138"/>
        <v/>
      </c>
      <c r="S260" s="383" t="str">
        <f t="shared" si="96"/>
        <v/>
      </c>
      <c r="T260" s="382" t="str">
        <f t="shared" si="132"/>
        <v/>
      </c>
      <c r="U260" s="386" t="str">
        <f t="shared" si="98"/>
        <v/>
      </c>
      <c r="V260" s="387" t="str">
        <f t="shared" si="99"/>
        <v/>
      </c>
      <c r="W260" s="383" t="str">
        <f t="shared" si="100"/>
        <v/>
      </c>
      <c r="X260" s="382" t="str">
        <f t="shared" si="133"/>
        <v/>
      </c>
      <c r="Y260" s="384" t="str">
        <f t="shared" si="102"/>
        <v/>
      </c>
      <c r="Z260" s="385" t="str">
        <f t="shared" si="103"/>
        <v/>
      </c>
      <c r="AA260" s="383" t="str">
        <f t="shared" si="104"/>
        <v/>
      </c>
      <c r="AB260" s="382" t="str">
        <f t="shared" si="134"/>
        <v/>
      </c>
      <c r="AC260" s="384" t="str">
        <f t="shared" si="106"/>
        <v/>
      </c>
      <c r="AD260" s="385" t="str">
        <f t="shared" si="107"/>
        <v/>
      </c>
      <c r="AE260" s="383" t="str">
        <f t="shared" si="108"/>
        <v/>
      </c>
      <c r="AF260" s="382" t="str">
        <f t="shared" si="135"/>
        <v/>
      </c>
      <c r="AG260" s="386" t="str">
        <f t="shared" si="110"/>
        <v/>
      </c>
      <c r="AH260" s="387" t="str">
        <f t="shared" si="111"/>
        <v/>
      </c>
      <c r="AI260" s="383" t="str">
        <f t="shared" si="112"/>
        <v/>
      </c>
      <c r="AJ260" s="382" t="str">
        <f t="shared" si="136"/>
        <v/>
      </c>
      <c r="AK260" s="384" t="str">
        <f t="shared" si="114"/>
        <v/>
      </c>
      <c r="AL260" s="385" t="str">
        <f t="shared" si="115"/>
        <v/>
      </c>
      <c r="AM260" s="397" t="str">
        <f t="shared" si="116"/>
        <v/>
      </c>
      <c r="AN260" s="38"/>
    </row>
    <row r="261" spans="1:40" ht="12.75" x14ac:dyDescent="0.2">
      <c r="A261" s="26"/>
      <c r="B261" s="38"/>
      <c r="C261" s="278" t="s">
        <v>549</v>
      </c>
      <c r="D261" s="278" t="str">
        <f t="shared" si="126"/>
        <v/>
      </c>
      <c r="E261" s="385" t="str">
        <f t="shared" si="125"/>
        <v/>
      </c>
      <c r="F261" s="394"/>
      <c r="G261" s="394"/>
      <c r="H261" s="394"/>
      <c r="I261" s="394"/>
      <c r="J261" s="394"/>
      <c r="K261" s="394"/>
      <c r="L261" s="394"/>
      <c r="M261" s="38"/>
      <c r="N261" s="382" t="str">
        <f t="shared" si="93"/>
        <v/>
      </c>
      <c r="O261" s="383" t="str">
        <f t="shared" si="94"/>
        <v/>
      </c>
      <c r="P261" s="382" t="str">
        <f t="shared" si="137"/>
        <v/>
      </c>
      <c r="Q261" s="384" t="str">
        <f t="shared" si="95"/>
        <v/>
      </c>
      <c r="R261" s="385" t="str">
        <f t="shared" si="138"/>
        <v/>
      </c>
      <c r="S261" s="383" t="str">
        <f t="shared" si="96"/>
        <v/>
      </c>
      <c r="T261" s="382" t="str">
        <f t="shared" si="132"/>
        <v/>
      </c>
      <c r="U261" s="386" t="str">
        <f t="shared" si="98"/>
        <v/>
      </c>
      <c r="V261" s="387" t="str">
        <f t="shared" si="99"/>
        <v/>
      </c>
      <c r="W261" s="383" t="str">
        <f t="shared" si="100"/>
        <v/>
      </c>
      <c r="X261" s="382" t="str">
        <f t="shared" si="133"/>
        <v/>
      </c>
      <c r="Y261" s="384" t="str">
        <f t="shared" si="102"/>
        <v/>
      </c>
      <c r="Z261" s="385" t="str">
        <f t="shared" si="103"/>
        <v/>
      </c>
      <c r="AA261" s="383" t="str">
        <f t="shared" si="104"/>
        <v/>
      </c>
      <c r="AB261" s="382" t="str">
        <f t="shared" si="134"/>
        <v/>
      </c>
      <c r="AC261" s="384" t="str">
        <f t="shared" si="106"/>
        <v/>
      </c>
      <c r="AD261" s="385" t="str">
        <f t="shared" si="107"/>
        <v/>
      </c>
      <c r="AE261" s="383" t="str">
        <f t="shared" si="108"/>
        <v/>
      </c>
      <c r="AF261" s="382" t="str">
        <f t="shared" si="135"/>
        <v/>
      </c>
      <c r="AG261" s="386" t="str">
        <f t="shared" si="110"/>
        <v/>
      </c>
      <c r="AH261" s="387" t="str">
        <f t="shared" si="111"/>
        <v/>
      </c>
      <c r="AI261" s="383" t="str">
        <f t="shared" si="112"/>
        <v/>
      </c>
      <c r="AJ261" s="382" t="str">
        <f t="shared" si="136"/>
        <v/>
      </c>
      <c r="AK261" s="384" t="str">
        <f t="shared" si="114"/>
        <v/>
      </c>
      <c r="AL261" s="385" t="str">
        <f t="shared" si="115"/>
        <v/>
      </c>
      <c r="AM261" s="397" t="str">
        <f t="shared" si="116"/>
        <v/>
      </c>
      <c r="AN261" s="38"/>
    </row>
    <row r="262" spans="1:40" s="163" customFormat="1" ht="12.75" x14ac:dyDescent="0.2">
      <c r="A262" s="511"/>
      <c r="B262" s="512"/>
      <c r="C262" s="547"/>
      <c r="D262" s="547" t="s">
        <v>525</v>
      </c>
      <c r="E262" s="385">
        <f t="shared" si="125"/>
        <v>1084.053355001703</v>
      </c>
      <c r="F262" s="385">
        <f>F619/'WK3 - Notional GI 16-17 YIELD'!$D$60</f>
        <v>1100.3141553267285</v>
      </c>
      <c r="G262" s="385">
        <f>G619/'WK3 - Notional GI 16-17 YIELD'!$D$60</f>
        <v>1127.8220092098966</v>
      </c>
      <c r="H262" s="385">
        <f>H619/'WK3 - Notional GI 16-17 YIELD'!$D$60</f>
        <v>1156.0175594401439</v>
      </c>
      <c r="I262" s="385">
        <f>I619/'WK3 - Notional GI 16-17 YIELD'!$D$60</f>
        <v>1184.9179984261473</v>
      </c>
      <c r="J262" s="385">
        <f>J619/'WK3 - Notional GI 16-17 YIELD'!$D$60</f>
        <v>1214.5409483868011</v>
      </c>
      <c r="K262" s="385">
        <f>K619/'WK3 - Notional GI 16-17 YIELD'!$D$60</f>
        <v>1244.904472096471</v>
      </c>
      <c r="L262" s="385">
        <f>L619/'WK3 - Notional GI 16-17 YIELD'!$D$60</f>
        <v>1276.0270838988827</v>
      </c>
      <c r="M262" s="512"/>
      <c r="N262" s="382">
        <f t="shared" si="93"/>
        <v>16.260800325025457</v>
      </c>
      <c r="O262" s="383">
        <f t="shared" si="94"/>
        <v>1.4999999999999918E-2</v>
      </c>
      <c r="P262" s="382">
        <f t="shared" si="137"/>
        <v>27.507853883168082</v>
      </c>
      <c r="Q262" s="384">
        <f t="shared" si="95"/>
        <v>2.499999999999988E-2</v>
      </c>
      <c r="R262" s="385">
        <f t="shared" si="138"/>
        <v>43.768654208193539</v>
      </c>
      <c r="S262" s="383">
        <f t="shared" si="96"/>
        <v>4.0374999999999793E-2</v>
      </c>
      <c r="T262" s="382">
        <f t="shared" si="132"/>
        <v>28.195550230247363</v>
      </c>
      <c r="U262" s="386">
        <f t="shared" si="98"/>
        <v>2.4999999999999956E-2</v>
      </c>
      <c r="V262" s="387">
        <f t="shared" si="99"/>
        <v>71.964204438440902</v>
      </c>
      <c r="W262" s="383">
        <f t="shared" si="100"/>
        <v>6.6384374999999746E-2</v>
      </c>
      <c r="X262" s="382">
        <f t="shared" si="133"/>
        <v>28.900438986003337</v>
      </c>
      <c r="Y262" s="384">
        <f t="shared" si="102"/>
        <v>2.4999999999999772E-2</v>
      </c>
      <c r="Z262" s="385">
        <f t="shared" si="103"/>
        <v>100.86464342444424</v>
      </c>
      <c r="AA262" s="383">
        <f t="shared" si="104"/>
        <v>9.30439843749995E-2</v>
      </c>
      <c r="AB262" s="382">
        <f t="shared" si="134"/>
        <v>29.622949960653841</v>
      </c>
      <c r="AC262" s="384">
        <f t="shared" si="106"/>
        <v>2.5000000000000133E-2</v>
      </c>
      <c r="AD262" s="385">
        <f t="shared" si="107"/>
        <v>130.48759338509808</v>
      </c>
      <c r="AE262" s="383">
        <f t="shared" si="108"/>
        <v>0.12037008398437463</v>
      </c>
      <c r="AF262" s="382">
        <f t="shared" si="135"/>
        <v>30.363523709669835</v>
      </c>
      <c r="AG262" s="386">
        <f t="shared" si="110"/>
        <v>2.4999999999999842E-2</v>
      </c>
      <c r="AH262" s="387">
        <f t="shared" si="111"/>
        <v>160.85111709476791</v>
      </c>
      <c r="AI262" s="383">
        <f t="shared" si="112"/>
        <v>0.14837933608398382</v>
      </c>
      <c r="AJ262" s="382">
        <f t="shared" si="136"/>
        <v>31.122611802411711</v>
      </c>
      <c r="AK262" s="384">
        <f t="shared" si="114"/>
        <v>2.4999999999999949E-2</v>
      </c>
      <c r="AL262" s="385">
        <f t="shared" si="115"/>
        <v>191.97372889717963</v>
      </c>
      <c r="AM262" s="397">
        <f t="shared" si="116"/>
        <v>0.17708881948608335</v>
      </c>
      <c r="AN262" s="512"/>
    </row>
    <row r="263" spans="1:40" ht="12.75" x14ac:dyDescent="0.2">
      <c r="A263" s="26"/>
      <c r="B263" s="38"/>
      <c r="C263" s="278" t="s">
        <v>244</v>
      </c>
      <c r="D263" s="278" t="str">
        <f>D137</f>
        <v/>
      </c>
      <c r="E263" s="385">
        <f t="shared" si="125"/>
        <v>2390.6687028326869</v>
      </c>
      <c r="F263" s="394">
        <f t="shared" ref="F263" si="139">+E263*1.015</f>
        <v>2426.5287333751771</v>
      </c>
      <c r="G263" s="394">
        <f t="shared" ref="G263:L263" si="140">+F263*1.025</f>
        <v>2487.1919517095562</v>
      </c>
      <c r="H263" s="394">
        <f t="shared" si="140"/>
        <v>2549.3717505022951</v>
      </c>
      <c r="I263" s="394">
        <f t="shared" si="140"/>
        <v>2613.1060442648522</v>
      </c>
      <c r="J263" s="394">
        <f t="shared" si="140"/>
        <v>2678.4336953714733</v>
      </c>
      <c r="K263" s="394">
        <f t="shared" si="140"/>
        <v>2745.3945377557598</v>
      </c>
      <c r="L263" s="394">
        <f t="shared" si="140"/>
        <v>2814.0294011996534</v>
      </c>
      <c r="M263" s="38"/>
      <c r="N263" s="382">
        <f t="shared" si="93"/>
        <v>35.860030542490222</v>
      </c>
      <c r="O263" s="383">
        <f t="shared" si="94"/>
        <v>1.4999999999999966E-2</v>
      </c>
      <c r="P263" s="382">
        <f t="shared" si="137"/>
        <v>60.663218334379053</v>
      </c>
      <c r="Q263" s="384">
        <f t="shared" si="95"/>
        <v>2.4999999999999845E-2</v>
      </c>
      <c r="R263" s="385">
        <f t="shared" si="138"/>
        <v>96.523248876869275</v>
      </c>
      <c r="S263" s="383">
        <f t="shared" si="96"/>
        <v>4.0374999999999807E-2</v>
      </c>
      <c r="T263" s="382">
        <f t="shared" si="132"/>
        <v>62.179798792738893</v>
      </c>
      <c r="U263" s="386">
        <f t="shared" si="98"/>
        <v>2.4999999999999994E-2</v>
      </c>
      <c r="V263" s="387">
        <f t="shared" si="99"/>
        <v>158.70304766960817</v>
      </c>
      <c r="W263" s="383">
        <f t="shared" si="100"/>
        <v>6.6384374999999801E-2</v>
      </c>
      <c r="X263" s="382">
        <f t="shared" si="133"/>
        <v>63.734293762557172</v>
      </c>
      <c r="Y263" s="384">
        <f t="shared" si="102"/>
        <v>2.4999999999999918E-2</v>
      </c>
      <c r="Z263" s="385">
        <f t="shared" si="103"/>
        <v>222.43734143216534</v>
      </c>
      <c r="AA263" s="383">
        <f t="shared" si="104"/>
        <v>9.3043984374999708E-2</v>
      </c>
      <c r="AB263" s="382">
        <f t="shared" si="134"/>
        <v>65.327651106621033</v>
      </c>
      <c r="AC263" s="384">
        <f t="shared" si="106"/>
        <v>2.4999999999999897E-2</v>
      </c>
      <c r="AD263" s="385">
        <f t="shared" si="107"/>
        <v>287.76499253878637</v>
      </c>
      <c r="AE263" s="383">
        <f t="shared" si="108"/>
        <v>0.12037008398437458</v>
      </c>
      <c r="AF263" s="382">
        <f t="shared" si="135"/>
        <v>66.96084238428648</v>
      </c>
      <c r="AG263" s="386">
        <f t="shared" si="110"/>
        <v>2.499999999999987E-2</v>
      </c>
      <c r="AH263" s="387">
        <f t="shared" si="111"/>
        <v>354.72583492307285</v>
      </c>
      <c r="AI263" s="383">
        <f t="shared" si="112"/>
        <v>0.14837933608398379</v>
      </c>
      <c r="AJ263" s="382">
        <f t="shared" si="136"/>
        <v>68.634863443893664</v>
      </c>
      <c r="AK263" s="384">
        <f t="shared" si="114"/>
        <v>2.499999999999988E-2</v>
      </c>
      <c r="AL263" s="385">
        <f t="shared" si="115"/>
        <v>423.36069836696652</v>
      </c>
      <c r="AM263" s="397">
        <f t="shared" si="116"/>
        <v>0.17708881948608327</v>
      </c>
      <c r="AN263" s="38"/>
    </row>
    <row r="264" spans="1:40" ht="12.75" x14ac:dyDescent="0.2">
      <c r="A264" s="26"/>
      <c r="B264" s="38"/>
      <c r="C264" s="278" t="s">
        <v>244</v>
      </c>
      <c r="D264" s="278" t="str">
        <f t="shared" ref="D264:E272" si="141">D138</f>
        <v/>
      </c>
      <c r="E264" s="385" t="str">
        <f t="shared" si="141"/>
        <v/>
      </c>
      <c r="F264" s="394"/>
      <c r="G264" s="394"/>
      <c r="H264" s="394"/>
      <c r="I264" s="394"/>
      <c r="J264" s="394"/>
      <c r="K264" s="394"/>
      <c r="L264" s="394"/>
      <c r="M264" s="38"/>
      <c r="N264" s="382" t="str">
        <f t="shared" si="93"/>
        <v/>
      </c>
      <c r="O264" s="383" t="str">
        <f t="shared" si="94"/>
        <v/>
      </c>
      <c r="P264" s="382" t="str">
        <f t="shared" si="137"/>
        <v/>
      </c>
      <c r="Q264" s="384" t="str">
        <f t="shared" si="95"/>
        <v/>
      </c>
      <c r="R264" s="385" t="str">
        <f t="shared" si="138"/>
        <v/>
      </c>
      <c r="S264" s="383" t="str">
        <f t="shared" si="96"/>
        <v/>
      </c>
      <c r="T264" s="382" t="str">
        <f t="shared" si="132"/>
        <v/>
      </c>
      <c r="U264" s="386" t="str">
        <f t="shared" si="98"/>
        <v/>
      </c>
      <c r="V264" s="387" t="str">
        <f t="shared" si="99"/>
        <v/>
      </c>
      <c r="W264" s="383" t="str">
        <f t="shared" si="100"/>
        <v/>
      </c>
      <c r="X264" s="382" t="str">
        <f t="shared" si="133"/>
        <v/>
      </c>
      <c r="Y264" s="384" t="str">
        <f t="shared" si="102"/>
        <v/>
      </c>
      <c r="Z264" s="385" t="str">
        <f t="shared" si="103"/>
        <v/>
      </c>
      <c r="AA264" s="383" t="str">
        <f t="shared" si="104"/>
        <v/>
      </c>
      <c r="AB264" s="382" t="str">
        <f t="shared" si="134"/>
        <v/>
      </c>
      <c r="AC264" s="384" t="str">
        <f t="shared" si="106"/>
        <v/>
      </c>
      <c r="AD264" s="385" t="str">
        <f t="shared" si="107"/>
        <v/>
      </c>
      <c r="AE264" s="383" t="str">
        <f t="shared" si="108"/>
        <v/>
      </c>
      <c r="AF264" s="382" t="str">
        <f t="shared" si="135"/>
        <v/>
      </c>
      <c r="AG264" s="386" t="str">
        <f t="shared" si="110"/>
        <v/>
      </c>
      <c r="AH264" s="387" t="str">
        <f t="shared" si="111"/>
        <v/>
      </c>
      <c r="AI264" s="383" t="str">
        <f t="shared" si="112"/>
        <v/>
      </c>
      <c r="AJ264" s="382" t="str">
        <f t="shared" si="136"/>
        <v/>
      </c>
      <c r="AK264" s="384" t="str">
        <f t="shared" si="114"/>
        <v/>
      </c>
      <c r="AL264" s="385" t="str">
        <f t="shared" si="115"/>
        <v/>
      </c>
      <c r="AM264" s="397" t="str">
        <f t="shared" si="116"/>
        <v/>
      </c>
      <c r="AN264" s="38"/>
    </row>
    <row r="265" spans="1:40" ht="12.75" x14ac:dyDescent="0.2">
      <c r="A265" s="26"/>
      <c r="B265" s="38"/>
      <c r="C265" s="278" t="s">
        <v>244</v>
      </c>
      <c r="D265" s="278" t="str">
        <f t="shared" si="141"/>
        <v/>
      </c>
      <c r="E265" s="385" t="str">
        <f t="shared" si="141"/>
        <v/>
      </c>
      <c r="F265" s="394"/>
      <c r="G265" s="394"/>
      <c r="H265" s="394"/>
      <c r="I265" s="394"/>
      <c r="J265" s="394"/>
      <c r="K265" s="394"/>
      <c r="L265" s="394"/>
      <c r="M265" s="38"/>
      <c r="N265" s="382" t="str">
        <f t="shared" si="93"/>
        <v/>
      </c>
      <c r="O265" s="383" t="str">
        <f t="shared" si="94"/>
        <v/>
      </c>
      <c r="P265" s="382" t="str">
        <f t="shared" si="137"/>
        <v/>
      </c>
      <c r="Q265" s="384" t="str">
        <f t="shared" si="95"/>
        <v/>
      </c>
      <c r="R265" s="385" t="str">
        <f t="shared" si="138"/>
        <v/>
      </c>
      <c r="S265" s="383" t="str">
        <f t="shared" si="96"/>
        <v/>
      </c>
      <c r="T265" s="382" t="str">
        <f t="shared" si="132"/>
        <v/>
      </c>
      <c r="U265" s="386" t="str">
        <f t="shared" si="98"/>
        <v/>
      </c>
      <c r="V265" s="387" t="str">
        <f t="shared" si="99"/>
        <v/>
      </c>
      <c r="W265" s="383" t="str">
        <f t="shared" si="100"/>
        <v/>
      </c>
      <c r="X265" s="382" t="str">
        <f t="shared" si="133"/>
        <v/>
      </c>
      <c r="Y265" s="384" t="str">
        <f t="shared" si="102"/>
        <v/>
      </c>
      <c r="Z265" s="385" t="str">
        <f t="shared" si="103"/>
        <v/>
      </c>
      <c r="AA265" s="383" t="str">
        <f t="shared" si="104"/>
        <v/>
      </c>
      <c r="AB265" s="382" t="str">
        <f t="shared" si="134"/>
        <v/>
      </c>
      <c r="AC265" s="384" t="str">
        <f t="shared" si="106"/>
        <v/>
      </c>
      <c r="AD265" s="385" t="str">
        <f t="shared" si="107"/>
        <v/>
      </c>
      <c r="AE265" s="383" t="str">
        <f t="shared" si="108"/>
        <v/>
      </c>
      <c r="AF265" s="382" t="str">
        <f t="shared" si="135"/>
        <v/>
      </c>
      <c r="AG265" s="386" t="str">
        <f t="shared" si="110"/>
        <v/>
      </c>
      <c r="AH265" s="387" t="str">
        <f t="shared" si="111"/>
        <v/>
      </c>
      <c r="AI265" s="383" t="str">
        <f t="shared" si="112"/>
        <v/>
      </c>
      <c r="AJ265" s="382" t="str">
        <f t="shared" si="136"/>
        <v/>
      </c>
      <c r="AK265" s="384" t="str">
        <f t="shared" si="114"/>
        <v/>
      </c>
      <c r="AL265" s="385" t="str">
        <f t="shared" si="115"/>
        <v/>
      </c>
      <c r="AM265" s="397" t="str">
        <f t="shared" si="116"/>
        <v/>
      </c>
      <c r="AN265" s="38"/>
    </row>
    <row r="266" spans="1:40" ht="12.75" x14ac:dyDescent="0.2">
      <c r="A266" s="26"/>
      <c r="B266" s="38"/>
      <c r="C266" s="278" t="s">
        <v>244</v>
      </c>
      <c r="D266" s="278" t="str">
        <f t="shared" si="141"/>
        <v/>
      </c>
      <c r="E266" s="385" t="str">
        <f t="shared" si="141"/>
        <v/>
      </c>
      <c r="F266" s="394"/>
      <c r="G266" s="394"/>
      <c r="H266" s="394"/>
      <c r="I266" s="394"/>
      <c r="J266" s="394"/>
      <c r="K266" s="394"/>
      <c r="L266" s="394"/>
      <c r="M266" s="38"/>
      <c r="N266" s="382" t="str">
        <f t="shared" si="93"/>
        <v/>
      </c>
      <c r="O266" s="383" t="str">
        <f t="shared" si="94"/>
        <v/>
      </c>
      <c r="P266" s="382" t="str">
        <f t="shared" si="137"/>
        <v/>
      </c>
      <c r="Q266" s="384" t="str">
        <f t="shared" si="95"/>
        <v/>
      </c>
      <c r="R266" s="385" t="str">
        <f t="shared" si="138"/>
        <v/>
      </c>
      <c r="S266" s="383" t="str">
        <f t="shared" si="96"/>
        <v/>
      </c>
      <c r="T266" s="382" t="str">
        <f t="shared" si="132"/>
        <v/>
      </c>
      <c r="U266" s="386" t="str">
        <f t="shared" si="98"/>
        <v/>
      </c>
      <c r="V266" s="387" t="str">
        <f t="shared" si="99"/>
        <v/>
      </c>
      <c r="W266" s="383" t="str">
        <f t="shared" si="100"/>
        <v/>
      </c>
      <c r="X266" s="382" t="str">
        <f t="shared" si="133"/>
        <v/>
      </c>
      <c r="Y266" s="384" t="str">
        <f t="shared" si="102"/>
        <v/>
      </c>
      <c r="Z266" s="385" t="str">
        <f t="shared" si="103"/>
        <v/>
      </c>
      <c r="AA266" s="383" t="str">
        <f t="shared" si="104"/>
        <v/>
      </c>
      <c r="AB266" s="382" t="str">
        <f t="shared" si="134"/>
        <v/>
      </c>
      <c r="AC266" s="384" t="str">
        <f t="shared" si="106"/>
        <v/>
      </c>
      <c r="AD266" s="385" t="str">
        <f t="shared" si="107"/>
        <v/>
      </c>
      <c r="AE266" s="383" t="str">
        <f t="shared" si="108"/>
        <v/>
      </c>
      <c r="AF266" s="382" t="str">
        <f t="shared" si="135"/>
        <v/>
      </c>
      <c r="AG266" s="386" t="str">
        <f t="shared" si="110"/>
        <v/>
      </c>
      <c r="AH266" s="387" t="str">
        <f t="shared" si="111"/>
        <v/>
      </c>
      <c r="AI266" s="383" t="str">
        <f t="shared" si="112"/>
        <v/>
      </c>
      <c r="AJ266" s="382" t="str">
        <f t="shared" si="136"/>
        <v/>
      </c>
      <c r="AK266" s="384" t="str">
        <f t="shared" si="114"/>
        <v/>
      </c>
      <c r="AL266" s="385" t="str">
        <f t="shared" si="115"/>
        <v/>
      </c>
      <c r="AM266" s="397" t="str">
        <f t="shared" si="116"/>
        <v/>
      </c>
      <c r="AN266" s="38"/>
    </row>
    <row r="267" spans="1:40" ht="12.75" x14ac:dyDescent="0.2">
      <c r="A267" s="26"/>
      <c r="B267" s="38"/>
      <c r="C267" s="278" t="s">
        <v>244</v>
      </c>
      <c r="D267" s="278" t="str">
        <f t="shared" si="141"/>
        <v/>
      </c>
      <c r="E267" s="385" t="str">
        <f t="shared" si="141"/>
        <v/>
      </c>
      <c r="F267" s="394"/>
      <c r="G267" s="394"/>
      <c r="H267" s="394"/>
      <c r="I267" s="394"/>
      <c r="J267" s="394"/>
      <c r="K267" s="394"/>
      <c r="L267" s="394"/>
      <c r="M267" s="38"/>
      <c r="N267" s="382" t="str">
        <f t="shared" si="93"/>
        <v/>
      </c>
      <c r="O267" s="383" t="str">
        <f t="shared" si="94"/>
        <v/>
      </c>
      <c r="P267" s="382" t="str">
        <f t="shared" si="137"/>
        <v/>
      </c>
      <c r="Q267" s="384" t="str">
        <f t="shared" si="95"/>
        <v/>
      </c>
      <c r="R267" s="385" t="str">
        <f t="shared" si="138"/>
        <v/>
      </c>
      <c r="S267" s="383" t="str">
        <f t="shared" si="96"/>
        <v/>
      </c>
      <c r="T267" s="382" t="str">
        <f t="shared" si="132"/>
        <v/>
      </c>
      <c r="U267" s="386" t="str">
        <f t="shared" si="98"/>
        <v/>
      </c>
      <c r="V267" s="387" t="str">
        <f t="shared" si="99"/>
        <v/>
      </c>
      <c r="W267" s="383" t="str">
        <f t="shared" si="100"/>
        <v/>
      </c>
      <c r="X267" s="382" t="str">
        <f t="shared" si="133"/>
        <v/>
      </c>
      <c r="Y267" s="384" t="str">
        <f t="shared" si="102"/>
        <v/>
      </c>
      <c r="Z267" s="385" t="str">
        <f t="shared" si="103"/>
        <v/>
      </c>
      <c r="AA267" s="383" t="str">
        <f t="shared" si="104"/>
        <v/>
      </c>
      <c r="AB267" s="382" t="str">
        <f t="shared" si="134"/>
        <v/>
      </c>
      <c r="AC267" s="384" t="str">
        <f t="shared" si="106"/>
        <v/>
      </c>
      <c r="AD267" s="385" t="str">
        <f t="shared" si="107"/>
        <v/>
      </c>
      <c r="AE267" s="383" t="str">
        <f t="shared" si="108"/>
        <v/>
      </c>
      <c r="AF267" s="382" t="str">
        <f t="shared" si="135"/>
        <v/>
      </c>
      <c r="AG267" s="386" t="str">
        <f t="shared" si="110"/>
        <v/>
      </c>
      <c r="AH267" s="387" t="str">
        <f t="shared" si="111"/>
        <v/>
      </c>
      <c r="AI267" s="383" t="str">
        <f t="shared" si="112"/>
        <v/>
      </c>
      <c r="AJ267" s="382" t="str">
        <f t="shared" si="136"/>
        <v/>
      </c>
      <c r="AK267" s="384" t="str">
        <f t="shared" si="114"/>
        <v/>
      </c>
      <c r="AL267" s="385" t="str">
        <f t="shared" si="115"/>
        <v/>
      </c>
      <c r="AM267" s="397" t="str">
        <f t="shared" si="116"/>
        <v/>
      </c>
      <c r="AN267" s="38"/>
    </row>
    <row r="268" spans="1:40" ht="12.75" x14ac:dyDescent="0.2">
      <c r="A268" s="26"/>
      <c r="B268" s="38"/>
      <c r="C268" s="278" t="s">
        <v>244</v>
      </c>
      <c r="D268" s="278" t="str">
        <f t="shared" si="141"/>
        <v/>
      </c>
      <c r="E268" s="385" t="str">
        <f t="shared" si="141"/>
        <v/>
      </c>
      <c r="F268" s="394"/>
      <c r="G268" s="394"/>
      <c r="H268" s="394"/>
      <c r="I268" s="394"/>
      <c r="J268" s="394"/>
      <c r="K268" s="394"/>
      <c r="L268" s="394"/>
      <c r="M268" s="38"/>
      <c r="N268" s="382" t="str">
        <f t="shared" si="93"/>
        <v/>
      </c>
      <c r="O268" s="383" t="str">
        <f t="shared" si="94"/>
        <v/>
      </c>
      <c r="P268" s="382" t="str">
        <f t="shared" si="137"/>
        <v/>
      </c>
      <c r="Q268" s="384" t="str">
        <f t="shared" si="95"/>
        <v/>
      </c>
      <c r="R268" s="385" t="str">
        <f t="shared" si="138"/>
        <v/>
      </c>
      <c r="S268" s="383" t="str">
        <f t="shared" si="96"/>
        <v/>
      </c>
      <c r="T268" s="382" t="str">
        <f t="shared" si="132"/>
        <v/>
      </c>
      <c r="U268" s="386" t="str">
        <f t="shared" si="98"/>
        <v/>
      </c>
      <c r="V268" s="387" t="str">
        <f t="shared" si="99"/>
        <v/>
      </c>
      <c r="W268" s="383" t="str">
        <f t="shared" si="100"/>
        <v/>
      </c>
      <c r="X268" s="382" t="str">
        <f t="shared" si="133"/>
        <v/>
      </c>
      <c r="Y268" s="384" t="str">
        <f t="shared" si="102"/>
        <v/>
      </c>
      <c r="Z268" s="385" t="str">
        <f t="shared" si="103"/>
        <v/>
      </c>
      <c r="AA268" s="383" t="str">
        <f t="shared" si="104"/>
        <v/>
      </c>
      <c r="AB268" s="382" t="str">
        <f t="shared" si="134"/>
        <v/>
      </c>
      <c r="AC268" s="384" t="str">
        <f t="shared" si="106"/>
        <v/>
      </c>
      <c r="AD268" s="385" t="str">
        <f t="shared" si="107"/>
        <v/>
      </c>
      <c r="AE268" s="383" t="str">
        <f t="shared" si="108"/>
        <v/>
      </c>
      <c r="AF268" s="382" t="str">
        <f t="shared" si="135"/>
        <v/>
      </c>
      <c r="AG268" s="386" t="str">
        <f t="shared" si="110"/>
        <v/>
      </c>
      <c r="AH268" s="387" t="str">
        <f t="shared" si="111"/>
        <v/>
      </c>
      <c r="AI268" s="383" t="str">
        <f t="shared" si="112"/>
        <v/>
      </c>
      <c r="AJ268" s="382" t="str">
        <f t="shared" si="136"/>
        <v/>
      </c>
      <c r="AK268" s="384" t="str">
        <f t="shared" si="114"/>
        <v/>
      </c>
      <c r="AL268" s="385" t="str">
        <f t="shared" si="115"/>
        <v/>
      </c>
      <c r="AM268" s="397" t="str">
        <f t="shared" si="116"/>
        <v/>
      </c>
      <c r="AN268" s="38"/>
    </row>
    <row r="269" spans="1:40" ht="12.75" x14ac:dyDescent="0.2">
      <c r="A269" s="26"/>
      <c r="B269" s="38"/>
      <c r="C269" s="278" t="s">
        <v>244</v>
      </c>
      <c r="D269" s="278" t="str">
        <f t="shared" si="141"/>
        <v/>
      </c>
      <c r="E269" s="385" t="str">
        <f t="shared" si="141"/>
        <v/>
      </c>
      <c r="F269" s="394"/>
      <c r="G269" s="394"/>
      <c r="H269" s="394"/>
      <c r="I269" s="394"/>
      <c r="J269" s="394"/>
      <c r="K269" s="394"/>
      <c r="L269" s="394"/>
      <c r="M269" s="38"/>
      <c r="N269" s="382" t="str">
        <f t="shared" si="93"/>
        <v/>
      </c>
      <c r="O269" s="383" t="str">
        <f t="shared" si="94"/>
        <v/>
      </c>
      <c r="P269" s="382" t="str">
        <f t="shared" si="137"/>
        <v/>
      </c>
      <c r="Q269" s="384" t="str">
        <f t="shared" si="95"/>
        <v/>
      </c>
      <c r="R269" s="385" t="str">
        <f t="shared" si="138"/>
        <v/>
      </c>
      <c r="S269" s="383" t="str">
        <f t="shared" si="96"/>
        <v/>
      </c>
      <c r="T269" s="382" t="str">
        <f t="shared" si="132"/>
        <v/>
      </c>
      <c r="U269" s="386" t="str">
        <f t="shared" si="98"/>
        <v/>
      </c>
      <c r="V269" s="387" t="str">
        <f t="shared" si="99"/>
        <v/>
      </c>
      <c r="W269" s="383" t="str">
        <f t="shared" si="100"/>
        <v/>
      </c>
      <c r="X269" s="382" t="str">
        <f t="shared" si="133"/>
        <v/>
      </c>
      <c r="Y269" s="384" t="str">
        <f t="shared" si="102"/>
        <v/>
      </c>
      <c r="Z269" s="385" t="str">
        <f t="shared" si="103"/>
        <v/>
      </c>
      <c r="AA269" s="383" t="str">
        <f t="shared" si="104"/>
        <v/>
      </c>
      <c r="AB269" s="382" t="str">
        <f t="shared" si="134"/>
        <v/>
      </c>
      <c r="AC269" s="384" t="str">
        <f t="shared" si="106"/>
        <v/>
      </c>
      <c r="AD269" s="385" t="str">
        <f t="shared" si="107"/>
        <v/>
      </c>
      <c r="AE269" s="383" t="str">
        <f t="shared" si="108"/>
        <v/>
      </c>
      <c r="AF269" s="382" t="str">
        <f t="shared" si="135"/>
        <v/>
      </c>
      <c r="AG269" s="386" t="str">
        <f t="shared" si="110"/>
        <v/>
      </c>
      <c r="AH269" s="387" t="str">
        <f t="shared" si="111"/>
        <v/>
      </c>
      <c r="AI269" s="383" t="str">
        <f t="shared" si="112"/>
        <v/>
      </c>
      <c r="AJ269" s="382" t="str">
        <f t="shared" si="136"/>
        <v/>
      </c>
      <c r="AK269" s="384" t="str">
        <f t="shared" si="114"/>
        <v/>
      </c>
      <c r="AL269" s="385" t="str">
        <f t="shared" si="115"/>
        <v/>
      </c>
      <c r="AM269" s="397" t="str">
        <f t="shared" si="116"/>
        <v/>
      </c>
      <c r="AN269" s="38"/>
    </row>
    <row r="270" spans="1:40" ht="12.75" x14ac:dyDescent="0.2">
      <c r="A270" s="26"/>
      <c r="B270" s="38"/>
      <c r="C270" s="278" t="s">
        <v>244</v>
      </c>
      <c r="D270" s="278" t="str">
        <f t="shared" si="141"/>
        <v/>
      </c>
      <c r="E270" s="385" t="str">
        <f t="shared" si="141"/>
        <v/>
      </c>
      <c r="F270" s="394"/>
      <c r="G270" s="394"/>
      <c r="H270" s="394"/>
      <c r="I270" s="394"/>
      <c r="J270" s="394"/>
      <c r="K270" s="394"/>
      <c r="L270" s="394"/>
      <c r="M270" s="38"/>
      <c r="N270" s="382" t="str">
        <f t="shared" si="93"/>
        <v/>
      </c>
      <c r="O270" s="383" t="str">
        <f t="shared" si="94"/>
        <v/>
      </c>
      <c r="P270" s="382" t="str">
        <f t="shared" si="137"/>
        <v/>
      </c>
      <c r="Q270" s="384" t="str">
        <f t="shared" si="95"/>
        <v/>
      </c>
      <c r="R270" s="385" t="str">
        <f t="shared" si="138"/>
        <v/>
      </c>
      <c r="S270" s="383" t="str">
        <f t="shared" si="96"/>
        <v/>
      </c>
      <c r="T270" s="382" t="str">
        <f t="shared" si="132"/>
        <v/>
      </c>
      <c r="U270" s="386" t="str">
        <f t="shared" si="98"/>
        <v/>
      </c>
      <c r="V270" s="387" t="str">
        <f t="shared" si="99"/>
        <v/>
      </c>
      <c r="W270" s="383" t="str">
        <f t="shared" si="100"/>
        <v/>
      </c>
      <c r="X270" s="382" t="str">
        <f t="shared" si="133"/>
        <v/>
      </c>
      <c r="Y270" s="384" t="str">
        <f t="shared" si="102"/>
        <v/>
      </c>
      <c r="Z270" s="385" t="str">
        <f t="shared" si="103"/>
        <v/>
      </c>
      <c r="AA270" s="383" t="str">
        <f t="shared" si="104"/>
        <v/>
      </c>
      <c r="AB270" s="382" t="str">
        <f t="shared" si="134"/>
        <v/>
      </c>
      <c r="AC270" s="384" t="str">
        <f t="shared" si="106"/>
        <v/>
      </c>
      <c r="AD270" s="385" t="str">
        <f t="shared" si="107"/>
        <v/>
      </c>
      <c r="AE270" s="383" t="str">
        <f t="shared" si="108"/>
        <v/>
      </c>
      <c r="AF270" s="382" t="str">
        <f t="shared" si="135"/>
        <v/>
      </c>
      <c r="AG270" s="386" t="str">
        <f t="shared" si="110"/>
        <v/>
      </c>
      <c r="AH270" s="387" t="str">
        <f t="shared" si="111"/>
        <v/>
      </c>
      <c r="AI270" s="383" t="str">
        <f t="shared" si="112"/>
        <v/>
      </c>
      <c r="AJ270" s="382" t="str">
        <f t="shared" si="136"/>
        <v/>
      </c>
      <c r="AK270" s="384" t="str">
        <f t="shared" si="114"/>
        <v/>
      </c>
      <c r="AL270" s="385" t="str">
        <f t="shared" si="115"/>
        <v/>
      </c>
      <c r="AM270" s="397" t="str">
        <f t="shared" si="116"/>
        <v/>
      </c>
      <c r="AN270" s="38"/>
    </row>
    <row r="271" spans="1:40" ht="12.75" x14ac:dyDescent="0.2">
      <c r="A271" s="26"/>
      <c r="B271" s="38"/>
      <c r="C271" s="278" t="s">
        <v>244</v>
      </c>
      <c r="D271" s="278" t="str">
        <f t="shared" si="141"/>
        <v/>
      </c>
      <c r="E271" s="385" t="str">
        <f t="shared" si="141"/>
        <v/>
      </c>
      <c r="F271" s="394"/>
      <c r="G271" s="394"/>
      <c r="H271" s="394"/>
      <c r="I271" s="394"/>
      <c r="J271" s="394"/>
      <c r="K271" s="394"/>
      <c r="L271" s="394"/>
      <c r="M271" s="38"/>
      <c r="N271" s="382" t="str">
        <f t="shared" si="93"/>
        <v/>
      </c>
      <c r="O271" s="383" t="str">
        <f t="shared" si="94"/>
        <v/>
      </c>
      <c r="P271" s="382" t="str">
        <f t="shared" si="137"/>
        <v/>
      </c>
      <c r="Q271" s="384" t="str">
        <f t="shared" si="95"/>
        <v/>
      </c>
      <c r="R271" s="385" t="str">
        <f t="shared" si="138"/>
        <v/>
      </c>
      <c r="S271" s="383" t="str">
        <f t="shared" si="96"/>
        <v/>
      </c>
      <c r="T271" s="382" t="str">
        <f t="shared" si="132"/>
        <v/>
      </c>
      <c r="U271" s="386" t="str">
        <f t="shared" si="98"/>
        <v/>
      </c>
      <c r="V271" s="387" t="str">
        <f t="shared" si="99"/>
        <v/>
      </c>
      <c r="W271" s="383" t="str">
        <f t="shared" si="100"/>
        <v/>
      </c>
      <c r="X271" s="382" t="str">
        <f t="shared" si="133"/>
        <v/>
      </c>
      <c r="Y271" s="384" t="str">
        <f t="shared" si="102"/>
        <v/>
      </c>
      <c r="Z271" s="385" t="str">
        <f t="shared" si="103"/>
        <v/>
      </c>
      <c r="AA271" s="383" t="str">
        <f t="shared" si="104"/>
        <v/>
      </c>
      <c r="AB271" s="382" t="str">
        <f t="shared" si="134"/>
        <v/>
      </c>
      <c r="AC271" s="384" t="str">
        <f t="shared" si="106"/>
        <v/>
      </c>
      <c r="AD271" s="385" t="str">
        <f t="shared" si="107"/>
        <v/>
      </c>
      <c r="AE271" s="383" t="str">
        <f t="shared" si="108"/>
        <v/>
      </c>
      <c r="AF271" s="382" t="str">
        <f t="shared" si="135"/>
        <v/>
      </c>
      <c r="AG271" s="386" t="str">
        <f t="shared" si="110"/>
        <v/>
      </c>
      <c r="AH271" s="387" t="str">
        <f t="shared" si="111"/>
        <v/>
      </c>
      <c r="AI271" s="383" t="str">
        <f t="shared" si="112"/>
        <v/>
      </c>
      <c r="AJ271" s="382" t="str">
        <f t="shared" si="136"/>
        <v/>
      </c>
      <c r="AK271" s="384" t="str">
        <f t="shared" si="114"/>
        <v/>
      </c>
      <c r="AL271" s="385" t="str">
        <f t="shared" si="115"/>
        <v/>
      </c>
      <c r="AM271" s="397" t="str">
        <f t="shared" si="116"/>
        <v/>
      </c>
      <c r="AN271" s="38"/>
    </row>
    <row r="272" spans="1:40" ht="12.75" x14ac:dyDescent="0.2">
      <c r="A272" s="26"/>
      <c r="B272" s="38"/>
      <c r="C272" s="278" t="s">
        <v>244</v>
      </c>
      <c r="D272" s="278" t="str">
        <f t="shared" si="141"/>
        <v/>
      </c>
      <c r="E272" s="385" t="str">
        <f t="shared" si="141"/>
        <v/>
      </c>
      <c r="F272" s="394"/>
      <c r="G272" s="394"/>
      <c r="H272" s="394"/>
      <c r="I272" s="394"/>
      <c r="J272" s="394"/>
      <c r="K272" s="394"/>
      <c r="L272" s="394"/>
      <c r="M272" s="38"/>
      <c r="N272" s="382" t="str">
        <f t="shared" si="93"/>
        <v/>
      </c>
      <c r="O272" s="383" t="str">
        <f t="shared" si="94"/>
        <v/>
      </c>
      <c r="P272" s="382" t="str">
        <f t="shared" si="137"/>
        <v/>
      </c>
      <c r="Q272" s="384" t="str">
        <f t="shared" si="95"/>
        <v/>
      </c>
      <c r="R272" s="385" t="str">
        <f t="shared" si="138"/>
        <v/>
      </c>
      <c r="S272" s="383" t="str">
        <f t="shared" si="96"/>
        <v/>
      </c>
      <c r="T272" s="382" t="str">
        <f t="shared" si="132"/>
        <v/>
      </c>
      <c r="U272" s="386" t="str">
        <f t="shared" si="98"/>
        <v/>
      </c>
      <c r="V272" s="387" t="str">
        <f t="shared" si="99"/>
        <v/>
      </c>
      <c r="W272" s="383" t="str">
        <f t="shared" si="100"/>
        <v/>
      </c>
      <c r="X272" s="382" t="str">
        <f t="shared" si="133"/>
        <v/>
      </c>
      <c r="Y272" s="384" t="str">
        <f t="shared" si="102"/>
        <v/>
      </c>
      <c r="Z272" s="385" t="str">
        <f t="shared" si="103"/>
        <v/>
      </c>
      <c r="AA272" s="383" t="str">
        <f t="shared" si="104"/>
        <v/>
      </c>
      <c r="AB272" s="382" t="str">
        <f t="shared" si="134"/>
        <v/>
      </c>
      <c r="AC272" s="384" t="str">
        <f t="shared" si="106"/>
        <v/>
      </c>
      <c r="AD272" s="385" t="str">
        <f t="shared" si="107"/>
        <v/>
      </c>
      <c r="AE272" s="383" t="str">
        <f t="shared" si="108"/>
        <v/>
      </c>
      <c r="AF272" s="382" t="str">
        <f t="shared" si="135"/>
        <v/>
      </c>
      <c r="AG272" s="386" t="str">
        <f t="shared" si="110"/>
        <v/>
      </c>
      <c r="AH272" s="387" t="str">
        <f t="shared" si="111"/>
        <v/>
      </c>
      <c r="AI272" s="383" t="str">
        <f t="shared" si="112"/>
        <v/>
      </c>
      <c r="AJ272" s="382" t="str">
        <f t="shared" si="136"/>
        <v/>
      </c>
      <c r="AK272" s="384" t="str">
        <f t="shared" si="114"/>
        <v/>
      </c>
      <c r="AL272" s="385" t="str">
        <f t="shared" si="115"/>
        <v/>
      </c>
      <c r="AM272" s="397" t="str">
        <f t="shared" si="116"/>
        <v/>
      </c>
      <c r="AN272" s="38"/>
    </row>
    <row r="273" spans="1:40" ht="12.75" x14ac:dyDescent="0.2">
      <c r="A273" s="26"/>
      <c r="B273" s="38"/>
      <c r="C273" s="278" t="s">
        <v>549</v>
      </c>
      <c r="D273" s="278" t="str">
        <f>D147</f>
        <v/>
      </c>
      <c r="E273" s="385" t="str">
        <f t="shared" ref="E273:E282" si="142">E147</f>
        <v/>
      </c>
      <c r="F273" s="394"/>
      <c r="G273" s="394"/>
      <c r="H273" s="394"/>
      <c r="I273" s="394"/>
      <c r="J273" s="394"/>
      <c r="K273" s="394"/>
      <c r="L273" s="394"/>
      <c r="M273" s="38"/>
      <c r="N273" s="382" t="str">
        <f t="shared" si="93"/>
        <v/>
      </c>
      <c r="O273" s="383" t="str">
        <f t="shared" si="94"/>
        <v/>
      </c>
      <c r="P273" s="382" t="str">
        <f t="shared" si="137"/>
        <v/>
      </c>
      <c r="Q273" s="384" t="str">
        <f t="shared" si="95"/>
        <v/>
      </c>
      <c r="R273" s="385" t="str">
        <f t="shared" si="138"/>
        <v/>
      </c>
      <c r="S273" s="383" t="str">
        <f t="shared" si="96"/>
        <v/>
      </c>
      <c r="T273" s="382" t="str">
        <f t="shared" si="132"/>
        <v/>
      </c>
      <c r="U273" s="386" t="str">
        <f t="shared" si="98"/>
        <v/>
      </c>
      <c r="V273" s="387" t="str">
        <f t="shared" si="99"/>
        <v/>
      </c>
      <c r="W273" s="383" t="str">
        <f t="shared" si="100"/>
        <v/>
      </c>
      <c r="X273" s="382" t="str">
        <f t="shared" si="133"/>
        <v/>
      </c>
      <c r="Y273" s="384" t="str">
        <f t="shared" si="102"/>
        <v/>
      </c>
      <c r="Z273" s="385" t="str">
        <f t="shared" si="103"/>
        <v/>
      </c>
      <c r="AA273" s="383" t="str">
        <f t="shared" si="104"/>
        <v/>
      </c>
      <c r="AB273" s="382" t="str">
        <f t="shared" si="134"/>
        <v/>
      </c>
      <c r="AC273" s="384" t="str">
        <f t="shared" si="106"/>
        <v/>
      </c>
      <c r="AD273" s="385" t="str">
        <f t="shared" si="107"/>
        <v/>
      </c>
      <c r="AE273" s="383" t="str">
        <f t="shared" si="108"/>
        <v/>
      </c>
      <c r="AF273" s="382" t="str">
        <f t="shared" si="135"/>
        <v/>
      </c>
      <c r="AG273" s="386" t="str">
        <f t="shared" si="110"/>
        <v/>
      </c>
      <c r="AH273" s="387" t="str">
        <f t="shared" si="111"/>
        <v/>
      </c>
      <c r="AI273" s="383" t="str">
        <f t="shared" si="112"/>
        <v/>
      </c>
      <c r="AJ273" s="382" t="str">
        <f t="shared" si="136"/>
        <v/>
      </c>
      <c r="AK273" s="384" t="str">
        <f t="shared" si="114"/>
        <v/>
      </c>
      <c r="AL273" s="385" t="str">
        <f t="shared" si="115"/>
        <v/>
      </c>
      <c r="AM273" s="397" t="str">
        <f t="shared" si="116"/>
        <v/>
      </c>
      <c r="AN273" s="38"/>
    </row>
    <row r="274" spans="1:40" ht="12.75" x14ac:dyDescent="0.2">
      <c r="A274" s="26"/>
      <c r="B274" s="38"/>
      <c r="C274" s="278" t="s">
        <v>549</v>
      </c>
      <c r="D274" s="278" t="str">
        <f t="shared" ref="D274:D282" si="143">D148</f>
        <v/>
      </c>
      <c r="E274" s="385" t="str">
        <f t="shared" si="142"/>
        <v/>
      </c>
      <c r="F274" s="394"/>
      <c r="G274" s="394"/>
      <c r="H274" s="394"/>
      <c r="I274" s="394"/>
      <c r="J274" s="394"/>
      <c r="K274" s="394"/>
      <c r="L274" s="394"/>
      <c r="M274" s="38"/>
      <c r="N274" s="382" t="str">
        <f t="shared" si="93"/>
        <v/>
      </c>
      <c r="O274" s="383" t="str">
        <f t="shared" si="94"/>
        <v/>
      </c>
      <c r="P274" s="382" t="str">
        <f t="shared" si="137"/>
        <v/>
      </c>
      <c r="Q274" s="384" t="str">
        <f t="shared" si="95"/>
        <v/>
      </c>
      <c r="R274" s="385" t="str">
        <f t="shared" si="138"/>
        <v/>
      </c>
      <c r="S274" s="383" t="str">
        <f t="shared" si="96"/>
        <v/>
      </c>
      <c r="T274" s="382" t="str">
        <f t="shared" si="132"/>
        <v/>
      </c>
      <c r="U274" s="386" t="str">
        <f t="shared" si="98"/>
        <v/>
      </c>
      <c r="V274" s="387" t="str">
        <f t="shared" si="99"/>
        <v/>
      </c>
      <c r="W274" s="383" t="str">
        <f t="shared" si="100"/>
        <v/>
      </c>
      <c r="X274" s="382" t="str">
        <f t="shared" si="133"/>
        <v/>
      </c>
      <c r="Y274" s="384" t="str">
        <f t="shared" si="102"/>
        <v/>
      </c>
      <c r="Z274" s="385" t="str">
        <f t="shared" si="103"/>
        <v/>
      </c>
      <c r="AA274" s="383" t="str">
        <f t="shared" si="104"/>
        <v/>
      </c>
      <c r="AB274" s="382" t="str">
        <f t="shared" si="134"/>
        <v/>
      </c>
      <c r="AC274" s="384" t="str">
        <f t="shared" si="106"/>
        <v/>
      </c>
      <c r="AD274" s="385" t="str">
        <f t="shared" si="107"/>
        <v/>
      </c>
      <c r="AE274" s="383" t="str">
        <f t="shared" si="108"/>
        <v/>
      </c>
      <c r="AF274" s="382" t="str">
        <f t="shared" si="135"/>
        <v/>
      </c>
      <c r="AG274" s="386" t="str">
        <f t="shared" si="110"/>
        <v/>
      </c>
      <c r="AH274" s="387" t="str">
        <f t="shared" si="111"/>
        <v/>
      </c>
      <c r="AI274" s="383" t="str">
        <f t="shared" si="112"/>
        <v/>
      </c>
      <c r="AJ274" s="382" t="str">
        <f t="shared" si="136"/>
        <v/>
      </c>
      <c r="AK274" s="384" t="str">
        <f t="shared" si="114"/>
        <v/>
      </c>
      <c r="AL274" s="385" t="str">
        <f t="shared" si="115"/>
        <v/>
      </c>
      <c r="AM274" s="397" t="str">
        <f t="shared" si="116"/>
        <v/>
      </c>
      <c r="AN274" s="38"/>
    </row>
    <row r="275" spans="1:40" ht="12.75" x14ac:dyDescent="0.2">
      <c r="A275" s="26"/>
      <c r="B275" s="38"/>
      <c r="C275" s="278" t="s">
        <v>549</v>
      </c>
      <c r="D275" s="278" t="str">
        <f t="shared" si="143"/>
        <v/>
      </c>
      <c r="E275" s="385" t="str">
        <f t="shared" si="142"/>
        <v/>
      </c>
      <c r="F275" s="394"/>
      <c r="G275" s="394"/>
      <c r="H275" s="394"/>
      <c r="I275" s="394"/>
      <c r="J275" s="394"/>
      <c r="K275" s="394"/>
      <c r="L275" s="394"/>
      <c r="M275" s="38"/>
      <c r="N275" s="382" t="str">
        <f t="shared" si="93"/>
        <v/>
      </c>
      <c r="O275" s="383" t="str">
        <f t="shared" si="94"/>
        <v/>
      </c>
      <c r="P275" s="382" t="str">
        <f t="shared" si="137"/>
        <v/>
      </c>
      <c r="Q275" s="384" t="str">
        <f t="shared" si="95"/>
        <v/>
      </c>
      <c r="R275" s="385" t="str">
        <f t="shared" si="138"/>
        <v/>
      </c>
      <c r="S275" s="383" t="str">
        <f t="shared" si="96"/>
        <v/>
      </c>
      <c r="T275" s="382" t="str">
        <f t="shared" si="132"/>
        <v/>
      </c>
      <c r="U275" s="386" t="str">
        <f t="shared" si="98"/>
        <v/>
      </c>
      <c r="V275" s="387" t="str">
        <f t="shared" si="99"/>
        <v/>
      </c>
      <c r="W275" s="383" t="str">
        <f t="shared" si="100"/>
        <v/>
      </c>
      <c r="X275" s="382" t="str">
        <f t="shared" si="133"/>
        <v/>
      </c>
      <c r="Y275" s="384" t="str">
        <f t="shared" si="102"/>
        <v/>
      </c>
      <c r="Z275" s="385" t="str">
        <f t="shared" si="103"/>
        <v/>
      </c>
      <c r="AA275" s="383" t="str">
        <f t="shared" si="104"/>
        <v/>
      </c>
      <c r="AB275" s="382" t="str">
        <f t="shared" si="134"/>
        <v/>
      </c>
      <c r="AC275" s="384" t="str">
        <f t="shared" si="106"/>
        <v/>
      </c>
      <c r="AD275" s="385" t="str">
        <f t="shared" si="107"/>
        <v/>
      </c>
      <c r="AE275" s="383" t="str">
        <f t="shared" si="108"/>
        <v/>
      </c>
      <c r="AF275" s="382" t="str">
        <f t="shared" si="135"/>
        <v/>
      </c>
      <c r="AG275" s="386" t="str">
        <f t="shared" si="110"/>
        <v/>
      </c>
      <c r="AH275" s="387" t="str">
        <f t="shared" si="111"/>
        <v/>
      </c>
      <c r="AI275" s="383" t="str">
        <f t="shared" si="112"/>
        <v/>
      </c>
      <c r="AJ275" s="382" t="str">
        <f t="shared" si="136"/>
        <v/>
      </c>
      <c r="AK275" s="384" t="str">
        <f t="shared" si="114"/>
        <v/>
      </c>
      <c r="AL275" s="385" t="str">
        <f t="shared" si="115"/>
        <v/>
      </c>
      <c r="AM275" s="397" t="str">
        <f t="shared" si="116"/>
        <v/>
      </c>
      <c r="AN275" s="38"/>
    </row>
    <row r="276" spans="1:40" ht="12.75" x14ac:dyDescent="0.2">
      <c r="A276" s="26"/>
      <c r="B276" s="38"/>
      <c r="C276" s="278" t="s">
        <v>549</v>
      </c>
      <c r="D276" s="278" t="str">
        <f t="shared" si="143"/>
        <v/>
      </c>
      <c r="E276" s="385" t="str">
        <f t="shared" si="142"/>
        <v/>
      </c>
      <c r="F276" s="394"/>
      <c r="G276" s="394"/>
      <c r="H276" s="394"/>
      <c r="I276" s="394"/>
      <c r="J276" s="394"/>
      <c r="K276" s="394"/>
      <c r="L276" s="394"/>
      <c r="M276" s="38"/>
      <c r="N276" s="382" t="str">
        <f t="shared" si="93"/>
        <v/>
      </c>
      <c r="O276" s="383" t="str">
        <f t="shared" si="94"/>
        <v/>
      </c>
      <c r="P276" s="382" t="str">
        <f t="shared" si="137"/>
        <v/>
      </c>
      <c r="Q276" s="384" t="str">
        <f t="shared" si="95"/>
        <v/>
      </c>
      <c r="R276" s="385" t="str">
        <f t="shared" si="138"/>
        <v/>
      </c>
      <c r="S276" s="383" t="str">
        <f t="shared" si="96"/>
        <v/>
      </c>
      <c r="T276" s="382" t="str">
        <f t="shared" si="132"/>
        <v/>
      </c>
      <c r="U276" s="386" t="str">
        <f t="shared" si="98"/>
        <v/>
      </c>
      <c r="V276" s="387" t="str">
        <f t="shared" si="99"/>
        <v/>
      </c>
      <c r="W276" s="383" t="str">
        <f t="shared" si="100"/>
        <v/>
      </c>
      <c r="X276" s="382" t="str">
        <f t="shared" si="133"/>
        <v/>
      </c>
      <c r="Y276" s="384" t="str">
        <f t="shared" si="102"/>
        <v/>
      </c>
      <c r="Z276" s="385" t="str">
        <f t="shared" si="103"/>
        <v/>
      </c>
      <c r="AA276" s="383" t="str">
        <f t="shared" si="104"/>
        <v/>
      </c>
      <c r="AB276" s="382" t="str">
        <f t="shared" si="134"/>
        <v/>
      </c>
      <c r="AC276" s="384" t="str">
        <f t="shared" si="106"/>
        <v/>
      </c>
      <c r="AD276" s="385" t="str">
        <f t="shared" si="107"/>
        <v/>
      </c>
      <c r="AE276" s="383" t="str">
        <f t="shared" si="108"/>
        <v/>
      </c>
      <c r="AF276" s="382" t="str">
        <f t="shared" si="135"/>
        <v/>
      </c>
      <c r="AG276" s="386" t="str">
        <f t="shared" si="110"/>
        <v/>
      </c>
      <c r="AH276" s="387" t="str">
        <f t="shared" si="111"/>
        <v/>
      </c>
      <c r="AI276" s="383" t="str">
        <f t="shared" si="112"/>
        <v/>
      </c>
      <c r="AJ276" s="382" t="str">
        <f t="shared" si="136"/>
        <v/>
      </c>
      <c r="AK276" s="384" t="str">
        <f t="shared" si="114"/>
        <v/>
      </c>
      <c r="AL276" s="385" t="str">
        <f t="shared" si="115"/>
        <v/>
      </c>
      <c r="AM276" s="397" t="str">
        <f t="shared" si="116"/>
        <v/>
      </c>
      <c r="AN276" s="38"/>
    </row>
    <row r="277" spans="1:40" ht="12.75" x14ac:dyDescent="0.2">
      <c r="A277" s="26"/>
      <c r="B277" s="38"/>
      <c r="C277" s="278" t="s">
        <v>549</v>
      </c>
      <c r="D277" s="278" t="str">
        <f t="shared" si="143"/>
        <v/>
      </c>
      <c r="E277" s="385" t="str">
        <f t="shared" si="142"/>
        <v/>
      </c>
      <c r="F277" s="394"/>
      <c r="G277" s="394"/>
      <c r="H277" s="394"/>
      <c r="I277" s="394"/>
      <c r="J277" s="394"/>
      <c r="K277" s="394"/>
      <c r="L277" s="394"/>
      <c r="M277" s="38"/>
      <c r="N277" s="382" t="str">
        <f t="shared" si="93"/>
        <v/>
      </c>
      <c r="O277" s="383" t="str">
        <f t="shared" si="94"/>
        <v/>
      </c>
      <c r="P277" s="382" t="str">
        <f t="shared" si="137"/>
        <v/>
      </c>
      <c r="Q277" s="384" t="str">
        <f t="shared" si="95"/>
        <v/>
      </c>
      <c r="R277" s="385" t="str">
        <f t="shared" si="138"/>
        <v/>
      </c>
      <c r="S277" s="383" t="str">
        <f t="shared" si="96"/>
        <v/>
      </c>
      <c r="T277" s="382" t="str">
        <f t="shared" si="132"/>
        <v/>
      </c>
      <c r="U277" s="386" t="str">
        <f t="shared" si="98"/>
        <v/>
      </c>
      <c r="V277" s="387" t="str">
        <f t="shared" si="99"/>
        <v/>
      </c>
      <c r="W277" s="383" t="str">
        <f t="shared" si="100"/>
        <v/>
      </c>
      <c r="X277" s="382" t="str">
        <f t="shared" si="133"/>
        <v/>
      </c>
      <c r="Y277" s="384" t="str">
        <f t="shared" si="102"/>
        <v/>
      </c>
      <c r="Z277" s="385" t="str">
        <f t="shared" si="103"/>
        <v/>
      </c>
      <c r="AA277" s="383" t="str">
        <f t="shared" si="104"/>
        <v/>
      </c>
      <c r="AB277" s="382" t="str">
        <f t="shared" si="134"/>
        <v/>
      </c>
      <c r="AC277" s="384" t="str">
        <f t="shared" si="106"/>
        <v/>
      </c>
      <c r="AD277" s="385" t="str">
        <f t="shared" si="107"/>
        <v/>
      </c>
      <c r="AE277" s="383" t="str">
        <f t="shared" si="108"/>
        <v/>
      </c>
      <c r="AF277" s="382" t="str">
        <f t="shared" si="135"/>
        <v/>
      </c>
      <c r="AG277" s="386" t="str">
        <f t="shared" si="110"/>
        <v/>
      </c>
      <c r="AH277" s="387" t="str">
        <f t="shared" si="111"/>
        <v/>
      </c>
      <c r="AI277" s="383" t="str">
        <f t="shared" si="112"/>
        <v/>
      </c>
      <c r="AJ277" s="382" t="str">
        <f t="shared" si="136"/>
        <v/>
      </c>
      <c r="AK277" s="384" t="str">
        <f t="shared" si="114"/>
        <v/>
      </c>
      <c r="AL277" s="385" t="str">
        <f t="shared" si="115"/>
        <v/>
      </c>
      <c r="AM277" s="397" t="str">
        <f t="shared" si="116"/>
        <v/>
      </c>
      <c r="AN277" s="38"/>
    </row>
    <row r="278" spans="1:40" ht="12.75" x14ac:dyDescent="0.2">
      <c r="A278" s="26"/>
      <c r="B278" s="38"/>
      <c r="C278" s="278" t="s">
        <v>549</v>
      </c>
      <c r="D278" s="278" t="str">
        <f t="shared" si="143"/>
        <v/>
      </c>
      <c r="E278" s="385" t="str">
        <f t="shared" si="142"/>
        <v/>
      </c>
      <c r="F278" s="394"/>
      <c r="G278" s="394"/>
      <c r="H278" s="394"/>
      <c r="I278" s="394"/>
      <c r="J278" s="394"/>
      <c r="K278" s="394"/>
      <c r="L278" s="394"/>
      <c r="M278" s="38"/>
      <c r="N278" s="382" t="str">
        <f t="shared" si="93"/>
        <v/>
      </c>
      <c r="O278" s="383" t="str">
        <f t="shared" si="94"/>
        <v/>
      </c>
      <c r="P278" s="382" t="str">
        <f t="shared" si="137"/>
        <v/>
      </c>
      <c r="Q278" s="384" t="str">
        <f t="shared" si="95"/>
        <v/>
      </c>
      <c r="R278" s="385" t="str">
        <f t="shared" si="138"/>
        <v/>
      </c>
      <c r="S278" s="383" t="str">
        <f t="shared" si="96"/>
        <v/>
      </c>
      <c r="T278" s="382" t="str">
        <f t="shared" si="132"/>
        <v/>
      </c>
      <c r="U278" s="386" t="str">
        <f t="shared" si="98"/>
        <v/>
      </c>
      <c r="V278" s="387" t="str">
        <f t="shared" si="99"/>
        <v/>
      </c>
      <c r="W278" s="383" t="str">
        <f t="shared" si="100"/>
        <v/>
      </c>
      <c r="X278" s="382" t="str">
        <f t="shared" si="133"/>
        <v/>
      </c>
      <c r="Y278" s="384" t="str">
        <f t="shared" si="102"/>
        <v/>
      </c>
      <c r="Z278" s="385" t="str">
        <f t="shared" si="103"/>
        <v/>
      </c>
      <c r="AA278" s="383" t="str">
        <f t="shared" si="104"/>
        <v/>
      </c>
      <c r="AB278" s="382" t="str">
        <f t="shared" si="134"/>
        <v/>
      </c>
      <c r="AC278" s="384" t="str">
        <f t="shared" si="106"/>
        <v/>
      </c>
      <c r="AD278" s="385" t="str">
        <f t="shared" si="107"/>
        <v/>
      </c>
      <c r="AE278" s="383" t="str">
        <f t="shared" si="108"/>
        <v/>
      </c>
      <c r="AF278" s="382" t="str">
        <f t="shared" si="135"/>
        <v/>
      </c>
      <c r="AG278" s="386" t="str">
        <f t="shared" si="110"/>
        <v/>
      </c>
      <c r="AH278" s="387" t="str">
        <f t="shared" si="111"/>
        <v/>
      </c>
      <c r="AI278" s="383" t="str">
        <f t="shared" si="112"/>
        <v/>
      </c>
      <c r="AJ278" s="382" t="str">
        <f t="shared" si="136"/>
        <v/>
      </c>
      <c r="AK278" s="384" t="str">
        <f t="shared" si="114"/>
        <v/>
      </c>
      <c r="AL278" s="385" t="str">
        <f t="shared" si="115"/>
        <v/>
      </c>
      <c r="AM278" s="397" t="str">
        <f t="shared" si="116"/>
        <v/>
      </c>
      <c r="AN278" s="38"/>
    </row>
    <row r="279" spans="1:40" ht="12.75" x14ac:dyDescent="0.2">
      <c r="A279" s="26"/>
      <c r="B279" s="38"/>
      <c r="C279" s="278" t="s">
        <v>549</v>
      </c>
      <c r="D279" s="278" t="str">
        <f t="shared" si="143"/>
        <v/>
      </c>
      <c r="E279" s="385" t="str">
        <f t="shared" si="142"/>
        <v/>
      </c>
      <c r="F279" s="394"/>
      <c r="G279" s="394"/>
      <c r="H279" s="394"/>
      <c r="I279" s="394"/>
      <c r="J279" s="394"/>
      <c r="K279" s="394"/>
      <c r="L279" s="394"/>
      <c r="M279" s="38"/>
      <c r="N279" s="382" t="str">
        <f t="shared" si="93"/>
        <v/>
      </c>
      <c r="O279" s="383" t="str">
        <f t="shared" si="94"/>
        <v/>
      </c>
      <c r="P279" s="382" t="str">
        <f t="shared" si="137"/>
        <v/>
      </c>
      <c r="Q279" s="384" t="str">
        <f t="shared" si="95"/>
        <v/>
      </c>
      <c r="R279" s="385" t="str">
        <f t="shared" si="138"/>
        <v/>
      </c>
      <c r="S279" s="383" t="str">
        <f t="shared" si="96"/>
        <v/>
      </c>
      <c r="T279" s="382" t="str">
        <f t="shared" si="132"/>
        <v/>
      </c>
      <c r="U279" s="386" t="str">
        <f t="shared" si="98"/>
        <v/>
      </c>
      <c r="V279" s="387" t="str">
        <f t="shared" si="99"/>
        <v/>
      </c>
      <c r="W279" s="383" t="str">
        <f t="shared" si="100"/>
        <v/>
      </c>
      <c r="X279" s="382" t="str">
        <f t="shared" si="133"/>
        <v/>
      </c>
      <c r="Y279" s="384" t="str">
        <f t="shared" si="102"/>
        <v/>
      </c>
      <c r="Z279" s="385" t="str">
        <f t="shared" si="103"/>
        <v/>
      </c>
      <c r="AA279" s="383" t="str">
        <f t="shared" si="104"/>
        <v/>
      </c>
      <c r="AB279" s="382" t="str">
        <f t="shared" si="134"/>
        <v/>
      </c>
      <c r="AC279" s="384" t="str">
        <f t="shared" si="106"/>
        <v/>
      </c>
      <c r="AD279" s="385" t="str">
        <f t="shared" si="107"/>
        <v/>
      </c>
      <c r="AE279" s="383" t="str">
        <f t="shared" si="108"/>
        <v/>
      </c>
      <c r="AF279" s="382" t="str">
        <f t="shared" si="135"/>
        <v/>
      </c>
      <c r="AG279" s="386" t="str">
        <f t="shared" si="110"/>
        <v/>
      </c>
      <c r="AH279" s="387" t="str">
        <f t="shared" si="111"/>
        <v/>
      </c>
      <c r="AI279" s="383" t="str">
        <f t="shared" si="112"/>
        <v/>
      </c>
      <c r="AJ279" s="382" t="str">
        <f t="shared" si="136"/>
        <v/>
      </c>
      <c r="AK279" s="384" t="str">
        <f t="shared" si="114"/>
        <v/>
      </c>
      <c r="AL279" s="385" t="str">
        <f t="shared" si="115"/>
        <v/>
      </c>
      <c r="AM279" s="397" t="str">
        <f t="shared" si="116"/>
        <v/>
      </c>
      <c r="AN279" s="38"/>
    </row>
    <row r="280" spans="1:40" ht="12.75" x14ac:dyDescent="0.2">
      <c r="A280" s="26"/>
      <c r="B280" s="38"/>
      <c r="C280" s="278" t="s">
        <v>549</v>
      </c>
      <c r="D280" s="278" t="str">
        <f t="shared" si="143"/>
        <v/>
      </c>
      <c r="E280" s="385" t="str">
        <f t="shared" si="142"/>
        <v/>
      </c>
      <c r="F280" s="394"/>
      <c r="G280" s="394"/>
      <c r="H280" s="394"/>
      <c r="I280" s="394"/>
      <c r="J280" s="394"/>
      <c r="K280" s="394"/>
      <c r="L280" s="394"/>
      <c r="M280" s="38"/>
      <c r="N280" s="382" t="str">
        <f t="shared" si="93"/>
        <v/>
      </c>
      <c r="O280" s="383" t="str">
        <f t="shared" si="94"/>
        <v/>
      </c>
      <c r="P280" s="382" t="str">
        <f t="shared" si="137"/>
        <v/>
      </c>
      <c r="Q280" s="384" t="str">
        <f t="shared" si="95"/>
        <v/>
      </c>
      <c r="R280" s="385" t="str">
        <f t="shared" si="138"/>
        <v/>
      </c>
      <c r="S280" s="383" t="str">
        <f t="shared" si="96"/>
        <v/>
      </c>
      <c r="T280" s="382" t="str">
        <f t="shared" si="132"/>
        <v/>
      </c>
      <c r="U280" s="386" t="str">
        <f t="shared" si="98"/>
        <v/>
      </c>
      <c r="V280" s="387" t="str">
        <f t="shared" si="99"/>
        <v/>
      </c>
      <c r="W280" s="383" t="str">
        <f t="shared" si="100"/>
        <v/>
      </c>
      <c r="X280" s="382" t="str">
        <f t="shared" si="133"/>
        <v/>
      </c>
      <c r="Y280" s="384" t="str">
        <f t="shared" si="102"/>
        <v/>
      </c>
      <c r="Z280" s="385" t="str">
        <f t="shared" si="103"/>
        <v/>
      </c>
      <c r="AA280" s="383" t="str">
        <f t="shared" si="104"/>
        <v/>
      </c>
      <c r="AB280" s="382" t="str">
        <f t="shared" si="134"/>
        <v/>
      </c>
      <c r="AC280" s="384" t="str">
        <f t="shared" si="106"/>
        <v/>
      </c>
      <c r="AD280" s="385" t="str">
        <f t="shared" si="107"/>
        <v/>
      </c>
      <c r="AE280" s="383" t="str">
        <f t="shared" si="108"/>
        <v/>
      </c>
      <c r="AF280" s="382" t="str">
        <f t="shared" si="135"/>
        <v/>
      </c>
      <c r="AG280" s="386" t="str">
        <f t="shared" si="110"/>
        <v/>
      </c>
      <c r="AH280" s="387" t="str">
        <f t="shared" si="111"/>
        <v/>
      </c>
      <c r="AI280" s="383" t="str">
        <f t="shared" si="112"/>
        <v/>
      </c>
      <c r="AJ280" s="382" t="str">
        <f t="shared" si="136"/>
        <v/>
      </c>
      <c r="AK280" s="384" t="str">
        <f t="shared" si="114"/>
        <v/>
      </c>
      <c r="AL280" s="385" t="str">
        <f t="shared" si="115"/>
        <v/>
      </c>
      <c r="AM280" s="397" t="str">
        <f t="shared" si="116"/>
        <v/>
      </c>
      <c r="AN280" s="38"/>
    </row>
    <row r="281" spans="1:40" ht="12.75" x14ac:dyDescent="0.2">
      <c r="A281" s="26"/>
      <c r="B281" s="38"/>
      <c r="C281" s="278" t="s">
        <v>549</v>
      </c>
      <c r="D281" s="278" t="str">
        <f t="shared" si="143"/>
        <v/>
      </c>
      <c r="E281" s="385" t="str">
        <f t="shared" si="142"/>
        <v/>
      </c>
      <c r="F281" s="394"/>
      <c r="G281" s="394"/>
      <c r="H281" s="394"/>
      <c r="I281" s="394"/>
      <c r="J281" s="394"/>
      <c r="K281" s="394"/>
      <c r="L281" s="394"/>
      <c r="M281" s="38"/>
      <c r="N281" s="382" t="str">
        <f t="shared" si="93"/>
        <v/>
      </c>
      <c r="O281" s="383" t="str">
        <f t="shared" si="94"/>
        <v/>
      </c>
      <c r="P281" s="382" t="str">
        <f t="shared" si="137"/>
        <v/>
      </c>
      <c r="Q281" s="384" t="str">
        <f t="shared" si="95"/>
        <v/>
      </c>
      <c r="R281" s="385" t="str">
        <f t="shared" si="138"/>
        <v/>
      </c>
      <c r="S281" s="383" t="str">
        <f t="shared" si="96"/>
        <v/>
      </c>
      <c r="T281" s="382" t="str">
        <f t="shared" si="132"/>
        <v/>
      </c>
      <c r="U281" s="386" t="str">
        <f t="shared" si="98"/>
        <v/>
      </c>
      <c r="V281" s="387" t="str">
        <f t="shared" si="99"/>
        <v/>
      </c>
      <c r="W281" s="383" t="str">
        <f t="shared" si="100"/>
        <v/>
      </c>
      <c r="X281" s="382" t="str">
        <f t="shared" si="133"/>
        <v/>
      </c>
      <c r="Y281" s="384" t="str">
        <f t="shared" si="102"/>
        <v/>
      </c>
      <c r="Z281" s="385" t="str">
        <f t="shared" si="103"/>
        <v/>
      </c>
      <c r="AA281" s="383" t="str">
        <f t="shared" si="104"/>
        <v/>
      </c>
      <c r="AB281" s="382" t="str">
        <f t="shared" si="134"/>
        <v/>
      </c>
      <c r="AC281" s="384" t="str">
        <f t="shared" si="106"/>
        <v/>
      </c>
      <c r="AD281" s="385" t="str">
        <f t="shared" si="107"/>
        <v/>
      </c>
      <c r="AE281" s="383" t="str">
        <f t="shared" si="108"/>
        <v/>
      </c>
      <c r="AF281" s="382" t="str">
        <f t="shared" si="135"/>
        <v/>
      </c>
      <c r="AG281" s="386" t="str">
        <f t="shared" si="110"/>
        <v/>
      </c>
      <c r="AH281" s="387" t="str">
        <f t="shared" si="111"/>
        <v/>
      </c>
      <c r="AI281" s="383" t="str">
        <f t="shared" si="112"/>
        <v/>
      </c>
      <c r="AJ281" s="382" t="str">
        <f t="shared" si="136"/>
        <v/>
      </c>
      <c r="AK281" s="384" t="str">
        <f t="shared" si="114"/>
        <v/>
      </c>
      <c r="AL281" s="385" t="str">
        <f t="shared" si="115"/>
        <v/>
      </c>
      <c r="AM281" s="397" t="str">
        <f t="shared" si="116"/>
        <v/>
      </c>
      <c r="AN281" s="38"/>
    </row>
    <row r="282" spans="1:40" ht="12.75" x14ac:dyDescent="0.2">
      <c r="A282" s="26"/>
      <c r="B282" s="38"/>
      <c r="C282" s="278" t="s">
        <v>549</v>
      </c>
      <c r="D282" s="278" t="str">
        <f t="shared" si="143"/>
        <v/>
      </c>
      <c r="E282" s="385" t="str">
        <f t="shared" si="142"/>
        <v/>
      </c>
      <c r="F282" s="394"/>
      <c r="G282" s="394"/>
      <c r="H282" s="394"/>
      <c r="I282" s="394"/>
      <c r="J282" s="394"/>
      <c r="K282" s="394"/>
      <c r="L282" s="394"/>
      <c r="M282" s="38"/>
      <c r="N282" s="382" t="str">
        <f t="shared" si="93"/>
        <v/>
      </c>
      <c r="O282" s="383" t="str">
        <f t="shared" si="94"/>
        <v/>
      </c>
      <c r="P282" s="382" t="str">
        <f t="shared" si="137"/>
        <v/>
      </c>
      <c r="Q282" s="384" t="str">
        <f t="shared" si="95"/>
        <v/>
      </c>
      <c r="R282" s="385" t="str">
        <f t="shared" si="138"/>
        <v/>
      </c>
      <c r="S282" s="383" t="str">
        <f t="shared" si="96"/>
        <v/>
      </c>
      <c r="T282" s="382" t="str">
        <f t="shared" si="132"/>
        <v/>
      </c>
      <c r="U282" s="386" t="str">
        <f t="shared" si="98"/>
        <v/>
      </c>
      <c r="V282" s="387" t="str">
        <f t="shared" si="99"/>
        <v/>
      </c>
      <c r="W282" s="383" t="str">
        <f t="shared" si="100"/>
        <v/>
      </c>
      <c r="X282" s="382" t="str">
        <f t="shared" si="133"/>
        <v/>
      </c>
      <c r="Y282" s="384" t="str">
        <f t="shared" si="102"/>
        <v/>
      </c>
      <c r="Z282" s="385" t="str">
        <f t="shared" si="103"/>
        <v/>
      </c>
      <c r="AA282" s="383" t="str">
        <f t="shared" si="104"/>
        <v/>
      </c>
      <c r="AB282" s="382" t="str">
        <f t="shared" si="134"/>
        <v/>
      </c>
      <c r="AC282" s="384" t="str">
        <f t="shared" si="106"/>
        <v/>
      </c>
      <c r="AD282" s="385" t="str">
        <f t="shared" si="107"/>
        <v/>
      </c>
      <c r="AE282" s="383" t="str">
        <f t="shared" si="108"/>
        <v/>
      </c>
      <c r="AF282" s="382" t="str">
        <f t="shared" si="135"/>
        <v/>
      </c>
      <c r="AG282" s="386" t="str">
        <f t="shared" si="110"/>
        <v/>
      </c>
      <c r="AH282" s="387" t="str">
        <f t="shared" si="111"/>
        <v/>
      </c>
      <c r="AI282" s="383" t="str">
        <f t="shared" si="112"/>
        <v/>
      </c>
      <c r="AJ282" s="382" t="str">
        <f t="shared" si="136"/>
        <v/>
      </c>
      <c r="AK282" s="384" t="str">
        <f t="shared" si="114"/>
        <v/>
      </c>
      <c r="AL282" s="385" t="str">
        <f t="shared" si="115"/>
        <v/>
      </c>
      <c r="AM282" s="397" t="str">
        <f t="shared" si="116"/>
        <v/>
      </c>
      <c r="AN282" s="38"/>
    </row>
    <row r="283" spans="1:40" s="163" customFormat="1" ht="12.75" x14ac:dyDescent="0.2">
      <c r="A283" s="511"/>
      <c r="B283" s="512"/>
      <c r="C283" s="547"/>
      <c r="D283" s="547" t="s">
        <v>525</v>
      </c>
      <c r="E283" s="385">
        <f>E157</f>
        <v>2390.6687028326869</v>
      </c>
      <c r="F283" s="385">
        <f>F640/'WK3 - Notional GI 16-17 YIELD'!$D$71</f>
        <v>2426.5287333751771</v>
      </c>
      <c r="G283" s="385">
        <f>G640/'WK3 - Notional GI 16-17 YIELD'!$D$71</f>
        <v>2487.1919517095562</v>
      </c>
      <c r="H283" s="385">
        <f>H640/'WK3 - Notional GI 16-17 YIELD'!$D$71</f>
        <v>2549.3717505022951</v>
      </c>
      <c r="I283" s="385">
        <f>I640/'WK3 - Notional GI 16-17 YIELD'!$D$71</f>
        <v>2613.1060442648518</v>
      </c>
      <c r="J283" s="385">
        <f>J640/'WK3 - Notional GI 16-17 YIELD'!$D$71</f>
        <v>2678.4336953714737</v>
      </c>
      <c r="K283" s="385">
        <f>K640/'WK3 - Notional GI 16-17 YIELD'!$D$71</f>
        <v>2745.3945377557598</v>
      </c>
      <c r="L283" s="385">
        <f>L640/'WK3 - Notional GI 16-17 YIELD'!$D$71</f>
        <v>2814.0294011996534</v>
      </c>
      <c r="M283" s="512"/>
      <c r="N283" s="382">
        <f t="shared" si="93"/>
        <v>35.860030542490222</v>
      </c>
      <c r="O283" s="383">
        <f t="shared" si="94"/>
        <v>1.4999999999999966E-2</v>
      </c>
      <c r="P283" s="382">
        <f t="shared" si="137"/>
        <v>60.663218334379053</v>
      </c>
      <c r="Q283" s="384">
        <f t="shared" si="95"/>
        <v>2.4999999999999845E-2</v>
      </c>
      <c r="R283" s="385">
        <f t="shared" si="138"/>
        <v>96.523248876869275</v>
      </c>
      <c r="S283" s="383">
        <f t="shared" si="96"/>
        <v>4.0374999999999807E-2</v>
      </c>
      <c r="T283" s="382">
        <f t="shared" si="132"/>
        <v>62.179798792738893</v>
      </c>
      <c r="U283" s="386">
        <f t="shared" si="98"/>
        <v>2.4999999999999994E-2</v>
      </c>
      <c r="V283" s="387">
        <f t="shared" si="99"/>
        <v>158.70304766960817</v>
      </c>
      <c r="W283" s="383">
        <f t="shared" si="100"/>
        <v>6.6384374999999801E-2</v>
      </c>
      <c r="X283" s="382">
        <f t="shared" si="133"/>
        <v>63.734293762556717</v>
      </c>
      <c r="Y283" s="384">
        <f t="shared" si="102"/>
        <v>2.4999999999999741E-2</v>
      </c>
      <c r="Z283" s="385">
        <f t="shared" si="103"/>
        <v>222.43734143216489</v>
      </c>
      <c r="AA283" s="383">
        <f t="shared" si="104"/>
        <v>9.3043984374999514E-2</v>
      </c>
      <c r="AB283" s="382">
        <f t="shared" si="134"/>
        <v>65.327651106621943</v>
      </c>
      <c r="AC283" s="384">
        <f t="shared" si="106"/>
        <v>2.5000000000000248E-2</v>
      </c>
      <c r="AD283" s="385">
        <f t="shared" si="107"/>
        <v>287.76499253878683</v>
      </c>
      <c r="AE283" s="383">
        <f t="shared" si="108"/>
        <v>0.12037008398437478</v>
      </c>
      <c r="AF283" s="382">
        <f t="shared" si="135"/>
        <v>66.960842384286025</v>
      </c>
      <c r="AG283" s="386">
        <f t="shared" si="110"/>
        <v>2.4999999999999696E-2</v>
      </c>
      <c r="AH283" s="387">
        <f t="shared" si="111"/>
        <v>354.72583492307285</v>
      </c>
      <c r="AI283" s="383">
        <f t="shared" si="112"/>
        <v>0.14837933608398379</v>
      </c>
      <c r="AJ283" s="382">
        <f t="shared" si="136"/>
        <v>68.634863443893664</v>
      </c>
      <c r="AK283" s="384">
        <f t="shared" si="114"/>
        <v>2.499999999999988E-2</v>
      </c>
      <c r="AL283" s="385">
        <f t="shared" si="115"/>
        <v>423.36069836696652</v>
      </c>
      <c r="AM283" s="397">
        <f t="shared" si="116"/>
        <v>0.17708881948608327</v>
      </c>
      <c r="AN283" s="512"/>
    </row>
    <row r="284" spans="1:40" ht="12.75" x14ac:dyDescent="0.2">
      <c r="A284" s="26"/>
      <c r="B284" s="38"/>
      <c r="C284" s="278" t="s">
        <v>247</v>
      </c>
      <c r="D284" s="278" t="str">
        <f>D158</f>
        <v/>
      </c>
      <c r="E284" s="385" t="str">
        <f>E158</f>
        <v/>
      </c>
      <c r="F284" s="394"/>
      <c r="G284" s="394"/>
      <c r="H284" s="394"/>
      <c r="I284" s="394"/>
      <c r="J284" s="394"/>
      <c r="K284" s="394"/>
      <c r="L284" s="394"/>
      <c r="M284" s="38"/>
      <c r="N284" s="382" t="str">
        <f t="shared" si="93"/>
        <v/>
      </c>
      <c r="O284" s="383" t="str">
        <f t="shared" si="94"/>
        <v/>
      </c>
      <c r="P284" s="382" t="str">
        <f t="shared" si="137"/>
        <v/>
      </c>
      <c r="Q284" s="384" t="str">
        <f t="shared" si="95"/>
        <v/>
      </c>
      <c r="R284" s="385" t="str">
        <f t="shared" si="138"/>
        <v/>
      </c>
      <c r="S284" s="383" t="str">
        <f t="shared" si="96"/>
        <v/>
      </c>
      <c r="T284" s="382" t="str">
        <f t="shared" si="132"/>
        <v/>
      </c>
      <c r="U284" s="386" t="str">
        <f t="shared" si="98"/>
        <v/>
      </c>
      <c r="V284" s="387" t="str">
        <f t="shared" si="99"/>
        <v/>
      </c>
      <c r="W284" s="383" t="str">
        <f t="shared" si="100"/>
        <v/>
      </c>
      <c r="X284" s="382" t="str">
        <f t="shared" si="133"/>
        <v/>
      </c>
      <c r="Y284" s="384" t="str">
        <f t="shared" si="102"/>
        <v/>
      </c>
      <c r="Z284" s="385" t="str">
        <f t="shared" si="103"/>
        <v/>
      </c>
      <c r="AA284" s="383" t="str">
        <f t="shared" si="104"/>
        <v/>
      </c>
      <c r="AB284" s="382" t="str">
        <f t="shared" si="134"/>
        <v/>
      </c>
      <c r="AC284" s="384" t="str">
        <f t="shared" si="106"/>
        <v/>
      </c>
      <c r="AD284" s="385" t="str">
        <f t="shared" si="107"/>
        <v/>
      </c>
      <c r="AE284" s="383" t="str">
        <f t="shared" si="108"/>
        <v/>
      </c>
      <c r="AF284" s="382" t="str">
        <f t="shared" si="135"/>
        <v/>
      </c>
      <c r="AG284" s="386" t="str">
        <f t="shared" si="110"/>
        <v/>
      </c>
      <c r="AH284" s="387" t="str">
        <f t="shared" si="111"/>
        <v/>
      </c>
      <c r="AI284" s="383" t="str">
        <f t="shared" si="112"/>
        <v/>
      </c>
      <c r="AJ284" s="382" t="str">
        <f t="shared" si="136"/>
        <v/>
      </c>
      <c r="AK284" s="384" t="str">
        <f t="shared" si="114"/>
        <v/>
      </c>
      <c r="AL284" s="385" t="str">
        <f t="shared" si="115"/>
        <v/>
      </c>
      <c r="AM284" s="397" t="str">
        <f t="shared" si="116"/>
        <v/>
      </c>
      <c r="AN284" s="38"/>
    </row>
    <row r="285" spans="1:40" ht="12.75" x14ac:dyDescent="0.2">
      <c r="A285" s="26"/>
      <c r="B285" s="38"/>
      <c r="C285" s="278" t="s">
        <v>247</v>
      </c>
      <c r="D285" s="278" t="str">
        <f t="shared" ref="D285:E303" si="144">D159</f>
        <v/>
      </c>
      <c r="E285" s="385" t="str">
        <f t="shared" si="144"/>
        <v/>
      </c>
      <c r="F285" s="394"/>
      <c r="G285" s="394"/>
      <c r="H285" s="394"/>
      <c r="I285" s="394"/>
      <c r="J285" s="394"/>
      <c r="K285" s="394"/>
      <c r="L285" s="394"/>
      <c r="M285" s="38"/>
      <c r="N285" s="382" t="str">
        <f t="shared" si="93"/>
        <v/>
      </c>
      <c r="O285" s="383" t="str">
        <f t="shared" si="94"/>
        <v/>
      </c>
      <c r="P285" s="382" t="str">
        <f t="shared" si="137"/>
        <v/>
      </c>
      <c r="Q285" s="384" t="str">
        <f t="shared" si="95"/>
        <v/>
      </c>
      <c r="R285" s="385" t="str">
        <f t="shared" si="138"/>
        <v/>
      </c>
      <c r="S285" s="383" t="str">
        <f t="shared" si="96"/>
        <v/>
      </c>
      <c r="T285" s="382" t="str">
        <f t="shared" si="132"/>
        <v/>
      </c>
      <c r="U285" s="386" t="str">
        <f t="shared" si="98"/>
        <v/>
      </c>
      <c r="V285" s="387" t="str">
        <f t="shared" si="99"/>
        <v/>
      </c>
      <c r="W285" s="383" t="str">
        <f t="shared" si="100"/>
        <v/>
      </c>
      <c r="X285" s="382" t="str">
        <f t="shared" si="133"/>
        <v/>
      </c>
      <c r="Y285" s="384" t="str">
        <f t="shared" si="102"/>
        <v/>
      </c>
      <c r="Z285" s="385" t="str">
        <f t="shared" si="103"/>
        <v/>
      </c>
      <c r="AA285" s="383" t="str">
        <f t="shared" si="104"/>
        <v/>
      </c>
      <c r="AB285" s="382" t="str">
        <f t="shared" si="134"/>
        <v/>
      </c>
      <c r="AC285" s="384" t="str">
        <f t="shared" si="106"/>
        <v/>
      </c>
      <c r="AD285" s="385" t="str">
        <f t="shared" si="107"/>
        <v/>
      </c>
      <c r="AE285" s="383" t="str">
        <f t="shared" si="108"/>
        <v/>
      </c>
      <c r="AF285" s="382" t="str">
        <f t="shared" si="135"/>
        <v/>
      </c>
      <c r="AG285" s="386" t="str">
        <f t="shared" si="110"/>
        <v/>
      </c>
      <c r="AH285" s="387" t="str">
        <f t="shared" si="111"/>
        <v/>
      </c>
      <c r="AI285" s="383" t="str">
        <f t="shared" si="112"/>
        <v/>
      </c>
      <c r="AJ285" s="382" t="str">
        <f t="shared" si="136"/>
        <v/>
      </c>
      <c r="AK285" s="384" t="str">
        <f t="shared" si="114"/>
        <v/>
      </c>
      <c r="AL285" s="385" t="str">
        <f t="shared" si="115"/>
        <v/>
      </c>
      <c r="AM285" s="397" t="str">
        <f t="shared" si="116"/>
        <v/>
      </c>
      <c r="AN285" s="38"/>
    </row>
    <row r="286" spans="1:40" ht="12.75" x14ac:dyDescent="0.2">
      <c r="A286" s="26"/>
      <c r="B286" s="38"/>
      <c r="C286" s="278" t="s">
        <v>247</v>
      </c>
      <c r="D286" s="278" t="str">
        <f t="shared" si="144"/>
        <v/>
      </c>
      <c r="E286" s="385" t="str">
        <f t="shared" si="144"/>
        <v/>
      </c>
      <c r="F286" s="394"/>
      <c r="G286" s="394"/>
      <c r="H286" s="394"/>
      <c r="I286" s="394"/>
      <c r="J286" s="394"/>
      <c r="K286" s="394"/>
      <c r="L286" s="394"/>
      <c r="M286" s="38"/>
      <c r="N286" s="382" t="str">
        <f t="shared" si="93"/>
        <v/>
      </c>
      <c r="O286" s="383" t="str">
        <f t="shared" si="94"/>
        <v/>
      </c>
      <c r="P286" s="382" t="str">
        <f t="shared" si="137"/>
        <v/>
      </c>
      <c r="Q286" s="384" t="str">
        <f t="shared" si="95"/>
        <v/>
      </c>
      <c r="R286" s="385" t="str">
        <f t="shared" si="138"/>
        <v/>
      </c>
      <c r="S286" s="383" t="str">
        <f t="shared" si="96"/>
        <v/>
      </c>
      <c r="T286" s="382" t="str">
        <f t="shared" si="132"/>
        <v/>
      </c>
      <c r="U286" s="386" t="str">
        <f t="shared" si="98"/>
        <v/>
      </c>
      <c r="V286" s="387" t="str">
        <f t="shared" si="99"/>
        <v/>
      </c>
      <c r="W286" s="383" t="str">
        <f t="shared" si="100"/>
        <v/>
      </c>
      <c r="X286" s="382" t="str">
        <f t="shared" si="133"/>
        <v/>
      </c>
      <c r="Y286" s="384" t="str">
        <f t="shared" si="102"/>
        <v/>
      </c>
      <c r="Z286" s="385" t="str">
        <f t="shared" si="103"/>
        <v/>
      </c>
      <c r="AA286" s="383" t="str">
        <f t="shared" si="104"/>
        <v/>
      </c>
      <c r="AB286" s="382" t="str">
        <f t="shared" si="134"/>
        <v/>
      </c>
      <c r="AC286" s="384" t="str">
        <f t="shared" si="106"/>
        <v/>
      </c>
      <c r="AD286" s="385" t="str">
        <f t="shared" si="107"/>
        <v/>
      </c>
      <c r="AE286" s="383" t="str">
        <f t="shared" si="108"/>
        <v/>
      </c>
      <c r="AF286" s="382" t="str">
        <f t="shared" si="135"/>
        <v/>
      </c>
      <c r="AG286" s="386" t="str">
        <f t="shared" si="110"/>
        <v/>
      </c>
      <c r="AH286" s="387" t="str">
        <f t="shared" si="111"/>
        <v/>
      </c>
      <c r="AI286" s="383" t="str">
        <f t="shared" si="112"/>
        <v/>
      </c>
      <c r="AJ286" s="382" t="str">
        <f t="shared" si="136"/>
        <v/>
      </c>
      <c r="AK286" s="384" t="str">
        <f t="shared" si="114"/>
        <v/>
      </c>
      <c r="AL286" s="385" t="str">
        <f t="shared" si="115"/>
        <v/>
      </c>
      <c r="AM286" s="397" t="str">
        <f t="shared" si="116"/>
        <v/>
      </c>
      <c r="AN286" s="38"/>
    </row>
    <row r="287" spans="1:40" ht="12.75" x14ac:dyDescent="0.2">
      <c r="A287" s="26"/>
      <c r="B287" s="38"/>
      <c r="C287" s="278" t="s">
        <v>247</v>
      </c>
      <c r="D287" s="278" t="str">
        <f t="shared" si="144"/>
        <v/>
      </c>
      <c r="E287" s="385" t="str">
        <f t="shared" si="144"/>
        <v/>
      </c>
      <c r="F287" s="394"/>
      <c r="G287" s="394"/>
      <c r="H287" s="394"/>
      <c r="I287" s="394"/>
      <c r="J287" s="394"/>
      <c r="K287" s="394"/>
      <c r="L287" s="394"/>
      <c r="M287" s="38"/>
      <c r="N287" s="382" t="str">
        <f t="shared" si="93"/>
        <v/>
      </c>
      <c r="O287" s="383" t="str">
        <f t="shared" si="94"/>
        <v/>
      </c>
      <c r="P287" s="382" t="str">
        <f t="shared" si="137"/>
        <v/>
      </c>
      <c r="Q287" s="384" t="str">
        <f t="shared" si="95"/>
        <v/>
      </c>
      <c r="R287" s="385" t="str">
        <f t="shared" si="138"/>
        <v/>
      </c>
      <c r="S287" s="383" t="str">
        <f t="shared" si="96"/>
        <v/>
      </c>
      <c r="T287" s="382" t="str">
        <f t="shared" si="132"/>
        <v/>
      </c>
      <c r="U287" s="386" t="str">
        <f t="shared" si="98"/>
        <v/>
      </c>
      <c r="V287" s="387" t="str">
        <f t="shared" si="99"/>
        <v/>
      </c>
      <c r="W287" s="383" t="str">
        <f t="shared" si="100"/>
        <v/>
      </c>
      <c r="X287" s="382" t="str">
        <f t="shared" si="133"/>
        <v/>
      </c>
      <c r="Y287" s="384" t="str">
        <f t="shared" si="102"/>
        <v/>
      </c>
      <c r="Z287" s="385" t="str">
        <f t="shared" si="103"/>
        <v/>
      </c>
      <c r="AA287" s="383" t="str">
        <f t="shared" si="104"/>
        <v/>
      </c>
      <c r="AB287" s="382" t="str">
        <f t="shared" si="134"/>
        <v/>
      </c>
      <c r="AC287" s="384" t="str">
        <f t="shared" si="106"/>
        <v/>
      </c>
      <c r="AD287" s="385" t="str">
        <f t="shared" si="107"/>
        <v/>
      </c>
      <c r="AE287" s="383" t="str">
        <f t="shared" si="108"/>
        <v/>
      </c>
      <c r="AF287" s="382" t="str">
        <f t="shared" si="135"/>
        <v/>
      </c>
      <c r="AG287" s="386" t="str">
        <f t="shared" si="110"/>
        <v/>
      </c>
      <c r="AH287" s="387" t="str">
        <f t="shared" si="111"/>
        <v/>
      </c>
      <c r="AI287" s="383" t="str">
        <f t="shared" si="112"/>
        <v/>
      </c>
      <c r="AJ287" s="382" t="str">
        <f t="shared" si="136"/>
        <v/>
      </c>
      <c r="AK287" s="384" t="str">
        <f t="shared" si="114"/>
        <v/>
      </c>
      <c r="AL287" s="385" t="str">
        <f t="shared" si="115"/>
        <v/>
      </c>
      <c r="AM287" s="397" t="str">
        <f t="shared" si="116"/>
        <v/>
      </c>
      <c r="AN287" s="38"/>
    </row>
    <row r="288" spans="1:40" ht="12.75" x14ac:dyDescent="0.2">
      <c r="A288" s="26"/>
      <c r="B288" s="38"/>
      <c r="C288" s="278" t="s">
        <v>247</v>
      </c>
      <c r="D288" s="278" t="str">
        <f t="shared" si="144"/>
        <v/>
      </c>
      <c r="E288" s="385" t="str">
        <f t="shared" si="144"/>
        <v/>
      </c>
      <c r="F288" s="394"/>
      <c r="G288" s="394"/>
      <c r="H288" s="394"/>
      <c r="I288" s="394"/>
      <c r="J288" s="394"/>
      <c r="K288" s="394"/>
      <c r="L288" s="394"/>
      <c r="M288" s="38"/>
      <c r="N288" s="382" t="str">
        <f t="shared" si="93"/>
        <v/>
      </c>
      <c r="O288" s="383" t="str">
        <f t="shared" si="94"/>
        <v/>
      </c>
      <c r="P288" s="382" t="str">
        <f t="shared" si="137"/>
        <v/>
      </c>
      <c r="Q288" s="384" t="str">
        <f t="shared" si="95"/>
        <v/>
      </c>
      <c r="R288" s="385" t="str">
        <f t="shared" si="138"/>
        <v/>
      </c>
      <c r="S288" s="383" t="str">
        <f t="shared" si="96"/>
        <v/>
      </c>
      <c r="T288" s="382" t="str">
        <f t="shared" si="132"/>
        <v/>
      </c>
      <c r="U288" s="386" t="str">
        <f t="shared" si="98"/>
        <v/>
      </c>
      <c r="V288" s="387" t="str">
        <f t="shared" si="99"/>
        <v/>
      </c>
      <c r="W288" s="383" t="str">
        <f t="shared" si="100"/>
        <v/>
      </c>
      <c r="X288" s="382" t="str">
        <f t="shared" si="133"/>
        <v/>
      </c>
      <c r="Y288" s="384" t="str">
        <f t="shared" si="102"/>
        <v/>
      </c>
      <c r="Z288" s="385" t="str">
        <f t="shared" si="103"/>
        <v/>
      </c>
      <c r="AA288" s="383" t="str">
        <f t="shared" si="104"/>
        <v/>
      </c>
      <c r="AB288" s="382" t="str">
        <f t="shared" si="134"/>
        <v/>
      </c>
      <c r="AC288" s="384" t="str">
        <f t="shared" si="106"/>
        <v/>
      </c>
      <c r="AD288" s="385" t="str">
        <f t="shared" si="107"/>
        <v/>
      </c>
      <c r="AE288" s="383" t="str">
        <f t="shared" si="108"/>
        <v/>
      </c>
      <c r="AF288" s="382" t="str">
        <f t="shared" si="135"/>
        <v/>
      </c>
      <c r="AG288" s="386" t="str">
        <f t="shared" si="110"/>
        <v/>
      </c>
      <c r="AH288" s="387" t="str">
        <f t="shared" si="111"/>
        <v/>
      </c>
      <c r="AI288" s="383" t="str">
        <f t="shared" si="112"/>
        <v/>
      </c>
      <c r="AJ288" s="382" t="str">
        <f t="shared" si="136"/>
        <v/>
      </c>
      <c r="AK288" s="384" t="str">
        <f t="shared" si="114"/>
        <v/>
      </c>
      <c r="AL288" s="385" t="str">
        <f t="shared" si="115"/>
        <v/>
      </c>
      <c r="AM288" s="397" t="str">
        <f t="shared" si="116"/>
        <v/>
      </c>
      <c r="AN288" s="38"/>
    </row>
    <row r="289" spans="1:40" ht="12.75" x14ac:dyDescent="0.2">
      <c r="A289" s="26"/>
      <c r="B289" s="38"/>
      <c r="C289" s="278" t="s">
        <v>247</v>
      </c>
      <c r="D289" s="278" t="str">
        <f t="shared" si="144"/>
        <v/>
      </c>
      <c r="E289" s="385" t="str">
        <f t="shared" si="144"/>
        <v/>
      </c>
      <c r="F289" s="394"/>
      <c r="G289" s="394"/>
      <c r="H289" s="394"/>
      <c r="I289" s="394"/>
      <c r="J289" s="394"/>
      <c r="K289" s="394"/>
      <c r="L289" s="394"/>
      <c r="M289" s="38"/>
      <c r="N289" s="382" t="str">
        <f t="shared" si="93"/>
        <v/>
      </c>
      <c r="O289" s="383" t="str">
        <f t="shared" si="94"/>
        <v/>
      </c>
      <c r="P289" s="382" t="str">
        <f t="shared" si="137"/>
        <v/>
      </c>
      <c r="Q289" s="384" t="str">
        <f t="shared" si="95"/>
        <v/>
      </c>
      <c r="R289" s="385" t="str">
        <f t="shared" si="138"/>
        <v/>
      </c>
      <c r="S289" s="383" t="str">
        <f t="shared" si="96"/>
        <v/>
      </c>
      <c r="T289" s="382" t="str">
        <f t="shared" si="132"/>
        <v/>
      </c>
      <c r="U289" s="386" t="str">
        <f t="shared" si="98"/>
        <v/>
      </c>
      <c r="V289" s="387" t="str">
        <f t="shared" si="99"/>
        <v/>
      </c>
      <c r="W289" s="383" t="str">
        <f t="shared" si="100"/>
        <v/>
      </c>
      <c r="X289" s="382" t="str">
        <f t="shared" si="133"/>
        <v/>
      </c>
      <c r="Y289" s="384" t="str">
        <f t="shared" si="102"/>
        <v/>
      </c>
      <c r="Z289" s="385" t="str">
        <f t="shared" si="103"/>
        <v/>
      </c>
      <c r="AA289" s="383" t="str">
        <f t="shared" si="104"/>
        <v/>
      </c>
      <c r="AB289" s="382" t="str">
        <f t="shared" si="134"/>
        <v/>
      </c>
      <c r="AC289" s="384" t="str">
        <f t="shared" si="106"/>
        <v/>
      </c>
      <c r="AD289" s="385" t="str">
        <f t="shared" si="107"/>
        <v/>
      </c>
      <c r="AE289" s="383" t="str">
        <f t="shared" si="108"/>
        <v/>
      </c>
      <c r="AF289" s="382" t="str">
        <f t="shared" si="135"/>
        <v/>
      </c>
      <c r="AG289" s="386" t="str">
        <f t="shared" si="110"/>
        <v/>
      </c>
      <c r="AH289" s="387" t="str">
        <f t="shared" si="111"/>
        <v/>
      </c>
      <c r="AI289" s="383" t="str">
        <f t="shared" si="112"/>
        <v/>
      </c>
      <c r="AJ289" s="382" t="str">
        <f t="shared" si="136"/>
        <v/>
      </c>
      <c r="AK289" s="384" t="str">
        <f t="shared" si="114"/>
        <v/>
      </c>
      <c r="AL289" s="385" t="str">
        <f t="shared" si="115"/>
        <v/>
      </c>
      <c r="AM289" s="397" t="str">
        <f t="shared" si="116"/>
        <v/>
      </c>
      <c r="AN289" s="38"/>
    </row>
    <row r="290" spans="1:40" ht="12.75" x14ac:dyDescent="0.2">
      <c r="A290" s="26"/>
      <c r="B290" s="38"/>
      <c r="C290" s="278" t="s">
        <v>247</v>
      </c>
      <c r="D290" s="278" t="str">
        <f t="shared" si="144"/>
        <v/>
      </c>
      <c r="E290" s="385" t="str">
        <f t="shared" si="144"/>
        <v/>
      </c>
      <c r="F290" s="394"/>
      <c r="G290" s="394"/>
      <c r="H290" s="394"/>
      <c r="I290" s="394"/>
      <c r="J290" s="394"/>
      <c r="K290" s="394"/>
      <c r="L290" s="394"/>
      <c r="M290" s="38"/>
      <c r="N290" s="382" t="str">
        <f t="shared" si="93"/>
        <v/>
      </c>
      <c r="O290" s="383" t="str">
        <f t="shared" si="94"/>
        <v/>
      </c>
      <c r="P290" s="382" t="str">
        <f t="shared" si="137"/>
        <v/>
      </c>
      <c r="Q290" s="384" t="str">
        <f t="shared" si="95"/>
        <v/>
      </c>
      <c r="R290" s="385" t="str">
        <f t="shared" si="138"/>
        <v/>
      </c>
      <c r="S290" s="383" t="str">
        <f t="shared" si="96"/>
        <v/>
      </c>
      <c r="T290" s="382" t="str">
        <f t="shared" si="132"/>
        <v/>
      </c>
      <c r="U290" s="386" t="str">
        <f t="shared" si="98"/>
        <v/>
      </c>
      <c r="V290" s="387" t="str">
        <f t="shared" si="99"/>
        <v/>
      </c>
      <c r="W290" s="383" t="str">
        <f t="shared" si="100"/>
        <v/>
      </c>
      <c r="X290" s="382" t="str">
        <f t="shared" si="133"/>
        <v/>
      </c>
      <c r="Y290" s="384" t="str">
        <f t="shared" si="102"/>
        <v/>
      </c>
      <c r="Z290" s="385" t="str">
        <f t="shared" si="103"/>
        <v/>
      </c>
      <c r="AA290" s="383" t="str">
        <f t="shared" si="104"/>
        <v/>
      </c>
      <c r="AB290" s="382" t="str">
        <f t="shared" si="134"/>
        <v/>
      </c>
      <c r="AC290" s="384" t="str">
        <f t="shared" si="106"/>
        <v/>
      </c>
      <c r="AD290" s="385" t="str">
        <f t="shared" si="107"/>
        <v/>
      </c>
      <c r="AE290" s="383" t="str">
        <f t="shared" si="108"/>
        <v/>
      </c>
      <c r="AF290" s="382" t="str">
        <f t="shared" si="135"/>
        <v/>
      </c>
      <c r="AG290" s="386" t="str">
        <f t="shared" si="110"/>
        <v/>
      </c>
      <c r="AH290" s="387" t="str">
        <f t="shared" si="111"/>
        <v/>
      </c>
      <c r="AI290" s="383" t="str">
        <f t="shared" si="112"/>
        <v/>
      </c>
      <c r="AJ290" s="382" t="str">
        <f t="shared" si="136"/>
        <v/>
      </c>
      <c r="AK290" s="384" t="str">
        <f t="shared" si="114"/>
        <v/>
      </c>
      <c r="AL290" s="385" t="str">
        <f t="shared" si="115"/>
        <v/>
      </c>
      <c r="AM290" s="397" t="str">
        <f t="shared" si="116"/>
        <v/>
      </c>
      <c r="AN290" s="38"/>
    </row>
    <row r="291" spans="1:40" ht="12.75" x14ac:dyDescent="0.2">
      <c r="A291" s="26"/>
      <c r="B291" s="38"/>
      <c r="C291" s="278" t="s">
        <v>247</v>
      </c>
      <c r="D291" s="278" t="str">
        <f t="shared" si="144"/>
        <v/>
      </c>
      <c r="E291" s="385" t="str">
        <f t="shared" si="144"/>
        <v/>
      </c>
      <c r="F291" s="394"/>
      <c r="G291" s="394"/>
      <c r="H291" s="394"/>
      <c r="I291" s="394"/>
      <c r="J291" s="394"/>
      <c r="K291" s="394"/>
      <c r="L291" s="394"/>
      <c r="M291" s="38"/>
      <c r="N291" s="382" t="str">
        <f t="shared" si="93"/>
        <v/>
      </c>
      <c r="O291" s="383" t="str">
        <f t="shared" si="94"/>
        <v/>
      </c>
      <c r="P291" s="382" t="str">
        <f t="shared" si="137"/>
        <v/>
      </c>
      <c r="Q291" s="384" t="str">
        <f t="shared" si="95"/>
        <v/>
      </c>
      <c r="R291" s="385" t="str">
        <f t="shared" si="138"/>
        <v/>
      </c>
      <c r="S291" s="383" t="str">
        <f t="shared" si="96"/>
        <v/>
      </c>
      <c r="T291" s="382" t="str">
        <f t="shared" si="132"/>
        <v/>
      </c>
      <c r="U291" s="386" t="str">
        <f t="shared" si="98"/>
        <v/>
      </c>
      <c r="V291" s="387" t="str">
        <f t="shared" si="99"/>
        <v/>
      </c>
      <c r="W291" s="383" t="str">
        <f t="shared" si="100"/>
        <v/>
      </c>
      <c r="X291" s="382" t="str">
        <f t="shared" si="133"/>
        <v/>
      </c>
      <c r="Y291" s="384" t="str">
        <f t="shared" si="102"/>
        <v/>
      </c>
      <c r="Z291" s="385" t="str">
        <f t="shared" si="103"/>
        <v/>
      </c>
      <c r="AA291" s="383" t="str">
        <f t="shared" si="104"/>
        <v/>
      </c>
      <c r="AB291" s="382" t="str">
        <f t="shared" si="134"/>
        <v/>
      </c>
      <c r="AC291" s="384" t="str">
        <f t="shared" si="106"/>
        <v/>
      </c>
      <c r="AD291" s="385" t="str">
        <f t="shared" si="107"/>
        <v/>
      </c>
      <c r="AE291" s="383" t="str">
        <f t="shared" si="108"/>
        <v/>
      </c>
      <c r="AF291" s="382" t="str">
        <f t="shared" si="135"/>
        <v/>
      </c>
      <c r="AG291" s="386" t="str">
        <f t="shared" si="110"/>
        <v/>
      </c>
      <c r="AH291" s="387" t="str">
        <f t="shared" si="111"/>
        <v/>
      </c>
      <c r="AI291" s="383" t="str">
        <f t="shared" si="112"/>
        <v/>
      </c>
      <c r="AJ291" s="382" t="str">
        <f t="shared" si="136"/>
        <v/>
      </c>
      <c r="AK291" s="384" t="str">
        <f t="shared" si="114"/>
        <v/>
      </c>
      <c r="AL291" s="385" t="str">
        <f t="shared" si="115"/>
        <v/>
      </c>
      <c r="AM291" s="397" t="str">
        <f t="shared" si="116"/>
        <v/>
      </c>
      <c r="AN291" s="38"/>
    </row>
    <row r="292" spans="1:40" ht="12.75" x14ac:dyDescent="0.2">
      <c r="A292" s="26"/>
      <c r="B292" s="38"/>
      <c r="C292" s="278" t="s">
        <v>247</v>
      </c>
      <c r="D292" s="278" t="str">
        <f t="shared" si="144"/>
        <v/>
      </c>
      <c r="E292" s="385" t="str">
        <f t="shared" si="144"/>
        <v/>
      </c>
      <c r="F292" s="394"/>
      <c r="G292" s="394"/>
      <c r="H292" s="394"/>
      <c r="I292" s="394"/>
      <c r="J292" s="394"/>
      <c r="K292" s="394"/>
      <c r="L292" s="394"/>
      <c r="M292" s="38"/>
      <c r="N292" s="382" t="str">
        <f t="shared" si="93"/>
        <v/>
      </c>
      <c r="O292" s="383" t="str">
        <f t="shared" si="94"/>
        <v/>
      </c>
      <c r="P292" s="382" t="str">
        <f t="shared" si="137"/>
        <v/>
      </c>
      <c r="Q292" s="384" t="str">
        <f t="shared" si="95"/>
        <v/>
      </c>
      <c r="R292" s="385" t="str">
        <f t="shared" si="138"/>
        <v/>
      </c>
      <c r="S292" s="383" t="str">
        <f t="shared" si="96"/>
        <v/>
      </c>
      <c r="T292" s="382" t="str">
        <f t="shared" si="132"/>
        <v/>
      </c>
      <c r="U292" s="386" t="str">
        <f t="shared" si="98"/>
        <v/>
      </c>
      <c r="V292" s="387" t="str">
        <f t="shared" si="99"/>
        <v/>
      </c>
      <c r="W292" s="383" t="str">
        <f t="shared" si="100"/>
        <v/>
      </c>
      <c r="X292" s="382" t="str">
        <f t="shared" si="133"/>
        <v/>
      </c>
      <c r="Y292" s="384" t="str">
        <f t="shared" si="102"/>
        <v/>
      </c>
      <c r="Z292" s="385" t="str">
        <f t="shared" si="103"/>
        <v/>
      </c>
      <c r="AA292" s="383" t="str">
        <f t="shared" si="104"/>
        <v/>
      </c>
      <c r="AB292" s="382" t="str">
        <f t="shared" si="134"/>
        <v/>
      </c>
      <c r="AC292" s="384" t="str">
        <f t="shared" si="106"/>
        <v/>
      </c>
      <c r="AD292" s="385" t="str">
        <f t="shared" si="107"/>
        <v/>
      </c>
      <c r="AE292" s="383" t="str">
        <f t="shared" si="108"/>
        <v/>
      </c>
      <c r="AF292" s="382" t="str">
        <f t="shared" si="135"/>
        <v/>
      </c>
      <c r="AG292" s="386" t="str">
        <f t="shared" si="110"/>
        <v/>
      </c>
      <c r="AH292" s="387" t="str">
        <f t="shared" si="111"/>
        <v/>
      </c>
      <c r="AI292" s="383" t="str">
        <f t="shared" si="112"/>
        <v/>
      </c>
      <c r="AJ292" s="382" t="str">
        <f t="shared" si="136"/>
        <v/>
      </c>
      <c r="AK292" s="384" t="str">
        <f t="shared" si="114"/>
        <v/>
      </c>
      <c r="AL292" s="385" t="str">
        <f t="shared" si="115"/>
        <v/>
      </c>
      <c r="AM292" s="397" t="str">
        <f t="shared" si="116"/>
        <v/>
      </c>
      <c r="AN292" s="38"/>
    </row>
    <row r="293" spans="1:40" ht="12.75" x14ac:dyDescent="0.2">
      <c r="A293" s="26"/>
      <c r="B293" s="38"/>
      <c r="C293" s="278" t="s">
        <v>247</v>
      </c>
      <c r="D293" s="278" t="str">
        <f t="shared" si="144"/>
        <v/>
      </c>
      <c r="E293" s="385" t="str">
        <f t="shared" si="144"/>
        <v/>
      </c>
      <c r="F293" s="394"/>
      <c r="G293" s="394"/>
      <c r="H293" s="394"/>
      <c r="I293" s="394"/>
      <c r="J293" s="394"/>
      <c r="K293" s="394"/>
      <c r="L293" s="394"/>
      <c r="M293" s="38"/>
      <c r="N293" s="382" t="str">
        <f t="shared" si="93"/>
        <v/>
      </c>
      <c r="O293" s="383" t="str">
        <f t="shared" si="94"/>
        <v/>
      </c>
      <c r="P293" s="382" t="str">
        <f t="shared" si="137"/>
        <v/>
      </c>
      <c r="Q293" s="384" t="str">
        <f t="shared" si="95"/>
        <v/>
      </c>
      <c r="R293" s="385" t="str">
        <f t="shared" si="138"/>
        <v/>
      </c>
      <c r="S293" s="383" t="str">
        <f t="shared" si="96"/>
        <v/>
      </c>
      <c r="T293" s="382" t="str">
        <f t="shared" si="132"/>
        <v/>
      </c>
      <c r="U293" s="386" t="str">
        <f t="shared" si="98"/>
        <v/>
      </c>
      <c r="V293" s="387" t="str">
        <f t="shared" si="99"/>
        <v/>
      </c>
      <c r="W293" s="383" t="str">
        <f t="shared" si="100"/>
        <v/>
      </c>
      <c r="X293" s="382" t="str">
        <f t="shared" si="133"/>
        <v/>
      </c>
      <c r="Y293" s="384" t="str">
        <f t="shared" si="102"/>
        <v/>
      </c>
      <c r="Z293" s="385" t="str">
        <f t="shared" si="103"/>
        <v/>
      </c>
      <c r="AA293" s="383" t="str">
        <f t="shared" si="104"/>
        <v/>
      </c>
      <c r="AB293" s="382" t="str">
        <f t="shared" si="134"/>
        <v/>
      </c>
      <c r="AC293" s="384" t="str">
        <f t="shared" si="106"/>
        <v/>
      </c>
      <c r="AD293" s="385" t="str">
        <f t="shared" si="107"/>
        <v/>
      </c>
      <c r="AE293" s="383" t="str">
        <f t="shared" si="108"/>
        <v/>
      </c>
      <c r="AF293" s="382" t="str">
        <f t="shared" si="135"/>
        <v/>
      </c>
      <c r="AG293" s="386" t="str">
        <f t="shared" si="110"/>
        <v/>
      </c>
      <c r="AH293" s="387" t="str">
        <f t="shared" si="111"/>
        <v/>
      </c>
      <c r="AI293" s="383" t="str">
        <f t="shared" si="112"/>
        <v/>
      </c>
      <c r="AJ293" s="382" t="str">
        <f t="shared" si="136"/>
        <v/>
      </c>
      <c r="AK293" s="384" t="str">
        <f t="shared" si="114"/>
        <v/>
      </c>
      <c r="AL293" s="385" t="str">
        <f t="shared" si="115"/>
        <v/>
      </c>
      <c r="AM293" s="397" t="str">
        <f t="shared" si="116"/>
        <v/>
      </c>
      <c r="AN293" s="38"/>
    </row>
    <row r="294" spans="1:40" ht="12.75" x14ac:dyDescent="0.2">
      <c r="A294" s="26"/>
      <c r="B294" s="38"/>
      <c r="C294" s="278" t="s">
        <v>549</v>
      </c>
      <c r="D294" s="278" t="str">
        <f t="shared" si="144"/>
        <v/>
      </c>
      <c r="E294" s="385" t="str">
        <f t="shared" si="144"/>
        <v/>
      </c>
      <c r="F294" s="394"/>
      <c r="G294" s="394"/>
      <c r="H294" s="394"/>
      <c r="I294" s="394"/>
      <c r="J294" s="394"/>
      <c r="K294" s="394"/>
      <c r="L294" s="394"/>
      <c r="M294" s="38"/>
      <c r="N294" s="382" t="str">
        <f t="shared" si="93"/>
        <v/>
      </c>
      <c r="O294" s="383" t="str">
        <f t="shared" si="94"/>
        <v/>
      </c>
      <c r="P294" s="382" t="str">
        <f t="shared" si="137"/>
        <v/>
      </c>
      <c r="Q294" s="384" t="str">
        <f t="shared" si="95"/>
        <v/>
      </c>
      <c r="R294" s="385" t="str">
        <f t="shared" si="138"/>
        <v/>
      </c>
      <c r="S294" s="383" t="str">
        <f t="shared" si="96"/>
        <v/>
      </c>
      <c r="T294" s="382" t="str">
        <f t="shared" si="132"/>
        <v/>
      </c>
      <c r="U294" s="386" t="str">
        <f t="shared" si="98"/>
        <v/>
      </c>
      <c r="V294" s="387" t="str">
        <f t="shared" si="99"/>
        <v/>
      </c>
      <c r="W294" s="383" t="str">
        <f t="shared" si="100"/>
        <v/>
      </c>
      <c r="X294" s="382" t="str">
        <f t="shared" si="133"/>
        <v/>
      </c>
      <c r="Y294" s="384" t="str">
        <f t="shared" si="102"/>
        <v/>
      </c>
      <c r="Z294" s="385" t="str">
        <f t="shared" si="103"/>
        <v/>
      </c>
      <c r="AA294" s="383" t="str">
        <f t="shared" si="104"/>
        <v/>
      </c>
      <c r="AB294" s="382" t="str">
        <f t="shared" si="134"/>
        <v/>
      </c>
      <c r="AC294" s="384" t="str">
        <f t="shared" si="106"/>
        <v/>
      </c>
      <c r="AD294" s="385" t="str">
        <f t="shared" si="107"/>
        <v/>
      </c>
      <c r="AE294" s="383" t="str">
        <f t="shared" si="108"/>
        <v/>
      </c>
      <c r="AF294" s="382" t="str">
        <f t="shared" si="135"/>
        <v/>
      </c>
      <c r="AG294" s="386" t="str">
        <f t="shared" si="110"/>
        <v/>
      </c>
      <c r="AH294" s="387" t="str">
        <f t="shared" si="111"/>
        <v/>
      </c>
      <c r="AI294" s="383" t="str">
        <f t="shared" si="112"/>
        <v/>
      </c>
      <c r="AJ294" s="382" t="str">
        <f t="shared" si="136"/>
        <v/>
      </c>
      <c r="AK294" s="384" t="str">
        <f t="shared" si="114"/>
        <v/>
      </c>
      <c r="AL294" s="385" t="str">
        <f t="shared" si="115"/>
        <v/>
      </c>
      <c r="AM294" s="397" t="str">
        <f t="shared" si="116"/>
        <v/>
      </c>
      <c r="AN294" s="38"/>
    </row>
    <row r="295" spans="1:40" ht="12.75" x14ac:dyDescent="0.2">
      <c r="A295" s="26"/>
      <c r="B295" s="38"/>
      <c r="C295" s="278" t="s">
        <v>549</v>
      </c>
      <c r="D295" s="278" t="str">
        <f t="shared" si="144"/>
        <v/>
      </c>
      <c r="E295" s="385" t="str">
        <f t="shared" si="144"/>
        <v/>
      </c>
      <c r="F295" s="394"/>
      <c r="G295" s="394"/>
      <c r="H295" s="394"/>
      <c r="I295" s="394"/>
      <c r="J295" s="394"/>
      <c r="K295" s="394"/>
      <c r="L295" s="394"/>
      <c r="M295" s="38"/>
      <c r="N295" s="382" t="str">
        <f t="shared" si="93"/>
        <v/>
      </c>
      <c r="O295" s="383" t="str">
        <f t="shared" si="94"/>
        <v/>
      </c>
      <c r="P295" s="382" t="str">
        <f t="shared" si="137"/>
        <v/>
      </c>
      <c r="Q295" s="384" t="str">
        <f t="shared" si="95"/>
        <v/>
      </c>
      <c r="R295" s="385" t="str">
        <f t="shared" si="138"/>
        <v/>
      </c>
      <c r="S295" s="383" t="str">
        <f t="shared" si="96"/>
        <v/>
      </c>
      <c r="T295" s="382" t="str">
        <f t="shared" si="132"/>
        <v/>
      </c>
      <c r="U295" s="386" t="str">
        <f t="shared" si="98"/>
        <v/>
      </c>
      <c r="V295" s="387" t="str">
        <f t="shared" si="99"/>
        <v/>
      </c>
      <c r="W295" s="383" t="str">
        <f t="shared" si="100"/>
        <v/>
      </c>
      <c r="X295" s="382" t="str">
        <f t="shared" si="133"/>
        <v/>
      </c>
      <c r="Y295" s="384" t="str">
        <f t="shared" si="102"/>
        <v/>
      </c>
      <c r="Z295" s="385" t="str">
        <f t="shared" si="103"/>
        <v/>
      </c>
      <c r="AA295" s="383" t="str">
        <f t="shared" si="104"/>
        <v/>
      </c>
      <c r="AB295" s="382" t="str">
        <f t="shared" si="134"/>
        <v/>
      </c>
      <c r="AC295" s="384" t="str">
        <f t="shared" si="106"/>
        <v/>
      </c>
      <c r="AD295" s="385" t="str">
        <f t="shared" si="107"/>
        <v/>
      </c>
      <c r="AE295" s="383" t="str">
        <f t="shared" si="108"/>
        <v/>
      </c>
      <c r="AF295" s="382" t="str">
        <f t="shared" si="135"/>
        <v/>
      </c>
      <c r="AG295" s="386" t="str">
        <f t="shared" si="110"/>
        <v/>
      </c>
      <c r="AH295" s="387" t="str">
        <f t="shared" si="111"/>
        <v/>
      </c>
      <c r="AI295" s="383" t="str">
        <f t="shared" si="112"/>
        <v/>
      </c>
      <c r="AJ295" s="382" t="str">
        <f t="shared" si="136"/>
        <v/>
      </c>
      <c r="AK295" s="384" t="str">
        <f t="shared" si="114"/>
        <v/>
      </c>
      <c r="AL295" s="385" t="str">
        <f t="shared" si="115"/>
        <v/>
      </c>
      <c r="AM295" s="397" t="str">
        <f t="shared" si="116"/>
        <v/>
      </c>
      <c r="AN295" s="38"/>
    </row>
    <row r="296" spans="1:40" ht="12.75" x14ac:dyDescent="0.2">
      <c r="A296" s="26"/>
      <c r="B296" s="38"/>
      <c r="C296" s="278" t="s">
        <v>549</v>
      </c>
      <c r="D296" s="278" t="str">
        <f t="shared" si="144"/>
        <v/>
      </c>
      <c r="E296" s="385" t="str">
        <f t="shared" si="144"/>
        <v/>
      </c>
      <c r="F296" s="394"/>
      <c r="G296" s="394"/>
      <c r="H296" s="394"/>
      <c r="I296" s="394"/>
      <c r="J296" s="394"/>
      <c r="K296" s="394"/>
      <c r="L296" s="394"/>
      <c r="M296" s="38"/>
      <c r="N296" s="382" t="str">
        <f t="shared" si="93"/>
        <v/>
      </c>
      <c r="O296" s="383" t="str">
        <f t="shared" si="94"/>
        <v/>
      </c>
      <c r="P296" s="382" t="str">
        <f t="shared" si="137"/>
        <v/>
      </c>
      <c r="Q296" s="384" t="str">
        <f t="shared" si="95"/>
        <v/>
      </c>
      <c r="R296" s="385" t="str">
        <f t="shared" si="138"/>
        <v/>
      </c>
      <c r="S296" s="383" t="str">
        <f t="shared" si="96"/>
        <v/>
      </c>
      <c r="T296" s="382" t="str">
        <f t="shared" si="132"/>
        <v/>
      </c>
      <c r="U296" s="386" t="str">
        <f t="shared" si="98"/>
        <v/>
      </c>
      <c r="V296" s="387" t="str">
        <f t="shared" si="99"/>
        <v/>
      </c>
      <c r="W296" s="383" t="str">
        <f t="shared" si="100"/>
        <v/>
      </c>
      <c r="X296" s="382" t="str">
        <f t="shared" si="133"/>
        <v/>
      </c>
      <c r="Y296" s="384" t="str">
        <f t="shared" si="102"/>
        <v/>
      </c>
      <c r="Z296" s="385" t="str">
        <f t="shared" si="103"/>
        <v/>
      </c>
      <c r="AA296" s="383" t="str">
        <f t="shared" si="104"/>
        <v/>
      </c>
      <c r="AB296" s="382" t="str">
        <f t="shared" si="134"/>
        <v/>
      </c>
      <c r="AC296" s="384" t="str">
        <f t="shared" si="106"/>
        <v/>
      </c>
      <c r="AD296" s="385" t="str">
        <f t="shared" si="107"/>
        <v/>
      </c>
      <c r="AE296" s="383" t="str">
        <f t="shared" si="108"/>
        <v/>
      </c>
      <c r="AF296" s="382" t="str">
        <f t="shared" si="135"/>
        <v/>
      </c>
      <c r="AG296" s="386" t="str">
        <f t="shared" si="110"/>
        <v/>
      </c>
      <c r="AH296" s="387" t="str">
        <f t="shared" si="111"/>
        <v/>
      </c>
      <c r="AI296" s="383" t="str">
        <f t="shared" si="112"/>
        <v/>
      </c>
      <c r="AJ296" s="382" t="str">
        <f t="shared" si="136"/>
        <v/>
      </c>
      <c r="AK296" s="384" t="str">
        <f t="shared" si="114"/>
        <v/>
      </c>
      <c r="AL296" s="385" t="str">
        <f t="shared" si="115"/>
        <v/>
      </c>
      <c r="AM296" s="397" t="str">
        <f t="shared" si="116"/>
        <v/>
      </c>
      <c r="AN296" s="38"/>
    </row>
    <row r="297" spans="1:40" ht="12.75" x14ac:dyDescent="0.2">
      <c r="A297" s="26"/>
      <c r="B297" s="38"/>
      <c r="C297" s="278" t="s">
        <v>549</v>
      </c>
      <c r="D297" s="278" t="str">
        <f t="shared" si="144"/>
        <v/>
      </c>
      <c r="E297" s="385" t="str">
        <f t="shared" si="144"/>
        <v/>
      </c>
      <c r="F297" s="394"/>
      <c r="G297" s="394"/>
      <c r="H297" s="394"/>
      <c r="I297" s="394"/>
      <c r="J297" s="394"/>
      <c r="K297" s="394"/>
      <c r="L297" s="394"/>
      <c r="M297" s="38"/>
      <c r="N297" s="382" t="str">
        <f t="shared" si="93"/>
        <v/>
      </c>
      <c r="O297" s="383" t="str">
        <f t="shared" si="94"/>
        <v/>
      </c>
      <c r="P297" s="382" t="str">
        <f t="shared" si="137"/>
        <v/>
      </c>
      <c r="Q297" s="384" t="str">
        <f t="shared" si="95"/>
        <v/>
      </c>
      <c r="R297" s="385" t="str">
        <f t="shared" si="138"/>
        <v/>
      </c>
      <c r="S297" s="383" t="str">
        <f t="shared" si="96"/>
        <v/>
      </c>
      <c r="T297" s="382" t="str">
        <f t="shared" si="132"/>
        <v/>
      </c>
      <c r="U297" s="386" t="str">
        <f t="shared" si="98"/>
        <v/>
      </c>
      <c r="V297" s="387" t="str">
        <f t="shared" si="99"/>
        <v/>
      </c>
      <c r="W297" s="383" t="str">
        <f t="shared" si="100"/>
        <v/>
      </c>
      <c r="X297" s="382" t="str">
        <f t="shared" si="133"/>
        <v/>
      </c>
      <c r="Y297" s="384" t="str">
        <f t="shared" si="102"/>
        <v/>
      </c>
      <c r="Z297" s="385" t="str">
        <f t="shared" si="103"/>
        <v/>
      </c>
      <c r="AA297" s="383" t="str">
        <f t="shared" si="104"/>
        <v/>
      </c>
      <c r="AB297" s="382" t="str">
        <f t="shared" si="134"/>
        <v/>
      </c>
      <c r="AC297" s="384" t="str">
        <f t="shared" si="106"/>
        <v/>
      </c>
      <c r="AD297" s="385" t="str">
        <f t="shared" si="107"/>
        <v/>
      </c>
      <c r="AE297" s="383" t="str">
        <f t="shared" si="108"/>
        <v/>
      </c>
      <c r="AF297" s="382" t="str">
        <f t="shared" si="135"/>
        <v/>
      </c>
      <c r="AG297" s="386" t="str">
        <f t="shared" si="110"/>
        <v/>
      </c>
      <c r="AH297" s="387" t="str">
        <f t="shared" si="111"/>
        <v/>
      </c>
      <c r="AI297" s="383" t="str">
        <f t="shared" si="112"/>
        <v/>
      </c>
      <c r="AJ297" s="382" t="str">
        <f t="shared" si="136"/>
        <v/>
      </c>
      <c r="AK297" s="384" t="str">
        <f t="shared" si="114"/>
        <v/>
      </c>
      <c r="AL297" s="385" t="str">
        <f t="shared" si="115"/>
        <v/>
      </c>
      <c r="AM297" s="397" t="str">
        <f t="shared" si="116"/>
        <v/>
      </c>
      <c r="AN297" s="38"/>
    </row>
    <row r="298" spans="1:40" ht="12.75" x14ac:dyDescent="0.2">
      <c r="A298" s="26"/>
      <c r="B298" s="38"/>
      <c r="C298" s="278" t="s">
        <v>549</v>
      </c>
      <c r="D298" s="278" t="str">
        <f t="shared" si="144"/>
        <v/>
      </c>
      <c r="E298" s="385" t="str">
        <f t="shared" si="144"/>
        <v/>
      </c>
      <c r="F298" s="394"/>
      <c r="G298" s="394"/>
      <c r="H298" s="394"/>
      <c r="I298" s="394"/>
      <c r="J298" s="394"/>
      <c r="K298" s="394"/>
      <c r="L298" s="394"/>
      <c r="M298" s="38"/>
      <c r="N298" s="382" t="str">
        <f t="shared" si="93"/>
        <v/>
      </c>
      <c r="O298" s="383" t="str">
        <f t="shared" si="94"/>
        <v/>
      </c>
      <c r="P298" s="382" t="str">
        <f t="shared" si="137"/>
        <v/>
      </c>
      <c r="Q298" s="384" t="str">
        <f t="shared" si="95"/>
        <v/>
      </c>
      <c r="R298" s="385" t="str">
        <f t="shared" si="138"/>
        <v/>
      </c>
      <c r="S298" s="383" t="str">
        <f t="shared" si="96"/>
        <v/>
      </c>
      <c r="T298" s="382" t="str">
        <f t="shared" si="132"/>
        <v/>
      </c>
      <c r="U298" s="386" t="str">
        <f t="shared" si="98"/>
        <v/>
      </c>
      <c r="V298" s="387" t="str">
        <f t="shared" si="99"/>
        <v/>
      </c>
      <c r="W298" s="383" t="str">
        <f t="shared" si="100"/>
        <v/>
      </c>
      <c r="X298" s="382" t="str">
        <f t="shared" si="133"/>
        <v/>
      </c>
      <c r="Y298" s="384" t="str">
        <f t="shared" si="102"/>
        <v/>
      </c>
      <c r="Z298" s="385" t="str">
        <f t="shared" si="103"/>
        <v/>
      </c>
      <c r="AA298" s="383" t="str">
        <f t="shared" si="104"/>
        <v/>
      </c>
      <c r="AB298" s="382" t="str">
        <f t="shared" si="134"/>
        <v/>
      </c>
      <c r="AC298" s="384" t="str">
        <f t="shared" si="106"/>
        <v/>
      </c>
      <c r="AD298" s="385" t="str">
        <f t="shared" si="107"/>
        <v/>
      </c>
      <c r="AE298" s="383" t="str">
        <f t="shared" si="108"/>
        <v/>
      </c>
      <c r="AF298" s="382" t="str">
        <f t="shared" si="135"/>
        <v/>
      </c>
      <c r="AG298" s="386" t="str">
        <f t="shared" si="110"/>
        <v/>
      </c>
      <c r="AH298" s="387" t="str">
        <f t="shared" si="111"/>
        <v/>
      </c>
      <c r="AI298" s="383" t="str">
        <f t="shared" si="112"/>
        <v/>
      </c>
      <c r="AJ298" s="382" t="str">
        <f t="shared" si="136"/>
        <v/>
      </c>
      <c r="AK298" s="384" t="str">
        <f t="shared" si="114"/>
        <v/>
      </c>
      <c r="AL298" s="385" t="str">
        <f t="shared" si="115"/>
        <v/>
      </c>
      <c r="AM298" s="397" t="str">
        <f t="shared" si="116"/>
        <v/>
      </c>
      <c r="AN298" s="38"/>
    </row>
    <row r="299" spans="1:40" ht="12.75" x14ac:dyDescent="0.2">
      <c r="A299" s="26"/>
      <c r="B299" s="38"/>
      <c r="C299" s="278" t="s">
        <v>549</v>
      </c>
      <c r="D299" s="278" t="str">
        <f t="shared" si="144"/>
        <v/>
      </c>
      <c r="E299" s="385" t="str">
        <f t="shared" si="144"/>
        <v/>
      </c>
      <c r="F299" s="394"/>
      <c r="G299" s="394"/>
      <c r="H299" s="394"/>
      <c r="I299" s="394"/>
      <c r="J299" s="394"/>
      <c r="K299" s="394"/>
      <c r="L299" s="394"/>
      <c r="M299" s="38"/>
      <c r="N299" s="382" t="str">
        <f t="shared" si="93"/>
        <v/>
      </c>
      <c r="O299" s="383" t="str">
        <f t="shared" si="94"/>
        <v/>
      </c>
      <c r="P299" s="382" t="str">
        <f t="shared" si="137"/>
        <v/>
      </c>
      <c r="Q299" s="384" t="str">
        <f t="shared" si="95"/>
        <v/>
      </c>
      <c r="R299" s="385" t="str">
        <f t="shared" si="138"/>
        <v/>
      </c>
      <c r="S299" s="383" t="str">
        <f t="shared" si="96"/>
        <v/>
      </c>
      <c r="T299" s="382" t="str">
        <f t="shared" si="132"/>
        <v/>
      </c>
      <c r="U299" s="386" t="str">
        <f t="shared" si="98"/>
        <v/>
      </c>
      <c r="V299" s="387" t="str">
        <f t="shared" si="99"/>
        <v/>
      </c>
      <c r="W299" s="383" t="str">
        <f t="shared" si="100"/>
        <v/>
      </c>
      <c r="X299" s="382" t="str">
        <f t="shared" si="133"/>
        <v/>
      </c>
      <c r="Y299" s="384" t="str">
        <f t="shared" si="102"/>
        <v/>
      </c>
      <c r="Z299" s="385" t="str">
        <f t="shared" si="103"/>
        <v/>
      </c>
      <c r="AA299" s="383" t="str">
        <f t="shared" si="104"/>
        <v/>
      </c>
      <c r="AB299" s="382" t="str">
        <f t="shared" si="134"/>
        <v/>
      </c>
      <c r="AC299" s="384" t="str">
        <f t="shared" si="106"/>
        <v/>
      </c>
      <c r="AD299" s="385" t="str">
        <f t="shared" si="107"/>
        <v/>
      </c>
      <c r="AE299" s="383" t="str">
        <f t="shared" si="108"/>
        <v/>
      </c>
      <c r="AF299" s="382" t="str">
        <f t="shared" si="135"/>
        <v/>
      </c>
      <c r="AG299" s="386" t="str">
        <f t="shared" si="110"/>
        <v/>
      </c>
      <c r="AH299" s="387" t="str">
        <f t="shared" si="111"/>
        <v/>
      </c>
      <c r="AI299" s="383" t="str">
        <f t="shared" si="112"/>
        <v/>
      </c>
      <c r="AJ299" s="382" t="str">
        <f t="shared" si="136"/>
        <v/>
      </c>
      <c r="AK299" s="384" t="str">
        <f t="shared" si="114"/>
        <v/>
      </c>
      <c r="AL299" s="385" t="str">
        <f t="shared" si="115"/>
        <v/>
      </c>
      <c r="AM299" s="397" t="str">
        <f t="shared" si="116"/>
        <v/>
      </c>
      <c r="AN299" s="38"/>
    </row>
    <row r="300" spans="1:40" ht="12.75" x14ac:dyDescent="0.2">
      <c r="A300" s="26"/>
      <c r="B300" s="38"/>
      <c r="C300" s="278" t="s">
        <v>549</v>
      </c>
      <c r="D300" s="278" t="str">
        <f t="shared" si="144"/>
        <v/>
      </c>
      <c r="E300" s="385" t="str">
        <f t="shared" si="144"/>
        <v/>
      </c>
      <c r="F300" s="394"/>
      <c r="G300" s="394"/>
      <c r="H300" s="394"/>
      <c r="I300" s="394"/>
      <c r="J300" s="394"/>
      <c r="K300" s="394"/>
      <c r="L300" s="394"/>
      <c r="M300" s="38"/>
      <c r="N300" s="382" t="str">
        <f t="shared" si="93"/>
        <v/>
      </c>
      <c r="O300" s="383" t="str">
        <f t="shared" si="94"/>
        <v/>
      </c>
      <c r="P300" s="382" t="str">
        <f t="shared" si="137"/>
        <v/>
      </c>
      <c r="Q300" s="384" t="str">
        <f t="shared" si="95"/>
        <v/>
      </c>
      <c r="R300" s="385" t="str">
        <f t="shared" si="138"/>
        <v/>
      </c>
      <c r="S300" s="383" t="str">
        <f t="shared" si="96"/>
        <v/>
      </c>
      <c r="T300" s="382" t="str">
        <f t="shared" si="132"/>
        <v/>
      </c>
      <c r="U300" s="386" t="str">
        <f t="shared" si="98"/>
        <v/>
      </c>
      <c r="V300" s="387" t="str">
        <f t="shared" si="99"/>
        <v/>
      </c>
      <c r="W300" s="383" t="str">
        <f t="shared" si="100"/>
        <v/>
      </c>
      <c r="X300" s="382" t="str">
        <f t="shared" si="133"/>
        <v/>
      </c>
      <c r="Y300" s="384" t="str">
        <f t="shared" si="102"/>
        <v/>
      </c>
      <c r="Z300" s="385" t="str">
        <f t="shared" si="103"/>
        <v/>
      </c>
      <c r="AA300" s="383" t="str">
        <f t="shared" si="104"/>
        <v/>
      </c>
      <c r="AB300" s="382" t="str">
        <f t="shared" si="134"/>
        <v/>
      </c>
      <c r="AC300" s="384" t="str">
        <f t="shared" si="106"/>
        <v/>
      </c>
      <c r="AD300" s="385" t="str">
        <f t="shared" si="107"/>
        <v/>
      </c>
      <c r="AE300" s="383" t="str">
        <f t="shared" si="108"/>
        <v/>
      </c>
      <c r="AF300" s="382" t="str">
        <f t="shared" si="135"/>
        <v/>
      </c>
      <c r="AG300" s="386" t="str">
        <f t="shared" si="110"/>
        <v/>
      </c>
      <c r="AH300" s="387" t="str">
        <f t="shared" si="111"/>
        <v/>
      </c>
      <c r="AI300" s="383" t="str">
        <f t="shared" si="112"/>
        <v/>
      </c>
      <c r="AJ300" s="382" t="str">
        <f t="shared" si="136"/>
        <v/>
      </c>
      <c r="AK300" s="384" t="str">
        <f t="shared" si="114"/>
        <v/>
      </c>
      <c r="AL300" s="385" t="str">
        <f t="shared" si="115"/>
        <v/>
      </c>
      <c r="AM300" s="397" t="str">
        <f t="shared" si="116"/>
        <v/>
      </c>
      <c r="AN300" s="38"/>
    </row>
    <row r="301" spans="1:40" ht="12.75" x14ac:dyDescent="0.2">
      <c r="A301" s="26"/>
      <c r="B301" s="38"/>
      <c r="C301" s="278" t="s">
        <v>549</v>
      </c>
      <c r="D301" s="278" t="str">
        <f t="shared" si="144"/>
        <v/>
      </c>
      <c r="E301" s="385" t="str">
        <f t="shared" si="144"/>
        <v/>
      </c>
      <c r="F301" s="394"/>
      <c r="G301" s="394"/>
      <c r="H301" s="394"/>
      <c r="I301" s="394"/>
      <c r="J301" s="394"/>
      <c r="K301" s="394"/>
      <c r="L301" s="394"/>
      <c r="M301" s="38"/>
      <c r="N301" s="382" t="str">
        <f t="shared" si="93"/>
        <v/>
      </c>
      <c r="O301" s="383" t="str">
        <f t="shared" si="94"/>
        <v/>
      </c>
      <c r="P301" s="382" t="str">
        <f t="shared" si="137"/>
        <v/>
      </c>
      <c r="Q301" s="384" t="str">
        <f t="shared" si="95"/>
        <v/>
      </c>
      <c r="R301" s="385" t="str">
        <f t="shared" si="138"/>
        <v/>
      </c>
      <c r="S301" s="383" t="str">
        <f t="shared" si="96"/>
        <v/>
      </c>
      <c r="T301" s="382" t="str">
        <f t="shared" si="132"/>
        <v/>
      </c>
      <c r="U301" s="386" t="str">
        <f t="shared" si="98"/>
        <v/>
      </c>
      <c r="V301" s="387" t="str">
        <f t="shared" si="99"/>
        <v/>
      </c>
      <c r="W301" s="383" t="str">
        <f t="shared" si="100"/>
        <v/>
      </c>
      <c r="X301" s="382" t="str">
        <f t="shared" si="133"/>
        <v/>
      </c>
      <c r="Y301" s="384" t="str">
        <f t="shared" si="102"/>
        <v/>
      </c>
      <c r="Z301" s="385" t="str">
        <f t="shared" si="103"/>
        <v/>
      </c>
      <c r="AA301" s="383" t="str">
        <f t="shared" si="104"/>
        <v/>
      </c>
      <c r="AB301" s="382" t="str">
        <f t="shared" si="134"/>
        <v/>
      </c>
      <c r="AC301" s="384" t="str">
        <f t="shared" si="106"/>
        <v/>
      </c>
      <c r="AD301" s="385" t="str">
        <f t="shared" si="107"/>
        <v/>
      </c>
      <c r="AE301" s="383" t="str">
        <f t="shared" si="108"/>
        <v/>
      </c>
      <c r="AF301" s="382" t="str">
        <f t="shared" si="135"/>
        <v/>
      </c>
      <c r="AG301" s="386" t="str">
        <f t="shared" si="110"/>
        <v/>
      </c>
      <c r="AH301" s="387" t="str">
        <f t="shared" si="111"/>
        <v/>
      </c>
      <c r="AI301" s="383" t="str">
        <f t="shared" si="112"/>
        <v/>
      </c>
      <c r="AJ301" s="382" t="str">
        <f t="shared" si="136"/>
        <v/>
      </c>
      <c r="AK301" s="384" t="str">
        <f t="shared" si="114"/>
        <v/>
      </c>
      <c r="AL301" s="385" t="str">
        <f t="shared" si="115"/>
        <v/>
      </c>
      <c r="AM301" s="397" t="str">
        <f t="shared" si="116"/>
        <v/>
      </c>
      <c r="AN301" s="38"/>
    </row>
    <row r="302" spans="1:40" ht="12.75" x14ac:dyDescent="0.2">
      <c r="A302" s="26"/>
      <c r="B302" s="38"/>
      <c r="C302" s="278" t="s">
        <v>549</v>
      </c>
      <c r="D302" s="278" t="str">
        <f t="shared" si="144"/>
        <v/>
      </c>
      <c r="E302" s="385" t="str">
        <f t="shared" si="144"/>
        <v/>
      </c>
      <c r="F302" s="394"/>
      <c r="G302" s="394"/>
      <c r="H302" s="394"/>
      <c r="I302" s="394"/>
      <c r="J302" s="394"/>
      <c r="K302" s="394"/>
      <c r="L302" s="394"/>
      <c r="M302" s="38"/>
      <c r="N302" s="382" t="str">
        <f t="shared" si="93"/>
        <v/>
      </c>
      <c r="O302" s="383" t="str">
        <f t="shared" si="94"/>
        <v/>
      </c>
      <c r="P302" s="382" t="str">
        <f t="shared" si="137"/>
        <v/>
      </c>
      <c r="Q302" s="384" t="str">
        <f t="shared" si="95"/>
        <v/>
      </c>
      <c r="R302" s="385" t="str">
        <f t="shared" si="138"/>
        <v/>
      </c>
      <c r="S302" s="383" t="str">
        <f t="shared" si="96"/>
        <v/>
      </c>
      <c r="T302" s="382" t="str">
        <f t="shared" si="132"/>
        <v/>
      </c>
      <c r="U302" s="386" t="str">
        <f t="shared" si="98"/>
        <v/>
      </c>
      <c r="V302" s="387" t="str">
        <f t="shared" si="99"/>
        <v/>
      </c>
      <c r="W302" s="383" t="str">
        <f t="shared" si="100"/>
        <v/>
      </c>
      <c r="X302" s="382" t="str">
        <f t="shared" si="133"/>
        <v/>
      </c>
      <c r="Y302" s="384" t="str">
        <f t="shared" si="102"/>
        <v/>
      </c>
      <c r="Z302" s="385" t="str">
        <f t="shared" si="103"/>
        <v/>
      </c>
      <c r="AA302" s="383" t="str">
        <f t="shared" si="104"/>
        <v/>
      </c>
      <c r="AB302" s="382" t="str">
        <f t="shared" si="134"/>
        <v/>
      </c>
      <c r="AC302" s="384" t="str">
        <f t="shared" si="106"/>
        <v/>
      </c>
      <c r="AD302" s="385" t="str">
        <f t="shared" si="107"/>
        <v/>
      </c>
      <c r="AE302" s="383" t="str">
        <f t="shared" si="108"/>
        <v/>
      </c>
      <c r="AF302" s="382" t="str">
        <f t="shared" si="135"/>
        <v/>
      </c>
      <c r="AG302" s="386" t="str">
        <f t="shared" si="110"/>
        <v/>
      </c>
      <c r="AH302" s="387" t="str">
        <f t="shared" si="111"/>
        <v/>
      </c>
      <c r="AI302" s="383" t="str">
        <f t="shared" si="112"/>
        <v/>
      </c>
      <c r="AJ302" s="382" t="str">
        <f t="shared" si="136"/>
        <v/>
      </c>
      <c r="AK302" s="384" t="str">
        <f t="shared" si="114"/>
        <v/>
      </c>
      <c r="AL302" s="385" t="str">
        <f t="shared" si="115"/>
        <v/>
      </c>
      <c r="AM302" s="397" t="str">
        <f t="shared" si="116"/>
        <v/>
      </c>
      <c r="AN302" s="38"/>
    </row>
    <row r="303" spans="1:40" ht="12.75" x14ac:dyDescent="0.2">
      <c r="A303" s="26"/>
      <c r="B303" s="38"/>
      <c r="C303" s="278" t="s">
        <v>549</v>
      </c>
      <c r="D303" s="278" t="str">
        <f t="shared" si="144"/>
        <v/>
      </c>
      <c r="E303" s="385" t="str">
        <f t="shared" si="144"/>
        <v/>
      </c>
      <c r="F303" s="394"/>
      <c r="G303" s="394"/>
      <c r="H303" s="394"/>
      <c r="I303" s="394"/>
      <c r="J303" s="394"/>
      <c r="K303" s="394"/>
      <c r="L303" s="394"/>
      <c r="M303" s="38"/>
      <c r="N303" s="382" t="str">
        <f t="shared" si="93"/>
        <v/>
      </c>
      <c r="O303" s="383" t="str">
        <f t="shared" si="94"/>
        <v/>
      </c>
      <c r="P303" s="382" t="str">
        <f t="shared" si="137"/>
        <v/>
      </c>
      <c r="Q303" s="384" t="str">
        <f t="shared" si="95"/>
        <v/>
      </c>
      <c r="R303" s="385" t="str">
        <f t="shared" si="138"/>
        <v/>
      </c>
      <c r="S303" s="383" t="str">
        <f t="shared" si="96"/>
        <v/>
      </c>
      <c r="T303" s="382" t="str">
        <f t="shared" si="132"/>
        <v/>
      </c>
      <c r="U303" s="386" t="str">
        <f t="shared" si="98"/>
        <v/>
      </c>
      <c r="V303" s="387" t="str">
        <f t="shared" si="99"/>
        <v/>
      </c>
      <c r="W303" s="383" t="str">
        <f t="shared" si="100"/>
        <v/>
      </c>
      <c r="X303" s="382" t="str">
        <f t="shared" si="133"/>
        <v/>
      </c>
      <c r="Y303" s="384" t="str">
        <f t="shared" si="102"/>
        <v/>
      </c>
      <c r="Z303" s="385" t="str">
        <f t="shared" si="103"/>
        <v/>
      </c>
      <c r="AA303" s="383" t="str">
        <f t="shared" si="104"/>
        <v/>
      </c>
      <c r="AB303" s="382" t="str">
        <f t="shared" si="134"/>
        <v/>
      </c>
      <c r="AC303" s="384" t="str">
        <f t="shared" si="106"/>
        <v/>
      </c>
      <c r="AD303" s="385" t="str">
        <f t="shared" si="107"/>
        <v/>
      </c>
      <c r="AE303" s="383" t="str">
        <f t="shared" si="108"/>
        <v/>
      </c>
      <c r="AF303" s="382" t="str">
        <f t="shared" si="135"/>
        <v/>
      </c>
      <c r="AG303" s="386" t="str">
        <f t="shared" si="110"/>
        <v/>
      </c>
      <c r="AH303" s="387" t="str">
        <f t="shared" si="111"/>
        <v/>
      </c>
      <c r="AI303" s="383" t="str">
        <f t="shared" si="112"/>
        <v/>
      </c>
      <c r="AJ303" s="382" t="str">
        <f t="shared" si="136"/>
        <v/>
      </c>
      <c r="AK303" s="384" t="str">
        <f t="shared" si="114"/>
        <v/>
      </c>
      <c r="AL303" s="385" t="str">
        <f t="shared" si="115"/>
        <v/>
      </c>
      <c r="AM303" s="397" t="str">
        <f t="shared" si="116"/>
        <v/>
      </c>
      <c r="AN303" s="38"/>
    </row>
    <row r="304" spans="1:40" s="163" customFormat="1" ht="12.75" x14ac:dyDescent="0.2">
      <c r="A304" s="511"/>
      <c r="B304" s="512"/>
      <c r="C304" s="547"/>
      <c r="D304" s="547" t="s">
        <v>525</v>
      </c>
      <c r="E304" s="385" t="str">
        <f>E178</f>
        <v/>
      </c>
      <c r="F304" s="385" t="e">
        <f>F661/'WK3 - Notional GI 16-17 YIELD'!$D$82</f>
        <v>#DIV/0!</v>
      </c>
      <c r="G304" s="385" t="e">
        <f>G661/'WK3 - Notional GI 16-17 YIELD'!$D$82</f>
        <v>#DIV/0!</v>
      </c>
      <c r="H304" s="385" t="e">
        <f>H661/'WK3 - Notional GI 16-17 YIELD'!$D$82</f>
        <v>#DIV/0!</v>
      </c>
      <c r="I304" s="385" t="e">
        <f>I661/'WK3 - Notional GI 16-17 YIELD'!$D$82</f>
        <v>#DIV/0!</v>
      </c>
      <c r="J304" s="385" t="e">
        <f>J661/'WK3 - Notional GI 16-17 YIELD'!$D$82</f>
        <v>#DIV/0!</v>
      </c>
      <c r="K304" s="385" t="e">
        <f>K661/'WK3 - Notional GI 16-17 YIELD'!$D$82</f>
        <v>#DIV/0!</v>
      </c>
      <c r="L304" s="385" t="e">
        <f>L661/'WK3 - Notional GI 16-17 YIELD'!$D$82</f>
        <v>#DIV/0!</v>
      </c>
      <c r="M304" s="512"/>
      <c r="N304" s="382" t="e">
        <f t="shared" si="93"/>
        <v>#DIV/0!</v>
      </c>
      <c r="O304" s="383" t="e">
        <f t="shared" si="94"/>
        <v>#DIV/0!</v>
      </c>
      <c r="P304" s="382" t="e">
        <f t="shared" si="137"/>
        <v>#DIV/0!</v>
      </c>
      <c r="Q304" s="384" t="e">
        <f t="shared" si="95"/>
        <v>#DIV/0!</v>
      </c>
      <c r="R304" s="385" t="e">
        <f t="shared" si="138"/>
        <v>#DIV/0!</v>
      </c>
      <c r="S304" s="383" t="e">
        <f t="shared" si="96"/>
        <v>#DIV/0!</v>
      </c>
      <c r="T304" s="382" t="e">
        <f t="shared" si="132"/>
        <v>#DIV/0!</v>
      </c>
      <c r="U304" s="386" t="e">
        <f t="shared" si="98"/>
        <v>#DIV/0!</v>
      </c>
      <c r="V304" s="387" t="e">
        <f t="shared" si="99"/>
        <v>#DIV/0!</v>
      </c>
      <c r="W304" s="383" t="e">
        <f t="shared" si="100"/>
        <v>#DIV/0!</v>
      </c>
      <c r="X304" s="382" t="e">
        <f t="shared" si="133"/>
        <v>#DIV/0!</v>
      </c>
      <c r="Y304" s="384" t="e">
        <f t="shared" si="102"/>
        <v>#DIV/0!</v>
      </c>
      <c r="Z304" s="385" t="e">
        <f t="shared" si="103"/>
        <v>#DIV/0!</v>
      </c>
      <c r="AA304" s="383" t="e">
        <f t="shared" si="104"/>
        <v>#DIV/0!</v>
      </c>
      <c r="AB304" s="382" t="e">
        <f t="shared" si="134"/>
        <v>#DIV/0!</v>
      </c>
      <c r="AC304" s="384" t="e">
        <f t="shared" si="106"/>
        <v>#DIV/0!</v>
      </c>
      <c r="AD304" s="385" t="e">
        <f t="shared" si="107"/>
        <v>#DIV/0!</v>
      </c>
      <c r="AE304" s="383" t="e">
        <f t="shared" si="108"/>
        <v>#DIV/0!</v>
      </c>
      <c r="AF304" s="382" t="e">
        <f t="shared" si="135"/>
        <v>#DIV/0!</v>
      </c>
      <c r="AG304" s="386" t="e">
        <f t="shared" si="110"/>
        <v>#DIV/0!</v>
      </c>
      <c r="AH304" s="387" t="e">
        <f t="shared" si="111"/>
        <v>#DIV/0!</v>
      </c>
      <c r="AI304" s="383" t="e">
        <f t="shared" si="112"/>
        <v>#DIV/0!</v>
      </c>
      <c r="AJ304" s="382" t="e">
        <f t="shared" si="136"/>
        <v>#DIV/0!</v>
      </c>
      <c r="AK304" s="384" t="e">
        <f t="shared" si="114"/>
        <v>#DIV/0!</v>
      </c>
      <c r="AL304" s="385" t="e">
        <f t="shared" si="115"/>
        <v>#DIV/0!</v>
      </c>
      <c r="AM304" s="397" t="e">
        <f t="shared" si="116"/>
        <v>#DIV/0!</v>
      </c>
      <c r="AN304" s="512"/>
    </row>
    <row r="305" spans="1:40" ht="13.5" thickBot="1" x14ac:dyDescent="0.25">
      <c r="A305" s="26"/>
      <c r="B305" s="38"/>
      <c r="C305" s="548"/>
      <c r="D305" s="395"/>
      <c r="E305" s="395"/>
      <c r="F305" s="395"/>
      <c r="G305" s="395"/>
      <c r="H305" s="395"/>
      <c r="I305" s="395"/>
      <c r="J305" s="395"/>
      <c r="K305" s="395"/>
      <c r="L305" s="396"/>
      <c r="M305" s="38"/>
      <c r="N305" s="388" t="str">
        <f t="shared" si="93"/>
        <v/>
      </c>
      <c r="O305" s="389" t="str">
        <f t="shared" si="94"/>
        <v/>
      </c>
      <c r="P305" s="388" t="str">
        <f>IF(G305=0,"",IF(F305=0,"",G305-F305))</f>
        <v/>
      </c>
      <c r="Q305" s="390" t="str">
        <f t="shared" si="95"/>
        <v/>
      </c>
      <c r="R305" s="391" t="str">
        <f>IF(P305="","",P305+N305)</f>
        <v/>
      </c>
      <c r="S305" s="389" t="str">
        <f t="shared" si="96"/>
        <v/>
      </c>
      <c r="T305" s="388" t="str">
        <f>IF(H305=0,"",IF(G305=0,"",H305-G305))</f>
        <v/>
      </c>
      <c r="U305" s="392" t="str">
        <f>IF(T305="","",T305/G305)</f>
        <v/>
      </c>
      <c r="V305" s="393" t="str">
        <f>IF(T305="","",T305+R305)</f>
        <v/>
      </c>
      <c r="W305" s="389" t="str">
        <f>IF(V305="","",V305/E305)</f>
        <v/>
      </c>
      <c r="X305" s="388" t="str">
        <f>IF(I305=0,"",IF(H305=0,"",I305-H305))</f>
        <v/>
      </c>
      <c r="Y305" s="390" t="str">
        <f>IF(X305="","",X305/H305)</f>
        <v/>
      </c>
      <c r="Z305" s="391" t="str">
        <f>IF(X305="","",X305+V305)</f>
        <v/>
      </c>
      <c r="AA305" s="389" t="str">
        <f>IF(Z305="","",Z305/E305)</f>
        <v/>
      </c>
      <c r="AB305" s="388" t="str">
        <f>IF(J305=0,"",IF(I305=0,"",J305-I305))</f>
        <v/>
      </c>
      <c r="AC305" s="390" t="str">
        <f>IF(AB305="","",AB305/I305)</f>
        <v/>
      </c>
      <c r="AD305" s="391" t="str">
        <f>IF(AB305="","",AB305+Z305)</f>
        <v/>
      </c>
      <c r="AE305" s="389" t="str">
        <f>IF(AD305="","",AD305/E305)</f>
        <v/>
      </c>
      <c r="AF305" s="388" t="str">
        <f>IF(K305=0,"",IF(J305=0,"",K305-J305))</f>
        <v/>
      </c>
      <c r="AG305" s="392" t="str">
        <f>IF(AF305="","",AF305/J305)</f>
        <v/>
      </c>
      <c r="AH305" s="393" t="str">
        <f>IF(AF305="","",AF305+AD305)</f>
        <v/>
      </c>
      <c r="AI305" s="389" t="str">
        <f>IF(AH305="","",AH305/E305)</f>
        <v/>
      </c>
      <c r="AJ305" s="388" t="str">
        <f>IF(L305=0,"",IF(K305=0,"",L305-K305))</f>
        <v/>
      </c>
      <c r="AK305" s="390" t="str">
        <f>IF(AJ305="","",AJ305/K305)</f>
        <v/>
      </c>
      <c r="AL305" s="391" t="str">
        <f>IF(AJ305="","",AJ305+AH305)</f>
        <v/>
      </c>
      <c r="AM305" s="398" t="str">
        <f>IF(AL305="","",AL305/E305)</f>
        <v/>
      </c>
      <c r="AN305" s="38"/>
    </row>
    <row r="306" spans="1:40" ht="12.75" thickTop="1" x14ac:dyDescent="0.2">
      <c r="A306" s="28"/>
      <c r="B306" s="38"/>
      <c r="C306" s="38"/>
      <c r="D306" s="38"/>
      <c r="E306" s="38"/>
      <c r="F306" s="38"/>
      <c r="G306" s="38"/>
      <c r="H306" s="38"/>
      <c r="I306" s="38"/>
      <c r="J306" s="38"/>
      <c r="K306" s="38"/>
      <c r="L306" s="38"/>
      <c r="M306" s="38"/>
      <c r="N306" s="259"/>
      <c r="O306" s="259"/>
      <c r="P306" s="259"/>
      <c r="Q306" s="259"/>
      <c r="R306" s="259"/>
      <c r="S306" s="259"/>
      <c r="T306" s="259"/>
      <c r="U306" s="259"/>
      <c r="V306" s="259"/>
      <c r="W306" s="259"/>
      <c r="X306" s="259"/>
      <c r="Y306" s="259"/>
      <c r="Z306" s="259"/>
      <c r="AA306" s="259"/>
      <c r="AB306" s="259"/>
      <c r="AC306" s="259"/>
      <c r="AD306" s="259"/>
      <c r="AE306" s="259"/>
      <c r="AF306" s="259"/>
      <c r="AG306" s="259"/>
      <c r="AH306" s="259"/>
      <c r="AI306" s="259"/>
      <c r="AJ306" s="259"/>
      <c r="AK306" s="259"/>
      <c r="AL306" s="259"/>
      <c r="AM306" s="259"/>
      <c r="AN306" s="38"/>
    </row>
    <row r="307" spans="1:40" x14ac:dyDescent="0.2">
      <c r="A307" s="25"/>
      <c r="B307" s="38"/>
      <c r="C307" s="38"/>
      <c r="D307" s="38"/>
      <c r="E307" s="38"/>
      <c r="F307" s="38"/>
      <c r="G307" s="38"/>
      <c r="H307" s="38"/>
      <c r="I307" s="38"/>
      <c r="J307" s="38"/>
      <c r="K307" s="38"/>
      <c r="L307" s="38"/>
      <c r="M307" s="38"/>
      <c r="N307" s="38"/>
      <c r="O307" s="38"/>
      <c r="P307" s="38"/>
      <c r="Q307" s="38"/>
      <c r="R307" s="38"/>
      <c r="S307" s="38"/>
      <c r="T307" s="38"/>
      <c r="U307" s="38"/>
      <c r="V307" s="38"/>
      <c r="W307" s="38"/>
      <c r="X307" s="38"/>
      <c r="Y307" s="38"/>
      <c r="Z307" s="38"/>
      <c r="AA307" s="38"/>
      <c r="AB307" s="38"/>
      <c r="AC307" s="38"/>
      <c r="AD307" s="38"/>
      <c r="AE307" s="38"/>
      <c r="AF307" s="38"/>
      <c r="AG307" s="38"/>
      <c r="AH307" s="38"/>
      <c r="AI307" s="38"/>
      <c r="AJ307" s="38"/>
      <c r="AK307" s="38"/>
      <c r="AL307" s="38"/>
      <c r="AM307" s="38"/>
      <c r="AN307" s="38"/>
    </row>
    <row r="308" spans="1:40" ht="15.75" x14ac:dyDescent="0.25">
      <c r="A308" s="26"/>
      <c r="B308" s="38"/>
      <c r="C308" s="83" t="s">
        <v>47</v>
      </c>
      <c r="D308" s="38"/>
      <c r="E308" s="38"/>
      <c r="F308" s="38"/>
      <c r="G308" s="38"/>
      <c r="H308" s="38"/>
      <c r="I308" s="38"/>
      <c r="J308" s="38"/>
      <c r="K308" s="38"/>
      <c r="L308" s="38"/>
      <c r="M308" s="38"/>
      <c r="N308" s="83"/>
      <c r="O308" s="38"/>
      <c r="P308" s="38"/>
      <c r="Q308" s="38"/>
      <c r="R308" s="38"/>
      <c r="S308" s="38"/>
      <c r="T308" s="38"/>
      <c r="U308" s="38"/>
      <c r="V308" s="38"/>
      <c r="W308" s="38"/>
      <c r="X308" s="38"/>
      <c r="Y308" s="38"/>
      <c r="Z308" s="38"/>
      <c r="AA308" s="38"/>
      <c r="AB308" s="38"/>
      <c r="AC308" s="38"/>
      <c r="AD308" s="38"/>
      <c r="AE308" s="38"/>
      <c r="AF308" s="38"/>
      <c r="AG308" s="38"/>
      <c r="AH308" s="38"/>
      <c r="AI308" s="38"/>
      <c r="AJ308" s="38"/>
      <c r="AK308" s="38"/>
      <c r="AL308" s="38"/>
      <c r="AM308" s="38"/>
      <c r="AN308" s="38"/>
    </row>
    <row r="309" spans="1:40" x14ac:dyDescent="0.2">
      <c r="A309" s="26"/>
      <c r="B309" s="38"/>
      <c r="C309" s="38" t="s">
        <v>0</v>
      </c>
      <c r="D309" s="38"/>
      <c r="E309" s="38"/>
      <c r="F309" s="38"/>
      <c r="G309" s="38"/>
      <c r="H309" s="38"/>
      <c r="I309" s="38"/>
      <c r="J309" s="38"/>
      <c r="K309" s="38"/>
      <c r="L309" s="38"/>
      <c r="M309" s="38"/>
      <c r="N309" s="38"/>
      <c r="O309" s="38"/>
      <c r="P309" s="38"/>
      <c r="Q309" s="38"/>
      <c r="R309" s="38"/>
      <c r="S309" s="38"/>
      <c r="T309" s="38"/>
      <c r="U309" s="38"/>
      <c r="V309" s="38"/>
      <c r="W309" s="38"/>
      <c r="X309" s="38"/>
      <c r="Y309" s="38"/>
      <c r="Z309" s="38"/>
      <c r="AA309" s="38"/>
      <c r="AB309" s="38"/>
      <c r="AC309" s="38"/>
      <c r="AD309" s="38"/>
      <c r="AE309" s="38"/>
      <c r="AF309" s="38"/>
      <c r="AG309" s="38"/>
      <c r="AH309" s="38"/>
      <c r="AI309" s="38"/>
      <c r="AJ309" s="38"/>
      <c r="AK309" s="38"/>
      <c r="AL309" s="38"/>
      <c r="AM309" s="38"/>
      <c r="AN309" s="38"/>
    </row>
    <row r="310" spans="1:40" ht="12.75" thickBot="1" x14ac:dyDescent="0.25">
      <c r="A310" s="26"/>
      <c r="B310" s="38"/>
      <c r="C310" s="38"/>
      <c r="D310" s="38"/>
      <c r="E310" s="38"/>
      <c r="F310" s="38"/>
      <c r="G310" s="38"/>
      <c r="H310" s="38"/>
      <c r="I310" s="38"/>
      <c r="J310" s="38"/>
      <c r="K310" s="38"/>
      <c r="L310" s="38"/>
      <c r="M310" s="38"/>
      <c r="N310" s="261"/>
      <c r="O310" s="38"/>
      <c r="P310" s="38"/>
      <c r="Q310" s="38"/>
      <c r="R310" s="38"/>
      <c r="S310" s="38"/>
      <c r="T310" s="38"/>
      <c r="U310" s="38"/>
      <c r="V310" s="38"/>
      <c r="W310" s="38"/>
      <c r="X310" s="38"/>
      <c r="Y310" s="38"/>
      <c r="Z310" s="38"/>
      <c r="AA310" s="38"/>
      <c r="AB310" s="38"/>
      <c r="AC310" s="38"/>
      <c r="AD310" s="38"/>
      <c r="AE310" s="38"/>
      <c r="AF310" s="38"/>
      <c r="AG310" s="38"/>
      <c r="AH310" s="38"/>
      <c r="AI310" s="38"/>
      <c r="AJ310" s="38"/>
      <c r="AK310" s="38"/>
      <c r="AL310" s="38"/>
      <c r="AM310" s="38"/>
      <c r="AN310" s="38"/>
    </row>
    <row r="311" spans="1:40" ht="17.25" thickTop="1" thickBot="1" x14ac:dyDescent="0.3">
      <c r="A311" s="26"/>
      <c r="B311" s="38"/>
      <c r="C311" s="38"/>
      <c r="D311" s="38"/>
      <c r="E311" s="38"/>
      <c r="F311" s="872" t="s">
        <v>48</v>
      </c>
      <c r="G311" s="873"/>
      <c r="H311" s="873"/>
      <c r="I311" s="873"/>
      <c r="J311" s="873"/>
      <c r="K311" s="873"/>
      <c r="L311" s="874"/>
      <c r="M311" s="45"/>
      <c r="N311" s="878" t="s">
        <v>771</v>
      </c>
      <c r="O311" s="879"/>
      <c r="P311" s="879"/>
      <c r="Q311" s="879"/>
      <c r="R311" s="879"/>
      <c r="S311" s="879"/>
      <c r="T311" s="879"/>
      <c r="U311" s="879"/>
      <c r="V311" s="879"/>
      <c r="W311" s="879"/>
      <c r="X311" s="879"/>
      <c r="Y311" s="879"/>
      <c r="Z311" s="879"/>
      <c r="AA311" s="879"/>
      <c r="AB311" s="879"/>
      <c r="AC311" s="879"/>
      <c r="AD311" s="879"/>
      <c r="AE311" s="879"/>
      <c r="AF311" s="879"/>
      <c r="AG311" s="879"/>
      <c r="AH311" s="879"/>
      <c r="AI311" s="879"/>
      <c r="AJ311" s="879"/>
      <c r="AK311" s="879"/>
      <c r="AL311" s="879"/>
      <c r="AM311" s="880"/>
      <c r="AN311" s="38"/>
    </row>
    <row r="312" spans="1:40" ht="39" customHeight="1" thickTop="1" x14ac:dyDescent="0.2">
      <c r="A312" s="26"/>
      <c r="B312" s="38"/>
      <c r="C312" s="890" t="s">
        <v>49</v>
      </c>
      <c r="D312" s="891"/>
      <c r="E312" s="773" t="s">
        <v>783</v>
      </c>
      <c r="F312" s="773" t="s">
        <v>50</v>
      </c>
      <c r="G312" s="773" t="s">
        <v>51</v>
      </c>
      <c r="H312" s="773" t="s">
        <v>52</v>
      </c>
      <c r="I312" s="773" t="s">
        <v>53</v>
      </c>
      <c r="J312" s="773" t="s">
        <v>54</v>
      </c>
      <c r="K312" s="773" t="s">
        <v>55</v>
      </c>
      <c r="L312" s="774" t="s">
        <v>56</v>
      </c>
      <c r="M312" s="45"/>
      <c r="N312" s="885" t="s">
        <v>57</v>
      </c>
      <c r="O312" s="887"/>
      <c r="P312" s="885" t="s">
        <v>58</v>
      </c>
      <c r="Q312" s="886"/>
      <c r="R312" s="886"/>
      <c r="S312" s="887"/>
      <c r="T312" s="885" t="s">
        <v>59</v>
      </c>
      <c r="U312" s="886"/>
      <c r="V312" s="886"/>
      <c r="W312" s="887"/>
      <c r="X312" s="875" t="s">
        <v>60</v>
      </c>
      <c r="Y312" s="876"/>
      <c r="Z312" s="876"/>
      <c r="AA312" s="877"/>
      <c r="AB312" s="875" t="s">
        <v>61</v>
      </c>
      <c r="AC312" s="876"/>
      <c r="AD312" s="876"/>
      <c r="AE312" s="877"/>
      <c r="AF312" s="875" t="s">
        <v>62</v>
      </c>
      <c r="AG312" s="876"/>
      <c r="AH312" s="876"/>
      <c r="AI312" s="877"/>
      <c r="AJ312" s="875" t="s">
        <v>63</v>
      </c>
      <c r="AK312" s="876"/>
      <c r="AL312" s="876"/>
      <c r="AM312" s="877"/>
      <c r="AN312" s="38"/>
    </row>
    <row r="313" spans="1:40" ht="12.75" x14ac:dyDescent="0.2">
      <c r="A313" s="26"/>
      <c r="B313" s="38"/>
      <c r="C313" s="775"/>
      <c r="D313" s="87"/>
      <c r="E313" s="158" t="str">
        <f t="shared" ref="E313:L313" si="145">E185</f>
        <v>2016-17</v>
      </c>
      <c r="F313" s="158" t="str">
        <f t="shared" si="145"/>
        <v>2017-18</v>
      </c>
      <c r="G313" s="158" t="str">
        <f t="shared" si="145"/>
        <v>2018-19</v>
      </c>
      <c r="H313" s="158" t="str">
        <f t="shared" si="145"/>
        <v>2019-20</v>
      </c>
      <c r="I313" s="158" t="str">
        <f t="shared" si="145"/>
        <v>2020-21</v>
      </c>
      <c r="J313" s="158" t="str">
        <f t="shared" si="145"/>
        <v>2021-22</v>
      </c>
      <c r="K313" s="158" t="str">
        <f t="shared" si="145"/>
        <v>2022-23</v>
      </c>
      <c r="L313" s="722" t="str">
        <f t="shared" si="145"/>
        <v>2023-24</v>
      </c>
      <c r="M313" s="45"/>
      <c r="N313" s="238" t="s">
        <v>45</v>
      </c>
      <c r="O313" s="235" t="s">
        <v>68</v>
      </c>
      <c r="P313" s="238" t="s">
        <v>45</v>
      </c>
      <c r="Q313" s="234" t="s">
        <v>68</v>
      </c>
      <c r="R313" s="231" t="s">
        <v>46</v>
      </c>
      <c r="S313" s="235" t="s">
        <v>68</v>
      </c>
      <c r="T313" s="238" t="s">
        <v>45</v>
      </c>
      <c r="U313" s="234" t="s">
        <v>68</v>
      </c>
      <c r="V313" s="231" t="s">
        <v>46</v>
      </c>
      <c r="W313" s="235" t="s">
        <v>68</v>
      </c>
      <c r="X313" s="238" t="s">
        <v>45</v>
      </c>
      <c r="Y313" s="231" t="s">
        <v>68</v>
      </c>
      <c r="Z313" s="232" t="s">
        <v>46</v>
      </c>
      <c r="AA313" s="235" t="s">
        <v>68</v>
      </c>
      <c r="AB313" s="238" t="s">
        <v>45</v>
      </c>
      <c r="AC313" s="234" t="s">
        <v>68</v>
      </c>
      <c r="AD313" s="231" t="s">
        <v>46</v>
      </c>
      <c r="AE313" s="235" t="s">
        <v>68</v>
      </c>
      <c r="AF313" s="238" t="s">
        <v>45</v>
      </c>
      <c r="AG313" s="231" t="s">
        <v>68</v>
      </c>
      <c r="AH313" s="232" t="s">
        <v>46</v>
      </c>
      <c r="AI313" s="235" t="s">
        <v>68</v>
      </c>
      <c r="AJ313" s="238" t="s">
        <v>45</v>
      </c>
      <c r="AK313" s="234" t="s">
        <v>68</v>
      </c>
      <c r="AL313" s="231" t="s">
        <v>46</v>
      </c>
      <c r="AM313" s="235" t="s">
        <v>68</v>
      </c>
      <c r="AN313" s="38"/>
    </row>
    <row r="314" spans="1:40" ht="12.75" x14ac:dyDescent="0.2">
      <c r="A314" s="123"/>
      <c r="B314" s="38"/>
      <c r="C314" s="888" t="s">
        <v>961</v>
      </c>
      <c r="D314" s="889"/>
      <c r="E314" s="394">
        <v>639</v>
      </c>
      <c r="F314" s="394">
        <v>661</v>
      </c>
      <c r="G314" s="394">
        <f>ROUND(F314*1.03,-0.1)</f>
        <v>681</v>
      </c>
      <c r="H314" s="394">
        <f>ROUND(G314*1.03,-0.1)</f>
        <v>701</v>
      </c>
      <c r="I314" s="394">
        <f t="shared" ref="I314:L314" si="146">ROUND(H314*1.03,-0.1)</f>
        <v>722</v>
      </c>
      <c r="J314" s="394">
        <f t="shared" si="146"/>
        <v>744</v>
      </c>
      <c r="K314" s="394">
        <f t="shared" si="146"/>
        <v>766</v>
      </c>
      <c r="L314" s="394">
        <f t="shared" si="146"/>
        <v>789</v>
      </c>
      <c r="M314" s="45"/>
      <c r="N314" s="382">
        <f t="shared" ref="N314:N339" si="147">IF(F314=0,"",IF(E314=0,"",F314-E314))</f>
        <v>22</v>
      </c>
      <c r="O314" s="383">
        <f t="shared" ref="O314:O339" si="148">IF(N314="","",N314/E314)</f>
        <v>3.4428794992175271E-2</v>
      </c>
      <c r="P314" s="382">
        <f>IF(G314=0,"",IF(F314=0,"",G314-F314))</f>
        <v>20</v>
      </c>
      <c r="Q314" s="384">
        <f t="shared" ref="Q314:Q339" si="149">IF(P314="","",P314/F314)</f>
        <v>3.0257186081694403E-2</v>
      </c>
      <c r="R314" s="385">
        <f>IF(P314="","",P314+N314)</f>
        <v>42</v>
      </c>
      <c r="S314" s="383">
        <f t="shared" ref="S314:S339" si="150">IF(R314="","",R314/E314)</f>
        <v>6.5727699530516437E-2</v>
      </c>
      <c r="T314" s="382">
        <f>IF(H314=0,"",IF(G314=0,"",H314-G314))</f>
        <v>20</v>
      </c>
      <c r="U314" s="384">
        <f t="shared" ref="U314:U339" si="151">IF(T314="","",T314/G314)</f>
        <v>2.9368575624082231E-2</v>
      </c>
      <c r="V314" s="385">
        <f>IF(T314="","",T314+R314)</f>
        <v>62</v>
      </c>
      <c r="W314" s="383">
        <f t="shared" ref="W314:W339" si="152">IF(V314="","",V314/E314)</f>
        <v>9.7026604068857589E-2</v>
      </c>
      <c r="X314" s="382">
        <f>IF(I314=0,"",IF(H314=0,"",I314-H314))</f>
        <v>21</v>
      </c>
      <c r="Y314" s="386">
        <f t="shared" ref="Y314:Y339" si="153">IF(X314="","",X314/H314)</f>
        <v>2.9957203994293864E-2</v>
      </c>
      <c r="Z314" s="387">
        <f>IF(X314="","",X314+V314)</f>
        <v>83</v>
      </c>
      <c r="AA314" s="383">
        <f t="shared" ref="AA314:AA339" si="154">IF(Z314="","",Z314/E314)</f>
        <v>0.12989045383411579</v>
      </c>
      <c r="AB314" s="382">
        <f>IF(J314=0,"",IF(I314=0,"",J314-I314))</f>
        <v>22</v>
      </c>
      <c r="AC314" s="384">
        <f t="shared" ref="AC314:AC339" si="155">IF(AB314="","",AB314/I314)</f>
        <v>3.0470914127423823E-2</v>
      </c>
      <c r="AD314" s="385">
        <f t="shared" ref="AD314:AD339" si="156">IF(AB314="","",AB314+Z314)</f>
        <v>105</v>
      </c>
      <c r="AE314" s="383">
        <f t="shared" ref="AE314:AE339" si="157">IF(AD314="","",AD314/E314)</f>
        <v>0.16431924882629109</v>
      </c>
      <c r="AF314" s="382">
        <f>IF(K314=0,"",IF(J314=0,"",K314-J314))</f>
        <v>22</v>
      </c>
      <c r="AG314" s="386">
        <f t="shared" ref="AG314:AG339" si="158">IF(AF314="","",AF314/J314)</f>
        <v>2.9569892473118281E-2</v>
      </c>
      <c r="AH314" s="387">
        <f>IF(AF314="","",AF314+AD314)</f>
        <v>127</v>
      </c>
      <c r="AI314" s="383">
        <f t="shared" ref="AI314:AI339" si="159">IF(AH314="","",AH314/E314)</f>
        <v>0.19874804381846636</v>
      </c>
      <c r="AJ314" s="382">
        <f>IF(L314=0,"",IF(K314=0,"",L314-K314))</f>
        <v>23</v>
      </c>
      <c r="AK314" s="384">
        <f t="shared" ref="AK314:AK339" si="160">IF(AJ314="","",AJ314/K314)</f>
        <v>3.0026109660574413E-2</v>
      </c>
      <c r="AL314" s="385">
        <f>IF(AJ314="","",AJ314+AH314)</f>
        <v>150</v>
      </c>
      <c r="AM314" s="383">
        <f t="shared" ref="AM314:AM339" si="161">IF(AL314="","",AL314/E314)</f>
        <v>0.23474178403755869</v>
      </c>
      <c r="AN314" s="38"/>
    </row>
    <row r="315" spans="1:40" ht="12.75" x14ac:dyDescent="0.2">
      <c r="A315" s="123"/>
      <c r="B315" s="38"/>
      <c r="C315" s="888" t="s">
        <v>962</v>
      </c>
      <c r="D315" s="889"/>
      <c r="E315" s="394">
        <v>168</v>
      </c>
      <c r="F315" s="394">
        <v>174</v>
      </c>
      <c r="G315" s="394">
        <f t="shared" ref="G315:L315" si="162">ROUND(F315*1.03,-0.1)</f>
        <v>179</v>
      </c>
      <c r="H315" s="394">
        <f t="shared" si="162"/>
        <v>184</v>
      </c>
      <c r="I315" s="394">
        <f t="shared" si="162"/>
        <v>190</v>
      </c>
      <c r="J315" s="394">
        <f t="shared" si="162"/>
        <v>196</v>
      </c>
      <c r="K315" s="394">
        <f t="shared" si="162"/>
        <v>202</v>
      </c>
      <c r="L315" s="394">
        <f t="shared" si="162"/>
        <v>208</v>
      </c>
      <c r="M315" s="45"/>
      <c r="N315" s="382">
        <f t="shared" si="147"/>
        <v>6</v>
      </c>
      <c r="O315" s="383">
        <f t="shared" si="148"/>
        <v>3.5714285714285712E-2</v>
      </c>
      <c r="P315" s="382">
        <f>IF(G315=0,"",IF(F315=0,"",G315-F315))</f>
        <v>5</v>
      </c>
      <c r="Q315" s="384">
        <f t="shared" si="149"/>
        <v>2.8735632183908046E-2</v>
      </c>
      <c r="R315" s="385">
        <f>IF(P315="","",P315+N315)</f>
        <v>11</v>
      </c>
      <c r="S315" s="383">
        <f t="shared" si="150"/>
        <v>6.5476190476190479E-2</v>
      </c>
      <c r="T315" s="382">
        <f>IF(H315=0,"",IF(G315=0,"",H315-G315))</f>
        <v>5</v>
      </c>
      <c r="U315" s="384">
        <f t="shared" si="151"/>
        <v>2.7932960893854747E-2</v>
      </c>
      <c r="V315" s="385">
        <f>IF(T315="","",T315+R315)</f>
        <v>16</v>
      </c>
      <c r="W315" s="383">
        <f t="shared" si="152"/>
        <v>9.5238095238095233E-2</v>
      </c>
      <c r="X315" s="382">
        <f>IF(I315=0,"",IF(H315=0,"",I315-H315))</f>
        <v>6</v>
      </c>
      <c r="Y315" s="386">
        <f t="shared" si="153"/>
        <v>3.2608695652173912E-2</v>
      </c>
      <c r="Z315" s="387">
        <f>IF(X315="","",X315+V315)</f>
        <v>22</v>
      </c>
      <c r="AA315" s="383">
        <f t="shared" si="154"/>
        <v>0.13095238095238096</v>
      </c>
      <c r="AB315" s="382">
        <f>IF(J315=0,"",IF(I315=0,"",J315-I315))</f>
        <v>6</v>
      </c>
      <c r="AC315" s="384">
        <f t="shared" si="155"/>
        <v>3.1578947368421054E-2</v>
      </c>
      <c r="AD315" s="385">
        <f t="shared" si="156"/>
        <v>28</v>
      </c>
      <c r="AE315" s="383">
        <f t="shared" si="157"/>
        <v>0.16666666666666666</v>
      </c>
      <c r="AF315" s="382">
        <f>IF(K315=0,"",IF(J315=0,"",K315-J315))</f>
        <v>6</v>
      </c>
      <c r="AG315" s="386">
        <f t="shared" si="158"/>
        <v>3.0612244897959183E-2</v>
      </c>
      <c r="AH315" s="387">
        <f>IF(AF315="","",AF315+AD315)</f>
        <v>34</v>
      </c>
      <c r="AI315" s="383">
        <f t="shared" si="159"/>
        <v>0.20238095238095238</v>
      </c>
      <c r="AJ315" s="382">
        <f>IF(L315=0,"",IF(K315=0,"",L315-K315))</f>
        <v>6</v>
      </c>
      <c r="AK315" s="384">
        <f t="shared" si="160"/>
        <v>2.9702970297029702E-2</v>
      </c>
      <c r="AL315" s="385">
        <f>IF(AJ315="","",AJ315+AH315)</f>
        <v>40</v>
      </c>
      <c r="AM315" s="383">
        <f t="shared" si="161"/>
        <v>0.23809523809523808</v>
      </c>
      <c r="AN315" s="38"/>
    </row>
    <row r="316" spans="1:40" ht="12.75" x14ac:dyDescent="0.2">
      <c r="A316" s="123"/>
      <c r="B316" s="38"/>
      <c r="C316" s="888" t="s">
        <v>963</v>
      </c>
      <c r="D316" s="889"/>
      <c r="E316" s="394">
        <v>168</v>
      </c>
      <c r="F316" s="394">
        <v>174</v>
      </c>
      <c r="G316" s="394">
        <f t="shared" ref="G316:L316" si="163">ROUND(F316*1.03,-0.1)</f>
        <v>179</v>
      </c>
      <c r="H316" s="394">
        <f t="shared" si="163"/>
        <v>184</v>
      </c>
      <c r="I316" s="394">
        <f t="shared" si="163"/>
        <v>190</v>
      </c>
      <c r="J316" s="394">
        <f t="shared" si="163"/>
        <v>196</v>
      </c>
      <c r="K316" s="394">
        <f t="shared" si="163"/>
        <v>202</v>
      </c>
      <c r="L316" s="394">
        <f t="shared" si="163"/>
        <v>208</v>
      </c>
      <c r="M316" s="45"/>
      <c r="N316" s="382">
        <f t="shared" si="147"/>
        <v>6</v>
      </c>
      <c r="O316" s="383">
        <f t="shared" si="148"/>
        <v>3.5714285714285712E-2</v>
      </c>
      <c r="P316" s="382">
        <f t="shared" ref="P316:P339" si="164">IF(G316=0,"",IF(F316=0,"",G316-F316))</f>
        <v>5</v>
      </c>
      <c r="Q316" s="384">
        <f t="shared" si="149"/>
        <v>2.8735632183908046E-2</v>
      </c>
      <c r="R316" s="385">
        <f t="shared" ref="R316:R339" si="165">IF(P316="","",P316+N316)</f>
        <v>11</v>
      </c>
      <c r="S316" s="383">
        <f t="shared" si="150"/>
        <v>6.5476190476190479E-2</v>
      </c>
      <c r="T316" s="382">
        <f t="shared" ref="T316:T339" si="166">IF(H316=0,"",IF(G316=0,"",H316-G316))</f>
        <v>5</v>
      </c>
      <c r="U316" s="384">
        <f t="shared" si="151"/>
        <v>2.7932960893854747E-2</v>
      </c>
      <c r="V316" s="385">
        <f t="shared" ref="V316:V339" si="167">IF(T316="","",T316+R316)</f>
        <v>16</v>
      </c>
      <c r="W316" s="383">
        <f t="shared" si="152"/>
        <v>9.5238095238095233E-2</v>
      </c>
      <c r="X316" s="382">
        <f t="shared" ref="X316:X339" si="168">IF(I316=0,"",IF(H316=0,"",I316-H316))</f>
        <v>6</v>
      </c>
      <c r="Y316" s="386">
        <f t="shared" si="153"/>
        <v>3.2608695652173912E-2</v>
      </c>
      <c r="Z316" s="387">
        <f t="shared" ref="Z316:Z339" si="169">IF(X316="","",X316+V316)</f>
        <v>22</v>
      </c>
      <c r="AA316" s="383">
        <f t="shared" si="154"/>
        <v>0.13095238095238096</v>
      </c>
      <c r="AB316" s="382">
        <f t="shared" ref="AB316:AB339" si="170">IF(J316=0,"",IF(I316=0,"",J316-I316))</f>
        <v>6</v>
      </c>
      <c r="AC316" s="384">
        <f t="shared" si="155"/>
        <v>3.1578947368421054E-2</v>
      </c>
      <c r="AD316" s="385">
        <f t="shared" si="156"/>
        <v>28</v>
      </c>
      <c r="AE316" s="383">
        <f t="shared" si="157"/>
        <v>0.16666666666666666</v>
      </c>
      <c r="AF316" s="382">
        <f t="shared" ref="AF316:AF339" si="171">IF(K316=0,"",IF(J316=0,"",K316-J316))</f>
        <v>6</v>
      </c>
      <c r="AG316" s="386">
        <f t="shared" si="158"/>
        <v>3.0612244897959183E-2</v>
      </c>
      <c r="AH316" s="387">
        <f t="shared" ref="AH316:AH339" si="172">IF(AF316="","",AF316+AD316)</f>
        <v>34</v>
      </c>
      <c r="AI316" s="383">
        <f t="shared" si="159"/>
        <v>0.20238095238095238</v>
      </c>
      <c r="AJ316" s="382">
        <f t="shared" ref="AJ316:AJ339" si="173">IF(L316=0,"",IF(K316=0,"",L316-K316))</f>
        <v>6</v>
      </c>
      <c r="AK316" s="384">
        <f t="shared" si="160"/>
        <v>2.9702970297029702E-2</v>
      </c>
      <c r="AL316" s="385">
        <f t="shared" ref="AL316:AL339" si="174">IF(AJ316="","",AJ316+AH316)</f>
        <v>40</v>
      </c>
      <c r="AM316" s="383">
        <f t="shared" si="161"/>
        <v>0.23809523809523808</v>
      </c>
      <c r="AN316" s="38"/>
    </row>
    <row r="317" spans="1:40" ht="12.75" x14ac:dyDescent="0.2">
      <c r="A317" s="123"/>
      <c r="B317" s="38"/>
      <c r="C317" s="888"/>
      <c r="D317" s="889"/>
      <c r="E317" s="394"/>
      <c r="F317" s="394"/>
      <c r="G317" s="394"/>
      <c r="H317" s="394"/>
      <c r="I317" s="394"/>
      <c r="J317" s="394"/>
      <c r="K317" s="394"/>
      <c r="L317" s="394"/>
      <c r="M317" s="45"/>
      <c r="N317" s="382" t="str">
        <f t="shared" si="147"/>
        <v/>
      </c>
      <c r="O317" s="383" t="str">
        <f t="shared" si="148"/>
        <v/>
      </c>
      <c r="P317" s="382" t="str">
        <f t="shared" si="164"/>
        <v/>
      </c>
      <c r="Q317" s="384" t="str">
        <f t="shared" si="149"/>
        <v/>
      </c>
      <c r="R317" s="385" t="str">
        <f t="shared" si="165"/>
        <v/>
      </c>
      <c r="S317" s="383" t="str">
        <f t="shared" si="150"/>
        <v/>
      </c>
      <c r="T317" s="382" t="str">
        <f t="shared" si="166"/>
        <v/>
      </c>
      <c r="U317" s="384" t="str">
        <f t="shared" si="151"/>
        <v/>
      </c>
      <c r="V317" s="385" t="str">
        <f t="shared" si="167"/>
        <v/>
      </c>
      <c r="W317" s="383" t="str">
        <f t="shared" si="152"/>
        <v/>
      </c>
      <c r="X317" s="382" t="str">
        <f t="shared" si="168"/>
        <v/>
      </c>
      <c r="Y317" s="386" t="str">
        <f t="shared" si="153"/>
        <v/>
      </c>
      <c r="Z317" s="387" t="str">
        <f t="shared" si="169"/>
        <v/>
      </c>
      <c r="AA317" s="383" t="str">
        <f t="shared" si="154"/>
        <v/>
      </c>
      <c r="AB317" s="382" t="str">
        <f t="shared" si="170"/>
        <v/>
      </c>
      <c r="AC317" s="384" t="str">
        <f t="shared" si="155"/>
        <v/>
      </c>
      <c r="AD317" s="385" t="str">
        <f t="shared" si="156"/>
        <v/>
      </c>
      <c r="AE317" s="383" t="str">
        <f t="shared" si="157"/>
        <v/>
      </c>
      <c r="AF317" s="382" t="str">
        <f t="shared" si="171"/>
        <v/>
      </c>
      <c r="AG317" s="386" t="str">
        <f t="shared" si="158"/>
        <v/>
      </c>
      <c r="AH317" s="387" t="str">
        <f t="shared" si="172"/>
        <v/>
      </c>
      <c r="AI317" s="383" t="str">
        <f t="shared" si="159"/>
        <v/>
      </c>
      <c r="AJ317" s="382" t="str">
        <f t="shared" si="173"/>
        <v/>
      </c>
      <c r="AK317" s="384" t="str">
        <f t="shared" si="160"/>
        <v/>
      </c>
      <c r="AL317" s="385" t="str">
        <f t="shared" si="174"/>
        <v/>
      </c>
      <c r="AM317" s="383" t="str">
        <f t="shared" si="161"/>
        <v/>
      </c>
      <c r="AN317" s="38"/>
    </row>
    <row r="318" spans="1:40" ht="12.75" x14ac:dyDescent="0.2">
      <c r="A318" s="123"/>
      <c r="B318" s="38"/>
      <c r="C318" s="888"/>
      <c r="D318" s="889"/>
      <c r="E318" s="394"/>
      <c r="F318" s="394"/>
      <c r="G318" s="394"/>
      <c r="H318" s="394"/>
      <c r="I318" s="394"/>
      <c r="J318" s="394"/>
      <c r="K318" s="394"/>
      <c r="L318" s="776"/>
      <c r="M318" s="45"/>
      <c r="N318" s="382" t="str">
        <f t="shared" si="147"/>
        <v/>
      </c>
      <c r="O318" s="383" t="str">
        <f t="shared" si="148"/>
        <v/>
      </c>
      <c r="P318" s="382" t="str">
        <f t="shared" si="164"/>
        <v/>
      </c>
      <c r="Q318" s="384" t="str">
        <f t="shared" si="149"/>
        <v/>
      </c>
      <c r="R318" s="385" t="str">
        <f t="shared" si="165"/>
        <v/>
      </c>
      <c r="S318" s="383" t="str">
        <f t="shared" si="150"/>
        <v/>
      </c>
      <c r="T318" s="382" t="str">
        <f t="shared" si="166"/>
        <v/>
      </c>
      <c r="U318" s="384" t="str">
        <f t="shared" si="151"/>
        <v/>
      </c>
      <c r="V318" s="385" t="str">
        <f t="shared" si="167"/>
        <v/>
      </c>
      <c r="W318" s="383" t="str">
        <f t="shared" si="152"/>
        <v/>
      </c>
      <c r="X318" s="382" t="str">
        <f t="shared" si="168"/>
        <v/>
      </c>
      <c r="Y318" s="386" t="str">
        <f t="shared" si="153"/>
        <v/>
      </c>
      <c r="Z318" s="387" t="str">
        <f t="shared" si="169"/>
        <v/>
      </c>
      <c r="AA318" s="383" t="str">
        <f t="shared" si="154"/>
        <v/>
      </c>
      <c r="AB318" s="382" t="str">
        <f t="shared" si="170"/>
        <v/>
      </c>
      <c r="AC318" s="384" t="str">
        <f t="shared" si="155"/>
        <v/>
      </c>
      <c r="AD318" s="385" t="str">
        <f t="shared" si="156"/>
        <v/>
      </c>
      <c r="AE318" s="383" t="str">
        <f t="shared" si="157"/>
        <v/>
      </c>
      <c r="AF318" s="382" t="str">
        <f t="shared" si="171"/>
        <v/>
      </c>
      <c r="AG318" s="386" t="str">
        <f t="shared" si="158"/>
        <v/>
      </c>
      <c r="AH318" s="387" t="str">
        <f t="shared" si="172"/>
        <v/>
      </c>
      <c r="AI318" s="383" t="str">
        <f t="shared" si="159"/>
        <v/>
      </c>
      <c r="AJ318" s="382" t="str">
        <f t="shared" si="173"/>
        <v/>
      </c>
      <c r="AK318" s="384" t="str">
        <f t="shared" si="160"/>
        <v/>
      </c>
      <c r="AL318" s="385" t="str">
        <f t="shared" si="174"/>
        <v/>
      </c>
      <c r="AM318" s="383" t="str">
        <f t="shared" si="161"/>
        <v/>
      </c>
      <c r="AN318" s="38"/>
    </row>
    <row r="319" spans="1:40" ht="12.75" x14ac:dyDescent="0.2">
      <c r="A319" s="123"/>
      <c r="B319" s="38"/>
      <c r="C319" s="888"/>
      <c r="D319" s="889"/>
      <c r="E319" s="394"/>
      <c r="F319" s="394"/>
      <c r="G319" s="394"/>
      <c r="H319" s="394"/>
      <c r="I319" s="394"/>
      <c r="J319" s="394"/>
      <c r="K319" s="394"/>
      <c r="L319" s="776"/>
      <c r="M319" s="45"/>
      <c r="N319" s="382" t="str">
        <f t="shared" si="147"/>
        <v/>
      </c>
      <c r="O319" s="383" t="str">
        <f t="shared" si="148"/>
        <v/>
      </c>
      <c r="P319" s="382" t="str">
        <f t="shared" si="164"/>
        <v/>
      </c>
      <c r="Q319" s="384" t="str">
        <f t="shared" si="149"/>
        <v/>
      </c>
      <c r="R319" s="385" t="str">
        <f t="shared" si="165"/>
        <v/>
      </c>
      <c r="S319" s="383" t="str">
        <f t="shared" si="150"/>
        <v/>
      </c>
      <c r="T319" s="382" t="str">
        <f t="shared" si="166"/>
        <v/>
      </c>
      <c r="U319" s="384" t="str">
        <f t="shared" si="151"/>
        <v/>
      </c>
      <c r="V319" s="385" t="str">
        <f t="shared" si="167"/>
        <v/>
      </c>
      <c r="W319" s="383" t="str">
        <f t="shared" si="152"/>
        <v/>
      </c>
      <c r="X319" s="382" t="str">
        <f t="shared" si="168"/>
        <v/>
      </c>
      <c r="Y319" s="386" t="str">
        <f t="shared" si="153"/>
        <v/>
      </c>
      <c r="Z319" s="387" t="str">
        <f t="shared" si="169"/>
        <v/>
      </c>
      <c r="AA319" s="383" t="str">
        <f t="shared" si="154"/>
        <v/>
      </c>
      <c r="AB319" s="382" t="str">
        <f t="shared" si="170"/>
        <v/>
      </c>
      <c r="AC319" s="384" t="str">
        <f t="shared" si="155"/>
        <v/>
      </c>
      <c r="AD319" s="385" t="str">
        <f t="shared" si="156"/>
        <v/>
      </c>
      <c r="AE319" s="383" t="str">
        <f t="shared" si="157"/>
        <v/>
      </c>
      <c r="AF319" s="382" t="str">
        <f t="shared" si="171"/>
        <v/>
      </c>
      <c r="AG319" s="386" t="str">
        <f t="shared" si="158"/>
        <v/>
      </c>
      <c r="AH319" s="387" t="str">
        <f t="shared" si="172"/>
        <v/>
      </c>
      <c r="AI319" s="383" t="str">
        <f t="shared" si="159"/>
        <v/>
      </c>
      <c r="AJ319" s="382" t="str">
        <f t="shared" si="173"/>
        <v/>
      </c>
      <c r="AK319" s="384" t="str">
        <f t="shared" si="160"/>
        <v/>
      </c>
      <c r="AL319" s="385" t="str">
        <f t="shared" si="174"/>
        <v/>
      </c>
      <c r="AM319" s="383" t="str">
        <f t="shared" si="161"/>
        <v/>
      </c>
      <c r="AN319" s="38"/>
    </row>
    <row r="320" spans="1:40" ht="12.75" x14ac:dyDescent="0.2">
      <c r="A320" s="123"/>
      <c r="B320" s="38"/>
      <c r="C320" s="888"/>
      <c r="D320" s="889"/>
      <c r="E320" s="394"/>
      <c r="F320" s="394"/>
      <c r="G320" s="394"/>
      <c r="H320" s="394"/>
      <c r="I320" s="394"/>
      <c r="J320" s="394"/>
      <c r="K320" s="394"/>
      <c r="L320" s="776"/>
      <c r="M320" s="45"/>
      <c r="N320" s="382" t="str">
        <f t="shared" si="147"/>
        <v/>
      </c>
      <c r="O320" s="383" t="str">
        <f t="shared" si="148"/>
        <v/>
      </c>
      <c r="P320" s="382" t="str">
        <f t="shared" si="164"/>
        <v/>
      </c>
      <c r="Q320" s="384" t="str">
        <f t="shared" si="149"/>
        <v/>
      </c>
      <c r="R320" s="385" t="str">
        <f t="shared" si="165"/>
        <v/>
      </c>
      <c r="S320" s="383" t="str">
        <f t="shared" si="150"/>
        <v/>
      </c>
      <c r="T320" s="382" t="str">
        <f t="shared" si="166"/>
        <v/>
      </c>
      <c r="U320" s="384" t="str">
        <f t="shared" si="151"/>
        <v/>
      </c>
      <c r="V320" s="385" t="str">
        <f t="shared" si="167"/>
        <v/>
      </c>
      <c r="W320" s="383" t="str">
        <f t="shared" si="152"/>
        <v/>
      </c>
      <c r="X320" s="382" t="str">
        <f t="shared" si="168"/>
        <v/>
      </c>
      <c r="Y320" s="386" t="str">
        <f t="shared" si="153"/>
        <v/>
      </c>
      <c r="Z320" s="387" t="str">
        <f t="shared" si="169"/>
        <v/>
      </c>
      <c r="AA320" s="383" t="str">
        <f t="shared" si="154"/>
        <v/>
      </c>
      <c r="AB320" s="382" t="str">
        <f t="shared" si="170"/>
        <v/>
      </c>
      <c r="AC320" s="384" t="str">
        <f t="shared" si="155"/>
        <v/>
      </c>
      <c r="AD320" s="385" t="str">
        <f t="shared" si="156"/>
        <v/>
      </c>
      <c r="AE320" s="383" t="str">
        <f t="shared" si="157"/>
        <v/>
      </c>
      <c r="AF320" s="382" t="str">
        <f t="shared" si="171"/>
        <v/>
      </c>
      <c r="AG320" s="386" t="str">
        <f t="shared" si="158"/>
        <v/>
      </c>
      <c r="AH320" s="387" t="str">
        <f t="shared" si="172"/>
        <v/>
      </c>
      <c r="AI320" s="383" t="str">
        <f t="shared" si="159"/>
        <v/>
      </c>
      <c r="AJ320" s="382" t="str">
        <f t="shared" si="173"/>
        <v/>
      </c>
      <c r="AK320" s="384" t="str">
        <f t="shared" si="160"/>
        <v/>
      </c>
      <c r="AL320" s="385" t="str">
        <f t="shared" si="174"/>
        <v/>
      </c>
      <c r="AM320" s="383" t="str">
        <f t="shared" si="161"/>
        <v/>
      </c>
      <c r="AN320" s="38"/>
    </row>
    <row r="321" spans="1:40" ht="12.75" x14ac:dyDescent="0.2">
      <c r="A321" s="123"/>
      <c r="B321" s="38"/>
      <c r="C321" s="888"/>
      <c r="D321" s="889"/>
      <c r="E321" s="394"/>
      <c r="F321" s="394"/>
      <c r="G321" s="394"/>
      <c r="H321" s="394"/>
      <c r="I321" s="394"/>
      <c r="J321" s="394"/>
      <c r="K321" s="394"/>
      <c r="L321" s="776"/>
      <c r="M321" s="45"/>
      <c r="N321" s="382" t="str">
        <f t="shared" si="147"/>
        <v/>
      </c>
      <c r="O321" s="383" t="str">
        <f t="shared" si="148"/>
        <v/>
      </c>
      <c r="P321" s="382" t="str">
        <f t="shared" si="164"/>
        <v/>
      </c>
      <c r="Q321" s="384" t="str">
        <f t="shared" si="149"/>
        <v/>
      </c>
      <c r="R321" s="385" t="str">
        <f t="shared" si="165"/>
        <v/>
      </c>
      <c r="S321" s="383" t="str">
        <f t="shared" si="150"/>
        <v/>
      </c>
      <c r="T321" s="382" t="str">
        <f t="shared" si="166"/>
        <v/>
      </c>
      <c r="U321" s="384" t="str">
        <f t="shared" si="151"/>
        <v/>
      </c>
      <c r="V321" s="385" t="str">
        <f t="shared" si="167"/>
        <v/>
      </c>
      <c r="W321" s="383" t="str">
        <f t="shared" si="152"/>
        <v/>
      </c>
      <c r="X321" s="382" t="str">
        <f t="shared" si="168"/>
        <v/>
      </c>
      <c r="Y321" s="386" t="str">
        <f t="shared" si="153"/>
        <v/>
      </c>
      <c r="Z321" s="387" t="str">
        <f t="shared" si="169"/>
        <v/>
      </c>
      <c r="AA321" s="383" t="str">
        <f t="shared" si="154"/>
        <v/>
      </c>
      <c r="AB321" s="382" t="str">
        <f t="shared" si="170"/>
        <v/>
      </c>
      <c r="AC321" s="384" t="str">
        <f t="shared" si="155"/>
        <v/>
      </c>
      <c r="AD321" s="385" t="str">
        <f t="shared" si="156"/>
        <v/>
      </c>
      <c r="AE321" s="383" t="str">
        <f t="shared" si="157"/>
        <v/>
      </c>
      <c r="AF321" s="382" t="str">
        <f t="shared" si="171"/>
        <v/>
      </c>
      <c r="AG321" s="386" t="str">
        <f t="shared" si="158"/>
        <v/>
      </c>
      <c r="AH321" s="387" t="str">
        <f t="shared" si="172"/>
        <v/>
      </c>
      <c r="AI321" s="383" t="str">
        <f t="shared" si="159"/>
        <v/>
      </c>
      <c r="AJ321" s="382" t="str">
        <f t="shared" si="173"/>
        <v/>
      </c>
      <c r="AK321" s="384" t="str">
        <f t="shared" si="160"/>
        <v/>
      </c>
      <c r="AL321" s="385" t="str">
        <f t="shared" si="174"/>
        <v/>
      </c>
      <c r="AM321" s="383" t="str">
        <f t="shared" si="161"/>
        <v/>
      </c>
      <c r="AN321" s="38"/>
    </row>
    <row r="322" spans="1:40" ht="12.75" x14ac:dyDescent="0.2">
      <c r="A322" s="123"/>
      <c r="B322" s="38"/>
      <c r="C322" s="888"/>
      <c r="D322" s="889"/>
      <c r="E322" s="394"/>
      <c r="F322" s="394"/>
      <c r="G322" s="394"/>
      <c r="H322" s="394"/>
      <c r="I322" s="394"/>
      <c r="J322" s="394"/>
      <c r="K322" s="394"/>
      <c r="L322" s="776"/>
      <c r="M322" s="45"/>
      <c r="N322" s="382" t="str">
        <f t="shared" si="147"/>
        <v/>
      </c>
      <c r="O322" s="383" t="str">
        <f t="shared" si="148"/>
        <v/>
      </c>
      <c r="P322" s="382" t="str">
        <f t="shared" si="164"/>
        <v/>
      </c>
      <c r="Q322" s="384" t="str">
        <f t="shared" si="149"/>
        <v/>
      </c>
      <c r="R322" s="385" t="str">
        <f t="shared" si="165"/>
        <v/>
      </c>
      <c r="S322" s="383" t="str">
        <f t="shared" si="150"/>
        <v/>
      </c>
      <c r="T322" s="382" t="str">
        <f t="shared" si="166"/>
        <v/>
      </c>
      <c r="U322" s="384" t="str">
        <f t="shared" si="151"/>
        <v/>
      </c>
      <c r="V322" s="385" t="str">
        <f t="shared" si="167"/>
        <v/>
      </c>
      <c r="W322" s="383" t="str">
        <f t="shared" si="152"/>
        <v/>
      </c>
      <c r="X322" s="382" t="str">
        <f t="shared" si="168"/>
        <v/>
      </c>
      <c r="Y322" s="386" t="str">
        <f t="shared" si="153"/>
        <v/>
      </c>
      <c r="Z322" s="387" t="str">
        <f t="shared" si="169"/>
        <v/>
      </c>
      <c r="AA322" s="383" t="str">
        <f t="shared" si="154"/>
        <v/>
      </c>
      <c r="AB322" s="382" t="str">
        <f t="shared" si="170"/>
        <v/>
      </c>
      <c r="AC322" s="384" t="str">
        <f t="shared" si="155"/>
        <v/>
      </c>
      <c r="AD322" s="385" t="str">
        <f t="shared" si="156"/>
        <v/>
      </c>
      <c r="AE322" s="383" t="str">
        <f t="shared" si="157"/>
        <v/>
      </c>
      <c r="AF322" s="382" t="str">
        <f t="shared" si="171"/>
        <v/>
      </c>
      <c r="AG322" s="386" t="str">
        <f t="shared" si="158"/>
        <v/>
      </c>
      <c r="AH322" s="387" t="str">
        <f t="shared" si="172"/>
        <v/>
      </c>
      <c r="AI322" s="383" t="str">
        <f t="shared" si="159"/>
        <v/>
      </c>
      <c r="AJ322" s="382" t="str">
        <f t="shared" si="173"/>
        <v/>
      </c>
      <c r="AK322" s="384" t="str">
        <f t="shared" si="160"/>
        <v/>
      </c>
      <c r="AL322" s="385" t="str">
        <f t="shared" si="174"/>
        <v/>
      </c>
      <c r="AM322" s="383" t="str">
        <f t="shared" si="161"/>
        <v/>
      </c>
      <c r="AN322" s="38"/>
    </row>
    <row r="323" spans="1:40" ht="12.75" x14ac:dyDescent="0.2">
      <c r="A323" s="123"/>
      <c r="B323" s="38"/>
      <c r="C323" s="888"/>
      <c r="D323" s="889"/>
      <c r="E323" s="394"/>
      <c r="F323" s="394"/>
      <c r="G323" s="394"/>
      <c r="H323" s="394"/>
      <c r="I323" s="394"/>
      <c r="J323" s="394"/>
      <c r="K323" s="394"/>
      <c r="L323" s="776"/>
      <c r="M323" s="45"/>
      <c r="N323" s="382" t="str">
        <f t="shared" si="147"/>
        <v/>
      </c>
      <c r="O323" s="383" t="str">
        <f t="shared" si="148"/>
        <v/>
      </c>
      <c r="P323" s="382" t="str">
        <f t="shared" si="164"/>
        <v/>
      </c>
      <c r="Q323" s="384" t="str">
        <f t="shared" si="149"/>
        <v/>
      </c>
      <c r="R323" s="385" t="str">
        <f t="shared" si="165"/>
        <v/>
      </c>
      <c r="S323" s="383" t="str">
        <f t="shared" si="150"/>
        <v/>
      </c>
      <c r="T323" s="382" t="str">
        <f t="shared" si="166"/>
        <v/>
      </c>
      <c r="U323" s="384" t="str">
        <f t="shared" si="151"/>
        <v/>
      </c>
      <c r="V323" s="385" t="str">
        <f t="shared" si="167"/>
        <v/>
      </c>
      <c r="W323" s="383" t="str">
        <f t="shared" si="152"/>
        <v/>
      </c>
      <c r="X323" s="382" t="str">
        <f t="shared" si="168"/>
        <v/>
      </c>
      <c r="Y323" s="386" t="str">
        <f t="shared" si="153"/>
        <v/>
      </c>
      <c r="Z323" s="387" t="str">
        <f t="shared" si="169"/>
        <v/>
      </c>
      <c r="AA323" s="383" t="str">
        <f t="shared" si="154"/>
        <v/>
      </c>
      <c r="AB323" s="382" t="str">
        <f t="shared" si="170"/>
        <v/>
      </c>
      <c r="AC323" s="384" t="str">
        <f t="shared" si="155"/>
        <v/>
      </c>
      <c r="AD323" s="385" t="str">
        <f t="shared" si="156"/>
        <v/>
      </c>
      <c r="AE323" s="383" t="str">
        <f t="shared" si="157"/>
        <v/>
      </c>
      <c r="AF323" s="382" t="str">
        <f t="shared" si="171"/>
        <v/>
      </c>
      <c r="AG323" s="386" t="str">
        <f t="shared" si="158"/>
        <v/>
      </c>
      <c r="AH323" s="387" t="str">
        <f t="shared" si="172"/>
        <v/>
      </c>
      <c r="AI323" s="383" t="str">
        <f t="shared" si="159"/>
        <v/>
      </c>
      <c r="AJ323" s="382" t="str">
        <f t="shared" si="173"/>
        <v/>
      </c>
      <c r="AK323" s="384" t="str">
        <f t="shared" si="160"/>
        <v/>
      </c>
      <c r="AL323" s="385" t="str">
        <f t="shared" si="174"/>
        <v/>
      </c>
      <c r="AM323" s="383" t="str">
        <f t="shared" si="161"/>
        <v/>
      </c>
      <c r="AN323" s="38"/>
    </row>
    <row r="324" spans="1:40" ht="12.75" x14ac:dyDescent="0.2">
      <c r="A324" s="123"/>
      <c r="B324" s="38"/>
      <c r="C324" s="888"/>
      <c r="D324" s="889"/>
      <c r="E324" s="394"/>
      <c r="F324" s="394"/>
      <c r="G324" s="394"/>
      <c r="H324" s="394"/>
      <c r="I324" s="394"/>
      <c r="J324" s="394"/>
      <c r="K324" s="394"/>
      <c r="L324" s="776"/>
      <c r="M324" s="45"/>
      <c r="N324" s="382" t="str">
        <f t="shared" si="147"/>
        <v/>
      </c>
      <c r="O324" s="383" t="str">
        <f t="shared" si="148"/>
        <v/>
      </c>
      <c r="P324" s="382" t="str">
        <f t="shared" si="164"/>
        <v/>
      </c>
      <c r="Q324" s="384" t="str">
        <f t="shared" si="149"/>
        <v/>
      </c>
      <c r="R324" s="385" t="str">
        <f t="shared" si="165"/>
        <v/>
      </c>
      <c r="S324" s="383" t="str">
        <f t="shared" si="150"/>
        <v/>
      </c>
      <c r="T324" s="382" t="str">
        <f t="shared" si="166"/>
        <v/>
      </c>
      <c r="U324" s="384" t="str">
        <f t="shared" si="151"/>
        <v/>
      </c>
      <c r="V324" s="385" t="str">
        <f t="shared" si="167"/>
        <v/>
      </c>
      <c r="W324" s="383" t="str">
        <f t="shared" si="152"/>
        <v/>
      </c>
      <c r="X324" s="382" t="str">
        <f t="shared" si="168"/>
        <v/>
      </c>
      <c r="Y324" s="386" t="str">
        <f t="shared" si="153"/>
        <v/>
      </c>
      <c r="Z324" s="387" t="str">
        <f t="shared" si="169"/>
        <v/>
      </c>
      <c r="AA324" s="383" t="str">
        <f t="shared" si="154"/>
        <v/>
      </c>
      <c r="AB324" s="382" t="str">
        <f t="shared" si="170"/>
        <v/>
      </c>
      <c r="AC324" s="384" t="str">
        <f t="shared" si="155"/>
        <v/>
      </c>
      <c r="AD324" s="385" t="str">
        <f t="shared" si="156"/>
        <v/>
      </c>
      <c r="AE324" s="383" t="str">
        <f t="shared" si="157"/>
        <v/>
      </c>
      <c r="AF324" s="382" t="str">
        <f t="shared" si="171"/>
        <v/>
      </c>
      <c r="AG324" s="386" t="str">
        <f t="shared" si="158"/>
        <v/>
      </c>
      <c r="AH324" s="387" t="str">
        <f t="shared" si="172"/>
        <v/>
      </c>
      <c r="AI324" s="383" t="str">
        <f t="shared" si="159"/>
        <v/>
      </c>
      <c r="AJ324" s="382" t="str">
        <f t="shared" si="173"/>
        <v/>
      </c>
      <c r="AK324" s="384" t="str">
        <f t="shared" si="160"/>
        <v/>
      </c>
      <c r="AL324" s="385" t="str">
        <f t="shared" si="174"/>
        <v/>
      </c>
      <c r="AM324" s="383" t="str">
        <f t="shared" si="161"/>
        <v/>
      </c>
      <c r="AN324" s="38"/>
    </row>
    <row r="325" spans="1:40" ht="12.75" x14ac:dyDescent="0.2">
      <c r="A325" s="123"/>
      <c r="B325" s="38"/>
      <c r="C325" s="888"/>
      <c r="D325" s="889"/>
      <c r="E325" s="394"/>
      <c r="F325" s="394"/>
      <c r="G325" s="394"/>
      <c r="H325" s="394"/>
      <c r="I325" s="394"/>
      <c r="J325" s="394"/>
      <c r="K325" s="394"/>
      <c r="L325" s="776"/>
      <c r="M325" s="45"/>
      <c r="N325" s="382" t="str">
        <f t="shared" si="147"/>
        <v/>
      </c>
      <c r="O325" s="383" t="str">
        <f t="shared" si="148"/>
        <v/>
      </c>
      <c r="P325" s="382" t="str">
        <f t="shared" si="164"/>
        <v/>
      </c>
      <c r="Q325" s="384" t="str">
        <f t="shared" si="149"/>
        <v/>
      </c>
      <c r="R325" s="385" t="str">
        <f t="shared" si="165"/>
        <v/>
      </c>
      <c r="S325" s="383" t="str">
        <f t="shared" si="150"/>
        <v/>
      </c>
      <c r="T325" s="382" t="str">
        <f t="shared" si="166"/>
        <v/>
      </c>
      <c r="U325" s="384" t="str">
        <f t="shared" si="151"/>
        <v/>
      </c>
      <c r="V325" s="385" t="str">
        <f t="shared" si="167"/>
        <v/>
      </c>
      <c r="W325" s="383" t="str">
        <f t="shared" si="152"/>
        <v/>
      </c>
      <c r="X325" s="382" t="str">
        <f t="shared" si="168"/>
        <v/>
      </c>
      <c r="Y325" s="386" t="str">
        <f t="shared" si="153"/>
        <v/>
      </c>
      <c r="Z325" s="387" t="str">
        <f t="shared" si="169"/>
        <v/>
      </c>
      <c r="AA325" s="383" t="str">
        <f t="shared" si="154"/>
        <v/>
      </c>
      <c r="AB325" s="382" t="str">
        <f t="shared" si="170"/>
        <v/>
      </c>
      <c r="AC325" s="384" t="str">
        <f t="shared" si="155"/>
        <v/>
      </c>
      <c r="AD325" s="385" t="str">
        <f t="shared" si="156"/>
        <v/>
      </c>
      <c r="AE325" s="383" t="str">
        <f t="shared" si="157"/>
        <v/>
      </c>
      <c r="AF325" s="382" t="str">
        <f t="shared" si="171"/>
        <v/>
      </c>
      <c r="AG325" s="386" t="str">
        <f t="shared" si="158"/>
        <v/>
      </c>
      <c r="AH325" s="387" t="str">
        <f t="shared" si="172"/>
        <v/>
      </c>
      <c r="AI325" s="383" t="str">
        <f t="shared" si="159"/>
        <v/>
      </c>
      <c r="AJ325" s="382" t="str">
        <f t="shared" si="173"/>
        <v/>
      </c>
      <c r="AK325" s="384" t="str">
        <f t="shared" si="160"/>
        <v/>
      </c>
      <c r="AL325" s="385" t="str">
        <f t="shared" si="174"/>
        <v/>
      </c>
      <c r="AM325" s="383" t="str">
        <f t="shared" si="161"/>
        <v/>
      </c>
      <c r="AN325" s="38"/>
    </row>
    <row r="326" spans="1:40" ht="12.75" x14ac:dyDescent="0.2">
      <c r="A326" s="123"/>
      <c r="B326" s="38"/>
      <c r="C326" s="888"/>
      <c r="D326" s="889"/>
      <c r="E326" s="394"/>
      <c r="F326" s="394"/>
      <c r="G326" s="394"/>
      <c r="H326" s="394"/>
      <c r="I326" s="394"/>
      <c r="J326" s="394"/>
      <c r="K326" s="394"/>
      <c r="L326" s="776"/>
      <c r="M326" s="45"/>
      <c r="N326" s="382" t="str">
        <f t="shared" si="147"/>
        <v/>
      </c>
      <c r="O326" s="383" t="str">
        <f t="shared" si="148"/>
        <v/>
      </c>
      <c r="P326" s="382" t="str">
        <f t="shared" si="164"/>
        <v/>
      </c>
      <c r="Q326" s="384" t="str">
        <f t="shared" si="149"/>
        <v/>
      </c>
      <c r="R326" s="385" t="str">
        <f t="shared" si="165"/>
        <v/>
      </c>
      <c r="S326" s="383" t="str">
        <f t="shared" si="150"/>
        <v/>
      </c>
      <c r="T326" s="382" t="str">
        <f t="shared" si="166"/>
        <v/>
      </c>
      <c r="U326" s="384" t="str">
        <f t="shared" si="151"/>
        <v/>
      </c>
      <c r="V326" s="385" t="str">
        <f t="shared" si="167"/>
        <v/>
      </c>
      <c r="W326" s="383" t="str">
        <f t="shared" si="152"/>
        <v/>
      </c>
      <c r="X326" s="382" t="str">
        <f t="shared" si="168"/>
        <v/>
      </c>
      <c r="Y326" s="386" t="str">
        <f t="shared" si="153"/>
        <v/>
      </c>
      <c r="Z326" s="387" t="str">
        <f t="shared" si="169"/>
        <v/>
      </c>
      <c r="AA326" s="383" t="str">
        <f t="shared" si="154"/>
        <v/>
      </c>
      <c r="AB326" s="382" t="str">
        <f t="shared" si="170"/>
        <v/>
      </c>
      <c r="AC326" s="384" t="str">
        <f t="shared" si="155"/>
        <v/>
      </c>
      <c r="AD326" s="385" t="str">
        <f t="shared" si="156"/>
        <v/>
      </c>
      <c r="AE326" s="383" t="str">
        <f t="shared" si="157"/>
        <v/>
      </c>
      <c r="AF326" s="382" t="str">
        <f t="shared" si="171"/>
        <v/>
      </c>
      <c r="AG326" s="386" t="str">
        <f t="shared" si="158"/>
        <v/>
      </c>
      <c r="AH326" s="387" t="str">
        <f t="shared" si="172"/>
        <v/>
      </c>
      <c r="AI326" s="383" t="str">
        <f t="shared" si="159"/>
        <v/>
      </c>
      <c r="AJ326" s="382" t="str">
        <f t="shared" si="173"/>
        <v/>
      </c>
      <c r="AK326" s="384" t="str">
        <f t="shared" si="160"/>
        <v/>
      </c>
      <c r="AL326" s="385" t="str">
        <f t="shared" si="174"/>
        <v/>
      </c>
      <c r="AM326" s="383" t="str">
        <f t="shared" si="161"/>
        <v/>
      </c>
      <c r="AN326" s="38"/>
    </row>
    <row r="327" spans="1:40" ht="12.75" x14ac:dyDescent="0.2">
      <c r="A327" s="123"/>
      <c r="B327" s="38"/>
      <c r="C327" s="888"/>
      <c r="D327" s="889"/>
      <c r="E327" s="394"/>
      <c r="F327" s="394"/>
      <c r="G327" s="394"/>
      <c r="H327" s="394"/>
      <c r="I327" s="394"/>
      <c r="J327" s="394"/>
      <c r="K327" s="394"/>
      <c r="L327" s="776"/>
      <c r="M327" s="45"/>
      <c r="N327" s="382" t="str">
        <f t="shared" si="147"/>
        <v/>
      </c>
      <c r="O327" s="383" t="str">
        <f t="shared" si="148"/>
        <v/>
      </c>
      <c r="P327" s="382" t="str">
        <f t="shared" si="164"/>
        <v/>
      </c>
      <c r="Q327" s="384" t="str">
        <f t="shared" si="149"/>
        <v/>
      </c>
      <c r="R327" s="385" t="str">
        <f t="shared" si="165"/>
        <v/>
      </c>
      <c r="S327" s="383" t="str">
        <f t="shared" si="150"/>
        <v/>
      </c>
      <c r="T327" s="382" t="str">
        <f t="shared" si="166"/>
        <v/>
      </c>
      <c r="U327" s="384" t="str">
        <f t="shared" si="151"/>
        <v/>
      </c>
      <c r="V327" s="385" t="str">
        <f t="shared" si="167"/>
        <v/>
      </c>
      <c r="W327" s="383" t="str">
        <f t="shared" si="152"/>
        <v/>
      </c>
      <c r="X327" s="382" t="str">
        <f t="shared" si="168"/>
        <v/>
      </c>
      <c r="Y327" s="386" t="str">
        <f t="shared" si="153"/>
        <v/>
      </c>
      <c r="Z327" s="387" t="str">
        <f t="shared" si="169"/>
        <v/>
      </c>
      <c r="AA327" s="383" t="str">
        <f t="shared" si="154"/>
        <v/>
      </c>
      <c r="AB327" s="382" t="str">
        <f t="shared" si="170"/>
        <v/>
      </c>
      <c r="AC327" s="384" t="str">
        <f t="shared" si="155"/>
        <v/>
      </c>
      <c r="AD327" s="385" t="str">
        <f t="shared" si="156"/>
        <v/>
      </c>
      <c r="AE327" s="383" t="str">
        <f t="shared" si="157"/>
        <v/>
      </c>
      <c r="AF327" s="382" t="str">
        <f t="shared" si="171"/>
        <v/>
      </c>
      <c r="AG327" s="386" t="str">
        <f t="shared" si="158"/>
        <v/>
      </c>
      <c r="AH327" s="387" t="str">
        <f t="shared" si="172"/>
        <v/>
      </c>
      <c r="AI327" s="383" t="str">
        <f t="shared" si="159"/>
        <v/>
      </c>
      <c r="AJ327" s="382" t="str">
        <f t="shared" si="173"/>
        <v/>
      </c>
      <c r="AK327" s="384" t="str">
        <f t="shared" si="160"/>
        <v/>
      </c>
      <c r="AL327" s="385" t="str">
        <f t="shared" si="174"/>
        <v/>
      </c>
      <c r="AM327" s="383" t="str">
        <f t="shared" si="161"/>
        <v/>
      </c>
      <c r="AN327" s="38"/>
    </row>
    <row r="328" spans="1:40" ht="12.75" x14ac:dyDescent="0.2">
      <c r="A328" s="123"/>
      <c r="B328" s="38"/>
      <c r="C328" s="888"/>
      <c r="D328" s="889"/>
      <c r="E328" s="394"/>
      <c r="F328" s="394"/>
      <c r="G328" s="394"/>
      <c r="H328" s="394"/>
      <c r="I328" s="394"/>
      <c r="J328" s="394"/>
      <c r="K328" s="394"/>
      <c r="L328" s="776"/>
      <c r="M328" s="45"/>
      <c r="N328" s="382" t="str">
        <f t="shared" si="147"/>
        <v/>
      </c>
      <c r="O328" s="383" t="str">
        <f t="shared" si="148"/>
        <v/>
      </c>
      <c r="P328" s="382" t="str">
        <f t="shared" si="164"/>
        <v/>
      </c>
      <c r="Q328" s="384" t="str">
        <f t="shared" si="149"/>
        <v/>
      </c>
      <c r="R328" s="385" t="str">
        <f t="shared" si="165"/>
        <v/>
      </c>
      <c r="S328" s="383" t="str">
        <f t="shared" si="150"/>
        <v/>
      </c>
      <c r="T328" s="382" t="str">
        <f t="shared" si="166"/>
        <v/>
      </c>
      <c r="U328" s="384" t="str">
        <f t="shared" si="151"/>
        <v/>
      </c>
      <c r="V328" s="385" t="str">
        <f t="shared" si="167"/>
        <v/>
      </c>
      <c r="W328" s="383" t="str">
        <f t="shared" si="152"/>
        <v/>
      </c>
      <c r="X328" s="382" t="str">
        <f t="shared" si="168"/>
        <v/>
      </c>
      <c r="Y328" s="386" t="str">
        <f t="shared" si="153"/>
        <v/>
      </c>
      <c r="Z328" s="387" t="str">
        <f t="shared" si="169"/>
        <v/>
      </c>
      <c r="AA328" s="383" t="str">
        <f t="shared" si="154"/>
        <v/>
      </c>
      <c r="AB328" s="382" t="str">
        <f t="shared" si="170"/>
        <v/>
      </c>
      <c r="AC328" s="384" t="str">
        <f t="shared" si="155"/>
        <v/>
      </c>
      <c r="AD328" s="385" t="str">
        <f t="shared" si="156"/>
        <v/>
      </c>
      <c r="AE328" s="383" t="str">
        <f t="shared" si="157"/>
        <v/>
      </c>
      <c r="AF328" s="382" t="str">
        <f t="shared" si="171"/>
        <v/>
      </c>
      <c r="AG328" s="386" t="str">
        <f t="shared" si="158"/>
        <v/>
      </c>
      <c r="AH328" s="387" t="str">
        <f t="shared" si="172"/>
        <v/>
      </c>
      <c r="AI328" s="383" t="str">
        <f t="shared" si="159"/>
        <v/>
      </c>
      <c r="AJ328" s="382" t="str">
        <f t="shared" si="173"/>
        <v/>
      </c>
      <c r="AK328" s="384" t="str">
        <f t="shared" si="160"/>
        <v/>
      </c>
      <c r="AL328" s="385" t="str">
        <f t="shared" si="174"/>
        <v/>
      </c>
      <c r="AM328" s="383" t="str">
        <f t="shared" si="161"/>
        <v/>
      </c>
      <c r="AN328" s="38"/>
    </row>
    <row r="329" spans="1:40" ht="12.75" x14ac:dyDescent="0.2">
      <c r="A329" s="123"/>
      <c r="B329" s="38"/>
      <c r="C329" s="888"/>
      <c r="D329" s="889"/>
      <c r="E329" s="399"/>
      <c r="F329" s="399"/>
      <c r="G329" s="399"/>
      <c r="H329" s="399"/>
      <c r="I329" s="399"/>
      <c r="J329" s="399"/>
      <c r="K329" s="399"/>
      <c r="L329" s="777"/>
      <c r="M329" s="45"/>
      <c r="N329" s="382" t="str">
        <f t="shared" si="147"/>
        <v/>
      </c>
      <c r="O329" s="383" t="str">
        <f t="shared" si="148"/>
        <v/>
      </c>
      <c r="P329" s="382" t="str">
        <f t="shared" si="164"/>
        <v/>
      </c>
      <c r="Q329" s="384" t="str">
        <f t="shared" si="149"/>
        <v/>
      </c>
      <c r="R329" s="385" t="str">
        <f t="shared" si="165"/>
        <v/>
      </c>
      <c r="S329" s="383" t="str">
        <f t="shared" si="150"/>
        <v/>
      </c>
      <c r="T329" s="382" t="str">
        <f t="shared" si="166"/>
        <v/>
      </c>
      <c r="U329" s="384" t="str">
        <f t="shared" si="151"/>
        <v/>
      </c>
      <c r="V329" s="385" t="str">
        <f t="shared" si="167"/>
        <v/>
      </c>
      <c r="W329" s="383" t="str">
        <f t="shared" si="152"/>
        <v/>
      </c>
      <c r="X329" s="382" t="str">
        <f t="shared" si="168"/>
        <v/>
      </c>
      <c r="Y329" s="386" t="str">
        <f t="shared" si="153"/>
        <v/>
      </c>
      <c r="Z329" s="387" t="str">
        <f t="shared" si="169"/>
        <v/>
      </c>
      <c r="AA329" s="383" t="str">
        <f t="shared" si="154"/>
        <v/>
      </c>
      <c r="AB329" s="382" t="str">
        <f t="shared" si="170"/>
        <v/>
      </c>
      <c r="AC329" s="384" t="str">
        <f t="shared" si="155"/>
        <v/>
      </c>
      <c r="AD329" s="385" t="str">
        <f t="shared" si="156"/>
        <v/>
      </c>
      <c r="AE329" s="383" t="str">
        <f t="shared" si="157"/>
        <v/>
      </c>
      <c r="AF329" s="382" t="str">
        <f t="shared" si="171"/>
        <v/>
      </c>
      <c r="AG329" s="386" t="str">
        <f t="shared" si="158"/>
        <v/>
      </c>
      <c r="AH329" s="387" t="str">
        <f t="shared" si="172"/>
        <v/>
      </c>
      <c r="AI329" s="383" t="str">
        <f t="shared" si="159"/>
        <v/>
      </c>
      <c r="AJ329" s="382" t="str">
        <f t="shared" si="173"/>
        <v/>
      </c>
      <c r="AK329" s="384" t="str">
        <f t="shared" si="160"/>
        <v/>
      </c>
      <c r="AL329" s="385" t="str">
        <f t="shared" si="174"/>
        <v/>
      </c>
      <c r="AM329" s="383" t="str">
        <f t="shared" si="161"/>
        <v/>
      </c>
      <c r="AN329" s="38"/>
    </row>
    <row r="330" spans="1:40" ht="12.75" x14ac:dyDescent="0.2">
      <c r="A330" s="123"/>
      <c r="B330" s="38"/>
      <c r="C330" s="888"/>
      <c r="D330" s="889"/>
      <c r="E330" s="394"/>
      <c r="F330" s="394"/>
      <c r="G330" s="394"/>
      <c r="H330" s="394"/>
      <c r="I330" s="394"/>
      <c r="J330" s="394"/>
      <c r="K330" s="394"/>
      <c r="L330" s="776"/>
      <c r="M330" s="38"/>
      <c r="N330" s="382" t="str">
        <f t="shared" si="147"/>
        <v/>
      </c>
      <c r="O330" s="383" t="str">
        <f t="shared" si="148"/>
        <v/>
      </c>
      <c r="P330" s="382" t="str">
        <f t="shared" si="164"/>
        <v/>
      </c>
      <c r="Q330" s="384" t="str">
        <f t="shared" si="149"/>
        <v/>
      </c>
      <c r="R330" s="385" t="str">
        <f t="shared" si="165"/>
        <v/>
      </c>
      <c r="S330" s="383" t="str">
        <f t="shared" si="150"/>
        <v/>
      </c>
      <c r="T330" s="382" t="str">
        <f t="shared" si="166"/>
        <v/>
      </c>
      <c r="U330" s="384" t="str">
        <f t="shared" si="151"/>
        <v/>
      </c>
      <c r="V330" s="385" t="str">
        <f t="shared" si="167"/>
        <v/>
      </c>
      <c r="W330" s="383" t="str">
        <f t="shared" si="152"/>
        <v/>
      </c>
      <c r="X330" s="382" t="str">
        <f t="shared" si="168"/>
        <v/>
      </c>
      <c r="Y330" s="386" t="str">
        <f t="shared" si="153"/>
        <v/>
      </c>
      <c r="Z330" s="387" t="str">
        <f t="shared" si="169"/>
        <v/>
      </c>
      <c r="AA330" s="383" t="str">
        <f t="shared" si="154"/>
        <v/>
      </c>
      <c r="AB330" s="382" t="str">
        <f t="shared" si="170"/>
        <v/>
      </c>
      <c r="AC330" s="384" t="str">
        <f t="shared" si="155"/>
        <v/>
      </c>
      <c r="AD330" s="385" t="str">
        <f t="shared" si="156"/>
        <v/>
      </c>
      <c r="AE330" s="383" t="str">
        <f t="shared" si="157"/>
        <v/>
      </c>
      <c r="AF330" s="382" t="str">
        <f t="shared" si="171"/>
        <v/>
      </c>
      <c r="AG330" s="386" t="str">
        <f t="shared" si="158"/>
        <v/>
      </c>
      <c r="AH330" s="387" t="str">
        <f t="shared" si="172"/>
        <v/>
      </c>
      <c r="AI330" s="383" t="str">
        <f t="shared" si="159"/>
        <v/>
      </c>
      <c r="AJ330" s="382" t="str">
        <f t="shared" si="173"/>
        <v/>
      </c>
      <c r="AK330" s="384" t="str">
        <f t="shared" si="160"/>
        <v/>
      </c>
      <c r="AL330" s="385" t="str">
        <f t="shared" si="174"/>
        <v/>
      </c>
      <c r="AM330" s="383" t="str">
        <f t="shared" si="161"/>
        <v/>
      </c>
      <c r="AN330" s="38"/>
    </row>
    <row r="331" spans="1:40" ht="12.75" x14ac:dyDescent="0.2">
      <c r="A331" s="123"/>
      <c r="B331" s="38"/>
      <c r="C331" s="888"/>
      <c r="D331" s="889"/>
      <c r="E331" s="394"/>
      <c r="F331" s="394"/>
      <c r="G331" s="394"/>
      <c r="H331" s="394"/>
      <c r="I331" s="394"/>
      <c r="J331" s="394"/>
      <c r="K331" s="394"/>
      <c r="L331" s="776"/>
      <c r="M331" s="38"/>
      <c r="N331" s="382" t="str">
        <f t="shared" si="147"/>
        <v/>
      </c>
      <c r="O331" s="383" t="str">
        <f t="shared" si="148"/>
        <v/>
      </c>
      <c r="P331" s="382" t="str">
        <f t="shared" si="164"/>
        <v/>
      </c>
      <c r="Q331" s="384" t="str">
        <f t="shared" si="149"/>
        <v/>
      </c>
      <c r="R331" s="385" t="str">
        <f t="shared" si="165"/>
        <v/>
      </c>
      <c r="S331" s="383" t="str">
        <f t="shared" si="150"/>
        <v/>
      </c>
      <c r="T331" s="382" t="str">
        <f t="shared" si="166"/>
        <v/>
      </c>
      <c r="U331" s="384" t="str">
        <f t="shared" si="151"/>
        <v/>
      </c>
      <c r="V331" s="385" t="str">
        <f t="shared" si="167"/>
        <v/>
      </c>
      <c r="W331" s="383" t="str">
        <f t="shared" si="152"/>
        <v/>
      </c>
      <c r="X331" s="382" t="str">
        <f t="shared" si="168"/>
        <v/>
      </c>
      <c r="Y331" s="386" t="str">
        <f t="shared" si="153"/>
        <v/>
      </c>
      <c r="Z331" s="387" t="str">
        <f t="shared" si="169"/>
        <v/>
      </c>
      <c r="AA331" s="383" t="str">
        <f t="shared" si="154"/>
        <v/>
      </c>
      <c r="AB331" s="382" t="str">
        <f t="shared" si="170"/>
        <v/>
      </c>
      <c r="AC331" s="384" t="str">
        <f t="shared" si="155"/>
        <v/>
      </c>
      <c r="AD331" s="385" t="str">
        <f t="shared" si="156"/>
        <v/>
      </c>
      <c r="AE331" s="383" t="str">
        <f t="shared" si="157"/>
        <v/>
      </c>
      <c r="AF331" s="382" t="str">
        <f t="shared" si="171"/>
        <v/>
      </c>
      <c r="AG331" s="386" t="str">
        <f t="shared" si="158"/>
        <v/>
      </c>
      <c r="AH331" s="387" t="str">
        <f t="shared" si="172"/>
        <v/>
      </c>
      <c r="AI331" s="383" t="str">
        <f t="shared" si="159"/>
        <v/>
      </c>
      <c r="AJ331" s="382" t="str">
        <f t="shared" si="173"/>
        <v/>
      </c>
      <c r="AK331" s="384" t="str">
        <f t="shared" si="160"/>
        <v/>
      </c>
      <c r="AL331" s="385" t="str">
        <f t="shared" si="174"/>
        <v/>
      </c>
      <c r="AM331" s="383" t="str">
        <f t="shared" si="161"/>
        <v/>
      </c>
      <c r="AN331" s="38"/>
    </row>
    <row r="332" spans="1:40" ht="12.75" x14ac:dyDescent="0.2">
      <c r="A332" s="123"/>
      <c r="B332" s="38"/>
      <c r="C332" s="888"/>
      <c r="D332" s="889"/>
      <c r="E332" s="394"/>
      <c r="F332" s="394"/>
      <c r="G332" s="394"/>
      <c r="H332" s="394"/>
      <c r="I332" s="394"/>
      <c r="J332" s="394"/>
      <c r="K332" s="394"/>
      <c r="L332" s="776"/>
      <c r="M332" s="38"/>
      <c r="N332" s="382" t="str">
        <f t="shared" si="147"/>
        <v/>
      </c>
      <c r="O332" s="383" t="str">
        <f t="shared" si="148"/>
        <v/>
      </c>
      <c r="P332" s="382" t="str">
        <f t="shared" si="164"/>
        <v/>
      </c>
      <c r="Q332" s="384" t="str">
        <f t="shared" si="149"/>
        <v/>
      </c>
      <c r="R332" s="385" t="str">
        <f t="shared" si="165"/>
        <v/>
      </c>
      <c r="S332" s="383" t="str">
        <f t="shared" si="150"/>
        <v/>
      </c>
      <c r="T332" s="382" t="str">
        <f t="shared" si="166"/>
        <v/>
      </c>
      <c r="U332" s="384" t="str">
        <f t="shared" si="151"/>
        <v/>
      </c>
      <c r="V332" s="385" t="str">
        <f t="shared" si="167"/>
        <v/>
      </c>
      <c r="W332" s="383" t="str">
        <f t="shared" si="152"/>
        <v/>
      </c>
      <c r="X332" s="382" t="str">
        <f t="shared" si="168"/>
        <v/>
      </c>
      <c r="Y332" s="386" t="str">
        <f t="shared" si="153"/>
        <v/>
      </c>
      <c r="Z332" s="387" t="str">
        <f t="shared" si="169"/>
        <v/>
      </c>
      <c r="AA332" s="383" t="str">
        <f t="shared" si="154"/>
        <v/>
      </c>
      <c r="AB332" s="382" t="str">
        <f t="shared" si="170"/>
        <v/>
      </c>
      <c r="AC332" s="384" t="str">
        <f t="shared" si="155"/>
        <v/>
      </c>
      <c r="AD332" s="385" t="str">
        <f t="shared" si="156"/>
        <v/>
      </c>
      <c r="AE332" s="383" t="str">
        <f t="shared" si="157"/>
        <v/>
      </c>
      <c r="AF332" s="382" t="str">
        <f t="shared" si="171"/>
        <v/>
      </c>
      <c r="AG332" s="386" t="str">
        <f t="shared" si="158"/>
        <v/>
      </c>
      <c r="AH332" s="387" t="str">
        <f t="shared" si="172"/>
        <v/>
      </c>
      <c r="AI332" s="383" t="str">
        <f t="shared" si="159"/>
        <v/>
      </c>
      <c r="AJ332" s="382" t="str">
        <f t="shared" si="173"/>
        <v/>
      </c>
      <c r="AK332" s="384" t="str">
        <f t="shared" si="160"/>
        <v/>
      </c>
      <c r="AL332" s="385" t="str">
        <f t="shared" si="174"/>
        <v/>
      </c>
      <c r="AM332" s="383" t="str">
        <f t="shared" si="161"/>
        <v/>
      </c>
      <c r="AN332" s="38"/>
    </row>
    <row r="333" spans="1:40" ht="12.75" x14ac:dyDescent="0.2">
      <c r="A333" s="123"/>
      <c r="B333" s="38"/>
      <c r="C333" s="888"/>
      <c r="D333" s="889"/>
      <c r="E333" s="394"/>
      <c r="F333" s="394"/>
      <c r="G333" s="394"/>
      <c r="H333" s="394"/>
      <c r="I333" s="394"/>
      <c r="J333" s="394"/>
      <c r="K333" s="394"/>
      <c r="L333" s="776"/>
      <c r="M333" s="38"/>
      <c r="N333" s="382" t="str">
        <f t="shared" si="147"/>
        <v/>
      </c>
      <c r="O333" s="383" t="str">
        <f t="shared" si="148"/>
        <v/>
      </c>
      <c r="P333" s="382" t="str">
        <f t="shared" si="164"/>
        <v/>
      </c>
      <c r="Q333" s="384" t="str">
        <f t="shared" si="149"/>
        <v/>
      </c>
      <c r="R333" s="385" t="str">
        <f t="shared" si="165"/>
        <v/>
      </c>
      <c r="S333" s="383" t="str">
        <f t="shared" si="150"/>
        <v/>
      </c>
      <c r="T333" s="382" t="str">
        <f t="shared" si="166"/>
        <v/>
      </c>
      <c r="U333" s="384" t="str">
        <f t="shared" si="151"/>
        <v/>
      </c>
      <c r="V333" s="385" t="str">
        <f t="shared" si="167"/>
        <v/>
      </c>
      <c r="W333" s="383" t="str">
        <f t="shared" si="152"/>
        <v/>
      </c>
      <c r="X333" s="382" t="str">
        <f t="shared" si="168"/>
        <v/>
      </c>
      <c r="Y333" s="386" t="str">
        <f t="shared" si="153"/>
        <v/>
      </c>
      <c r="Z333" s="387" t="str">
        <f t="shared" si="169"/>
        <v/>
      </c>
      <c r="AA333" s="383" t="str">
        <f t="shared" si="154"/>
        <v/>
      </c>
      <c r="AB333" s="382" t="str">
        <f t="shared" si="170"/>
        <v/>
      </c>
      <c r="AC333" s="384" t="str">
        <f t="shared" si="155"/>
        <v/>
      </c>
      <c r="AD333" s="385" t="str">
        <f t="shared" si="156"/>
        <v/>
      </c>
      <c r="AE333" s="383" t="str">
        <f t="shared" si="157"/>
        <v/>
      </c>
      <c r="AF333" s="382" t="str">
        <f t="shared" si="171"/>
        <v/>
      </c>
      <c r="AG333" s="386" t="str">
        <f t="shared" si="158"/>
        <v/>
      </c>
      <c r="AH333" s="387" t="str">
        <f t="shared" si="172"/>
        <v/>
      </c>
      <c r="AI333" s="383" t="str">
        <f t="shared" si="159"/>
        <v/>
      </c>
      <c r="AJ333" s="382" t="str">
        <f t="shared" si="173"/>
        <v/>
      </c>
      <c r="AK333" s="384" t="str">
        <f t="shared" si="160"/>
        <v/>
      </c>
      <c r="AL333" s="385" t="str">
        <f t="shared" si="174"/>
        <v/>
      </c>
      <c r="AM333" s="383" t="str">
        <f t="shared" si="161"/>
        <v/>
      </c>
      <c r="AN333" s="38"/>
    </row>
    <row r="334" spans="1:40" ht="12.75" x14ac:dyDescent="0.2">
      <c r="A334" s="123"/>
      <c r="B334" s="38"/>
      <c r="C334" s="888"/>
      <c r="D334" s="889"/>
      <c r="E334" s="394"/>
      <c r="F334" s="394"/>
      <c r="G334" s="394"/>
      <c r="H334" s="394"/>
      <c r="I334" s="394"/>
      <c r="J334" s="394"/>
      <c r="K334" s="394"/>
      <c r="L334" s="776"/>
      <c r="M334" s="38"/>
      <c r="N334" s="382" t="str">
        <f t="shared" si="147"/>
        <v/>
      </c>
      <c r="O334" s="383" t="str">
        <f t="shared" si="148"/>
        <v/>
      </c>
      <c r="P334" s="382" t="str">
        <f t="shared" si="164"/>
        <v/>
      </c>
      <c r="Q334" s="384" t="str">
        <f t="shared" si="149"/>
        <v/>
      </c>
      <c r="R334" s="385" t="str">
        <f t="shared" si="165"/>
        <v/>
      </c>
      <c r="S334" s="383" t="str">
        <f t="shared" si="150"/>
        <v/>
      </c>
      <c r="T334" s="382" t="str">
        <f t="shared" si="166"/>
        <v/>
      </c>
      <c r="U334" s="384" t="str">
        <f t="shared" si="151"/>
        <v/>
      </c>
      <c r="V334" s="385" t="str">
        <f t="shared" si="167"/>
        <v/>
      </c>
      <c r="W334" s="383" t="str">
        <f t="shared" si="152"/>
        <v/>
      </c>
      <c r="X334" s="382" t="str">
        <f t="shared" si="168"/>
        <v/>
      </c>
      <c r="Y334" s="386" t="str">
        <f t="shared" si="153"/>
        <v/>
      </c>
      <c r="Z334" s="387" t="str">
        <f t="shared" si="169"/>
        <v/>
      </c>
      <c r="AA334" s="383" t="str">
        <f t="shared" si="154"/>
        <v/>
      </c>
      <c r="AB334" s="382" t="str">
        <f t="shared" si="170"/>
        <v/>
      </c>
      <c r="AC334" s="384" t="str">
        <f t="shared" si="155"/>
        <v/>
      </c>
      <c r="AD334" s="385" t="str">
        <f t="shared" si="156"/>
        <v/>
      </c>
      <c r="AE334" s="383" t="str">
        <f t="shared" si="157"/>
        <v/>
      </c>
      <c r="AF334" s="382" t="str">
        <f t="shared" si="171"/>
        <v/>
      </c>
      <c r="AG334" s="386" t="str">
        <f t="shared" si="158"/>
        <v/>
      </c>
      <c r="AH334" s="387" t="str">
        <f t="shared" si="172"/>
        <v/>
      </c>
      <c r="AI334" s="383" t="str">
        <f t="shared" si="159"/>
        <v/>
      </c>
      <c r="AJ334" s="382" t="str">
        <f t="shared" si="173"/>
        <v/>
      </c>
      <c r="AK334" s="384" t="str">
        <f t="shared" si="160"/>
        <v/>
      </c>
      <c r="AL334" s="385" t="str">
        <f t="shared" si="174"/>
        <v/>
      </c>
      <c r="AM334" s="383" t="str">
        <f t="shared" si="161"/>
        <v/>
      </c>
      <c r="AN334" s="38"/>
    </row>
    <row r="335" spans="1:40" ht="12.75" x14ac:dyDescent="0.2">
      <c r="A335" s="123"/>
      <c r="B335" s="38"/>
      <c r="C335" s="888"/>
      <c r="D335" s="889"/>
      <c r="E335" s="394"/>
      <c r="F335" s="394"/>
      <c r="G335" s="394"/>
      <c r="H335" s="394"/>
      <c r="I335" s="394"/>
      <c r="J335" s="394"/>
      <c r="K335" s="394"/>
      <c r="L335" s="776"/>
      <c r="M335" s="38"/>
      <c r="N335" s="382" t="str">
        <f t="shared" si="147"/>
        <v/>
      </c>
      <c r="O335" s="383" t="str">
        <f t="shared" si="148"/>
        <v/>
      </c>
      <c r="P335" s="382" t="str">
        <f t="shared" si="164"/>
        <v/>
      </c>
      <c r="Q335" s="384" t="str">
        <f t="shared" si="149"/>
        <v/>
      </c>
      <c r="R335" s="385" t="str">
        <f t="shared" si="165"/>
        <v/>
      </c>
      <c r="S335" s="383" t="str">
        <f t="shared" si="150"/>
        <v/>
      </c>
      <c r="T335" s="382" t="str">
        <f t="shared" si="166"/>
        <v/>
      </c>
      <c r="U335" s="384" t="str">
        <f t="shared" si="151"/>
        <v/>
      </c>
      <c r="V335" s="385" t="str">
        <f t="shared" si="167"/>
        <v/>
      </c>
      <c r="W335" s="383" t="str">
        <f t="shared" si="152"/>
        <v/>
      </c>
      <c r="X335" s="382" t="str">
        <f t="shared" si="168"/>
        <v/>
      </c>
      <c r="Y335" s="386" t="str">
        <f t="shared" si="153"/>
        <v/>
      </c>
      <c r="Z335" s="387" t="str">
        <f t="shared" si="169"/>
        <v/>
      </c>
      <c r="AA335" s="383" t="str">
        <f t="shared" si="154"/>
        <v/>
      </c>
      <c r="AB335" s="382" t="str">
        <f t="shared" si="170"/>
        <v/>
      </c>
      <c r="AC335" s="384" t="str">
        <f t="shared" si="155"/>
        <v/>
      </c>
      <c r="AD335" s="385" t="str">
        <f t="shared" si="156"/>
        <v/>
      </c>
      <c r="AE335" s="383" t="str">
        <f t="shared" si="157"/>
        <v/>
      </c>
      <c r="AF335" s="382" t="str">
        <f t="shared" si="171"/>
        <v/>
      </c>
      <c r="AG335" s="386" t="str">
        <f t="shared" si="158"/>
        <v/>
      </c>
      <c r="AH335" s="387" t="str">
        <f t="shared" si="172"/>
        <v/>
      </c>
      <c r="AI335" s="383" t="str">
        <f t="shared" si="159"/>
        <v/>
      </c>
      <c r="AJ335" s="382" t="str">
        <f t="shared" si="173"/>
        <v/>
      </c>
      <c r="AK335" s="384" t="str">
        <f t="shared" si="160"/>
        <v/>
      </c>
      <c r="AL335" s="385" t="str">
        <f t="shared" si="174"/>
        <v/>
      </c>
      <c r="AM335" s="383" t="str">
        <f t="shared" si="161"/>
        <v/>
      </c>
      <c r="AN335" s="38"/>
    </row>
    <row r="336" spans="1:40" ht="12.75" x14ac:dyDescent="0.2">
      <c r="A336" s="123"/>
      <c r="B336" s="38"/>
      <c r="C336" s="888"/>
      <c r="D336" s="889"/>
      <c r="E336" s="394"/>
      <c r="F336" s="394"/>
      <c r="G336" s="394"/>
      <c r="H336" s="394"/>
      <c r="I336" s="394"/>
      <c r="J336" s="394"/>
      <c r="K336" s="394"/>
      <c r="L336" s="776"/>
      <c r="M336" s="38"/>
      <c r="N336" s="382" t="str">
        <f t="shared" si="147"/>
        <v/>
      </c>
      <c r="O336" s="383" t="str">
        <f t="shared" si="148"/>
        <v/>
      </c>
      <c r="P336" s="382" t="str">
        <f t="shared" si="164"/>
        <v/>
      </c>
      <c r="Q336" s="384" t="str">
        <f t="shared" si="149"/>
        <v/>
      </c>
      <c r="R336" s="385" t="str">
        <f t="shared" si="165"/>
        <v/>
      </c>
      <c r="S336" s="383" t="str">
        <f t="shared" si="150"/>
        <v/>
      </c>
      <c r="T336" s="382" t="str">
        <f t="shared" si="166"/>
        <v/>
      </c>
      <c r="U336" s="384" t="str">
        <f t="shared" si="151"/>
        <v/>
      </c>
      <c r="V336" s="385" t="str">
        <f t="shared" si="167"/>
        <v/>
      </c>
      <c r="W336" s="383" t="str">
        <f t="shared" si="152"/>
        <v/>
      </c>
      <c r="X336" s="382" t="str">
        <f t="shared" si="168"/>
        <v/>
      </c>
      <c r="Y336" s="386" t="str">
        <f t="shared" si="153"/>
        <v/>
      </c>
      <c r="Z336" s="387" t="str">
        <f t="shared" si="169"/>
        <v/>
      </c>
      <c r="AA336" s="383" t="str">
        <f t="shared" si="154"/>
        <v/>
      </c>
      <c r="AB336" s="382" t="str">
        <f t="shared" si="170"/>
        <v/>
      </c>
      <c r="AC336" s="384" t="str">
        <f t="shared" si="155"/>
        <v/>
      </c>
      <c r="AD336" s="385" t="str">
        <f t="shared" si="156"/>
        <v/>
      </c>
      <c r="AE336" s="383" t="str">
        <f t="shared" si="157"/>
        <v/>
      </c>
      <c r="AF336" s="382" t="str">
        <f t="shared" si="171"/>
        <v/>
      </c>
      <c r="AG336" s="386" t="str">
        <f t="shared" si="158"/>
        <v/>
      </c>
      <c r="AH336" s="387" t="str">
        <f t="shared" si="172"/>
        <v/>
      </c>
      <c r="AI336" s="383" t="str">
        <f t="shared" si="159"/>
        <v/>
      </c>
      <c r="AJ336" s="382" t="str">
        <f t="shared" si="173"/>
        <v/>
      </c>
      <c r="AK336" s="384" t="str">
        <f t="shared" si="160"/>
        <v/>
      </c>
      <c r="AL336" s="385" t="str">
        <f t="shared" si="174"/>
        <v/>
      </c>
      <c r="AM336" s="383" t="str">
        <f t="shared" si="161"/>
        <v/>
      </c>
      <c r="AN336" s="38"/>
    </row>
    <row r="337" spans="1:40" ht="12.75" x14ac:dyDescent="0.2">
      <c r="A337" s="123"/>
      <c r="B337" s="38"/>
      <c r="C337" s="888"/>
      <c r="D337" s="889"/>
      <c r="E337" s="394"/>
      <c r="F337" s="394"/>
      <c r="G337" s="394"/>
      <c r="H337" s="394"/>
      <c r="I337" s="394"/>
      <c r="J337" s="394"/>
      <c r="K337" s="394"/>
      <c r="L337" s="776"/>
      <c r="M337" s="38"/>
      <c r="N337" s="382" t="str">
        <f t="shared" si="147"/>
        <v/>
      </c>
      <c r="O337" s="383" t="str">
        <f t="shared" si="148"/>
        <v/>
      </c>
      <c r="P337" s="382" t="str">
        <f t="shared" si="164"/>
        <v/>
      </c>
      <c r="Q337" s="384" t="str">
        <f t="shared" si="149"/>
        <v/>
      </c>
      <c r="R337" s="385" t="str">
        <f t="shared" si="165"/>
        <v/>
      </c>
      <c r="S337" s="383" t="str">
        <f t="shared" si="150"/>
        <v/>
      </c>
      <c r="T337" s="382" t="str">
        <f t="shared" si="166"/>
        <v/>
      </c>
      <c r="U337" s="384" t="str">
        <f t="shared" si="151"/>
        <v/>
      </c>
      <c r="V337" s="385" t="str">
        <f t="shared" si="167"/>
        <v/>
      </c>
      <c r="W337" s="383" t="str">
        <f t="shared" si="152"/>
        <v/>
      </c>
      <c r="X337" s="382" t="str">
        <f t="shared" si="168"/>
        <v/>
      </c>
      <c r="Y337" s="386" t="str">
        <f t="shared" si="153"/>
        <v/>
      </c>
      <c r="Z337" s="387" t="str">
        <f t="shared" si="169"/>
        <v/>
      </c>
      <c r="AA337" s="383" t="str">
        <f t="shared" si="154"/>
        <v/>
      </c>
      <c r="AB337" s="382" t="str">
        <f t="shared" si="170"/>
        <v/>
      </c>
      <c r="AC337" s="384" t="str">
        <f t="shared" si="155"/>
        <v/>
      </c>
      <c r="AD337" s="385" t="str">
        <f t="shared" si="156"/>
        <v/>
      </c>
      <c r="AE337" s="383" t="str">
        <f t="shared" si="157"/>
        <v/>
      </c>
      <c r="AF337" s="382" t="str">
        <f t="shared" si="171"/>
        <v/>
      </c>
      <c r="AG337" s="386" t="str">
        <f t="shared" si="158"/>
        <v/>
      </c>
      <c r="AH337" s="387" t="str">
        <f t="shared" si="172"/>
        <v/>
      </c>
      <c r="AI337" s="383" t="str">
        <f t="shared" si="159"/>
        <v/>
      </c>
      <c r="AJ337" s="382" t="str">
        <f t="shared" si="173"/>
        <v/>
      </c>
      <c r="AK337" s="384" t="str">
        <f t="shared" si="160"/>
        <v/>
      </c>
      <c r="AL337" s="385" t="str">
        <f t="shared" si="174"/>
        <v/>
      </c>
      <c r="AM337" s="383" t="str">
        <f t="shared" si="161"/>
        <v/>
      </c>
      <c r="AN337" s="38"/>
    </row>
    <row r="338" spans="1:40" ht="12.75" x14ac:dyDescent="0.2">
      <c r="A338" s="123"/>
      <c r="B338" s="38"/>
      <c r="C338" s="888"/>
      <c r="D338" s="889"/>
      <c r="E338" s="394"/>
      <c r="F338" s="394"/>
      <c r="G338" s="394"/>
      <c r="H338" s="394"/>
      <c r="I338" s="394"/>
      <c r="J338" s="394"/>
      <c r="K338" s="394"/>
      <c r="L338" s="776"/>
      <c r="M338" s="38"/>
      <c r="N338" s="382" t="str">
        <f t="shared" si="147"/>
        <v/>
      </c>
      <c r="O338" s="383" t="str">
        <f t="shared" si="148"/>
        <v/>
      </c>
      <c r="P338" s="382" t="str">
        <f t="shared" si="164"/>
        <v/>
      </c>
      <c r="Q338" s="384" t="str">
        <f t="shared" si="149"/>
        <v/>
      </c>
      <c r="R338" s="385" t="str">
        <f t="shared" si="165"/>
        <v/>
      </c>
      <c r="S338" s="383" t="str">
        <f t="shared" si="150"/>
        <v/>
      </c>
      <c r="T338" s="382" t="str">
        <f t="shared" si="166"/>
        <v/>
      </c>
      <c r="U338" s="384" t="str">
        <f t="shared" si="151"/>
        <v/>
      </c>
      <c r="V338" s="385" t="str">
        <f t="shared" si="167"/>
        <v/>
      </c>
      <c r="W338" s="383" t="str">
        <f t="shared" si="152"/>
        <v/>
      </c>
      <c r="X338" s="382" t="str">
        <f t="shared" si="168"/>
        <v/>
      </c>
      <c r="Y338" s="386" t="str">
        <f t="shared" si="153"/>
        <v/>
      </c>
      <c r="Z338" s="387" t="str">
        <f t="shared" si="169"/>
        <v/>
      </c>
      <c r="AA338" s="383" t="str">
        <f t="shared" si="154"/>
        <v/>
      </c>
      <c r="AB338" s="382" t="str">
        <f t="shared" si="170"/>
        <v/>
      </c>
      <c r="AC338" s="384" t="str">
        <f t="shared" si="155"/>
        <v/>
      </c>
      <c r="AD338" s="385" t="str">
        <f t="shared" si="156"/>
        <v/>
      </c>
      <c r="AE338" s="383" t="str">
        <f t="shared" si="157"/>
        <v/>
      </c>
      <c r="AF338" s="382" t="str">
        <f t="shared" si="171"/>
        <v/>
      </c>
      <c r="AG338" s="386" t="str">
        <f t="shared" si="158"/>
        <v/>
      </c>
      <c r="AH338" s="387" t="str">
        <f t="shared" si="172"/>
        <v/>
      </c>
      <c r="AI338" s="383" t="str">
        <f t="shared" si="159"/>
        <v/>
      </c>
      <c r="AJ338" s="382" t="str">
        <f t="shared" si="173"/>
        <v/>
      </c>
      <c r="AK338" s="384" t="str">
        <f t="shared" si="160"/>
        <v/>
      </c>
      <c r="AL338" s="385" t="str">
        <f t="shared" si="174"/>
        <v/>
      </c>
      <c r="AM338" s="383" t="str">
        <f t="shared" si="161"/>
        <v/>
      </c>
      <c r="AN338" s="38"/>
    </row>
    <row r="339" spans="1:40" ht="13.5" thickBot="1" x14ac:dyDescent="0.25">
      <c r="A339" s="123"/>
      <c r="B339" s="38"/>
      <c r="C339" s="892"/>
      <c r="D339" s="893"/>
      <c r="E339" s="548"/>
      <c r="F339" s="548"/>
      <c r="G339" s="548"/>
      <c r="H339" s="548"/>
      <c r="I339" s="548"/>
      <c r="J339" s="548"/>
      <c r="K339" s="548"/>
      <c r="L339" s="778"/>
      <c r="M339" s="38"/>
      <c r="N339" s="388" t="str">
        <f t="shared" si="147"/>
        <v/>
      </c>
      <c r="O339" s="389" t="str">
        <f t="shared" si="148"/>
        <v/>
      </c>
      <c r="P339" s="388" t="str">
        <f t="shared" si="164"/>
        <v/>
      </c>
      <c r="Q339" s="390" t="str">
        <f t="shared" si="149"/>
        <v/>
      </c>
      <c r="R339" s="391" t="str">
        <f t="shared" si="165"/>
        <v/>
      </c>
      <c r="S339" s="389" t="str">
        <f t="shared" si="150"/>
        <v/>
      </c>
      <c r="T339" s="388" t="str">
        <f t="shared" si="166"/>
        <v/>
      </c>
      <c r="U339" s="390" t="str">
        <f t="shared" si="151"/>
        <v/>
      </c>
      <c r="V339" s="391" t="str">
        <f t="shared" si="167"/>
        <v/>
      </c>
      <c r="W339" s="389" t="str">
        <f t="shared" si="152"/>
        <v/>
      </c>
      <c r="X339" s="388" t="str">
        <f t="shared" si="168"/>
        <v/>
      </c>
      <c r="Y339" s="392" t="str">
        <f t="shared" si="153"/>
        <v/>
      </c>
      <c r="Z339" s="393" t="str">
        <f t="shared" si="169"/>
        <v/>
      </c>
      <c r="AA339" s="389" t="str">
        <f t="shared" si="154"/>
        <v/>
      </c>
      <c r="AB339" s="388" t="str">
        <f t="shared" si="170"/>
        <v/>
      </c>
      <c r="AC339" s="390" t="str">
        <f t="shared" si="155"/>
        <v/>
      </c>
      <c r="AD339" s="391" t="str">
        <f t="shared" si="156"/>
        <v/>
      </c>
      <c r="AE339" s="389" t="str">
        <f t="shared" si="157"/>
        <v/>
      </c>
      <c r="AF339" s="388" t="str">
        <f t="shared" si="171"/>
        <v/>
      </c>
      <c r="AG339" s="392" t="str">
        <f t="shared" si="158"/>
        <v/>
      </c>
      <c r="AH339" s="393" t="str">
        <f t="shared" si="172"/>
        <v/>
      </c>
      <c r="AI339" s="389" t="str">
        <f t="shared" si="159"/>
        <v/>
      </c>
      <c r="AJ339" s="388" t="str">
        <f t="shared" si="173"/>
        <v/>
      </c>
      <c r="AK339" s="390" t="str">
        <f t="shared" si="160"/>
        <v/>
      </c>
      <c r="AL339" s="391" t="str">
        <f t="shared" si="174"/>
        <v/>
      </c>
      <c r="AM339" s="389" t="str">
        <f t="shared" si="161"/>
        <v/>
      </c>
      <c r="AN339" s="38"/>
    </row>
    <row r="340" spans="1:40" ht="12.75" thickTop="1" x14ac:dyDescent="0.2">
      <c r="A340" s="26"/>
      <c r="B340" s="38"/>
      <c r="C340" s="38"/>
      <c r="D340" s="38"/>
      <c r="E340" s="38"/>
      <c r="F340" s="38"/>
      <c r="G340" s="38"/>
      <c r="H340" s="38"/>
      <c r="I340" s="38"/>
      <c r="J340" s="38"/>
      <c r="K340" s="38"/>
      <c r="L340" s="38"/>
      <c r="M340" s="38"/>
      <c r="N340" s="259"/>
      <c r="O340" s="38"/>
      <c r="P340" s="38"/>
      <c r="Q340" s="38"/>
      <c r="R340" s="38"/>
      <c r="S340" s="38"/>
      <c r="T340" s="38"/>
      <c r="U340" s="38"/>
      <c r="V340" s="38"/>
      <c r="W340" s="38"/>
      <c r="X340" s="38"/>
      <c r="Y340" s="38"/>
      <c r="Z340" s="38"/>
      <c r="AA340" s="38"/>
      <c r="AB340" s="38"/>
      <c r="AC340" s="38"/>
      <c r="AD340" s="38"/>
      <c r="AE340" s="38"/>
      <c r="AF340" s="38"/>
      <c r="AG340" s="38"/>
      <c r="AH340" s="38"/>
      <c r="AI340" s="38"/>
      <c r="AJ340" s="38"/>
      <c r="AK340" s="38"/>
      <c r="AL340" s="38"/>
      <c r="AM340" s="38"/>
      <c r="AN340" s="38"/>
    </row>
    <row r="341" spans="1:40" x14ac:dyDescent="0.2">
      <c r="A341" s="26"/>
      <c r="B341" s="38"/>
      <c r="C341" s="38"/>
      <c r="D341" s="38"/>
      <c r="E341" s="38"/>
      <c r="F341" s="38"/>
      <c r="G341" s="38"/>
      <c r="H341" s="38"/>
      <c r="I341" s="38"/>
      <c r="J341" s="38"/>
      <c r="K341" s="38"/>
      <c r="L341" s="38"/>
      <c r="M341" s="38"/>
      <c r="N341" s="38"/>
      <c r="O341" s="38"/>
      <c r="P341" s="38"/>
      <c r="Q341" s="38"/>
      <c r="R341" s="38"/>
      <c r="S341" s="38"/>
      <c r="T341" s="38"/>
      <c r="U341" s="38"/>
      <c r="V341" s="38"/>
      <c r="W341" s="38"/>
      <c r="X341" s="38"/>
      <c r="Y341" s="38"/>
      <c r="Z341" s="38"/>
      <c r="AA341" s="38"/>
      <c r="AB341" s="38"/>
      <c r="AC341" s="38"/>
      <c r="AD341" s="38"/>
      <c r="AE341" s="38"/>
      <c r="AF341" s="38"/>
      <c r="AG341" s="38"/>
      <c r="AH341" s="38"/>
      <c r="AI341" s="38"/>
      <c r="AJ341" s="38"/>
      <c r="AK341" s="38"/>
      <c r="AL341" s="38"/>
      <c r="AM341" s="38"/>
      <c r="AN341" s="38"/>
    </row>
    <row r="342" spans="1:40" ht="15.75" x14ac:dyDescent="0.25">
      <c r="A342" s="26"/>
      <c r="B342" s="38"/>
      <c r="C342" s="83" t="s">
        <v>64</v>
      </c>
      <c r="D342" s="38"/>
      <c r="E342" s="38"/>
      <c r="F342" s="38"/>
      <c r="G342" s="38"/>
      <c r="H342" s="38"/>
      <c r="I342" s="38"/>
      <c r="J342" s="38"/>
      <c r="K342" s="38"/>
      <c r="L342" s="38"/>
      <c r="M342" s="38"/>
      <c r="N342" s="83"/>
      <c r="O342" s="38"/>
      <c r="P342" s="38"/>
      <c r="Q342" s="38"/>
      <c r="R342" s="38"/>
      <c r="S342" s="38"/>
      <c r="T342" s="38"/>
      <c r="U342" s="38"/>
      <c r="V342" s="38"/>
      <c r="W342" s="38"/>
      <c r="X342" s="38"/>
      <c r="Y342" s="38"/>
      <c r="Z342" s="38"/>
      <c r="AA342" s="38"/>
      <c r="AB342" s="38"/>
      <c r="AC342" s="38"/>
      <c r="AD342" s="38"/>
      <c r="AE342" s="38"/>
      <c r="AF342" s="38"/>
      <c r="AG342" s="38"/>
      <c r="AH342" s="38"/>
      <c r="AI342" s="38"/>
      <c r="AJ342" s="38"/>
      <c r="AK342" s="38"/>
      <c r="AL342" s="38"/>
      <c r="AM342" s="38"/>
      <c r="AN342" s="38"/>
    </row>
    <row r="343" spans="1:40" ht="12.75" thickBot="1" x14ac:dyDescent="0.25">
      <c r="A343" s="26"/>
      <c r="B343" s="38"/>
      <c r="C343" s="38"/>
      <c r="D343" s="38"/>
      <c r="E343" s="38"/>
      <c r="F343" s="38"/>
      <c r="G343" s="38"/>
      <c r="H343" s="38"/>
      <c r="I343" s="38"/>
      <c r="J343" s="38"/>
      <c r="K343" s="38"/>
      <c r="L343" s="38"/>
      <c r="M343" s="38"/>
      <c r="N343" s="261"/>
      <c r="O343" s="38"/>
      <c r="P343" s="38"/>
      <c r="Q343" s="38"/>
      <c r="R343" s="38"/>
      <c r="S343" s="38"/>
      <c r="T343" s="38"/>
      <c r="U343" s="38"/>
      <c r="V343" s="38"/>
      <c r="W343" s="38"/>
      <c r="X343" s="38"/>
      <c r="Y343" s="38"/>
      <c r="Z343" s="38"/>
      <c r="AA343" s="38"/>
      <c r="AB343" s="38"/>
      <c r="AC343" s="38"/>
      <c r="AD343" s="38"/>
      <c r="AE343" s="38"/>
      <c r="AF343" s="38"/>
      <c r="AG343" s="38"/>
      <c r="AH343" s="38"/>
      <c r="AI343" s="38"/>
      <c r="AJ343" s="38"/>
      <c r="AK343" s="38"/>
      <c r="AL343" s="38"/>
      <c r="AM343" s="38"/>
      <c r="AN343" s="38"/>
    </row>
    <row r="344" spans="1:40" ht="17.25" thickTop="1" thickBot="1" x14ac:dyDescent="0.3">
      <c r="A344" s="26"/>
      <c r="B344" s="38"/>
      <c r="C344" s="38"/>
      <c r="D344" s="38"/>
      <c r="E344" s="38"/>
      <c r="F344" s="872" t="s">
        <v>64</v>
      </c>
      <c r="G344" s="873"/>
      <c r="H344" s="873"/>
      <c r="I344" s="873"/>
      <c r="J344" s="873"/>
      <c r="K344" s="873"/>
      <c r="L344" s="874"/>
      <c r="M344" s="45"/>
      <c r="N344" s="878" t="s">
        <v>771</v>
      </c>
      <c r="O344" s="879"/>
      <c r="P344" s="879"/>
      <c r="Q344" s="879"/>
      <c r="R344" s="879"/>
      <c r="S344" s="879"/>
      <c r="T344" s="879"/>
      <c r="U344" s="879"/>
      <c r="V344" s="879"/>
      <c r="W344" s="879"/>
      <c r="X344" s="879"/>
      <c r="Y344" s="879"/>
      <c r="Z344" s="879"/>
      <c r="AA344" s="879"/>
      <c r="AB344" s="879"/>
      <c r="AC344" s="879"/>
      <c r="AD344" s="879"/>
      <c r="AE344" s="879"/>
      <c r="AF344" s="879"/>
      <c r="AG344" s="879"/>
      <c r="AH344" s="879"/>
      <c r="AI344" s="879"/>
      <c r="AJ344" s="879"/>
      <c r="AK344" s="879"/>
      <c r="AL344" s="879"/>
      <c r="AM344" s="880"/>
      <c r="AN344" s="38"/>
    </row>
    <row r="345" spans="1:40" ht="39" customHeight="1" thickTop="1" x14ac:dyDescent="0.2">
      <c r="A345" s="26"/>
      <c r="B345" s="38"/>
      <c r="C345" s="890" t="s">
        <v>49</v>
      </c>
      <c r="D345" s="891"/>
      <c r="E345" s="773" t="s">
        <v>783</v>
      </c>
      <c r="F345" s="773" t="s">
        <v>50</v>
      </c>
      <c r="G345" s="773" t="s">
        <v>51</v>
      </c>
      <c r="H345" s="773" t="s">
        <v>52</v>
      </c>
      <c r="I345" s="773" t="s">
        <v>53</v>
      </c>
      <c r="J345" s="773" t="s">
        <v>54</v>
      </c>
      <c r="K345" s="773" t="s">
        <v>55</v>
      </c>
      <c r="L345" s="774" t="s">
        <v>56</v>
      </c>
      <c r="M345" s="45"/>
      <c r="N345" s="885" t="s">
        <v>57</v>
      </c>
      <c r="O345" s="887"/>
      <c r="P345" s="885" t="s">
        <v>58</v>
      </c>
      <c r="Q345" s="886"/>
      <c r="R345" s="886"/>
      <c r="S345" s="887"/>
      <c r="T345" s="885" t="s">
        <v>59</v>
      </c>
      <c r="U345" s="886"/>
      <c r="V345" s="886"/>
      <c r="W345" s="887"/>
      <c r="X345" s="875" t="s">
        <v>60</v>
      </c>
      <c r="Y345" s="876"/>
      <c r="Z345" s="876"/>
      <c r="AA345" s="877"/>
      <c r="AB345" s="875" t="s">
        <v>61</v>
      </c>
      <c r="AC345" s="876"/>
      <c r="AD345" s="876"/>
      <c r="AE345" s="877"/>
      <c r="AF345" s="875" t="s">
        <v>62</v>
      </c>
      <c r="AG345" s="876"/>
      <c r="AH345" s="876"/>
      <c r="AI345" s="877"/>
      <c r="AJ345" s="875" t="s">
        <v>63</v>
      </c>
      <c r="AK345" s="876"/>
      <c r="AL345" s="876"/>
      <c r="AM345" s="877"/>
      <c r="AN345" s="38"/>
    </row>
    <row r="346" spans="1:40" ht="12.75" x14ac:dyDescent="0.2">
      <c r="A346" s="26"/>
      <c r="B346" s="38"/>
      <c r="C346" s="775"/>
      <c r="D346" s="87"/>
      <c r="E346" s="158" t="str">
        <f>E313</f>
        <v>2016-17</v>
      </c>
      <c r="F346" s="158" t="str">
        <f>F313</f>
        <v>2017-18</v>
      </c>
      <c r="G346" s="158" t="str">
        <f t="shared" ref="G346:L346" si="175">G313</f>
        <v>2018-19</v>
      </c>
      <c r="H346" s="158" t="str">
        <f t="shared" si="175"/>
        <v>2019-20</v>
      </c>
      <c r="I346" s="158" t="str">
        <f t="shared" si="175"/>
        <v>2020-21</v>
      </c>
      <c r="J346" s="158" t="str">
        <f t="shared" si="175"/>
        <v>2021-22</v>
      </c>
      <c r="K346" s="158" t="str">
        <f t="shared" si="175"/>
        <v>2022-23</v>
      </c>
      <c r="L346" s="722" t="str">
        <f t="shared" si="175"/>
        <v>2023-24</v>
      </c>
      <c r="M346" s="45"/>
      <c r="N346" s="238" t="s">
        <v>45</v>
      </c>
      <c r="O346" s="235" t="s">
        <v>68</v>
      </c>
      <c r="P346" s="238" t="s">
        <v>45</v>
      </c>
      <c r="Q346" s="234" t="s">
        <v>68</v>
      </c>
      <c r="R346" s="231" t="s">
        <v>46</v>
      </c>
      <c r="S346" s="235" t="s">
        <v>68</v>
      </c>
      <c r="T346" s="238" t="s">
        <v>45</v>
      </c>
      <c r="U346" s="234" t="s">
        <v>68</v>
      </c>
      <c r="V346" s="231" t="s">
        <v>46</v>
      </c>
      <c r="W346" s="235" t="s">
        <v>68</v>
      </c>
      <c r="X346" s="238" t="s">
        <v>45</v>
      </c>
      <c r="Y346" s="231" t="s">
        <v>68</v>
      </c>
      <c r="Z346" s="232" t="s">
        <v>46</v>
      </c>
      <c r="AA346" s="235" t="s">
        <v>68</v>
      </c>
      <c r="AB346" s="238" t="s">
        <v>45</v>
      </c>
      <c r="AC346" s="234" t="s">
        <v>68</v>
      </c>
      <c r="AD346" s="231" t="s">
        <v>46</v>
      </c>
      <c r="AE346" s="235" t="s">
        <v>68</v>
      </c>
      <c r="AF346" s="238" t="s">
        <v>45</v>
      </c>
      <c r="AG346" s="231" t="s">
        <v>68</v>
      </c>
      <c r="AH346" s="232" t="s">
        <v>46</v>
      </c>
      <c r="AI346" s="235" t="s">
        <v>68</v>
      </c>
      <c r="AJ346" s="238" t="s">
        <v>45</v>
      </c>
      <c r="AK346" s="234" t="s">
        <v>68</v>
      </c>
      <c r="AL346" s="231" t="s">
        <v>46</v>
      </c>
      <c r="AM346" s="235" t="s">
        <v>68</v>
      </c>
      <c r="AN346" s="38"/>
    </row>
    <row r="347" spans="1:40" ht="12.75" x14ac:dyDescent="0.2">
      <c r="A347" s="26"/>
      <c r="B347" s="38"/>
      <c r="C347" s="888" t="s">
        <v>964</v>
      </c>
      <c r="D347" s="889"/>
      <c r="E347" s="394">
        <v>122</v>
      </c>
      <c r="F347" s="394">
        <f>ROUND(E347*1.025,-0.1)</f>
        <v>125</v>
      </c>
      <c r="G347" s="394">
        <f t="shared" ref="G347:L347" si="176">ROUND(F347*1.025,-0.1)</f>
        <v>128</v>
      </c>
      <c r="H347" s="394">
        <f t="shared" si="176"/>
        <v>131</v>
      </c>
      <c r="I347" s="394">
        <f t="shared" si="176"/>
        <v>134</v>
      </c>
      <c r="J347" s="394">
        <f t="shared" si="176"/>
        <v>137</v>
      </c>
      <c r="K347" s="394">
        <f t="shared" si="176"/>
        <v>140</v>
      </c>
      <c r="L347" s="394">
        <f t="shared" si="176"/>
        <v>144</v>
      </c>
      <c r="M347" s="45"/>
      <c r="N347" s="382">
        <f t="shared" ref="N347:N366" si="177">IF(F347=0,"",IF(E347=0,"",F347-E347))</f>
        <v>3</v>
      </c>
      <c r="O347" s="383">
        <f t="shared" ref="O347:O366" si="178">IF(N347="","",N347/E347)</f>
        <v>2.4590163934426229E-2</v>
      </c>
      <c r="P347" s="382">
        <f>IF(G347=0,"",IF(F347=0,"",G347-F347))</f>
        <v>3</v>
      </c>
      <c r="Q347" s="384">
        <f t="shared" ref="Q347:Q366" si="179">IF(P347="","",P347/F347)</f>
        <v>2.4E-2</v>
      </c>
      <c r="R347" s="385">
        <f>IF(P347="","",P347+N347)</f>
        <v>6</v>
      </c>
      <c r="S347" s="383">
        <f t="shared" ref="S347:S366" si="180">IF(R347="","",R347/E347)</f>
        <v>4.9180327868852458E-2</v>
      </c>
      <c r="T347" s="382">
        <f>IF(H347=0,"",IF(G347=0,"",H347-G347))</f>
        <v>3</v>
      </c>
      <c r="U347" s="384">
        <f t="shared" ref="U347:U366" si="181">IF(T347="","",T347/G347)</f>
        <v>2.34375E-2</v>
      </c>
      <c r="V347" s="385">
        <f>IF(T347="","",T347+R347)</f>
        <v>9</v>
      </c>
      <c r="W347" s="383">
        <f t="shared" ref="W347:W366" si="182">IF(V347="","",V347/E347)</f>
        <v>7.3770491803278687E-2</v>
      </c>
      <c r="X347" s="382">
        <f>IF(I347=0,"",IF(H347=0,"",I347-H347))</f>
        <v>3</v>
      </c>
      <c r="Y347" s="386">
        <f t="shared" ref="Y347:Y366" si="183">IF(X347="","",X347/H347)</f>
        <v>2.2900763358778626E-2</v>
      </c>
      <c r="Z347" s="387">
        <f>IF(X347="","",X347+V347)</f>
        <v>12</v>
      </c>
      <c r="AA347" s="383">
        <f t="shared" ref="AA347:AA366" si="184">IF(Z347="","",Z347/E347)</f>
        <v>9.8360655737704916E-2</v>
      </c>
      <c r="AB347" s="382">
        <f>IF(J347=0,"",IF(I347=0,"",J347-I347))</f>
        <v>3</v>
      </c>
      <c r="AC347" s="384">
        <f t="shared" ref="AC347:AC366" si="185">IF(AB347="","",AB347/I347)</f>
        <v>2.2388059701492536E-2</v>
      </c>
      <c r="AD347" s="385">
        <f t="shared" ref="AD347:AD366" si="186">IF(AB347="","",AB347+Z347)</f>
        <v>15</v>
      </c>
      <c r="AE347" s="383">
        <f t="shared" ref="AE347:AE366" si="187">IF(AD347="","",AD347/E347)</f>
        <v>0.12295081967213115</v>
      </c>
      <c r="AF347" s="382">
        <f>IF(K347=0,"",IF(J347=0,"",K347-J347))</f>
        <v>3</v>
      </c>
      <c r="AG347" s="386">
        <f t="shared" ref="AG347:AG366" si="188">IF(AF347="","",AF347/J347)</f>
        <v>2.1897810218978103E-2</v>
      </c>
      <c r="AH347" s="387">
        <f>IF(AF347="","",AF347+AD347)</f>
        <v>18</v>
      </c>
      <c r="AI347" s="383">
        <f t="shared" ref="AI347:AI366" si="189">IF(AH347="","",AH347/E347)</f>
        <v>0.14754098360655737</v>
      </c>
      <c r="AJ347" s="382">
        <f>IF(L347=0,"",IF(K347=0,"",L347-K347))</f>
        <v>4</v>
      </c>
      <c r="AK347" s="384">
        <f t="shared" ref="AK347:AK366" si="190">IF(AJ347="","",AJ347/K347)</f>
        <v>2.8571428571428571E-2</v>
      </c>
      <c r="AL347" s="385">
        <f>IF(AJ347="","",AJ347+AH347)</f>
        <v>22</v>
      </c>
      <c r="AM347" s="383">
        <f t="shared" ref="AM347:AM366" si="191">IF(AL347="","",AL347/E347)</f>
        <v>0.18032786885245902</v>
      </c>
      <c r="AN347" s="38"/>
    </row>
    <row r="348" spans="1:40" ht="12.75" x14ac:dyDescent="0.2">
      <c r="A348" s="26"/>
      <c r="B348" s="38"/>
      <c r="C348" s="888" t="s">
        <v>965</v>
      </c>
      <c r="D348" s="889"/>
      <c r="E348" s="394">
        <v>190</v>
      </c>
      <c r="F348" s="394">
        <f t="shared" ref="F348:L348" si="192">ROUND(E348*1.025,-0.1)</f>
        <v>195</v>
      </c>
      <c r="G348" s="394">
        <f t="shared" si="192"/>
        <v>200</v>
      </c>
      <c r="H348" s="394">
        <f t="shared" si="192"/>
        <v>205</v>
      </c>
      <c r="I348" s="394">
        <f t="shared" si="192"/>
        <v>210</v>
      </c>
      <c r="J348" s="394">
        <f t="shared" si="192"/>
        <v>215</v>
      </c>
      <c r="K348" s="394">
        <f t="shared" si="192"/>
        <v>220</v>
      </c>
      <c r="L348" s="394">
        <f t="shared" si="192"/>
        <v>226</v>
      </c>
      <c r="M348" s="45"/>
      <c r="N348" s="382">
        <f t="shared" si="177"/>
        <v>5</v>
      </c>
      <c r="O348" s="383">
        <f t="shared" si="178"/>
        <v>2.6315789473684209E-2</v>
      </c>
      <c r="P348" s="382">
        <f>IF(G348=0,"",IF(F348=0,"",G348-F348))</f>
        <v>5</v>
      </c>
      <c r="Q348" s="384">
        <f t="shared" si="179"/>
        <v>2.564102564102564E-2</v>
      </c>
      <c r="R348" s="385">
        <f>IF(P348="","",P348+N348)</f>
        <v>10</v>
      </c>
      <c r="S348" s="383">
        <f t="shared" si="180"/>
        <v>5.2631578947368418E-2</v>
      </c>
      <c r="T348" s="382">
        <f>IF(H348=0,"",IF(G348=0,"",H348-G348))</f>
        <v>5</v>
      </c>
      <c r="U348" s="384">
        <f t="shared" si="181"/>
        <v>2.5000000000000001E-2</v>
      </c>
      <c r="V348" s="385">
        <f>IF(T348="","",T348+R348)</f>
        <v>15</v>
      </c>
      <c r="W348" s="383">
        <f t="shared" si="182"/>
        <v>7.8947368421052627E-2</v>
      </c>
      <c r="X348" s="382">
        <f>IF(I348=0,"",IF(H348=0,"",I348-H348))</f>
        <v>5</v>
      </c>
      <c r="Y348" s="386">
        <f t="shared" si="183"/>
        <v>2.4390243902439025E-2</v>
      </c>
      <c r="Z348" s="387">
        <f>IF(X348="","",X348+V348)</f>
        <v>20</v>
      </c>
      <c r="AA348" s="383">
        <f t="shared" si="184"/>
        <v>0.10526315789473684</v>
      </c>
      <c r="AB348" s="382">
        <f>IF(J348=0,"",IF(I348=0,"",J348-I348))</f>
        <v>5</v>
      </c>
      <c r="AC348" s="384">
        <f t="shared" si="185"/>
        <v>2.3809523809523808E-2</v>
      </c>
      <c r="AD348" s="385">
        <f t="shared" si="186"/>
        <v>25</v>
      </c>
      <c r="AE348" s="383">
        <f t="shared" si="187"/>
        <v>0.13157894736842105</v>
      </c>
      <c r="AF348" s="382">
        <f>IF(K348=0,"",IF(J348=0,"",K348-J348))</f>
        <v>5</v>
      </c>
      <c r="AG348" s="386">
        <f t="shared" si="188"/>
        <v>2.3255813953488372E-2</v>
      </c>
      <c r="AH348" s="387">
        <f>IF(AF348="","",AF348+AD348)</f>
        <v>30</v>
      </c>
      <c r="AI348" s="383">
        <f t="shared" si="189"/>
        <v>0.15789473684210525</v>
      </c>
      <c r="AJ348" s="382">
        <f>IF(L348=0,"",IF(K348=0,"",L348-K348))</f>
        <v>6</v>
      </c>
      <c r="AK348" s="384">
        <f t="shared" si="190"/>
        <v>2.7272727272727271E-2</v>
      </c>
      <c r="AL348" s="385">
        <f>IF(AJ348="","",AJ348+AH348)</f>
        <v>36</v>
      </c>
      <c r="AM348" s="383">
        <f t="shared" si="191"/>
        <v>0.18947368421052632</v>
      </c>
      <c r="AN348" s="38"/>
    </row>
    <row r="349" spans="1:40" ht="12.75" x14ac:dyDescent="0.2">
      <c r="A349" s="26"/>
      <c r="B349" s="38"/>
      <c r="C349" s="888" t="s">
        <v>966</v>
      </c>
      <c r="D349" s="889"/>
      <c r="E349" s="394">
        <v>312</v>
      </c>
      <c r="F349" s="394">
        <f t="shared" ref="F349:L349" si="193">ROUND(E349*1.025,-0.1)</f>
        <v>320</v>
      </c>
      <c r="G349" s="394">
        <f t="shared" si="193"/>
        <v>328</v>
      </c>
      <c r="H349" s="394">
        <f t="shared" si="193"/>
        <v>336</v>
      </c>
      <c r="I349" s="394">
        <f t="shared" si="193"/>
        <v>344</v>
      </c>
      <c r="J349" s="394">
        <f t="shared" si="193"/>
        <v>353</v>
      </c>
      <c r="K349" s="394">
        <f t="shared" si="193"/>
        <v>362</v>
      </c>
      <c r="L349" s="394">
        <f t="shared" si="193"/>
        <v>371</v>
      </c>
      <c r="M349" s="45"/>
      <c r="N349" s="382">
        <f t="shared" si="177"/>
        <v>8</v>
      </c>
      <c r="O349" s="383">
        <f t="shared" si="178"/>
        <v>2.564102564102564E-2</v>
      </c>
      <c r="P349" s="382">
        <f t="shared" ref="P349:P366" si="194">IF(G349=0,"",IF(F349=0,"",G349-F349))</f>
        <v>8</v>
      </c>
      <c r="Q349" s="384">
        <f t="shared" si="179"/>
        <v>2.5000000000000001E-2</v>
      </c>
      <c r="R349" s="385">
        <f t="shared" ref="R349:R366" si="195">IF(P349="","",P349+N349)</f>
        <v>16</v>
      </c>
      <c r="S349" s="383">
        <f t="shared" si="180"/>
        <v>5.128205128205128E-2</v>
      </c>
      <c r="T349" s="382">
        <f t="shared" ref="T349:T366" si="196">IF(H349=0,"",IF(G349=0,"",H349-G349))</f>
        <v>8</v>
      </c>
      <c r="U349" s="384">
        <f t="shared" si="181"/>
        <v>2.4390243902439025E-2</v>
      </c>
      <c r="V349" s="385">
        <f t="shared" ref="V349:V366" si="197">IF(T349="","",T349+R349)</f>
        <v>24</v>
      </c>
      <c r="W349" s="383">
        <f t="shared" si="182"/>
        <v>7.6923076923076927E-2</v>
      </c>
      <c r="X349" s="382">
        <f t="shared" ref="X349:X366" si="198">IF(I349=0,"",IF(H349=0,"",I349-H349))</f>
        <v>8</v>
      </c>
      <c r="Y349" s="386">
        <f t="shared" si="183"/>
        <v>2.3809523809523808E-2</v>
      </c>
      <c r="Z349" s="387">
        <f t="shared" ref="Z349:Z366" si="199">IF(X349="","",X349+V349)</f>
        <v>32</v>
      </c>
      <c r="AA349" s="383">
        <f t="shared" si="184"/>
        <v>0.10256410256410256</v>
      </c>
      <c r="AB349" s="382">
        <f t="shared" ref="AB349:AB366" si="200">IF(J349=0,"",IF(I349=0,"",J349-I349))</f>
        <v>9</v>
      </c>
      <c r="AC349" s="384">
        <f t="shared" si="185"/>
        <v>2.616279069767442E-2</v>
      </c>
      <c r="AD349" s="385">
        <f t="shared" si="186"/>
        <v>41</v>
      </c>
      <c r="AE349" s="383">
        <f t="shared" si="187"/>
        <v>0.13141025641025642</v>
      </c>
      <c r="AF349" s="382">
        <f t="shared" ref="AF349:AF366" si="201">IF(K349=0,"",IF(J349=0,"",K349-J349))</f>
        <v>9</v>
      </c>
      <c r="AG349" s="386">
        <f t="shared" si="188"/>
        <v>2.5495750708215296E-2</v>
      </c>
      <c r="AH349" s="387">
        <f t="shared" ref="AH349:AH366" si="202">IF(AF349="","",AF349+AD349)</f>
        <v>50</v>
      </c>
      <c r="AI349" s="383">
        <f t="shared" si="189"/>
        <v>0.16025641025641027</v>
      </c>
      <c r="AJ349" s="382">
        <f t="shared" ref="AJ349:AJ366" si="203">IF(L349=0,"",IF(K349=0,"",L349-K349))</f>
        <v>9</v>
      </c>
      <c r="AK349" s="384">
        <f t="shared" si="190"/>
        <v>2.4861878453038673E-2</v>
      </c>
      <c r="AL349" s="385">
        <f t="shared" ref="AL349:AL366" si="204">IF(AJ349="","",AJ349+AH349)</f>
        <v>59</v>
      </c>
      <c r="AM349" s="383">
        <f t="shared" si="191"/>
        <v>0.1891025641025641</v>
      </c>
      <c r="AN349" s="38"/>
    </row>
    <row r="350" spans="1:40" ht="12.75" x14ac:dyDescent="0.2">
      <c r="A350" s="26"/>
      <c r="B350" s="38"/>
      <c r="C350" s="888" t="s">
        <v>967</v>
      </c>
      <c r="D350" s="889"/>
      <c r="E350" s="394">
        <v>488</v>
      </c>
      <c r="F350" s="394">
        <f t="shared" ref="F350:L350" si="205">ROUND(E350*1.025,-0.1)</f>
        <v>500</v>
      </c>
      <c r="G350" s="394">
        <f t="shared" si="205"/>
        <v>513</v>
      </c>
      <c r="H350" s="394">
        <f t="shared" si="205"/>
        <v>526</v>
      </c>
      <c r="I350" s="394">
        <f t="shared" si="205"/>
        <v>539</v>
      </c>
      <c r="J350" s="394">
        <f t="shared" si="205"/>
        <v>552</v>
      </c>
      <c r="K350" s="394">
        <f t="shared" si="205"/>
        <v>566</v>
      </c>
      <c r="L350" s="394">
        <f t="shared" si="205"/>
        <v>580</v>
      </c>
      <c r="M350" s="45"/>
      <c r="N350" s="382">
        <f t="shared" si="177"/>
        <v>12</v>
      </c>
      <c r="O350" s="383">
        <f t="shared" si="178"/>
        <v>2.4590163934426229E-2</v>
      </c>
      <c r="P350" s="382">
        <f t="shared" si="194"/>
        <v>13</v>
      </c>
      <c r="Q350" s="384">
        <f t="shared" si="179"/>
        <v>2.5999999999999999E-2</v>
      </c>
      <c r="R350" s="385">
        <f t="shared" si="195"/>
        <v>25</v>
      </c>
      <c r="S350" s="383">
        <f t="shared" si="180"/>
        <v>5.1229508196721313E-2</v>
      </c>
      <c r="T350" s="382">
        <f t="shared" si="196"/>
        <v>13</v>
      </c>
      <c r="U350" s="384">
        <f t="shared" si="181"/>
        <v>2.5341130604288498E-2</v>
      </c>
      <c r="V350" s="385">
        <f t="shared" si="197"/>
        <v>38</v>
      </c>
      <c r="W350" s="383">
        <f t="shared" si="182"/>
        <v>7.7868852459016397E-2</v>
      </c>
      <c r="X350" s="382">
        <f t="shared" si="198"/>
        <v>13</v>
      </c>
      <c r="Y350" s="386">
        <f t="shared" si="183"/>
        <v>2.4714828897338403E-2</v>
      </c>
      <c r="Z350" s="387">
        <f t="shared" si="199"/>
        <v>51</v>
      </c>
      <c r="AA350" s="383">
        <f t="shared" si="184"/>
        <v>0.10450819672131148</v>
      </c>
      <c r="AB350" s="382">
        <f t="shared" si="200"/>
        <v>13</v>
      </c>
      <c r="AC350" s="384">
        <f t="shared" si="185"/>
        <v>2.4118738404452691E-2</v>
      </c>
      <c r="AD350" s="385">
        <f t="shared" si="186"/>
        <v>64</v>
      </c>
      <c r="AE350" s="383">
        <f t="shared" si="187"/>
        <v>0.13114754098360656</v>
      </c>
      <c r="AF350" s="382">
        <f t="shared" si="201"/>
        <v>14</v>
      </c>
      <c r="AG350" s="386">
        <f t="shared" si="188"/>
        <v>2.5362318840579712E-2</v>
      </c>
      <c r="AH350" s="387">
        <f t="shared" si="202"/>
        <v>78</v>
      </c>
      <c r="AI350" s="383">
        <f t="shared" si="189"/>
        <v>0.1598360655737705</v>
      </c>
      <c r="AJ350" s="382">
        <f t="shared" si="203"/>
        <v>14</v>
      </c>
      <c r="AK350" s="384">
        <f t="shared" si="190"/>
        <v>2.4734982332155476E-2</v>
      </c>
      <c r="AL350" s="385">
        <f t="shared" si="204"/>
        <v>92</v>
      </c>
      <c r="AM350" s="383">
        <f t="shared" si="191"/>
        <v>0.18852459016393441</v>
      </c>
      <c r="AN350" s="38"/>
    </row>
    <row r="351" spans="1:40" ht="12.75" x14ac:dyDescent="0.2">
      <c r="A351" s="26"/>
      <c r="B351" s="38"/>
      <c r="C351" s="888" t="s">
        <v>968</v>
      </c>
      <c r="D351" s="889"/>
      <c r="E351" s="394">
        <v>763</v>
      </c>
      <c r="F351" s="394">
        <f t="shared" ref="F351:L351" si="206">ROUND(E351*1.025,-0.1)</f>
        <v>782</v>
      </c>
      <c r="G351" s="394">
        <f t="shared" si="206"/>
        <v>802</v>
      </c>
      <c r="H351" s="394">
        <f t="shared" si="206"/>
        <v>822</v>
      </c>
      <c r="I351" s="394">
        <f t="shared" si="206"/>
        <v>843</v>
      </c>
      <c r="J351" s="394">
        <f t="shared" si="206"/>
        <v>864</v>
      </c>
      <c r="K351" s="394">
        <f t="shared" si="206"/>
        <v>886</v>
      </c>
      <c r="L351" s="394">
        <f t="shared" si="206"/>
        <v>908</v>
      </c>
      <c r="M351" s="45"/>
      <c r="N351" s="382">
        <f t="shared" si="177"/>
        <v>19</v>
      </c>
      <c r="O351" s="383">
        <f t="shared" si="178"/>
        <v>2.4901703800786368E-2</v>
      </c>
      <c r="P351" s="382">
        <f t="shared" si="194"/>
        <v>20</v>
      </c>
      <c r="Q351" s="384">
        <f t="shared" si="179"/>
        <v>2.557544757033248E-2</v>
      </c>
      <c r="R351" s="385">
        <f t="shared" si="195"/>
        <v>39</v>
      </c>
      <c r="S351" s="383">
        <f t="shared" si="180"/>
        <v>5.1114023591087812E-2</v>
      </c>
      <c r="T351" s="382">
        <f t="shared" si="196"/>
        <v>20</v>
      </c>
      <c r="U351" s="384">
        <f t="shared" si="181"/>
        <v>2.4937655860349128E-2</v>
      </c>
      <c r="V351" s="385">
        <f t="shared" si="197"/>
        <v>59</v>
      </c>
      <c r="W351" s="383">
        <f t="shared" si="182"/>
        <v>7.7326343381389259E-2</v>
      </c>
      <c r="X351" s="382">
        <f t="shared" si="198"/>
        <v>21</v>
      </c>
      <c r="Y351" s="386">
        <f t="shared" si="183"/>
        <v>2.5547445255474453E-2</v>
      </c>
      <c r="Z351" s="387">
        <f t="shared" si="199"/>
        <v>80</v>
      </c>
      <c r="AA351" s="383">
        <f t="shared" si="184"/>
        <v>0.10484927916120576</v>
      </c>
      <c r="AB351" s="382">
        <f t="shared" si="200"/>
        <v>21</v>
      </c>
      <c r="AC351" s="384">
        <f t="shared" si="185"/>
        <v>2.491103202846975E-2</v>
      </c>
      <c r="AD351" s="385">
        <f t="shared" si="186"/>
        <v>101</v>
      </c>
      <c r="AE351" s="383">
        <f t="shared" si="187"/>
        <v>0.13237221494102228</v>
      </c>
      <c r="AF351" s="382">
        <f t="shared" si="201"/>
        <v>22</v>
      </c>
      <c r="AG351" s="386">
        <f t="shared" si="188"/>
        <v>2.5462962962962962E-2</v>
      </c>
      <c r="AH351" s="387">
        <f t="shared" si="202"/>
        <v>123</v>
      </c>
      <c r="AI351" s="383">
        <f t="shared" si="189"/>
        <v>0.16120576671035386</v>
      </c>
      <c r="AJ351" s="382">
        <f t="shared" si="203"/>
        <v>22</v>
      </c>
      <c r="AK351" s="384">
        <f t="shared" si="190"/>
        <v>2.4830699774266364E-2</v>
      </c>
      <c r="AL351" s="385">
        <f t="shared" si="204"/>
        <v>145</v>
      </c>
      <c r="AM351" s="383">
        <f t="shared" si="191"/>
        <v>0.19003931847968544</v>
      </c>
      <c r="AN351" s="38"/>
    </row>
    <row r="352" spans="1:40" ht="12.75" x14ac:dyDescent="0.2">
      <c r="A352" s="26"/>
      <c r="B352" s="38"/>
      <c r="C352" s="888" t="s">
        <v>969</v>
      </c>
      <c r="D352" s="889"/>
      <c r="E352" s="394">
        <v>1288</v>
      </c>
      <c r="F352" s="394">
        <f t="shared" ref="F352:L352" si="207">ROUND(E352*1.025,-0.1)</f>
        <v>1320</v>
      </c>
      <c r="G352" s="394">
        <f t="shared" si="207"/>
        <v>1353</v>
      </c>
      <c r="H352" s="394">
        <f t="shared" si="207"/>
        <v>1387</v>
      </c>
      <c r="I352" s="394">
        <f t="shared" si="207"/>
        <v>1422</v>
      </c>
      <c r="J352" s="394">
        <f t="shared" si="207"/>
        <v>1458</v>
      </c>
      <c r="K352" s="394">
        <f t="shared" si="207"/>
        <v>1494</v>
      </c>
      <c r="L352" s="394">
        <f t="shared" si="207"/>
        <v>1531</v>
      </c>
      <c r="M352" s="45"/>
      <c r="N352" s="382">
        <f t="shared" si="177"/>
        <v>32</v>
      </c>
      <c r="O352" s="383">
        <f t="shared" si="178"/>
        <v>2.4844720496894408E-2</v>
      </c>
      <c r="P352" s="382">
        <f t="shared" si="194"/>
        <v>33</v>
      </c>
      <c r="Q352" s="384">
        <f t="shared" si="179"/>
        <v>2.5000000000000001E-2</v>
      </c>
      <c r="R352" s="385">
        <f t="shared" si="195"/>
        <v>65</v>
      </c>
      <c r="S352" s="383">
        <f t="shared" si="180"/>
        <v>5.0465838509316768E-2</v>
      </c>
      <c r="T352" s="382">
        <f t="shared" si="196"/>
        <v>34</v>
      </c>
      <c r="U352" s="384">
        <f t="shared" si="181"/>
        <v>2.5129342202512936E-2</v>
      </c>
      <c r="V352" s="385">
        <f t="shared" si="197"/>
        <v>99</v>
      </c>
      <c r="W352" s="383">
        <f t="shared" si="182"/>
        <v>7.6863354037267087E-2</v>
      </c>
      <c r="X352" s="382">
        <f t="shared" si="198"/>
        <v>35</v>
      </c>
      <c r="Y352" s="386">
        <f t="shared" si="183"/>
        <v>2.5234318673395817E-2</v>
      </c>
      <c r="Z352" s="387">
        <f t="shared" si="199"/>
        <v>134</v>
      </c>
      <c r="AA352" s="383">
        <f t="shared" si="184"/>
        <v>0.10403726708074534</v>
      </c>
      <c r="AB352" s="382">
        <f t="shared" si="200"/>
        <v>36</v>
      </c>
      <c r="AC352" s="384">
        <f t="shared" si="185"/>
        <v>2.5316455696202531E-2</v>
      </c>
      <c r="AD352" s="385">
        <f t="shared" si="186"/>
        <v>170</v>
      </c>
      <c r="AE352" s="383">
        <f t="shared" si="187"/>
        <v>0.13198757763975155</v>
      </c>
      <c r="AF352" s="382">
        <f t="shared" si="201"/>
        <v>36</v>
      </c>
      <c r="AG352" s="386">
        <f t="shared" si="188"/>
        <v>2.4691358024691357E-2</v>
      </c>
      <c r="AH352" s="387">
        <f t="shared" si="202"/>
        <v>206</v>
      </c>
      <c r="AI352" s="383">
        <f t="shared" si="189"/>
        <v>0.15993788819875776</v>
      </c>
      <c r="AJ352" s="382">
        <f t="shared" si="203"/>
        <v>37</v>
      </c>
      <c r="AK352" s="384">
        <f t="shared" si="190"/>
        <v>2.4765729585006693E-2</v>
      </c>
      <c r="AL352" s="385">
        <f t="shared" si="204"/>
        <v>243</v>
      </c>
      <c r="AM352" s="383">
        <f t="shared" si="191"/>
        <v>0.18866459627329193</v>
      </c>
      <c r="AN352" s="38"/>
    </row>
    <row r="353" spans="1:40" ht="12.75" x14ac:dyDescent="0.2">
      <c r="A353" s="26"/>
      <c r="B353" s="38"/>
      <c r="C353" s="888" t="s">
        <v>970</v>
      </c>
      <c r="D353" s="889"/>
      <c r="E353" s="394">
        <v>1952</v>
      </c>
      <c r="F353" s="394">
        <f t="shared" ref="F353:L353" si="208">ROUND(E353*1.025,-0.1)</f>
        <v>2001</v>
      </c>
      <c r="G353" s="394">
        <f t="shared" si="208"/>
        <v>2051</v>
      </c>
      <c r="H353" s="394">
        <f t="shared" si="208"/>
        <v>2102</v>
      </c>
      <c r="I353" s="394">
        <f t="shared" si="208"/>
        <v>2155</v>
      </c>
      <c r="J353" s="394">
        <f t="shared" si="208"/>
        <v>2209</v>
      </c>
      <c r="K353" s="394">
        <f t="shared" si="208"/>
        <v>2264</v>
      </c>
      <c r="L353" s="394">
        <f t="shared" si="208"/>
        <v>2321</v>
      </c>
      <c r="M353" s="45"/>
      <c r="N353" s="382">
        <f t="shared" si="177"/>
        <v>49</v>
      </c>
      <c r="O353" s="383">
        <f t="shared" si="178"/>
        <v>2.5102459016393443E-2</v>
      </c>
      <c r="P353" s="382">
        <f t="shared" si="194"/>
        <v>50</v>
      </c>
      <c r="Q353" s="384">
        <f t="shared" si="179"/>
        <v>2.498750624687656E-2</v>
      </c>
      <c r="R353" s="385">
        <f t="shared" si="195"/>
        <v>99</v>
      </c>
      <c r="S353" s="383">
        <f t="shared" si="180"/>
        <v>5.0717213114754099E-2</v>
      </c>
      <c r="T353" s="382">
        <f t="shared" si="196"/>
        <v>51</v>
      </c>
      <c r="U353" s="384">
        <f t="shared" si="181"/>
        <v>2.4865919063871283E-2</v>
      </c>
      <c r="V353" s="385">
        <f t="shared" si="197"/>
        <v>150</v>
      </c>
      <c r="W353" s="383">
        <f t="shared" si="182"/>
        <v>7.6844262295081969E-2</v>
      </c>
      <c r="X353" s="382">
        <f t="shared" si="198"/>
        <v>53</v>
      </c>
      <c r="Y353" s="386">
        <f t="shared" si="183"/>
        <v>2.5214081826831589E-2</v>
      </c>
      <c r="Z353" s="387">
        <f t="shared" si="199"/>
        <v>203</v>
      </c>
      <c r="AA353" s="383">
        <f t="shared" si="184"/>
        <v>0.10399590163934426</v>
      </c>
      <c r="AB353" s="382">
        <f t="shared" si="200"/>
        <v>54</v>
      </c>
      <c r="AC353" s="384">
        <f t="shared" si="185"/>
        <v>2.505800464037123E-2</v>
      </c>
      <c r="AD353" s="385">
        <f t="shared" si="186"/>
        <v>257</v>
      </c>
      <c r="AE353" s="383">
        <f t="shared" si="187"/>
        <v>0.13165983606557377</v>
      </c>
      <c r="AF353" s="382">
        <f t="shared" si="201"/>
        <v>55</v>
      </c>
      <c r="AG353" s="386">
        <f t="shared" si="188"/>
        <v>2.489814395654142E-2</v>
      </c>
      <c r="AH353" s="387">
        <f t="shared" si="202"/>
        <v>312</v>
      </c>
      <c r="AI353" s="383">
        <f t="shared" si="189"/>
        <v>0.1598360655737705</v>
      </c>
      <c r="AJ353" s="382">
        <f t="shared" si="203"/>
        <v>57</v>
      </c>
      <c r="AK353" s="384">
        <f t="shared" si="190"/>
        <v>2.517667844522968E-2</v>
      </c>
      <c r="AL353" s="385">
        <f t="shared" si="204"/>
        <v>369</v>
      </c>
      <c r="AM353" s="383">
        <f t="shared" si="191"/>
        <v>0.18903688524590165</v>
      </c>
      <c r="AN353" s="38"/>
    </row>
    <row r="354" spans="1:40" ht="12.75" x14ac:dyDescent="0.2">
      <c r="A354" s="26"/>
      <c r="B354" s="38"/>
      <c r="C354" s="888" t="s">
        <v>971</v>
      </c>
      <c r="D354" s="889"/>
      <c r="E354" s="394">
        <v>2471</v>
      </c>
      <c r="F354" s="394">
        <f t="shared" ref="F354:L354" si="209">ROUND(E354*1.025,-0.1)</f>
        <v>2533</v>
      </c>
      <c r="G354" s="394">
        <f t="shared" si="209"/>
        <v>2596</v>
      </c>
      <c r="H354" s="394">
        <f t="shared" si="209"/>
        <v>2661</v>
      </c>
      <c r="I354" s="394">
        <f t="shared" si="209"/>
        <v>2728</v>
      </c>
      <c r="J354" s="394">
        <f t="shared" si="209"/>
        <v>2796</v>
      </c>
      <c r="K354" s="394">
        <f t="shared" si="209"/>
        <v>2866</v>
      </c>
      <c r="L354" s="394">
        <f t="shared" si="209"/>
        <v>2938</v>
      </c>
      <c r="M354" s="45"/>
      <c r="N354" s="382">
        <f t="shared" si="177"/>
        <v>62</v>
      </c>
      <c r="O354" s="383">
        <f t="shared" si="178"/>
        <v>2.5091056252529342E-2</v>
      </c>
      <c r="P354" s="382">
        <f t="shared" si="194"/>
        <v>63</v>
      </c>
      <c r="Q354" s="384">
        <f t="shared" si="179"/>
        <v>2.4871693643900513E-2</v>
      </c>
      <c r="R354" s="385">
        <f t="shared" si="195"/>
        <v>125</v>
      </c>
      <c r="S354" s="383">
        <f t="shared" si="180"/>
        <v>5.0586806960744635E-2</v>
      </c>
      <c r="T354" s="382">
        <f t="shared" si="196"/>
        <v>65</v>
      </c>
      <c r="U354" s="384">
        <f t="shared" si="181"/>
        <v>2.5038520801232665E-2</v>
      </c>
      <c r="V354" s="385">
        <f t="shared" si="197"/>
        <v>190</v>
      </c>
      <c r="W354" s="383">
        <f t="shared" si="182"/>
        <v>7.6891946580331855E-2</v>
      </c>
      <c r="X354" s="382">
        <f t="shared" si="198"/>
        <v>67</v>
      </c>
      <c r="Y354" s="386">
        <f t="shared" si="183"/>
        <v>2.5178504321683576E-2</v>
      </c>
      <c r="Z354" s="387">
        <f t="shared" si="199"/>
        <v>257</v>
      </c>
      <c r="AA354" s="383">
        <f t="shared" si="184"/>
        <v>0.10400647511129098</v>
      </c>
      <c r="AB354" s="382">
        <f t="shared" si="200"/>
        <v>68</v>
      </c>
      <c r="AC354" s="384">
        <f t="shared" si="185"/>
        <v>2.4926686217008796E-2</v>
      </c>
      <c r="AD354" s="385">
        <f t="shared" si="186"/>
        <v>325</v>
      </c>
      <c r="AE354" s="383">
        <f t="shared" si="187"/>
        <v>0.13152569809793604</v>
      </c>
      <c r="AF354" s="382">
        <f t="shared" si="201"/>
        <v>70</v>
      </c>
      <c r="AG354" s="386">
        <f t="shared" si="188"/>
        <v>2.503576537911302E-2</v>
      </c>
      <c r="AH354" s="387">
        <f t="shared" si="202"/>
        <v>395</v>
      </c>
      <c r="AI354" s="383">
        <f t="shared" si="189"/>
        <v>0.15985430999595304</v>
      </c>
      <c r="AJ354" s="382">
        <f t="shared" si="203"/>
        <v>72</v>
      </c>
      <c r="AK354" s="384">
        <f t="shared" si="190"/>
        <v>2.5122121423586882E-2</v>
      </c>
      <c r="AL354" s="385">
        <f t="shared" si="204"/>
        <v>467</v>
      </c>
      <c r="AM354" s="383">
        <f t="shared" si="191"/>
        <v>0.18899231080534196</v>
      </c>
      <c r="AN354" s="38"/>
    </row>
    <row r="355" spans="1:40" ht="12.75" x14ac:dyDescent="0.2">
      <c r="A355" s="26"/>
      <c r="B355" s="38"/>
      <c r="C355" s="888" t="s">
        <v>972</v>
      </c>
      <c r="D355" s="889"/>
      <c r="E355" s="394">
        <v>3050</v>
      </c>
      <c r="F355" s="394">
        <f t="shared" ref="F355:L355" si="210">ROUND(E355*1.025,-0.1)</f>
        <v>3126</v>
      </c>
      <c r="G355" s="394">
        <f t="shared" si="210"/>
        <v>3204</v>
      </c>
      <c r="H355" s="394">
        <f t="shared" si="210"/>
        <v>3284</v>
      </c>
      <c r="I355" s="394">
        <f t="shared" si="210"/>
        <v>3366</v>
      </c>
      <c r="J355" s="394">
        <f t="shared" si="210"/>
        <v>3450</v>
      </c>
      <c r="K355" s="394">
        <f t="shared" si="210"/>
        <v>3536</v>
      </c>
      <c r="L355" s="394">
        <f t="shared" si="210"/>
        <v>3624</v>
      </c>
      <c r="M355" s="45"/>
      <c r="N355" s="382">
        <f t="shared" si="177"/>
        <v>76</v>
      </c>
      <c r="O355" s="383">
        <f t="shared" si="178"/>
        <v>2.4918032786885248E-2</v>
      </c>
      <c r="P355" s="382">
        <f t="shared" si="194"/>
        <v>78</v>
      </c>
      <c r="Q355" s="384">
        <f t="shared" si="179"/>
        <v>2.4952015355086371E-2</v>
      </c>
      <c r="R355" s="385">
        <f t="shared" si="195"/>
        <v>154</v>
      </c>
      <c r="S355" s="383">
        <f t="shared" si="180"/>
        <v>5.0491803278688525E-2</v>
      </c>
      <c r="T355" s="382">
        <f t="shared" si="196"/>
        <v>80</v>
      </c>
      <c r="U355" s="384">
        <f t="shared" si="181"/>
        <v>2.4968789013732832E-2</v>
      </c>
      <c r="V355" s="385">
        <f t="shared" si="197"/>
        <v>234</v>
      </c>
      <c r="W355" s="383">
        <f t="shared" si="182"/>
        <v>7.6721311475409837E-2</v>
      </c>
      <c r="X355" s="382">
        <f t="shared" si="198"/>
        <v>82</v>
      </c>
      <c r="Y355" s="386">
        <f t="shared" si="183"/>
        <v>2.4969549330085262E-2</v>
      </c>
      <c r="Z355" s="387">
        <f t="shared" si="199"/>
        <v>316</v>
      </c>
      <c r="AA355" s="383">
        <f t="shared" si="184"/>
        <v>0.10360655737704919</v>
      </c>
      <c r="AB355" s="382">
        <f t="shared" si="200"/>
        <v>84</v>
      </c>
      <c r="AC355" s="384">
        <f t="shared" si="185"/>
        <v>2.4955436720142603E-2</v>
      </c>
      <c r="AD355" s="385">
        <f t="shared" si="186"/>
        <v>400</v>
      </c>
      <c r="AE355" s="383">
        <f t="shared" si="187"/>
        <v>0.13114754098360656</v>
      </c>
      <c r="AF355" s="382">
        <f t="shared" si="201"/>
        <v>86</v>
      </c>
      <c r="AG355" s="386">
        <f t="shared" si="188"/>
        <v>2.4927536231884057E-2</v>
      </c>
      <c r="AH355" s="387">
        <f t="shared" si="202"/>
        <v>486</v>
      </c>
      <c r="AI355" s="383">
        <f t="shared" si="189"/>
        <v>0.15934426229508197</v>
      </c>
      <c r="AJ355" s="382">
        <f t="shared" si="203"/>
        <v>88</v>
      </c>
      <c r="AK355" s="384">
        <f t="shared" si="190"/>
        <v>2.4886877828054297E-2</v>
      </c>
      <c r="AL355" s="385">
        <f t="shared" si="204"/>
        <v>574</v>
      </c>
      <c r="AM355" s="383">
        <f t="shared" si="191"/>
        <v>0.18819672131147541</v>
      </c>
      <c r="AN355" s="38"/>
    </row>
    <row r="356" spans="1:40" ht="12.75" x14ac:dyDescent="0.2">
      <c r="A356" s="26"/>
      <c r="B356" s="38"/>
      <c r="C356" s="888" t="s">
        <v>973</v>
      </c>
      <c r="D356" s="889"/>
      <c r="E356" s="394">
        <v>122</v>
      </c>
      <c r="F356" s="394">
        <f t="shared" ref="F356:L357" si="211">ROUND(E356*1.025,-0.1)</f>
        <v>125</v>
      </c>
      <c r="G356" s="394">
        <f t="shared" si="211"/>
        <v>128</v>
      </c>
      <c r="H356" s="394">
        <f t="shared" si="211"/>
        <v>131</v>
      </c>
      <c r="I356" s="394">
        <f t="shared" si="211"/>
        <v>134</v>
      </c>
      <c r="J356" s="394">
        <f t="shared" si="211"/>
        <v>137</v>
      </c>
      <c r="K356" s="394">
        <f t="shared" si="211"/>
        <v>140</v>
      </c>
      <c r="L356" s="394">
        <f t="shared" si="211"/>
        <v>144</v>
      </c>
      <c r="M356" s="45"/>
      <c r="N356" s="382">
        <f t="shared" si="177"/>
        <v>3</v>
      </c>
      <c r="O356" s="383">
        <f t="shared" si="178"/>
        <v>2.4590163934426229E-2</v>
      </c>
      <c r="P356" s="382">
        <f t="shared" si="194"/>
        <v>3</v>
      </c>
      <c r="Q356" s="384">
        <f t="shared" si="179"/>
        <v>2.4E-2</v>
      </c>
      <c r="R356" s="385">
        <f t="shared" si="195"/>
        <v>6</v>
      </c>
      <c r="S356" s="383">
        <f t="shared" si="180"/>
        <v>4.9180327868852458E-2</v>
      </c>
      <c r="T356" s="382">
        <f t="shared" si="196"/>
        <v>3</v>
      </c>
      <c r="U356" s="384">
        <f t="shared" si="181"/>
        <v>2.34375E-2</v>
      </c>
      <c r="V356" s="385">
        <f t="shared" si="197"/>
        <v>9</v>
      </c>
      <c r="W356" s="383">
        <f t="shared" si="182"/>
        <v>7.3770491803278687E-2</v>
      </c>
      <c r="X356" s="382">
        <f t="shared" si="198"/>
        <v>3</v>
      </c>
      <c r="Y356" s="386">
        <f t="shared" si="183"/>
        <v>2.2900763358778626E-2</v>
      </c>
      <c r="Z356" s="387">
        <f t="shared" si="199"/>
        <v>12</v>
      </c>
      <c r="AA356" s="383">
        <f t="shared" si="184"/>
        <v>9.8360655737704916E-2</v>
      </c>
      <c r="AB356" s="382">
        <f t="shared" si="200"/>
        <v>3</v>
      </c>
      <c r="AC356" s="384">
        <f t="shared" si="185"/>
        <v>2.2388059701492536E-2</v>
      </c>
      <c r="AD356" s="385">
        <f t="shared" si="186"/>
        <v>15</v>
      </c>
      <c r="AE356" s="383">
        <f t="shared" si="187"/>
        <v>0.12295081967213115</v>
      </c>
      <c r="AF356" s="382">
        <f t="shared" si="201"/>
        <v>3</v>
      </c>
      <c r="AG356" s="386">
        <f t="shared" si="188"/>
        <v>2.1897810218978103E-2</v>
      </c>
      <c r="AH356" s="387">
        <f t="shared" si="202"/>
        <v>18</v>
      </c>
      <c r="AI356" s="383">
        <f t="shared" si="189"/>
        <v>0.14754098360655737</v>
      </c>
      <c r="AJ356" s="382">
        <f t="shared" si="203"/>
        <v>4</v>
      </c>
      <c r="AK356" s="384">
        <f t="shared" si="190"/>
        <v>2.8571428571428571E-2</v>
      </c>
      <c r="AL356" s="385">
        <f t="shared" si="204"/>
        <v>22</v>
      </c>
      <c r="AM356" s="383">
        <f t="shared" si="191"/>
        <v>0.18032786885245902</v>
      </c>
      <c r="AN356" s="38"/>
    </row>
    <row r="357" spans="1:40" ht="12.75" x14ac:dyDescent="0.2">
      <c r="A357" s="26"/>
      <c r="B357" s="38"/>
      <c r="C357" s="888" t="s">
        <v>974</v>
      </c>
      <c r="D357" s="889"/>
      <c r="E357" s="394">
        <v>110</v>
      </c>
      <c r="F357" s="394">
        <f t="shared" si="211"/>
        <v>113</v>
      </c>
      <c r="G357" s="394">
        <f t="shared" si="211"/>
        <v>116</v>
      </c>
      <c r="H357" s="394">
        <f t="shared" si="211"/>
        <v>119</v>
      </c>
      <c r="I357" s="394">
        <f t="shared" si="211"/>
        <v>122</v>
      </c>
      <c r="J357" s="394">
        <f t="shared" si="211"/>
        <v>125</v>
      </c>
      <c r="K357" s="394">
        <f t="shared" si="211"/>
        <v>128</v>
      </c>
      <c r="L357" s="394">
        <f t="shared" si="211"/>
        <v>131</v>
      </c>
      <c r="M357" s="45"/>
      <c r="N357" s="382">
        <f t="shared" si="177"/>
        <v>3</v>
      </c>
      <c r="O357" s="383">
        <f t="shared" si="178"/>
        <v>2.7272727272727271E-2</v>
      </c>
      <c r="P357" s="382">
        <f t="shared" si="194"/>
        <v>3</v>
      </c>
      <c r="Q357" s="384">
        <f t="shared" si="179"/>
        <v>2.6548672566371681E-2</v>
      </c>
      <c r="R357" s="385">
        <f t="shared" si="195"/>
        <v>6</v>
      </c>
      <c r="S357" s="383">
        <f t="shared" si="180"/>
        <v>5.4545454545454543E-2</v>
      </c>
      <c r="T357" s="382">
        <f t="shared" si="196"/>
        <v>3</v>
      </c>
      <c r="U357" s="384">
        <f t="shared" si="181"/>
        <v>2.5862068965517241E-2</v>
      </c>
      <c r="V357" s="385">
        <f t="shared" si="197"/>
        <v>9</v>
      </c>
      <c r="W357" s="383">
        <f t="shared" si="182"/>
        <v>8.1818181818181818E-2</v>
      </c>
      <c r="X357" s="382">
        <f t="shared" si="198"/>
        <v>3</v>
      </c>
      <c r="Y357" s="386">
        <f t="shared" si="183"/>
        <v>2.5210084033613446E-2</v>
      </c>
      <c r="Z357" s="387">
        <f t="shared" si="199"/>
        <v>12</v>
      </c>
      <c r="AA357" s="383">
        <f t="shared" si="184"/>
        <v>0.10909090909090909</v>
      </c>
      <c r="AB357" s="382">
        <f t="shared" si="200"/>
        <v>3</v>
      </c>
      <c r="AC357" s="384">
        <f t="shared" si="185"/>
        <v>2.4590163934426229E-2</v>
      </c>
      <c r="AD357" s="385">
        <f t="shared" si="186"/>
        <v>15</v>
      </c>
      <c r="AE357" s="383">
        <f t="shared" si="187"/>
        <v>0.13636363636363635</v>
      </c>
      <c r="AF357" s="382">
        <f t="shared" si="201"/>
        <v>3</v>
      </c>
      <c r="AG357" s="386">
        <f t="shared" si="188"/>
        <v>2.4E-2</v>
      </c>
      <c r="AH357" s="387">
        <f t="shared" si="202"/>
        <v>18</v>
      </c>
      <c r="AI357" s="383">
        <f t="shared" si="189"/>
        <v>0.16363636363636364</v>
      </c>
      <c r="AJ357" s="382">
        <f t="shared" si="203"/>
        <v>3</v>
      </c>
      <c r="AK357" s="384">
        <f t="shared" si="190"/>
        <v>2.34375E-2</v>
      </c>
      <c r="AL357" s="385">
        <f t="shared" si="204"/>
        <v>21</v>
      </c>
      <c r="AM357" s="383">
        <f t="shared" si="191"/>
        <v>0.19090909090909092</v>
      </c>
      <c r="AN357" s="38"/>
    </row>
    <row r="358" spans="1:40" ht="12.75" x14ac:dyDescent="0.2">
      <c r="A358" s="26"/>
      <c r="B358" s="38"/>
      <c r="C358" s="888"/>
      <c r="D358" s="889"/>
      <c r="E358" s="394"/>
      <c r="F358" s="394"/>
      <c r="G358" s="394"/>
      <c r="H358" s="394"/>
      <c r="I358" s="394"/>
      <c r="J358" s="394"/>
      <c r="K358" s="394"/>
      <c r="L358" s="776"/>
      <c r="M358" s="45"/>
      <c r="N358" s="382" t="str">
        <f t="shared" si="177"/>
        <v/>
      </c>
      <c r="O358" s="383" t="str">
        <f t="shared" si="178"/>
        <v/>
      </c>
      <c r="P358" s="382" t="str">
        <f t="shared" si="194"/>
        <v/>
      </c>
      <c r="Q358" s="384" t="str">
        <f t="shared" si="179"/>
        <v/>
      </c>
      <c r="R358" s="385" t="str">
        <f t="shared" si="195"/>
        <v/>
      </c>
      <c r="S358" s="383" t="str">
        <f t="shared" si="180"/>
        <v/>
      </c>
      <c r="T358" s="382" t="str">
        <f t="shared" si="196"/>
        <v/>
      </c>
      <c r="U358" s="384" t="str">
        <f t="shared" si="181"/>
        <v/>
      </c>
      <c r="V358" s="385" t="str">
        <f t="shared" si="197"/>
        <v/>
      </c>
      <c r="W358" s="383" t="str">
        <f t="shared" si="182"/>
        <v/>
      </c>
      <c r="X358" s="382" t="str">
        <f t="shared" si="198"/>
        <v/>
      </c>
      <c r="Y358" s="386" t="str">
        <f t="shared" si="183"/>
        <v/>
      </c>
      <c r="Z358" s="387" t="str">
        <f t="shared" si="199"/>
        <v/>
      </c>
      <c r="AA358" s="383" t="str">
        <f t="shared" si="184"/>
        <v/>
      </c>
      <c r="AB358" s="382" t="str">
        <f t="shared" si="200"/>
        <v/>
      </c>
      <c r="AC358" s="384" t="str">
        <f t="shared" si="185"/>
        <v/>
      </c>
      <c r="AD358" s="385" t="str">
        <f t="shared" si="186"/>
        <v/>
      </c>
      <c r="AE358" s="383" t="str">
        <f t="shared" si="187"/>
        <v/>
      </c>
      <c r="AF358" s="382" t="str">
        <f t="shared" si="201"/>
        <v/>
      </c>
      <c r="AG358" s="386" t="str">
        <f t="shared" si="188"/>
        <v/>
      </c>
      <c r="AH358" s="387" t="str">
        <f t="shared" si="202"/>
        <v/>
      </c>
      <c r="AI358" s="383" t="str">
        <f t="shared" si="189"/>
        <v/>
      </c>
      <c r="AJ358" s="382" t="str">
        <f t="shared" si="203"/>
        <v/>
      </c>
      <c r="AK358" s="384" t="str">
        <f t="shared" si="190"/>
        <v/>
      </c>
      <c r="AL358" s="385" t="str">
        <f t="shared" si="204"/>
        <v/>
      </c>
      <c r="AM358" s="383" t="str">
        <f t="shared" si="191"/>
        <v/>
      </c>
      <c r="AN358" s="38"/>
    </row>
    <row r="359" spans="1:40" ht="12.75" x14ac:dyDescent="0.2">
      <c r="A359" s="26"/>
      <c r="B359" s="38"/>
      <c r="C359" s="888"/>
      <c r="D359" s="889"/>
      <c r="E359" s="394"/>
      <c r="F359" s="394"/>
      <c r="G359" s="394"/>
      <c r="H359" s="394"/>
      <c r="I359" s="394"/>
      <c r="J359" s="394"/>
      <c r="K359" s="394"/>
      <c r="L359" s="776"/>
      <c r="M359" s="45"/>
      <c r="N359" s="382" t="str">
        <f t="shared" si="177"/>
        <v/>
      </c>
      <c r="O359" s="383" t="str">
        <f t="shared" si="178"/>
        <v/>
      </c>
      <c r="P359" s="382" t="str">
        <f t="shared" si="194"/>
        <v/>
      </c>
      <c r="Q359" s="384" t="str">
        <f t="shared" si="179"/>
        <v/>
      </c>
      <c r="R359" s="385" t="str">
        <f t="shared" si="195"/>
        <v/>
      </c>
      <c r="S359" s="383" t="str">
        <f t="shared" si="180"/>
        <v/>
      </c>
      <c r="T359" s="382" t="str">
        <f t="shared" si="196"/>
        <v/>
      </c>
      <c r="U359" s="384" t="str">
        <f t="shared" si="181"/>
        <v/>
      </c>
      <c r="V359" s="385" t="str">
        <f t="shared" si="197"/>
        <v/>
      </c>
      <c r="W359" s="383" t="str">
        <f t="shared" si="182"/>
        <v/>
      </c>
      <c r="X359" s="382" t="str">
        <f t="shared" si="198"/>
        <v/>
      </c>
      <c r="Y359" s="386" t="str">
        <f t="shared" si="183"/>
        <v/>
      </c>
      <c r="Z359" s="387" t="str">
        <f t="shared" si="199"/>
        <v/>
      </c>
      <c r="AA359" s="383" t="str">
        <f t="shared" si="184"/>
        <v/>
      </c>
      <c r="AB359" s="382" t="str">
        <f t="shared" si="200"/>
        <v/>
      </c>
      <c r="AC359" s="384" t="str">
        <f t="shared" si="185"/>
        <v/>
      </c>
      <c r="AD359" s="385" t="str">
        <f t="shared" si="186"/>
        <v/>
      </c>
      <c r="AE359" s="383" t="str">
        <f t="shared" si="187"/>
        <v/>
      </c>
      <c r="AF359" s="382" t="str">
        <f t="shared" si="201"/>
        <v/>
      </c>
      <c r="AG359" s="386" t="str">
        <f t="shared" si="188"/>
        <v/>
      </c>
      <c r="AH359" s="387" t="str">
        <f t="shared" si="202"/>
        <v/>
      </c>
      <c r="AI359" s="383" t="str">
        <f t="shared" si="189"/>
        <v/>
      </c>
      <c r="AJ359" s="382" t="str">
        <f t="shared" si="203"/>
        <v/>
      </c>
      <c r="AK359" s="384" t="str">
        <f t="shared" si="190"/>
        <v/>
      </c>
      <c r="AL359" s="385" t="str">
        <f t="shared" si="204"/>
        <v/>
      </c>
      <c r="AM359" s="383" t="str">
        <f t="shared" si="191"/>
        <v/>
      </c>
      <c r="AN359" s="38"/>
    </row>
    <row r="360" spans="1:40" ht="12.75" x14ac:dyDescent="0.2">
      <c r="A360" s="26"/>
      <c r="B360" s="38"/>
      <c r="C360" s="888"/>
      <c r="D360" s="889"/>
      <c r="E360" s="394"/>
      <c r="F360" s="394"/>
      <c r="G360" s="394"/>
      <c r="H360" s="394"/>
      <c r="I360" s="394"/>
      <c r="J360" s="394"/>
      <c r="K360" s="394"/>
      <c r="L360" s="776"/>
      <c r="M360" s="45"/>
      <c r="N360" s="382" t="str">
        <f t="shared" si="177"/>
        <v/>
      </c>
      <c r="O360" s="383" t="str">
        <f t="shared" si="178"/>
        <v/>
      </c>
      <c r="P360" s="382" t="str">
        <f t="shared" si="194"/>
        <v/>
      </c>
      <c r="Q360" s="384" t="str">
        <f t="shared" si="179"/>
        <v/>
      </c>
      <c r="R360" s="385" t="str">
        <f t="shared" si="195"/>
        <v/>
      </c>
      <c r="S360" s="383" t="str">
        <f t="shared" si="180"/>
        <v/>
      </c>
      <c r="T360" s="382" t="str">
        <f t="shared" si="196"/>
        <v/>
      </c>
      <c r="U360" s="384" t="str">
        <f t="shared" si="181"/>
        <v/>
      </c>
      <c r="V360" s="385" t="str">
        <f t="shared" si="197"/>
        <v/>
      </c>
      <c r="W360" s="383" t="str">
        <f t="shared" si="182"/>
        <v/>
      </c>
      <c r="X360" s="382" t="str">
        <f t="shared" si="198"/>
        <v/>
      </c>
      <c r="Y360" s="386" t="str">
        <f t="shared" si="183"/>
        <v/>
      </c>
      <c r="Z360" s="387" t="str">
        <f t="shared" si="199"/>
        <v/>
      </c>
      <c r="AA360" s="383" t="str">
        <f t="shared" si="184"/>
        <v/>
      </c>
      <c r="AB360" s="382" t="str">
        <f t="shared" si="200"/>
        <v/>
      </c>
      <c r="AC360" s="384" t="str">
        <f t="shared" si="185"/>
        <v/>
      </c>
      <c r="AD360" s="385" t="str">
        <f t="shared" si="186"/>
        <v/>
      </c>
      <c r="AE360" s="383" t="str">
        <f t="shared" si="187"/>
        <v/>
      </c>
      <c r="AF360" s="382" t="str">
        <f t="shared" si="201"/>
        <v/>
      </c>
      <c r="AG360" s="386" t="str">
        <f t="shared" si="188"/>
        <v/>
      </c>
      <c r="AH360" s="387" t="str">
        <f t="shared" si="202"/>
        <v/>
      </c>
      <c r="AI360" s="383" t="str">
        <f t="shared" si="189"/>
        <v/>
      </c>
      <c r="AJ360" s="382" t="str">
        <f t="shared" si="203"/>
        <v/>
      </c>
      <c r="AK360" s="384" t="str">
        <f t="shared" si="190"/>
        <v/>
      </c>
      <c r="AL360" s="385" t="str">
        <f t="shared" si="204"/>
        <v/>
      </c>
      <c r="AM360" s="383" t="str">
        <f t="shared" si="191"/>
        <v/>
      </c>
      <c r="AN360" s="38"/>
    </row>
    <row r="361" spans="1:40" ht="12.75" x14ac:dyDescent="0.2">
      <c r="A361" s="26"/>
      <c r="B361" s="38"/>
      <c r="C361" s="888"/>
      <c r="D361" s="889"/>
      <c r="E361" s="394"/>
      <c r="F361" s="394"/>
      <c r="G361" s="394"/>
      <c r="H361" s="394"/>
      <c r="I361" s="394"/>
      <c r="J361" s="394"/>
      <c r="K361" s="394"/>
      <c r="L361" s="776"/>
      <c r="M361" s="45"/>
      <c r="N361" s="382" t="str">
        <f t="shared" si="177"/>
        <v/>
      </c>
      <c r="O361" s="383" t="str">
        <f t="shared" si="178"/>
        <v/>
      </c>
      <c r="P361" s="382" t="str">
        <f t="shared" si="194"/>
        <v/>
      </c>
      <c r="Q361" s="384" t="str">
        <f t="shared" si="179"/>
        <v/>
      </c>
      <c r="R361" s="385" t="str">
        <f t="shared" si="195"/>
        <v/>
      </c>
      <c r="S361" s="383" t="str">
        <f t="shared" si="180"/>
        <v/>
      </c>
      <c r="T361" s="382" t="str">
        <f t="shared" si="196"/>
        <v/>
      </c>
      <c r="U361" s="384" t="str">
        <f t="shared" si="181"/>
        <v/>
      </c>
      <c r="V361" s="385" t="str">
        <f t="shared" si="197"/>
        <v/>
      </c>
      <c r="W361" s="383" t="str">
        <f t="shared" si="182"/>
        <v/>
      </c>
      <c r="X361" s="382" t="str">
        <f t="shared" si="198"/>
        <v/>
      </c>
      <c r="Y361" s="386" t="str">
        <f t="shared" si="183"/>
        <v/>
      </c>
      <c r="Z361" s="387" t="str">
        <f t="shared" si="199"/>
        <v/>
      </c>
      <c r="AA361" s="383" t="str">
        <f t="shared" si="184"/>
        <v/>
      </c>
      <c r="AB361" s="382" t="str">
        <f t="shared" si="200"/>
        <v/>
      </c>
      <c r="AC361" s="384" t="str">
        <f t="shared" si="185"/>
        <v/>
      </c>
      <c r="AD361" s="385" t="str">
        <f t="shared" si="186"/>
        <v/>
      </c>
      <c r="AE361" s="383" t="str">
        <f t="shared" si="187"/>
        <v/>
      </c>
      <c r="AF361" s="382" t="str">
        <f t="shared" si="201"/>
        <v/>
      </c>
      <c r="AG361" s="386" t="str">
        <f t="shared" si="188"/>
        <v/>
      </c>
      <c r="AH361" s="387" t="str">
        <f t="shared" si="202"/>
        <v/>
      </c>
      <c r="AI361" s="383" t="str">
        <f t="shared" si="189"/>
        <v/>
      </c>
      <c r="AJ361" s="382" t="str">
        <f t="shared" si="203"/>
        <v/>
      </c>
      <c r="AK361" s="384" t="str">
        <f t="shared" si="190"/>
        <v/>
      </c>
      <c r="AL361" s="385" t="str">
        <f t="shared" si="204"/>
        <v/>
      </c>
      <c r="AM361" s="383" t="str">
        <f t="shared" si="191"/>
        <v/>
      </c>
      <c r="AN361" s="38"/>
    </row>
    <row r="362" spans="1:40" ht="12.75" x14ac:dyDescent="0.2">
      <c r="A362" s="26"/>
      <c r="B362" s="38"/>
      <c r="C362" s="888"/>
      <c r="D362" s="889"/>
      <c r="E362" s="394"/>
      <c r="F362" s="394"/>
      <c r="G362" s="394"/>
      <c r="H362" s="394"/>
      <c r="I362" s="394"/>
      <c r="J362" s="394"/>
      <c r="K362" s="394"/>
      <c r="L362" s="776"/>
      <c r="M362" s="45"/>
      <c r="N362" s="382" t="str">
        <f t="shared" si="177"/>
        <v/>
      </c>
      <c r="O362" s="383" t="str">
        <f t="shared" si="178"/>
        <v/>
      </c>
      <c r="P362" s="382" t="str">
        <f>IF(G362=0,"",IF(F362=0,"",G362-F362))</f>
        <v/>
      </c>
      <c r="Q362" s="384" t="str">
        <f t="shared" si="179"/>
        <v/>
      </c>
      <c r="R362" s="385" t="str">
        <f>IF(P362="","",P362+N362)</f>
        <v/>
      </c>
      <c r="S362" s="383" t="str">
        <f t="shared" si="180"/>
        <v/>
      </c>
      <c r="T362" s="382" t="str">
        <f>IF(H362=0,"",IF(G362=0,"",H362-G362))</f>
        <v/>
      </c>
      <c r="U362" s="384" t="str">
        <f t="shared" si="181"/>
        <v/>
      </c>
      <c r="V362" s="385" t="str">
        <f>IF(T362="","",T362+R362)</f>
        <v/>
      </c>
      <c r="W362" s="383" t="str">
        <f t="shared" si="182"/>
        <v/>
      </c>
      <c r="X362" s="382" t="str">
        <f>IF(I362=0,"",IF(H362=0,"",I362-H362))</f>
        <v/>
      </c>
      <c r="Y362" s="386" t="str">
        <f t="shared" si="183"/>
        <v/>
      </c>
      <c r="Z362" s="387" t="str">
        <f>IF(X362="","",X362+V362)</f>
        <v/>
      </c>
      <c r="AA362" s="383" t="str">
        <f t="shared" si="184"/>
        <v/>
      </c>
      <c r="AB362" s="382" t="str">
        <f>IF(J362=0,"",IF(I362=0,"",J362-I362))</f>
        <v/>
      </c>
      <c r="AC362" s="384" t="str">
        <f t="shared" si="185"/>
        <v/>
      </c>
      <c r="AD362" s="385" t="str">
        <f t="shared" si="186"/>
        <v/>
      </c>
      <c r="AE362" s="383" t="str">
        <f t="shared" si="187"/>
        <v/>
      </c>
      <c r="AF362" s="382" t="str">
        <f>IF(K362=0,"",IF(J362=0,"",K362-J362))</f>
        <v/>
      </c>
      <c r="AG362" s="386" t="str">
        <f t="shared" si="188"/>
        <v/>
      </c>
      <c r="AH362" s="387" t="str">
        <f>IF(AF362="","",AF362+AD362)</f>
        <v/>
      </c>
      <c r="AI362" s="383" t="str">
        <f t="shared" si="189"/>
        <v/>
      </c>
      <c r="AJ362" s="382" t="str">
        <f>IF(L362=0,"",IF(K362=0,"",L362-K362))</f>
        <v/>
      </c>
      <c r="AK362" s="384" t="str">
        <f t="shared" si="190"/>
        <v/>
      </c>
      <c r="AL362" s="385" t="str">
        <f>IF(AJ362="","",AJ362+AH362)</f>
        <v/>
      </c>
      <c r="AM362" s="383" t="str">
        <f t="shared" si="191"/>
        <v/>
      </c>
      <c r="AN362" s="38"/>
    </row>
    <row r="363" spans="1:40" ht="12.75" x14ac:dyDescent="0.2">
      <c r="A363" s="26"/>
      <c r="B363" s="38"/>
      <c r="C363" s="888"/>
      <c r="D363" s="889"/>
      <c r="E363" s="400"/>
      <c r="F363" s="400"/>
      <c r="G363" s="400"/>
      <c r="H363" s="400"/>
      <c r="I363" s="400"/>
      <c r="J363" s="400"/>
      <c r="K363" s="400"/>
      <c r="L363" s="779"/>
      <c r="M363" s="45"/>
      <c r="N363" s="382" t="str">
        <f t="shared" si="177"/>
        <v/>
      </c>
      <c r="O363" s="383" t="str">
        <f t="shared" si="178"/>
        <v/>
      </c>
      <c r="P363" s="382" t="str">
        <f t="shared" si="194"/>
        <v/>
      </c>
      <c r="Q363" s="384" t="str">
        <f t="shared" si="179"/>
        <v/>
      </c>
      <c r="R363" s="385" t="str">
        <f t="shared" si="195"/>
        <v/>
      </c>
      <c r="S363" s="383" t="str">
        <f t="shared" si="180"/>
        <v/>
      </c>
      <c r="T363" s="382" t="str">
        <f t="shared" si="196"/>
        <v/>
      </c>
      <c r="U363" s="384" t="str">
        <f t="shared" si="181"/>
        <v/>
      </c>
      <c r="V363" s="385" t="str">
        <f t="shared" si="197"/>
        <v/>
      </c>
      <c r="W363" s="383" t="str">
        <f t="shared" si="182"/>
        <v/>
      </c>
      <c r="X363" s="382" t="str">
        <f t="shared" si="198"/>
        <v/>
      </c>
      <c r="Y363" s="386" t="str">
        <f t="shared" si="183"/>
        <v/>
      </c>
      <c r="Z363" s="387" t="str">
        <f t="shared" si="199"/>
        <v/>
      </c>
      <c r="AA363" s="383" t="str">
        <f t="shared" si="184"/>
        <v/>
      </c>
      <c r="AB363" s="382" t="str">
        <f t="shared" si="200"/>
        <v/>
      </c>
      <c r="AC363" s="384" t="str">
        <f t="shared" si="185"/>
        <v/>
      </c>
      <c r="AD363" s="385" t="str">
        <f t="shared" si="186"/>
        <v/>
      </c>
      <c r="AE363" s="383" t="str">
        <f t="shared" si="187"/>
        <v/>
      </c>
      <c r="AF363" s="382" t="str">
        <f t="shared" si="201"/>
        <v/>
      </c>
      <c r="AG363" s="386" t="str">
        <f t="shared" si="188"/>
        <v/>
      </c>
      <c r="AH363" s="387" t="str">
        <f t="shared" si="202"/>
        <v/>
      </c>
      <c r="AI363" s="383" t="str">
        <f t="shared" si="189"/>
        <v/>
      </c>
      <c r="AJ363" s="382" t="str">
        <f t="shared" si="203"/>
        <v/>
      </c>
      <c r="AK363" s="384" t="str">
        <f t="shared" si="190"/>
        <v/>
      </c>
      <c r="AL363" s="385" t="str">
        <f t="shared" si="204"/>
        <v/>
      </c>
      <c r="AM363" s="383" t="str">
        <f t="shared" si="191"/>
        <v/>
      </c>
      <c r="AN363" s="38"/>
    </row>
    <row r="364" spans="1:40" ht="12.75" x14ac:dyDescent="0.2">
      <c r="A364" s="26"/>
      <c r="B364" s="38"/>
      <c r="C364" s="888"/>
      <c r="D364" s="889"/>
      <c r="E364" s="394"/>
      <c r="F364" s="394"/>
      <c r="G364" s="394"/>
      <c r="H364" s="394"/>
      <c r="I364" s="394"/>
      <c r="J364" s="394"/>
      <c r="K364" s="394"/>
      <c r="L364" s="776"/>
      <c r="M364" s="45"/>
      <c r="N364" s="382" t="str">
        <f t="shared" si="177"/>
        <v/>
      </c>
      <c r="O364" s="383" t="str">
        <f t="shared" si="178"/>
        <v/>
      </c>
      <c r="P364" s="382" t="str">
        <f t="shared" si="194"/>
        <v/>
      </c>
      <c r="Q364" s="384" t="str">
        <f t="shared" si="179"/>
        <v/>
      </c>
      <c r="R364" s="385" t="str">
        <f t="shared" si="195"/>
        <v/>
      </c>
      <c r="S364" s="383" t="str">
        <f t="shared" si="180"/>
        <v/>
      </c>
      <c r="T364" s="382" t="str">
        <f t="shared" si="196"/>
        <v/>
      </c>
      <c r="U364" s="384" t="str">
        <f t="shared" si="181"/>
        <v/>
      </c>
      <c r="V364" s="385" t="str">
        <f t="shared" si="197"/>
        <v/>
      </c>
      <c r="W364" s="383" t="str">
        <f t="shared" si="182"/>
        <v/>
      </c>
      <c r="X364" s="382" t="str">
        <f t="shared" si="198"/>
        <v/>
      </c>
      <c r="Y364" s="386" t="str">
        <f t="shared" si="183"/>
        <v/>
      </c>
      <c r="Z364" s="387" t="str">
        <f t="shared" si="199"/>
        <v/>
      </c>
      <c r="AA364" s="383" t="str">
        <f t="shared" si="184"/>
        <v/>
      </c>
      <c r="AB364" s="382" t="str">
        <f t="shared" si="200"/>
        <v/>
      </c>
      <c r="AC364" s="384" t="str">
        <f t="shared" si="185"/>
        <v/>
      </c>
      <c r="AD364" s="385" t="str">
        <f t="shared" si="186"/>
        <v/>
      </c>
      <c r="AE364" s="383" t="str">
        <f t="shared" si="187"/>
        <v/>
      </c>
      <c r="AF364" s="382" t="str">
        <f t="shared" si="201"/>
        <v/>
      </c>
      <c r="AG364" s="386" t="str">
        <f t="shared" si="188"/>
        <v/>
      </c>
      <c r="AH364" s="387" t="str">
        <f t="shared" si="202"/>
        <v/>
      </c>
      <c r="AI364" s="383" t="str">
        <f t="shared" si="189"/>
        <v/>
      </c>
      <c r="AJ364" s="382" t="str">
        <f t="shared" si="203"/>
        <v/>
      </c>
      <c r="AK364" s="384" t="str">
        <f t="shared" si="190"/>
        <v/>
      </c>
      <c r="AL364" s="385" t="str">
        <f t="shared" si="204"/>
        <v/>
      </c>
      <c r="AM364" s="383" t="str">
        <f t="shared" si="191"/>
        <v/>
      </c>
      <c r="AN364" s="38"/>
    </row>
    <row r="365" spans="1:40" ht="12.75" x14ac:dyDescent="0.2">
      <c r="A365" s="26"/>
      <c r="B365" s="38"/>
      <c r="C365" s="888"/>
      <c r="D365" s="889"/>
      <c r="E365" s="394"/>
      <c r="F365" s="394"/>
      <c r="G365" s="394"/>
      <c r="H365" s="394"/>
      <c r="I365" s="394"/>
      <c r="J365" s="394"/>
      <c r="K365" s="394"/>
      <c r="L365" s="776"/>
      <c r="M365" s="45"/>
      <c r="N365" s="382" t="str">
        <f t="shared" si="177"/>
        <v/>
      </c>
      <c r="O365" s="383" t="str">
        <f t="shared" si="178"/>
        <v/>
      </c>
      <c r="P365" s="382" t="str">
        <f t="shared" si="194"/>
        <v/>
      </c>
      <c r="Q365" s="384" t="str">
        <f t="shared" si="179"/>
        <v/>
      </c>
      <c r="R365" s="385" t="str">
        <f t="shared" si="195"/>
        <v/>
      </c>
      <c r="S365" s="383" t="str">
        <f t="shared" si="180"/>
        <v/>
      </c>
      <c r="T365" s="382" t="str">
        <f t="shared" si="196"/>
        <v/>
      </c>
      <c r="U365" s="384" t="str">
        <f t="shared" si="181"/>
        <v/>
      </c>
      <c r="V365" s="385" t="str">
        <f t="shared" si="197"/>
        <v/>
      </c>
      <c r="W365" s="383" t="str">
        <f t="shared" si="182"/>
        <v/>
      </c>
      <c r="X365" s="382" t="str">
        <f t="shared" si="198"/>
        <v/>
      </c>
      <c r="Y365" s="386" t="str">
        <f t="shared" si="183"/>
        <v/>
      </c>
      <c r="Z365" s="387" t="str">
        <f t="shared" si="199"/>
        <v/>
      </c>
      <c r="AA365" s="383" t="str">
        <f t="shared" si="184"/>
        <v/>
      </c>
      <c r="AB365" s="382" t="str">
        <f t="shared" si="200"/>
        <v/>
      </c>
      <c r="AC365" s="384" t="str">
        <f t="shared" si="185"/>
        <v/>
      </c>
      <c r="AD365" s="385" t="str">
        <f t="shared" si="186"/>
        <v/>
      </c>
      <c r="AE365" s="383" t="str">
        <f t="shared" si="187"/>
        <v/>
      </c>
      <c r="AF365" s="382" t="str">
        <f t="shared" si="201"/>
        <v/>
      </c>
      <c r="AG365" s="386" t="str">
        <f t="shared" si="188"/>
        <v/>
      </c>
      <c r="AH365" s="387" t="str">
        <f t="shared" si="202"/>
        <v/>
      </c>
      <c r="AI365" s="383" t="str">
        <f t="shared" si="189"/>
        <v/>
      </c>
      <c r="AJ365" s="382" t="str">
        <f t="shared" si="203"/>
        <v/>
      </c>
      <c r="AK365" s="384" t="str">
        <f t="shared" si="190"/>
        <v/>
      </c>
      <c r="AL365" s="385" t="str">
        <f t="shared" si="204"/>
        <v/>
      </c>
      <c r="AM365" s="383" t="str">
        <f t="shared" si="191"/>
        <v/>
      </c>
      <c r="AN365" s="38"/>
    </row>
    <row r="366" spans="1:40" ht="13.5" thickBot="1" x14ac:dyDescent="0.25">
      <c r="A366" s="26"/>
      <c r="B366" s="38"/>
      <c r="C366" s="894"/>
      <c r="D366" s="895"/>
      <c r="E366" s="548"/>
      <c r="F366" s="548"/>
      <c r="G366" s="548"/>
      <c r="H366" s="548"/>
      <c r="I366" s="548"/>
      <c r="J366" s="548"/>
      <c r="K366" s="548"/>
      <c r="L366" s="778"/>
      <c r="M366" s="45"/>
      <c r="N366" s="388" t="str">
        <f t="shared" si="177"/>
        <v/>
      </c>
      <c r="O366" s="389" t="str">
        <f t="shared" si="178"/>
        <v/>
      </c>
      <c r="P366" s="388" t="str">
        <f t="shared" si="194"/>
        <v/>
      </c>
      <c r="Q366" s="390" t="str">
        <f t="shared" si="179"/>
        <v/>
      </c>
      <c r="R366" s="391" t="str">
        <f t="shared" si="195"/>
        <v/>
      </c>
      <c r="S366" s="389" t="str">
        <f t="shared" si="180"/>
        <v/>
      </c>
      <c r="T366" s="388" t="str">
        <f t="shared" si="196"/>
        <v/>
      </c>
      <c r="U366" s="390" t="str">
        <f t="shared" si="181"/>
        <v/>
      </c>
      <c r="V366" s="391" t="str">
        <f t="shared" si="197"/>
        <v/>
      </c>
      <c r="W366" s="389" t="str">
        <f t="shared" si="182"/>
        <v/>
      </c>
      <c r="X366" s="388" t="str">
        <f t="shared" si="198"/>
        <v/>
      </c>
      <c r="Y366" s="392" t="str">
        <f t="shared" si="183"/>
        <v/>
      </c>
      <c r="Z366" s="393" t="str">
        <f t="shared" si="199"/>
        <v/>
      </c>
      <c r="AA366" s="389" t="str">
        <f t="shared" si="184"/>
        <v/>
      </c>
      <c r="AB366" s="388" t="str">
        <f t="shared" si="200"/>
        <v/>
      </c>
      <c r="AC366" s="390" t="str">
        <f t="shared" si="185"/>
        <v/>
      </c>
      <c r="AD366" s="391" t="str">
        <f t="shared" si="186"/>
        <v/>
      </c>
      <c r="AE366" s="389" t="str">
        <f t="shared" si="187"/>
        <v/>
      </c>
      <c r="AF366" s="388" t="str">
        <f t="shared" si="201"/>
        <v/>
      </c>
      <c r="AG366" s="392" t="str">
        <f t="shared" si="188"/>
        <v/>
      </c>
      <c r="AH366" s="393" t="str">
        <f t="shared" si="202"/>
        <v/>
      </c>
      <c r="AI366" s="389" t="str">
        <f t="shared" si="189"/>
        <v/>
      </c>
      <c r="AJ366" s="388" t="str">
        <f t="shared" si="203"/>
        <v/>
      </c>
      <c r="AK366" s="390" t="str">
        <f t="shared" si="190"/>
        <v/>
      </c>
      <c r="AL366" s="391" t="str">
        <f t="shared" si="204"/>
        <v/>
      </c>
      <c r="AM366" s="389" t="str">
        <f t="shared" si="191"/>
        <v/>
      </c>
      <c r="AN366" s="38"/>
    </row>
    <row r="367" spans="1:40" ht="12.75" thickTop="1" x14ac:dyDescent="0.2">
      <c r="A367" s="28"/>
      <c r="B367" s="38"/>
      <c r="C367" s="38"/>
      <c r="D367" s="38"/>
      <c r="E367" s="38"/>
      <c r="F367" s="38"/>
      <c r="G367" s="38"/>
      <c r="H367" s="38"/>
      <c r="I367" s="38"/>
      <c r="J367" s="38"/>
      <c r="K367" s="38"/>
      <c r="L367" s="38"/>
      <c r="M367" s="38"/>
      <c r="N367" s="259"/>
      <c r="O367" s="38"/>
      <c r="P367" s="38"/>
      <c r="Q367" s="38"/>
      <c r="R367" s="38"/>
      <c r="S367" s="38"/>
      <c r="T367" s="38"/>
      <c r="U367" s="38"/>
      <c r="V367" s="38"/>
      <c r="W367" s="38"/>
      <c r="X367" s="38"/>
      <c r="Y367" s="38"/>
      <c r="Z367" s="38"/>
      <c r="AA367" s="38"/>
      <c r="AB367" s="38"/>
      <c r="AC367" s="38"/>
      <c r="AD367" s="38"/>
      <c r="AE367" s="38"/>
      <c r="AF367" s="38"/>
      <c r="AG367" s="38"/>
      <c r="AH367" s="38"/>
      <c r="AI367" s="38"/>
      <c r="AJ367" s="38"/>
      <c r="AK367" s="38"/>
      <c r="AL367" s="38"/>
      <c r="AM367" s="38"/>
      <c r="AN367" s="38"/>
    </row>
    <row r="368" spans="1:40" x14ac:dyDescent="0.2">
      <c r="A368" s="25"/>
      <c r="B368" s="38"/>
      <c r="C368" s="38"/>
      <c r="D368" s="38"/>
      <c r="E368" s="38"/>
      <c r="F368" s="38"/>
      <c r="G368" s="38"/>
      <c r="H368" s="38"/>
      <c r="I368" s="38"/>
      <c r="J368" s="38"/>
      <c r="K368" s="38"/>
      <c r="L368" s="38"/>
      <c r="M368" s="38"/>
      <c r="N368" s="38"/>
      <c r="O368" s="38"/>
      <c r="P368" s="38"/>
      <c r="Q368" s="38"/>
      <c r="R368" s="38"/>
      <c r="S368" s="38"/>
      <c r="T368" s="38"/>
      <c r="U368" s="38"/>
      <c r="V368" s="38"/>
      <c r="W368" s="38"/>
      <c r="X368" s="38"/>
      <c r="Y368" s="38"/>
      <c r="Z368" s="38"/>
      <c r="AA368" s="38"/>
      <c r="AB368" s="38"/>
      <c r="AC368" s="38"/>
      <c r="AD368" s="38"/>
      <c r="AE368" s="38"/>
      <c r="AF368" s="38"/>
      <c r="AG368" s="38"/>
      <c r="AH368" s="38"/>
      <c r="AI368" s="38"/>
      <c r="AJ368" s="38"/>
      <c r="AK368" s="38"/>
      <c r="AL368" s="38"/>
      <c r="AM368" s="38"/>
      <c r="AN368" s="38"/>
    </row>
    <row r="369" spans="1:40" ht="15.75" x14ac:dyDescent="0.25">
      <c r="A369" s="26"/>
      <c r="B369" s="38"/>
      <c r="C369" s="83" t="s">
        <v>65</v>
      </c>
      <c r="D369" s="38"/>
      <c r="E369" s="38"/>
      <c r="F369" s="38"/>
      <c r="G369" s="38"/>
      <c r="H369" s="38"/>
      <c r="I369" s="38"/>
      <c r="J369" s="38"/>
      <c r="K369" s="38"/>
      <c r="L369" s="38"/>
      <c r="M369" s="38"/>
      <c r="N369" s="83"/>
      <c r="O369" s="38"/>
      <c r="P369" s="38"/>
      <c r="Q369" s="38"/>
      <c r="R369" s="38"/>
      <c r="S369" s="38"/>
      <c r="T369" s="38"/>
      <c r="U369" s="38"/>
      <c r="V369" s="38"/>
      <c r="W369" s="38"/>
      <c r="X369" s="38"/>
      <c r="Y369" s="38"/>
      <c r="Z369" s="38"/>
      <c r="AA369" s="38"/>
      <c r="AB369" s="38"/>
      <c r="AC369" s="38"/>
      <c r="AD369" s="38"/>
      <c r="AE369" s="38"/>
      <c r="AF369" s="38"/>
      <c r="AG369" s="38"/>
      <c r="AH369" s="38"/>
      <c r="AI369" s="38"/>
      <c r="AJ369" s="38"/>
      <c r="AK369" s="38"/>
      <c r="AL369" s="38"/>
      <c r="AM369" s="38"/>
      <c r="AN369" s="38"/>
    </row>
    <row r="370" spans="1:40" ht="12.75" thickBot="1" x14ac:dyDescent="0.25">
      <c r="A370" s="26"/>
      <c r="B370" s="38"/>
      <c r="C370" s="38"/>
      <c r="D370" s="38"/>
      <c r="E370" s="38"/>
      <c r="F370" s="38"/>
      <c r="G370" s="38"/>
      <c r="H370" s="38"/>
      <c r="I370" s="38"/>
      <c r="J370" s="38"/>
      <c r="K370" s="38"/>
      <c r="L370" s="38"/>
      <c r="M370" s="38"/>
      <c r="N370" s="261"/>
      <c r="O370" s="38"/>
      <c r="P370" s="38"/>
      <c r="Q370" s="38"/>
      <c r="R370" s="38"/>
      <c r="S370" s="38"/>
      <c r="T370" s="38"/>
      <c r="U370" s="38"/>
      <c r="V370" s="38"/>
      <c r="W370" s="38"/>
      <c r="X370" s="38"/>
      <c r="Y370" s="38"/>
      <c r="Z370" s="38"/>
      <c r="AA370" s="38"/>
      <c r="AB370" s="38"/>
      <c r="AC370" s="38"/>
      <c r="AD370" s="38"/>
      <c r="AE370" s="38"/>
      <c r="AF370" s="38"/>
      <c r="AG370" s="38"/>
      <c r="AH370" s="38"/>
      <c r="AI370" s="38"/>
      <c r="AJ370" s="38"/>
      <c r="AK370" s="38"/>
      <c r="AL370" s="38"/>
      <c r="AM370" s="38"/>
      <c r="AN370" s="38"/>
    </row>
    <row r="371" spans="1:40" ht="17.25" thickTop="1" thickBot="1" x14ac:dyDescent="0.3">
      <c r="A371" s="26"/>
      <c r="B371" s="38"/>
      <c r="C371" s="38"/>
      <c r="D371" s="38"/>
      <c r="E371" s="38"/>
      <c r="F371" s="872" t="s">
        <v>66</v>
      </c>
      <c r="G371" s="873"/>
      <c r="H371" s="873"/>
      <c r="I371" s="873"/>
      <c r="J371" s="873"/>
      <c r="K371" s="873"/>
      <c r="L371" s="874"/>
      <c r="M371" s="45"/>
      <c r="N371" s="878" t="s">
        <v>771</v>
      </c>
      <c r="O371" s="879"/>
      <c r="P371" s="879"/>
      <c r="Q371" s="879"/>
      <c r="R371" s="879"/>
      <c r="S371" s="879"/>
      <c r="T371" s="879"/>
      <c r="U371" s="879"/>
      <c r="V371" s="879"/>
      <c r="W371" s="879"/>
      <c r="X371" s="879"/>
      <c r="Y371" s="879"/>
      <c r="Z371" s="879"/>
      <c r="AA371" s="879"/>
      <c r="AB371" s="879"/>
      <c r="AC371" s="879"/>
      <c r="AD371" s="879"/>
      <c r="AE371" s="879"/>
      <c r="AF371" s="879"/>
      <c r="AG371" s="879"/>
      <c r="AH371" s="879"/>
      <c r="AI371" s="879"/>
      <c r="AJ371" s="879"/>
      <c r="AK371" s="879"/>
      <c r="AL371" s="879"/>
      <c r="AM371" s="880"/>
      <c r="AN371" s="38"/>
    </row>
    <row r="372" spans="1:40" ht="39" customHeight="1" thickTop="1" x14ac:dyDescent="0.2">
      <c r="A372" s="26"/>
      <c r="B372" s="38"/>
      <c r="C372" s="890" t="s">
        <v>49</v>
      </c>
      <c r="D372" s="891"/>
      <c r="E372" s="773" t="s">
        <v>783</v>
      </c>
      <c r="F372" s="773" t="s">
        <v>50</v>
      </c>
      <c r="G372" s="773" t="s">
        <v>51</v>
      </c>
      <c r="H372" s="773" t="s">
        <v>52</v>
      </c>
      <c r="I372" s="773" t="s">
        <v>53</v>
      </c>
      <c r="J372" s="773" t="s">
        <v>54</v>
      </c>
      <c r="K372" s="773" t="s">
        <v>55</v>
      </c>
      <c r="L372" s="774" t="s">
        <v>56</v>
      </c>
      <c r="M372" s="38"/>
      <c r="N372" s="885" t="s">
        <v>57</v>
      </c>
      <c r="O372" s="887"/>
      <c r="P372" s="885" t="s">
        <v>58</v>
      </c>
      <c r="Q372" s="886"/>
      <c r="R372" s="886"/>
      <c r="S372" s="887"/>
      <c r="T372" s="885" t="s">
        <v>59</v>
      </c>
      <c r="U372" s="886"/>
      <c r="V372" s="886"/>
      <c r="W372" s="887"/>
      <c r="X372" s="875" t="s">
        <v>60</v>
      </c>
      <c r="Y372" s="876"/>
      <c r="Z372" s="876"/>
      <c r="AA372" s="876"/>
      <c r="AB372" s="875" t="s">
        <v>61</v>
      </c>
      <c r="AC372" s="876"/>
      <c r="AD372" s="876"/>
      <c r="AE372" s="877"/>
      <c r="AF372" s="875" t="s">
        <v>62</v>
      </c>
      <c r="AG372" s="876"/>
      <c r="AH372" s="876"/>
      <c r="AI372" s="877"/>
      <c r="AJ372" s="875" t="s">
        <v>63</v>
      </c>
      <c r="AK372" s="876"/>
      <c r="AL372" s="876"/>
      <c r="AM372" s="877"/>
      <c r="AN372" s="38"/>
    </row>
    <row r="373" spans="1:40" ht="12.75" x14ac:dyDescent="0.2">
      <c r="A373" s="26"/>
      <c r="B373" s="38"/>
      <c r="C373" s="775"/>
      <c r="D373" s="87"/>
      <c r="E373" s="158" t="str">
        <f>E346</f>
        <v>2016-17</v>
      </c>
      <c r="F373" s="158" t="str">
        <f t="shared" ref="F373:L373" si="212">F346</f>
        <v>2017-18</v>
      </c>
      <c r="G373" s="158" t="str">
        <f t="shared" si="212"/>
        <v>2018-19</v>
      </c>
      <c r="H373" s="158" t="str">
        <f t="shared" si="212"/>
        <v>2019-20</v>
      </c>
      <c r="I373" s="158" t="str">
        <f t="shared" si="212"/>
        <v>2020-21</v>
      </c>
      <c r="J373" s="158" t="str">
        <f t="shared" si="212"/>
        <v>2021-22</v>
      </c>
      <c r="K373" s="158" t="str">
        <f t="shared" si="212"/>
        <v>2022-23</v>
      </c>
      <c r="L373" s="722" t="str">
        <f t="shared" si="212"/>
        <v>2023-24</v>
      </c>
      <c r="M373" s="45"/>
      <c r="N373" s="238" t="s">
        <v>45</v>
      </c>
      <c r="O373" s="235" t="s">
        <v>68</v>
      </c>
      <c r="P373" s="238" t="s">
        <v>45</v>
      </c>
      <c r="Q373" s="234" t="s">
        <v>68</v>
      </c>
      <c r="R373" s="231" t="s">
        <v>46</v>
      </c>
      <c r="S373" s="235" t="s">
        <v>68</v>
      </c>
      <c r="T373" s="238" t="s">
        <v>45</v>
      </c>
      <c r="U373" s="231" t="s">
        <v>68</v>
      </c>
      <c r="V373" s="232" t="s">
        <v>46</v>
      </c>
      <c r="W373" s="235" t="s">
        <v>68</v>
      </c>
      <c r="X373" s="238" t="s">
        <v>45</v>
      </c>
      <c r="Y373" s="231" t="s">
        <v>68</v>
      </c>
      <c r="Z373" s="232" t="s">
        <v>46</v>
      </c>
      <c r="AA373" s="230" t="s">
        <v>68</v>
      </c>
      <c r="AB373" s="238" t="s">
        <v>45</v>
      </c>
      <c r="AC373" s="234" t="s">
        <v>68</v>
      </c>
      <c r="AD373" s="231" t="s">
        <v>46</v>
      </c>
      <c r="AE373" s="235" t="s">
        <v>68</v>
      </c>
      <c r="AF373" s="238" t="s">
        <v>45</v>
      </c>
      <c r="AG373" s="231" t="s">
        <v>68</v>
      </c>
      <c r="AH373" s="232" t="s">
        <v>46</v>
      </c>
      <c r="AI373" s="235" t="s">
        <v>68</v>
      </c>
      <c r="AJ373" s="238" t="s">
        <v>45</v>
      </c>
      <c r="AK373" s="234" t="s">
        <v>68</v>
      </c>
      <c r="AL373" s="231" t="s">
        <v>46</v>
      </c>
      <c r="AM373" s="235" t="s">
        <v>68</v>
      </c>
      <c r="AN373" s="38"/>
    </row>
    <row r="374" spans="1:40" ht="12.75" x14ac:dyDescent="0.2">
      <c r="A374" s="26"/>
      <c r="B374" s="38"/>
      <c r="C374" s="888" t="s">
        <v>975</v>
      </c>
      <c r="D374" s="889"/>
      <c r="E374" s="394">
        <v>911</v>
      </c>
      <c r="F374" s="394">
        <f t="shared" ref="F374:L374" si="213">ROUND(E374*1.025,-0.1)</f>
        <v>934</v>
      </c>
      <c r="G374" s="394">
        <f t="shared" si="213"/>
        <v>957</v>
      </c>
      <c r="H374" s="394">
        <f t="shared" si="213"/>
        <v>981</v>
      </c>
      <c r="I374" s="394">
        <f t="shared" si="213"/>
        <v>1006</v>
      </c>
      <c r="J374" s="394">
        <f t="shared" si="213"/>
        <v>1031</v>
      </c>
      <c r="K374" s="394">
        <f t="shared" si="213"/>
        <v>1057</v>
      </c>
      <c r="L374" s="394">
        <f t="shared" si="213"/>
        <v>1083</v>
      </c>
      <c r="M374" s="45"/>
      <c r="N374" s="382">
        <f t="shared" ref="N374:N393" si="214">IF(F374=0,"",IF(E374=0,"",F374-E374))</f>
        <v>23</v>
      </c>
      <c r="O374" s="383">
        <f t="shared" ref="O374:O393" si="215">IF(N374="","",N374/E374)</f>
        <v>2.5246981339187707E-2</v>
      </c>
      <c r="P374" s="382">
        <f>IF(G374=0,"",IF(F374=0,"",G374-F374))</f>
        <v>23</v>
      </c>
      <c r="Q374" s="384">
        <f t="shared" ref="Q374:Q393" si="216">IF(P374="","",P374/F374)</f>
        <v>2.4625267665952889E-2</v>
      </c>
      <c r="R374" s="385">
        <f>IF(P374="","",P374+N374)</f>
        <v>46</v>
      </c>
      <c r="S374" s="383">
        <f t="shared" ref="S374:S393" si="217">IF(R374="","",R374/E374)</f>
        <v>5.0493962678375415E-2</v>
      </c>
      <c r="T374" s="382">
        <f>IF(H374=0,"",IF(G374=0,"",H374-G374))</f>
        <v>24</v>
      </c>
      <c r="U374" s="386">
        <f t="shared" ref="U374:U393" si="218">IF(T374="","",T374/G374)</f>
        <v>2.5078369905956112E-2</v>
      </c>
      <c r="V374" s="387">
        <f>IF(T374="","",T374+R374)</f>
        <v>70</v>
      </c>
      <c r="W374" s="383">
        <f t="shared" ref="W374:W393" si="219">IF(V374="","",V374/E374)</f>
        <v>7.6838638858397368E-2</v>
      </c>
      <c r="X374" s="382">
        <f>IF(I374=0,"",IF(H374=0,"",I374-H374))</f>
        <v>25</v>
      </c>
      <c r="Y374" s="386">
        <f t="shared" ref="Y374:Y393" si="220">IF(X374="","",X374/H374)</f>
        <v>2.54841997961264E-2</v>
      </c>
      <c r="Z374" s="387">
        <f>IF(X374="","",X374+V374)</f>
        <v>95</v>
      </c>
      <c r="AA374" s="384">
        <f t="shared" ref="AA374:AA393" si="221">IF(Z374="","",Z374/E374)</f>
        <v>0.10428100987925357</v>
      </c>
      <c r="AB374" s="382">
        <f>IF(J374=0,"",IF(I374=0,"",J374-I374))</f>
        <v>25</v>
      </c>
      <c r="AC374" s="384">
        <f t="shared" ref="AC374:AC393" si="222">IF(AB374="","",AB374/I374)</f>
        <v>2.4850894632206761E-2</v>
      </c>
      <c r="AD374" s="385">
        <f t="shared" ref="AD374:AD393" si="223">IF(AB374="","",AB374+Z374)</f>
        <v>120</v>
      </c>
      <c r="AE374" s="383">
        <f t="shared" ref="AE374:AE393" si="224">IF(AD374="","",AD374/E374)</f>
        <v>0.13172338090010977</v>
      </c>
      <c r="AF374" s="382">
        <f>IF(K374=0,"",IF(J374=0,"",K374-J374))</f>
        <v>26</v>
      </c>
      <c r="AG374" s="386">
        <f t="shared" ref="AG374:AG393" si="225">IF(AF374="","",AF374/J374)</f>
        <v>2.5218234723569349E-2</v>
      </c>
      <c r="AH374" s="387">
        <f>IF(AF374="","",AF374+AD374)</f>
        <v>146</v>
      </c>
      <c r="AI374" s="383">
        <f t="shared" ref="AI374:AI393" si="226">IF(AH374="","",AH374/E374)</f>
        <v>0.16026344676180021</v>
      </c>
      <c r="AJ374" s="382">
        <f>IF(L374=0,"",IF(K374=0,"",L374-K374))</f>
        <v>26</v>
      </c>
      <c r="AK374" s="384">
        <f t="shared" ref="AK374:AK393" si="227">IF(AJ374="","",AJ374/K374)</f>
        <v>2.4597918637653739E-2</v>
      </c>
      <c r="AL374" s="385">
        <f>IF(AJ374="","",AJ374+AH374)</f>
        <v>172</v>
      </c>
      <c r="AM374" s="383">
        <f t="shared" ref="AM374:AM393" si="228">IF(AL374="","",AL374/E374)</f>
        <v>0.18880351262349068</v>
      </c>
      <c r="AN374" s="38"/>
    </row>
    <row r="375" spans="1:40" ht="12.75" x14ac:dyDescent="0.2">
      <c r="A375" s="26"/>
      <c r="B375" s="38"/>
      <c r="C375" s="888" t="s">
        <v>976</v>
      </c>
      <c r="D375" s="889"/>
      <c r="E375" s="394">
        <v>1421</v>
      </c>
      <c r="F375" s="394">
        <f t="shared" ref="F375:L375" si="229">ROUND(E375*1.025,-0.1)</f>
        <v>1457</v>
      </c>
      <c r="G375" s="394">
        <f t="shared" si="229"/>
        <v>1493</v>
      </c>
      <c r="H375" s="394">
        <f t="shared" si="229"/>
        <v>1530</v>
      </c>
      <c r="I375" s="394">
        <f t="shared" si="229"/>
        <v>1568</v>
      </c>
      <c r="J375" s="394">
        <f t="shared" si="229"/>
        <v>1607</v>
      </c>
      <c r="K375" s="394">
        <f t="shared" si="229"/>
        <v>1647</v>
      </c>
      <c r="L375" s="394">
        <f t="shared" si="229"/>
        <v>1688</v>
      </c>
      <c r="M375" s="45"/>
      <c r="N375" s="382">
        <f t="shared" si="214"/>
        <v>36</v>
      </c>
      <c r="O375" s="383">
        <f t="shared" si="215"/>
        <v>2.5334271639690358E-2</v>
      </c>
      <c r="P375" s="382">
        <f>IF(G375=0,"",IF(F375=0,"",G375-F375))</f>
        <v>36</v>
      </c>
      <c r="Q375" s="384">
        <f t="shared" si="216"/>
        <v>2.4708304735758406E-2</v>
      </c>
      <c r="R375" s="385">
        <f>IF(P375="","",P375+N375)</f>
        <v>72</v>
      </c>
      <c r="S375" s="383">
        <f t="shared" si="217"/>
        <v>5.0668543279380716E-2</v>
      </c>
      <c r="T375" s="382">
        <f>IF(H375=0,"",IF(G375=0,"",H375-G375))</f>
        <v>37</v>
      </c>
      <c r="U375" s="386">
        <f t="shared" si="218"/>
        <v>2.4782317481580711E-2</v>
      </c>
      <c r="V375" s="387">
        <f>IF(T375="","",T375+R375)</f>
        <v>109</v>
      </c>
      <c r="W375" s="383">
        <f t="shared" si="219"/>
        <v>7.6706544686840253E-2</v>
      </c>
      <c r="X375" s="382">
        <f>IF(I375=0,"",IF(H375=0,"",I375-H375))</f>
        <v>38</v>
      </c>
      <c r="Y375" s="386">
        <f t="shared" si="220"/>
        <v>2.4836601307189541E-2</v>
      </c>
      <c r="Z375" s="387">
        <f>IF(X375="","",X375+V375)</f>
        <v>147</v>
      </c>
      <c r="AA375" s="384">
        <f t="shared" si="221"/>
        <v>0.10344827586206896</v>
      </c>
      <c r="AB375" s="382">
        <f>IF(J375=0,"",IF(I375=0,"",J375-I375))</f>
        <v>39</v>
      </c>
      <c r="AC375" s="384">
        <f t="shared" si="222"/>
        <v>2.4872448979591837E-2</v>
      </c>
      <c r="AD375" s="385">
        <f t="shared" si="223"/>
        <v>186</v>
      </c>
      <c r="AE375" s="383">
        <f t="shared" si="224"/>
        <v>0.13089373680506686</v>
      </c>
      <c r="AF375" s="382">
        <f>IF(K375=0,"",IF(J375=0,"",K375-J375))</f>
        <v>40</v>
      </c>
      <c r="AG375" s="386">
        <f t="shared" si="225"/>
        <v>2.4891101431238332E-2</v>
      </c>
      <c r="AH375" s="387">
        <f>IF(AF375="","",AF375+AD375)</f>
        <v>226</v>
      </c>
      <c r="AI375" s="383">
        <f t="shared" si="226"/>
        <v>0.15904292751583393</v>
      </c>
      <c r="AJ375" s="382">
        <f>IF(L375=0,"",IF(K375=0,"",L375-K375))</f>
        <v>41</v>
      </c>
      <c r="AK375" s="384">
        <f t="shared" si="227"/>
        <v>2.4893746205221615E-2</v>
      </c>
      <c r="AL375" s="385">
        <f>IF(AJ375="","",AJ375+AH375)</f>
        <v>267</v>
      </c>
      <c r="AM375" s="383">
        <f t="shared" si="228"/>
        <v>0.18789584799437017</v>
      </c>
      <c r="AN375" s="38"/>
    </row>
    <row r="376" spans="1:40" ht="12.75" x14ac:dyDescent="0.2">
      <c r="A376" s="26"/>
      <c r="B376" s="38"/>
      <c r="C376" s="888" t="s">
        <v>977</v>
      </c>
      <c r="D376" s="889"/>
      <c r="E376" s="394">
        <v>2332</v>
      </c>
      <c r="F376" s="394">
        <f t="shared" ref="F376:L376" si="230">ROUND(E376*1.025,-0.1)</f>
        <v>2390</v>
      </c>
      <c r="G376" s="394">
        <f t="shared" si="230"/>
        <v>2450</v>
      </c>
      <c r="H376" s="394">
        <f t="shared" si="230"/>
        <v>2511</v>
      </c>
      <c r="I376" s="394">
        <f t="shared" si="230"/>
        <v>2574</v>
      </c>
      <c r="J376" s="394">
        <f t="shared" si="230"/>
        <v>2638</v>
      </c>
      <c r="K376" s="394">
        <f t="shared" si="230"/>
        <v>2704</v>
      </c>
      <c r="L376" s="394">
        <f t="shared" si="230"/>
        <v>2772</v>
      </c>
      <c r="M376" s="45"/>
      <c r="N376" s="382">
        <f t="shared" si="214"/>
        <v>58</v>
      </c>
      <c r="O376" s="383">
        <f t="shared" si="215"/>
        <v>2.4871355060034305E-2</v>
      </c>
      <c r="P376" s="382">
        <f t="shared" ref="P376:P393" si="231">IF(G376=0,"",IF(F376=0,"",G376-F376))</f>
        <v>60</v>
      </c>
      <c r="Q376" s="384">
        <f t="shared" si="216"/>
        <v>2.5104602510460251E-2</v>
      </c>
      <c r="R376" s="385">
        <f t="shared" ref="R376:R393" si="232">IF(P376="","",P376+N376)</f>
        <v>118</v>
      </c>
      <c r="S376" s="383">
        <f t="shared" si="217"/>
        <v>5.0600343053173243E-2</v>
      </c>
      <c r="T376" s="382">
        <f t="shared" ref="T376:T393" si="233">IF(H376=0,"",IF(G376=0,"",H376-G376))</f>
        <v>61</v>
      </c>
      <c r="U376" s="386">
        <f t="shared" si="218"/>
        <v>2.489795918367347E-2</v>
      </c>
      <c r="V376" s="387">
        <f t="shared" ref="V376:V393" si="234">IF(T376="","",T376+R376)</f>
        <v>179</v>
      </c>
      <c r="W376" s="383">
        <f t="shared" si="219"/>
        <v>7.67581475128645E-2</v>
      </c>
      <c r="X376" s="382">
        <f t="shared" ref="X376:X393" si="235">IF(I376=0,"",IF(H376=0,"",I376-H376))</f>
        <v>63</v>
      </c>
      <c r="Y376" s="386">
        <f t="shared" si="220"/>
        <v>2.5089605734767026E-2</v>
      </c>
      <c r="Z376" s="387">
        <f t="shared" ref="Z376:Z393" si="236">IF(X376="","",X376+V376)</f>
        <v>242</v>
      </c>
      <c r="AA376" s="384">
        <f t="shared" si="221"/>
        <v>0.10377358490566038</v>
      </c>
      <c r="AB376" s="382">
        <f t="shared" ref="AB376:AB393" si="237">IF(J376=0,"",IF(I376=0,"",J376-I376))</f>
        <v>64</v>
      </c>
      <c r="AC376" s="384">
        <f t="shared" si="222"/>
        <v>2.4864024864024864E-2</v>
      </c>
      <c r="AD376" s="385">
        <f t="shared" si="223"/>
        <v>306</v>
      </c>
      <c r="AE376" s="383">
        <f t="shared" si="224"/>
        <v>0.13121783876500859</v>
      </c>
      <c r="AF376" s="382">
        <f t="shared" ref="AF376:AF393" si="238">IF(K376=0,"",IF(J376=0,"",K376-J376))</f>
        <v>66</v>
      </c>
      <c r="AG376" s="386">
        <f t="shared" si="225"/>
        <v>2.5018953752843062E-2</v>
      </c>
      <c r="AH376" s="387">
        <f t="shared" ref="AH376:AH393" si="239">IF(AF376="","",AF376+AD376)</f>
        <v>372</v>
      </c>
      <c r="AI376" s="383">
        <f t="shared" si="226"/>
        <v>0.15951972555746141</v>
      </c>
      <c r="AJ376" s="382">
        <f t="shared" ref="AJ376:AJ393" si="240">IF(L376=0,"",IF(K376=0,"",L376-K376))</f>
        <v>68</v>
      </c>
      <c r="AK376" s="384">
        <f t="shared" si="227"/>
        <v>2.514792899408284E-2</v>
      </c>
      <c r="AL376" s="385">
        <f t="shared" ref="AL376:AL393" si="241">IF(AJ376="","",AJ376+AH376)</f>
        <v>440</v>
      </c>
      <c r="AM376" s="383">
        <f t="shared" si="228"/>
        <v>0.18867924528301888</v>
      </c>
      <c r="AN376" s="38"/>
    </row>
    <row r="377" spans="1:40" ht="12.75" x14ac:dyDescent="0.2">
      <c r="A377" s="26"/>
      <c r="B377" s="38"/>
      <c r="C377" s="888" t="s">
        <v>978</v>
      </c>
      <c r="D377" s="889"/>
      <c r="E377" s="394">
        <v>3644</v>
      </c>
      <c r="F377" s="394">
        <f t="shared" ref="F377:L377" si="242">ROUND(E377*1.025,-0.1)</f>
        <v>3735</v>
      </c>
      <c r="G377" s="394">
        <f t="shared" si="242"/>
        <v>3828</v>
      </c>
      <c r="H377" s="394">
        <f t="shared" si="242"/>
        <v>3924</v>
      </c>
      <c r="I377" s="394">
        <f t="shared" si="242"/>
        <v>4022</v>
      </c>
      <c r="J377" s="394">
        <f t="shared" si="242"/>
        <v>4123</v>
      </c>
      <c r="K377" s="394">
        <f t="shared" si="242"/>
        <v>4226</v>
      </c>
      <c r="L377" s="394">
        <f t="shared" si="242"/>
        <v>4332</v>
      </c>
      <c r="M377" s="45"/>
      <c r="N377" s="382">
        <f t="shared" si="214"/>
        <v>91</v>
      </c>
      <c r="O377" s="383">
        <f t="shared" si="215"/>
        <v>2.4972557628979142E-2</v>
      </c>
      <c r="P377" s="382">
        <f t="shared" si="231"/>
        <v>93</v>
      </c>
      <c r="Q377" s="384">
        <f t="shared" si="216"/>
        <v>2.4899598393574297E-2</v>
      </c>
      <c r="R377" s="385">
        <f t="shared" si="232"/>
        <v>184</v>
      </c>
      <c r="S377" s="383">
        <f t="shared" si="217"/>
        <v>5.0493962678375415E-2</v>
      </c>
      <c r="T377" s="382">
        <f t="shared" si="233"/>
        <v>96</v>
      </c>
      <c r="U377" s="386">
        <f t="shared" si="218"/>
        <v>2.5078369905956112E-2</v>
      </c>
      <c r="V377" s="387">
        <f t="shared" si="234"/>
        <v>280</v>
      </c>
      <c r="W377" s="383">
        <f t="shared" si="219"/>
        <v>7.6838638858397368E-2</v>
      </c>
      <c r="X377" s="382">
        <f t="shared" si="235"/>
        <v>98</v>
      </c>
      <c r="Y377" s="386">
        <f t="shared" si="220"/>
        <v>2.4974515800203875E-2</v>
      </c>
      <c r="Z377" s="387">
        <f t="shared" si="236"/>
        <v>378</v>
      </c>
      <c r="AA377" s="384">
        <f t="shared" si="221"/>
        <v>0.10373216245883644</v>
      </c>
      <c r="AB377" s="382">
        <f t="shared" si="237"/>
        <v>101</v>
      </c>
      <c r="AC377" s="384">
        <f t="shared" si="222"/>
        <v>2.5111884634510195E-2</v>
      </c>
      <c r="AD377" s="385">
        <f t="shared" si="223"/>
        <v>479</v>
      </c>
      <c r="AE377" s="383">
        <f t="shared" si="224"/>
        <v>0.13144895718990121</v>
      </c>
      <c r="AF377" s="382">
        <f t="shared" si="238"/>
        <v>103</v>
      </c>
      <c r="AG377" s="386">
        <f t="shared" si="225"/>
        <v>2.4981809362114964E-2</v>
      </c>
      <c r="AH377" s="387">
        <f t="shared" si="239"/>
        <v>582</v>
      </c>
      <c r="AI377" s="383">
        <f t="shared" si="226"/>
        <v>0.1597145993413831</v>
      </c>
      <c r="AJ377" s="382">
        <f t="shared" si="240"/>
        <v>106</v>
      </c>
      <c r="AK377" s="384">
        <f t="shared" si="227"/>
        <v>2.5082820634169428E-2</v>
      </c>
      <c r="AL377" s="385">
        <f t="shared" si="241"/>
        <v>688</v>
      </c>
      <c r="AM377" s="383">
        <f t="shared" si="228"/>
        <v>0.18880351262349068</v>
      </c>
      <c r="AN377" s="38"/>
    </row>
    <row r="378" spans="1:40" ht="12.75" x14ac:dyDescent="0.2">
      <c r="A378" s="26"/>
      <c r="B378" s="38"/>
      <c r="C378" s="888" t="s">
        <v>979</v>
      </c>
      <c r="D378" s="889"/>
      <c r="E378" s="394">
        <v>5693</v>
      </c>
      <c r="F378" s="394">
        <f t="shared" ref="F378:L378" si="243">ROUND(E378*1.025,-0.1)</f>
        <v>5835</v>
      </c>
      <c r="G378" s="394">
        <f t="shared" si="243"/>
        <v>5981</v>
      </c>
      <c r="H378" s="394">
        <f t="shared" si="243"/>
        <v>6131</v>
      </c>
      <c r="I378" s="394">
        <f t="shared" si="243"/>
        <v>6284</v>
      </c>
      <c r="J378" s="394">
        <f t="shared" si="243"/>
        <v>6441</v>
      </c>
      <c r="K378" s="394">
        <f t="shared" si="243"/>
        <v>6602</v>
      </c>
      <c r="L378" s="394">
        <f t="shared" si="243"/>
        <v>6767</v>
      </c>
      <c r="M378" s="45"/>
      <c r="N378" s="382">
        <f t="shared" si="214"/>
        <v>142</v>
      </c>
      <c r="O378" s="383">
        <f t="shared" si="215"/>
        <v>2.4942912348498155E-2</v>
      </c>
      <c r="P378" s="382">
        <f t="shared" si="231"/>
        <v>146</v>
      </c>
      <c r="Q378" s="384">
        <f t="shared" si="216"/>
        <v>2.5021422450728362E-2</v>
      </c>
      <c r="R378" s="385">
        <f t="shared" si="232"/>
        <v>288</v>
      </c>
      <c r="S378" s="383">
        <f t="shared" si="217"/>
        <v>5.0588441946249778E-2</v>
      </c>
      <c r="T378" s="382">
        <f t="shared" si="233"/>
        <v>150</v>
      </c>
      <c r="U378" s="386">
        <f t="shared" si="218"/>
        <v>2.5079418157498746E-2</v>
      </c>
      <c r="V378" s="387">
        <f t="shared" si="234"/>
        <v>438</v>
      </c>
      <c r="W378" s="383">
        <f t="shared" si="219"/>
        <v>7.6936588793254879E-2</v>
      </c>
      <c r="X378" s="382">
        <f t="shared" si="235"/>
        <v>153</v>
      </c>
      <c r="Y378" s="386">
        <f t="shared" si="220"/>
        <v>2.4955145979448704E-2</v>
      </c>
      <c r="Z378" s="387">
        <f t="shared" si="236"/>
        <v>591</v>
      </c>
      <c r="AA378" s="384">
        <f t="shared" si="221"/>
        <v>0.10381169857720007</v>
      </c>
      <c r="AB378" s="382">
        <f t="shared" si="237"/>
        <v>157</v>
      </c>
      <c r="AC378" s="384">
        <f t="shared" si="222"/>
        <v>2.4984086569064291E-2</v>
      </c>
      <c r="AD378" s="385">
        <f t="shared" si="223"/>
        <v>748</v>
      </c>
      <c r="AE378" s="383">
        <f t="shared" si="224"/>
        <v>0.13138942561039874</v>
      </c>
      <c r="AF378" s="382">
        <f t="shared" si="238"/>
        <v>161</v>
      </c>
      <c r="AG378" s="386">
        <f t="shared" si="225"/>
        <v>2.4996118615121875E-2</v>
      </c>
      <c r="AH378" s="387">
        <f t="shared" si="239"/>
        <v>909</v>
      </c>
      <c r="AI378" s="383">
        <f t="shared" si="226"/>
        <v>0.15966976989285087</v>
      </c>
      <c r="AJ378" s="382">
        <f t="shared" si="240"/>
        <v>165</v>
      </c>
      <c r="AK378" s="384">
        <f t="shared" si="227"/>
        <v>2.4992426537412904E-2</v>
      </c>
      <c r="AL378" s="385">
        <f t="shared" si="241"/>
        <v>1074</v>
      </c>
      <c r="AM378" s="383">
        <f t="shared" si="228"/>
        <v>0.18865273142455646</v>
      </c>
      <c r="AN378" s="38"/>
    </row>
    <row r="379" spans="1:40" ht="12.75" x14ac:dyDescent="0.2">
      <c r="A379" s="26"/>
      <c r="B379" s="38"/>
      <c r="C379" s="888" t="s">
        <v>980</v>
      </c>
      <c r="D379" s="889"/>
      <c r="E379" s="394">
        <v>9620</v>
      </c>
      <c r="F379" s="394">
        <f t="shared" ref="F379:L379" si="244">ROUND(E379*1.025,-0.1)</f>
        <v>9861</v>
      </c>
      <c r="G379" s="394">
        <f t="shared" si="244"/>
        <v>10108</v>
      </c>
      <c r="H379" s="394">
        <f t="shared" si="244"/>
        <v>10361</v>
      </c>
      <c r="I379" s="394">
        <f t="shared" si="244"/>
        <v>10620</v>
      </c>
      <c r="J379" s="394">
        <f t="shared" si="244"/>
        <v>10886</v>
      </c>
      <c r="K379" s="394">
        <f t="shared" si="244"/>
        <v>11158</v>
      </c>
      <c r="L379" s="394">
        <f t="shared" si="244"/>
        <v>11437</v>
      </c>
      <c r="M379" s="45"/>
      <c r="N379" s="382">
        <f t="shared" si="214"/>
        <v>241</v>
      </c>
      <c r="O379" s="383">
        <f t="shared" si="215"/>
        <v>2.5051975051975053E-2</v>
      </c>
      <c r="P379" s="382">
        <f t="shared" si="231"/>
        <v>247</v>
      </c>
      <c r="Q379" s="384">
        <f t="shared" si="216"/>
        <v>2.5048169556840076E-2</v>
      </c>
      <c r="R379" s="385">
        <f t="shared" si="232"/>
        <v>488</v>
      </c>
      <c r="S379" s="383">
        <f t="shared" si="217"/>
        <v>5.072765072765073E-2</v>
      </c>
      <c r="T379" s="382">
        <f t="shared" si="233"/>
        <v>253</v>
      </c>
      <c r="U379" s="386">
        <f t="shared" si="218"/>
        <v>2.5029679461812424E-2</v>
      </c>
      <c r="V379" s="387">
        <f t="shared" si="234"/>
        <v>741</v>
      </c>
      <c r="W379" s="383">
        <f t="shared" si="219"/>
        <v>7.7027027027027031E-2</v>
      </c>
      <c r="X379" s="382">
        <f t="shared" si="235"/>
        <v>259</v>
      </c>
      <c r="Y379" s="386">
        <f t="shared" si="220"/>
        <v>2.4997587105491749E-2</v>
      </c>
      <c r="Z379" s="387">
        <f t="shared" si="236"/>
        <v>1000</v>
      </c>
      <c r="AA379" s="384">
        <f t="shared" si="221"/>
        <v>0.10395010395010396</v>
      </c>
      <c r="AB379" s="382">
        <f t="shared" si="237"/>
        <v>266</v>
      </c>
      <c r="AC379" s="384">
        <f t="shared" si="222"/>
        <v>2.5047080979284368E-2</v>
      </c>
      <c r="AD379" s="385">
        <f t="shared" si="223"/>
        <v>1266</v>
      </c>
      <c r="AE379" s="383">
        <f t="shared" si="224"/>
        <v>0.13160083160083161</v>
      </c>
      <c r="AF379" s="382">
        <f t="shared" si="238"/>
        <v>272</v>
      </c>
      <c r="AG379" s="386">
        <f t="shared" si="225"/>
        <v>2.4986220834098842E-2</v>
      </c>
      <c r="AH379" s="387">
        <f t="shared" si="239"/>
        <v>1538</v>
      </c>
      <c r="AI379" s="383">
        <f t="shared" si="226"/>
        <v>0.15987525987525988</v>
      </c>
      <c r="AJ379" s="382">
        <f t="shared" si="240"/>
        <v>279</v>
      </c>
      <c r="AK379" s="384">
        <f t="shared" si="227"/>
        <v>2.500448108980104E-2</v>
      </c>
      <c r="AL379" s="385">
        <f t="shared" si="241"/>
        <v>1817</v>
      </c>
      <c r="AM379" s="383">
        <f t="shared" si="228"/>
        <v>0.18887733887733887</v>
      </c>
      <c r="AN379" s="38"/>
    </row>
    <row r="380" spans="1:40" ht="12.75" x14ac:dyDescent="0.2">
      <c r="A380" s="26"/>
      <c r="B380" s="38"/>
      <c r="C380" s="888" t="s">
        <v>981</v>
      </c>
      <c r="D380" s="889"/>
      <c r="E380" s="394">
        <v>14576</v>
      </c>
      <c r="F380" s="394">
        <f t="shared" ref="F380:L380" si="245">ROUND(E380*1.025,-0.1)</f>
        <v>14940</v>
      </c>
      <c r="G380" s="394">
        <f t="shared" si="245"/>
        <v>15314</v>
      </c>
      <c r="H380" s="394">
        <f t="shared" si="245"/>
        <v>15697</v>
      </c>
      <c r="I380" s="394">
        <f t="shared" si="245"/>
        <v>16089</v>
      </c>
      <c r="J380" s="394">
        <f t="shared" si="245"/>
        <v>16491</v>
      </c>
      <c r="K380" s="394">
        <f t="shared" si="245"/>
        <v>16903</v>
      </c>
      <c r="L380" s="394">
        <f t="shared" si="245"/>
        <v>17326</v>
      </c>
      <c r="M380" s="45"/>
      <c r="N380" s="382">
        <f t="shared" si="214"/>
        <v>364</v>
      </c>
      <c r="O380" s="383">
        <f t="shared" si="215"/>
        <v>2.4972557628979142E-2</v>
      </c>
      <c r="P380" s="382">
        <f t="shared" si="231"/>
        <v>374</v>
      </c>
      <c r="Q380" s="384">
        <f t="shared" si="216"/>
        <v>2.5033467202141901E-2</v>
      </c>
      <c r="R380" s="385">
        <f t="shared" si="232"/>
        <v>738</v>
      </c>
      <c r="S380" s="383">
        <f t="shared" si="217"/>
        <v>5.0631174533479692E-2</v>
      </c>
      <c r="T380" s="382">
        <f t="shared" si="233"/>
        <v>383</v>
      </c>
      <c r="U380" s="386">
        <f t="shared" si="218"/>
        <v>2.5009794958861173E-2</v>
      </c>
      <c r="V380" s="387">
        <f t="shared" si="234"/>
        <v>1121</v>
      </c>
      <c r="W380" s="383">
        <f t="shared" si="219"/>
        <v>7.69072447859495E-2</v>
      </c>
      <c r="X380" s="382">
        <f t="shared" si="235"/>
        <v>392</v>
      </c>
      <c r="Y380" s="386">
        <f t="shared" si="220"/>
        <v>2.497292476269351E-2</v>
      </c>
      <c r="Z380" s="387">
        <f t="shared" si="236"/>
        <v>1513</v>
      </c>
      <c r="AA380" s="384">
        <f t="shared" si="221"/>
        <v>0.10380076838638859</v>
      </c>
      <c r="AB380" s="382">
        <f t="shared" si="237"/>
        <v>402</v>
      </c>
      <c r="AC380" s="384">
        <f t="shared" si="222"/>
        <v>2.4986015289949655E-2</v>
      </c>
      <c r="AD380" s="385">
        <f t="shared" si="223"/>
        <v>1915</v>
      </c>
      <c r="AE380" s="383">
        <f t="shared" si="224"/>
        <v>0.13138035126234907</v>
      </c>
      <c r="AF380" s="382">
        <f t="shared" si="238"/>
        <v>412</v>
      </c>
      <c r="AG380" s="386">
        <f t="shared" si="225"/>
        <v>2.498332423746286E-2</v>
      </c>
      <c r="AH380" s="387">
        <f t="shared" si="239"/>
        <v>2327</v>
      </c>
      <c r="AI380" s="383">
        <f t="shared" si="226"/>
        <v>0.15964599341383096</v>
      </c>
      <c r="AJ380" s="382">
        <f t="shared" si="240"/>
        <v>423</v>
      </c>
      <c r="AK380" s="384">
        <f t="shared" si="227"/>
        <v>2.5025143465656985E-2</v>
      </c>
      <c r="AL380" s="385">
        <f t="shared" si="241"/>
        <v>2750</v>
      </c>
      <c r="AM380" s="383">
        <f t="shared" si="228"/>
        <v>0.18866630076838639</v>
      </c>
      <c r="AN380" s="38"/>
    </row>
    <row r="381" spans="1:40" ht="12.75" x14ac:dyDescent="0.2">
      <c r="A381" s="26"/>
      <c r="B381" s="38"/>
      <c r="C381" s="888" t="s">
        <v>982</v>
      </c>
      <c r="D381" s="889"/>
      <c r="E381" s="394">
        <v>18447</v>
      </c>
      <c r="F381" s="394">
        <f t="shared" ref="F381:L381" si="246">ROUND(E381*1.025,-0.1)</f>
        <v>18908</v>
      </c>
      <c r="G381" s="394">
        <f t="shared" si="246"/>
        <v>19381</v>
      </c>
      <c r="H381" s="394">
        <f t="shared" si="246"/>
        <v>19866</v>
      </c>
      <c r="I381" s="394">
        <f t="shared" si="246"/>
        <v>20363</v>
      </c>
      <c r="J381" s="394">
        <f t="shared" si="246"/>
        <v>20872</v>
      </c>
      <c r="K381" s="394">
        <f t="shared" si="246"/>
        <v>21394</v>
      </c>
      <c r="L381" s="394">
        <f t="shared" si="246"/>
        <v>21929</v>
      </c>
      <c r="M381" s="45"/>
      <c r="N381" s="382">
        <f t="shared" si="214"/>
        <v>461</v>
      </c>
      <c r="O381" s="383">
        <f t="shared" si="215"/>
        <v>2.4990513362606385E-2</v>
      </c>
      <c r="P381" s="382">
        <f t="shared" si="231"/>
        <v>473</v>
      </c>
      <c r="Q381" s="384">
        <f t="shared" si="216"/>
        <v>2.5015866299978845E-2</v>
      </c>
      <c r="R381" s="385">
        <f t="shared" si="232"/>
        <v>934</v>
      </c>
      <c r="S381" s="383">
        <f t="shared" si="217"/>
        <v>5.0631539003632028E-2</v>
      </c>
      <c r="T381" s="382">
        <f t="shared" si="233"/>
        <v>485</v>
      </c>
      <c r="U381" s="386">
        <f t="shared" si="218"/>
        <v>2.5024508539291057E-2</v>
      </c>
      <c r="V381" s="387">
        <f t="shared" si="234"/>
        <v>1419</v>
      </c>
      <c r="W381" s="383">
        <f t="shared" si="219"/>
        <v>7.6923076923076927E-2</v>
      </c>
      <c r="X381" s="382">
        <f t="shared" si="235"/>
        <v>497</v>
      </c>
      <c r="Y381" s="386">
        <f t="shared" si="220"/>
        <v>2.5017618040873855E-2</v>
      </c>
      <c r="Z381" s="387">
        <f t="shared" si="236"/>
        <v>1916</v>
      </c>
      <c r="AA381" s="384">
        <f t="shared" si="221"/>
        <v>0.10386512712094108</v>
      </c>
      <c r="AB381" s="382">
        <f t="shared" si="237"/>
        <v>509</v>
      </c>
      <c r="AC381" s="384">
        <f t="shared" si="222"/>
        <v>2.4996316849187253E-2</v>
      </c>
      <c r="AD381" s="385">
        <f t="shared" si="223"/>
        <v>2425</v>
      </c>
      <c r="AE381" s="383">
        <f t="shared" si="224"/>
        <v>0.13145768959722448</v>
      </c>
      <c r="AF381" s="382">
        <f t="shared" si="238"/>
        <v>522</v>
      </c>
      <c r="AG381" s="386">
        <f t="shared" si="225"/>
        <v>2.5009582215408201E-2</v>
      </c>
      <c r="AH381" s="387">
        <f t="shared" si="239"/>
        <v>2947</v>
      </c>
      <c r="AI381" s="383">
        <f t="shared" si="226"/>
        <v>0.15975497370846209</v>
      </c>
      <c r="AJ381" s="382">
        <f t="shared" si="240"/>
        <v>535</v>
      </c>
      <c r="AK381" s="384">
        <f t="shared" si="227"/>
        <v>2.5007011311582686E-2</v>
      </c>
      <c r="AL381" s="385">
        <f t="shared" si="241"/>
        <v>3482</v>
      </c>
      <c r="AM381" s="383">
        <f t="shared" si="228"/>
        <v>0.18875697945465386</v>
      </c>
      <c r="AN381" s="38"/>
    </row>
    <row r="382" spans="1:40" ht="12.75" x14ac:dyDescent="0.2">
      <c r="A382" s="26"/>
      <c r="B382" s="38"/>
      <c r="C382" s="888" t="s">
        <v>983</v>
      </c>
      <c r="D382" s="889"/>
      <c r="E382" s="394">
        <v>22775</v>
      </c>
      <c r="F382" s="394">
        <f t="shared" ref="F382:L382" si="247">ROUND(E382*1.025,-0.1)</f>
        <v>23344</v>
      </c>
      <c r="G382" s="394">
        <f t="shared" si="247"/>
        <v>23928</v>
      </c>
      <c r="H382" s="394">
        <f t="shared" si="247"/>
        <v>24526</v>
      </c>
      <c r="I382" s="394">
        <f t="shared" si="247"/>
        <v>25139</v>
      </c>
      <c r="J382" s="394">
        <f t="shared" si="247"/>
        <v>25767</v>
      </c>
      <c r="K382" s="394">
        <f t="shared" si="247"/>
        <v>26411</v>
      </c>
      <c r="L382" s="394">
        <f t="shared" si="247"/>
        <v>27071</v>
      </c>
      <c r="M382" s="45"/>
      <c r="N382" s="382">
        <f t="shared" si="214"/>
        <v>569</v>
      </c>
      <c r="O382" s="383">
        <f t="shared" si="215"/>
        <v>2.4983534577387487E-2</v>
      </c>
      <c r="P382" s="382">
        <f t="shared" si="231"/>
        <v>584</v>
      </c>
      <c r="Q382" s="384">
        <f t="shared" si="216"/>
        <v>2.5017135023989032E-2</v>
      </c>
      <c r="R382" s="385">
        <f t="shared" si="232"/>
        <v>1153</v>
      </c>
      <c r="S382" s="383">
        <f t="shared" si="217"/>
        <v>5.0625686059275518E-2</v>
      </c>
      <c r="T382" s="382">
        <f t="shared" si="233"/>
        <v>598</v>
      </c>
      <c r="U382" s="386">
        <f t="shared" si="218"/>
        <v>2.4991641591440988E-2</v>
      </c>
      <c r="V382" s="387">
        <f t="shared" si="234"/>
        <v>1751</v>
      </c>
      <c r="W382" s="383">
        <f t="shared" si="219"/>
        <v>7.6882546652030731E-2</v>
      </c>
      <c r="X382" s="382">
        <f t="shared" si="235"/>
        <v>613</v>
      </c>
      <c r="Y382" s="386">
        <f t="shared" si="220"/>
        <v>2.4993884041425427E-2</v>
      </c>
      <c r="Z382" s="387">
        <f t="shared" si="236"/>
        <v>2364</v>
      </c>
      <c r="AA382" s="384">
        <f t="shared" si="221"/>
        <v>0.1037980241492865</v>
      </c>
      <c r="AB382" s="382">
        <f t="shared" si="237"/>
        <v>628</v>
      </c>
      <c r="AC382" s="384">
        <f t="shared" si="222"/>
        <v>2.4981105055889255E-2</v>
      </c>
      <c r="AD382" s="385">
        <f t="shared" si="223"/>
        <v>2992</v>
      </c>
      <c r="AE382" s="383">
        <f t="shared" si="224"/>
        <v>0.1313721185510428</v>
      </c>
      <c r="AF382" s="382">
        <f t="shared" si="238"/>
        <v>644</v>
      </c>
      <c r="AG382" s="386">
        <f t="shared" si="225"/>
        <v>2.4993208367291495E-2</v>
      </c>
      <c r="AH382" s="387">
        <f t="shared" si="239"/>
        <v>3636</v>
      </c>
      <c r="AI382" s="383">
        <f t="shared" si="226"/>
        <v>0.15964873765093304</v>
      </c>
      <c r="AJ382" s="382">
        <f t="shared" si="240"/>
        <v>660</v>
      </c>
      <c r="AK382" s="384">
        <f t="shared" si="227"/>
        <v>2.4989587671803416E-2</v>
      </c>
      <c r="AL382" s="385">
        <f t="shared" si="241"/>
        <v>4296</v>
      </c>
      <c r="AM382" s="383">
        <f t="shared" si="228"/>
        <v>0.1886278814489572</v>
      </c>
      <c r="AN382" s="38"/>
    </row>
    <row r="383" spans="1:40" ht="12.75" x14ac:dyDescent="0.2">
      <c r="A383" s="26"/>
      <c r="B383" s="38"/>
      <c r="C383" s="888" t="s">
        <v>984</v>
      </c>
      <c r="D383" s="889"/>
      <c r="E383" s="394">
        <v>911</v>
      </c>
      <c r="F383" s="394">
        <f t="shared" ref="F383:L383" si="248">ROUND(E383*1.025,-0.1)</f>
        <v>934</v>
      </c>
      <c r="G383" s="394">
        <f t="shared" si="248"/>
        <v>957</v>
      </c>
      <c r="H383" s="394">
        <f t="shared" si="248"/>
        <v>981</v>
      </c>
      <c r="I383" s="394">
        <f t="shared" si="248"/>
        <v>1006</v>
      </c>
      <c r="J383" s="394">
        <f t="shared" si="248"/>
        <v>1031</v>
      </c>
      <c r="K383" s="394">
        <f t="shared" si="248"/>
        <v>1057</v>
      </c>
      <c r="L383" s="394">
        <f t="shared" si="248"/>
        <v>1083</v>
      </c>
      <c r="M383" s="45"/>
      <c r="N383" s="382">
        <f t="shared" si="214"/>
        <v>23</v>
      </c>
      <c r="O383" s="383">
        <f t="shared" si="215"/>
        <v>2.5246981339187707E-2</v>
      </c>
      <c r="P383" s="382">
        <f t="shared" si="231"/>
        <v>23</v>
      </c>
      <c r="Q383" s="384">
        <f t="shared" si="216"/>
        <v>2.4625267665952889E-2</v>
      </c>
      <c r="R383" s="385">
        <f t="shared" si="232"/>
        <v>46</v>
      </c>
      <c r="S383" s="383">
        <f t="shared" si="217"/>
        <v>5.0493962678375415E-2</v>
      </c>
      <c r="T383" s="382">
        <f t="shared" si="233"/>
        <v>24</v>
      </c>
      <c r="U383" s="386">
        <f t="shared" si="218"/>
        <v>2.5078369905956112E-2</v>
      </c>
      <c r="V383" s="387">
        <f t="shared" si="234"/>
        <v>70</v>
      </c>
      <c r="W383" s="383">
        <f t="shared" si="219"/>
        <v>7.6838638858397368E-2</v>
      </c>
      <c r="X383" s="382">
        <f t="shared" si="235"/>
        <v>25</v>
      </c>
      <c r="Y383" s="386">
        <f t="shared" si="220"/>
        <v>2.54841997961264E-2</v>
      </c>
      <c r="Z383" s="387">
        <f t="shared" si="236"/>
        <v>95</v>
      </c>
      <c r="AA383" s="384">
        <f t="shared" si="221"/>
        <v>0.10428100987925357</v>
      </c>
      <c r="AB383" s="382">
        <f t="shared" si="237"/>
        <v>25</v>
      </c>
      <c r="AC383" s="384">
        <f t="shared" si="222"/>
        <v>2.4850894632206761E-2</v>
      </c>
      <c r="AD383" s="385">
        <f t="shared" si="223"/>
        <v>120</v>
      </c>
      <c r="AE383" s="383">
        <f t="shared" si="224"/>
        <v>0.13172338090010977</v>
      </c>
      <c r="AF383" s="382">
        <f t="shared" si="238"/>
        <v>26</v>
      </c>
      <c r="AG383" s="386">
        <f t="shared" si="225"/>
        <v>2.5218234723569349E-2</v>
      </c>
      <c r="AH383" s="387">
        <f t="shared" si="239"/>
        <v>146</v>
      </c>
      <c r="AI383" s="383">
        <f t="shared" si="226"/>
        <v>0.16026344676180021</v>
      </c>
      <c r="AJ383" s="382">
        <f t="shared" si="240"/>
        <v>26</v>
      </c>
      <c r="AK383" s="384">
        <f t="shared" si="227"/>
        <v>2.4597918637653739E-2</v>
      </c>
      <c r="AL383" s="385">
        <f t="shared" si="241"/>
        <v>172</v>
      </c>
      <c r="AM383" s="383">
        <f t="shared" si="228"/>
        <v>0.18880351262349068</v>
      </c>
      <c r="AN383" s="38"/>
    </row>
    <row r="384" spans="1:40" ht="12.75" x14ac:dyDescent="0.2">
      <c r="A384" s="26"/>
      <c r="B384" s="38"/>
      <c r="C384" s="888" t="s">
        <v>985</v>
      </c>
      <c r="D384" s="889"/>
      <c r="E384" s="394">
        <v>1421</v>
      </c>
      <c r="F384" s="394">
        <f t="shared" ref="F384:L384" si="249">ROUND(E384*1.025,-0.1)</f>
        <v>1457</v>
      </c>
      <c r="G384" s="394">
        <f t="shared" si="249"/>
        <v>1493</v>
      </c>
      <c r="H384" s="394">
        <f t="shared" si="249"/>
        <v>1530</v>
      </c>
      <c r="I384" s="394">
        <f t="shared" si="249"/>
        <v>1568</v>
      </c>
      <c r="J384" s="394">
        <f t="shared" si="249"/>
        <v>1607</v>
      </c>
      <c r="K384" s="394">
        <f t="shared" si="249"/>
        <v>1647</v>
      </c>
      <c r="L384" s="394">
        <f t="shared" si="249"/>
        <v>1688</v>
      </c>
      <c r="M384" s="45"/>
      <c r="N384" s="382">
        <f t="shared" si="214"/>
        <v>36</v>
      </c>
      <c r="O384" s="383">
        <f t="shared" si="215"/>
        <v>2.5334271639690358E-2</v>
      </c>
      <c r="P384" s="382">
        <f t="shared" si="231"/>
        <v>36</v>
      </c>
      <c r="Q384" s="384">
        <f t="shared" si="216"/>
        <v>2.4708304735758406E-2</v>
      </c>
      <c r="R384" s="385">
        <f t="shared" si="232"/>
        <v>72</v>
      </c>
      <c r="S384" s="383">
        <f t="shared" si="217"/>
        <v>5.0668543279380716E-2</v>
      </c>
      <c r="T384" s="382">
        <f t="shared" si="233"/>
        <v>37</v>
      </c>
      <c r="U384" s="386">
        <f t="shared" si="218"/>
        <v>2.4782317481580711E-2</v>
      </c>
      <c r="V384" s="387">
        <f t="shared" si="234"/>
        <v>109</v>
      </c>
      <c r="W384" s="383">
        <f t="shared" si="219"/>
        <v>7.6706544686840253E-2</v>
      </c>
      <c r="X384" s="382">
        <f t="shared" si="235"/>
        <v>38</v>
      </c>
      <c r="Y384" s="386">
        <f t="shared" si="220"/>
        <v>2.4836601307189541E-2</v>
      </c>
      <c r="Z384" s="387">
        <f t="shared" si="236"/>
        <v>147</v>
      </c>
      <c r="AA384" s="384">
        <f t="shared" si="221"/>
        <v>0.10344827586206896</v>
      </c>
      <c r="AB384" s="382">
        <f t="shared" si="237"/>
        <v>39</v>
      </c>
      <c r="AC384" s="384">
        <f t="shared" si="222"/>
        <v>2.4872448979591837E-2</v>
      </c>
      <c r="AD384" s="385">
        <f t="shared" si="223"/>
        <v>186</v>
      </c>
      <c r="AE384" s="383">
        <f t="shared" si="224"/>
        <v>0.13089373680506686</v>
      </c>
      <c r="AF384" s="382">
        <f t="shared" si="238"/>
        <v>40</v>
      </c>
      <c r="AG384" s="386">
        <f t="shared" si="225"/>
        <v>2.4891101431238332E-2</v>
      </c>
      <c r="AH384" s="387">
        <f t="shared" si="239"/>
        <v>226</v>
      </c>
      <c r="AI384" s="383">
        <f t="shared" si="226"/>
        <v>0.15904292751583393</v>
      </c>
      <c r="AJ384" s="382">
        <f t="shared" si="240"/>
        <v>41</v>
      </c>
      <c r="AK384" s="384">
        <f t="shared" si="227"/>
        <v>2.4893746205221615E-2</v>
      </c>
      <c r="AL384" s="385">
        <f t="shared" si="241"/>
        <v>267</v>
      </c>
      <c r="AM384" s="383">
        <f t="shared" si="228"/>
        <v>0.18789584799437017</v>
      </c>
      <c r="AN384" s="38"/>
    </row>
    <row r="385" spans="1:40" ht="12.75" x14ac:dyDescent="0.2">
      <c r="A385" s="26"/>
      <c r="B385" s="38"/>
      <c r="C385" s="888" t="s">
        <v>986</v>
      </c>
      <c r="D385" s="889"/>
      <c r="E385" s="394">
        <v>2332</v>
      </c>
      <c r="F385" s="394">
        <f t="shared" ref="F385:L385" si="250">ROUND(E385*1.025,-0.1)</f>
        <v>2390</v>
      </c>
      <c r="G385" s="394">
        <f t="shared" si="250"/>
        <v>2450</v>
      </c>
      <c r="H385" s="394">
        <f t="shared" si="250"/>
        <v>2511</v>
      </c>
      <c r="I385" s="394">
        <f t="shared" si="250"/>
        <v>2574</v>
      </c>
      <c r="J385" s="394">
        <f t="shared" si="250"/>
        <v>2638</v>
      </c>
      <c r="K385" s="394">
        <f t="shared" si="250"/>
        <v>2704</v>
      </c>
      <c r="L385" s="394">
        <f t="shared" si="250"/>
        <v>2772</v>
      </c>
      <c r="M385" s="45"/>
      <c r="N385" s="382">
        <f t="shared" si="214"/>
        <v>58</v>
      </c>
      <c r="O385" s="383">
        <f t="shared" si="215"/>
        <v>2.4871355060034305E-2</v>
      </c>
      <c r="P385" s="382">
        <f t="shared" si="231"/>
        <v>60</v>
      </c>
      <c r="Q385" s="384">
        <f t="shared" si="216"/>
        <v>2.5104602510460251E-2</v>
      </c>
      <c r="R385" s="385">
        <f t="shared" si="232"/>
        <v>118</v>
      </c>
      <c r="S385" s="383">
        <f t="shared" si="217"/>
        <v>5.0600343053173243E-2</v>
      </c>
      <c r="T385" s="382">
        <f t="shared" si="233"/>
        <v>61</v>
      </c>
      <c r="U385" s="386">
        <f t="shared" si="218"/>
        <v>2.489795918367347E-2</v>
      </c>
      <c r="V385" s="387">
        <f t="shared" si="234"/>
        <v>179</v>
      </c>
      <c r="W385" s="383">
        <f t="shared" si="219"/>
        <v>7.67581475128645E-2</v>
      </c>
      <c r="X385" s="382">
        <f t="shared" si="235"/>
        <v>63</v>
      </c>
      <c r="Y385" s="386">
        <f t="shared" si="220"/>
        <v>2.5089605734767026E-2</v>
      </c>
      <c r="Z385" s="387">
        <f t="shared" si="236"/>
        <v>242</v>
      </c>
      <c r="AA385" s="384">
        <f t="shared" si="221"/>
        <v>0.10377358490566038</v>
      </c>
      <c r="AB385" s="382">
        <f t="shared" si="237"/>
        <v>64</v>
      </c>
      <c r="AC385" s="384">
        <f t="shared" si="222"/>
        <v>2.4864024864024864E-2</v>
      </c>
      <c r="AD385" s="385">
        <f t="shared" si="223"/>
        <v>306</v>
      </c>
      <c r="AE385" s="383">
        <f t="shared" si="224"/>
        <v>0.13121783876500859</v>
      </c>
      <c r="AF385" s="382">
        <f t="shared" si="238"/>
        <v>66</v>
      </c>
      <c r="AG385" s="386">
        <f t="shared" si="225"/>
        <v>2.5018953752843062E-2</v>
      </c>
      <c r="AH385" s="387">
        <f t="shared" si="239"/>
        <v>372</v>
      </c>
      <c r="AI385" s="383">
        <f t="shared" si="226"/>
        <v>0.15951972555746141</v>
      </c>
      <c r="AJ385" s="382">
        <f t="shared" si="240"/>
        <v>68</v>
      </c>
      <c r="AK385" s="384">
        <f t="shared" si="227"/>
        <v>2.514792899408284E-2</v>
      </c>
      <c r="AL385" s="385">
        <f t="shared" si="241"/>
        <v>440</v>
      </c>
      <c r="AM385" s="383">
        <f t="shared" si="228"/>
        <v>0.18867924528301888</v>
      </c>
      <c r="AN385" s="38"/>
    </row>
    <row r="386" spans="1:40" ht="12.75" x14ac:dyDescent="0.2">
      <c r="A386" s="26"/>
      <c r="B386" s="38"/>
      <c r="C386" s="888" t="s">
        <v>987</v>
      </c>
      <c r="D386" s="889"/>
      <c r="E386" s="394">
        <v>3644</v>
      </c>
      <c r="F386" s="394">
        <f t="shared" ref="F386:L386" si="251">ROUND(E386*1.025,-0.1)</f>
        <v>3735</v>
      </c>
      <c r="G386" s="394">
        <f t="shared" si="251"/>
        <v>3828</v>
      </c>
      <c r="H386" s="394">
        <f t="shared" si="251"/>
        <v>3924</v>
      </c>
      <c r="I386" s="394">
        <f t="shared" si="251"/>
        <v>4022</v>
      </c>
      <c r="J386" s="394">
        <f t="shared" si="251"/>
        <v>4123</v>
      </c>
      <c r="K386" s="394">
        <f t="shared" si="251"/>
        <v>4226</v>
      </c>
      <c r="L386" s="394">
        <f t="shared" si="251"/>
        <v>4332</v>
      </c>
      <c r="M386" s="45"/>
      <c r="N386" s="382">
        <f t="shared" si="214"/>
        <v>91</v>
      </c>
      <c r="O386" s="383">
        <f t="shared" si="215"/>
        <v>2.4972557628979142E-2</v>
      </c>
      <c r="P386" s="382">
        <f t="shared" si="231"/>
        <v>93</v>
      </c>
      <c r="Q386" s="384">
        <f t="shared" si="216"/>
        <v>2.4899598393574297E-2</v>
      </c>
      <c r="R386" s="385">
        <f t="shared" si="232"/>
        <v>184</v>
      </c>
      <c r="S386" s="383">
        <f t="shared" si="217"/>
        <v>5.0493962678375415E-2</v>
      </c>
      <c r="T386" s="382">
        <f t="shared" si="233"/>
        <v>96</v>
      </c>
      <c r="U386" s="386">
        <f t="shared" si="218"/>
        <v>2.5078369905956112E-2</v>
      </c>
      <c r="V386" s="387">
        <f t="shared" si="234"/>
        <v>280</v>
      </c>
      <c r="W386" s="383">
        <f t="shared" si="219"/>
        <v>7.6838638858397368E-2</v>
      </c>
      <c r="X386" s="382">
        <f t="shared" si="235"/>
        <v>98</v>
      </c>
      <c r="Y386" s="386">
        <f t="shared" si="220"/>
        <v>2.4974515800203875E-2</v>
      </c>
      <c r="Z386" s="387">
        <f t="shared" si="236"/>
        <v>378</v>
      </c>
      <c r="AA386" s="384">
        <f t="shared" si="221"/>
        <v>0.10373216245883644</v>
      </c>
      <c r="AB386" s="382">
        <f t="shared" si="237"/>
        <v>101</v>
      </c>
      <c r="AC386" s="384">
        <f t="shared" si="222"/>
        <v>2.5111884634510195E-2</v>
      </c>
      <c r="AD386" s="385">
        <f t="shared" si="223"/>
        <v>479</v>
      </c>
      <c r="AE386" s="383">
        <f t="shared" si="224"/>
        <v>0.13144895718990121</v>
      </c>
      <c r="AF386" s="382">
        <f t="shared" si="238"/>
        <v>103</v>
      </c>
      <c r="AG386" s="386">
        <f t="shared" si="225"/>
        <v>2.4981809362114964E-2</v>
      </c>
      <c r="AH386" s="387">
        <f t="shared" si="239"/>
        <v>582</v>
      </c>
      <c r="AI386" s="383">
        <f t="shared" si="226"/>
        <v>0.1597145993413831</v>
      </c>
      <c r="AJ386" s="382">
        <f t="shared" si="240"/>
        <v>106</v>
      </c>
      <c r="AK386" s="384">
        <f t="shared" si="227"/>
        <v>2.5082820634169428E-2</v>
      </c>
      <c r="AL386" s="385">
        <f t="shared" si="241"/>
        <v>688</v>
      </c>
      <c r="AM386" s="383">
        <f t="shared" si="228"/>
        <v>0.18880351262349068</v>
      </c>
      <c r="AN386" s="38"/>
    </row>
    <row r="387" spans="1:40" ht="12.75" x14ac:dyDescent="0.2">
      <c r="A387" s="26"/>
      <c r="B387" s="38"/>
      <c r="C387" s="888" t="s">
        <v>988</v>
      </c>
      <c r="D387" s="889"/>
      <c r="E387" s="394">
        <v>5693</v>
      </c>
      <c r="F387" s="394">
        <f t="shared" ref="F387:L387" si="252">ROUND(E387*1.025,-0.1)</f>
        <v>5835</v>
      </c>
      <c r="G387" s="394">
        <f t="shared" si="252"/>
        <v>5981</v>
      </c>
      <c r="H387" s="394">
        <f t="shared" si="252"/>
        <v>6131</v>
      </c>
      <c r="I387" s="394">
        <f t="shared" si="252"/>
        <v>6284</v>
      </c>
      <c r="J387" s="394">
        <f t="shared" si="252"/>
        <v>6441</v>
      </c>
      <c r="K387" s="394">
        <f t="shared" si="252"/>
        <v>6602</v>
      </c>
      <c r="L387" s="394">
        <f t="shared" si="252"/>
        <v>6767</v>
      </c>
      <c r="M387" s="45"/>
      <c r="N387" s="382">
        <f t="shared" si="214"/>
        <v>142</v>
      </c>
      <c r="O387" s="383">
        <f t="shared" si="215"/>
        <v>2.4942912348498155E-2</v>
      </c>
      <c r="P387" s="382">
        <f t="shared" si="231"/>
        <v>146</v>
      </c>
      <c r="Q387" s="384">
        <f t="shared" si="216"/>
        <v>2.5021422450728362E-2</v>
      </c>
      <c r="R387" s="385">
        <f t="shared" si="232"/>
        <v>288</v>
      </c>
      <c r="S387" s="383">
        <f t="shared" si="217"/>
        <v>5.0588441946249778E-2</v>
      </c>
      <c r="T387" s="382">
        <f t="shared" si="233"/>
        <v>150</v>
      </c>
      <c r="U387" s="386">
        <f t="shared" si="218"/>
        <v>2.5079418157498746E-2</v>
      </c>
      <c r="V387" s="387">
        <f t="shared" si="234"/>
        <v>438</v>
      </c>
      <c r="W387" s="383">
        <f t="shared" si="219"/>
        <v>7.6936588793254879E-2</v>
      </c>
      <c r="X387" s="382">
        <f t="shared" si="235"/>
        <v>153</v>
      </c>
      <c r="Y387" s="386">
        <f t="shared" si="220"/>
        <v>2.4955145979448704E-2</v>
      </c>
      <c r="Z387" s="387">
        <f t="shared" si="236"/>
        <v>591</v>
      </c>
      <c r="AA387" s="384">
        <f t="shared" si="221"/>
        <v>0.10381169857720007</v>
      </c>
      <c r="AB387" s="382">
        <f t="shared" si="237"/>
        <v>157</v>
      </c>
      <c r="AC387" s="384">
        <f t="shared" si="222"/>
        <v>2.4984086569064291E-2</v>
      </c>
      <c r="AD387" s="385">
        <f t="shared" si="223"/>
        <v>748</v>
      </c>
      <c r="AE387" s="383">
        <f t="shared" si="224"/>
        <v>0.13138942561039874</v>
      </c>
      <c r="AF387" s="382">
        <f t="shared" si="238"/>
        <v>161</v>
      </c>
      <c r="AG387" s="386">
        <f t="shared" si="225"/>
        <v>2.4996118615121875E-2</v>
      </c>
      <c r="AH387" s="387">
        <f t="shared" si="239"/>
        <v>909</v>
      </c>
      <c r="AI387" s="383">
        <f t="shared" si="226"/>
        <v>0.15966976989285087</v>
      </c>
      <c r="AJ387" s="382">
        <f t="shared" si="240"/>
        <v>165</v>
      </c>
      <c r="AK387" s="384">
        <f t="shared" si="227"/>
        <v>2.4992426537412904E-2</v>
      </c>
      <c r="AL387" s="385">
        <f t="shared" si="241"/>
        <v>1074</v>
      </c>
      <c r="AM387" s="383">
        <f t="shared" si="228"/>
        <v>0.18865273142455646</v>
      </c>
      <c r="AN387" s="38"/>
    </row>
    <row r="388" spans="1:40" ht="12.75" x14ac:dyDescent="0.2">
      <c r="A388" s="26"/>
      <c r="B388" s="38"/>
      <c r="C388" s="888" t="s">
        <v>989</v>
      </c>
      <c r="D388" s="889"/>
      <c r="E388" s="394">
        <v>9620</v>
      </c>
      <c r="F388" s="394">
        <f t="shared" ref="F388:L388" si="253">ROUND(E388*1.025,-0.1)</f>
        <v>9861</v>
      </c>
      <c r="G388" s="394">
        <f t="shared" si="253"/>
        <v>10108</v>
      </c>
      <c r="H388" s="394">
        <f t="shared" si="253"/>
        <v>10361</v>
      </c>
      <c r="I388" s="394">
        <f t="shared" si="253"/>
        <v>10620</v>
      </c>
      <c r="J388" s="394">
        <f t="shared" si="253"/>
        <v>10886</v>
      </c>
      <c r="K388" s="394">
        <f t="shared" si="253"/>
        <v>11158</v>
      </c>
      <c r="L388" s="394">
        <f t="shared" si="253"/>
        <v>11437</v>
      </c>
      <c r="M388" s="45"/>
      <c r="N388" s="382">
        <f t="shared" si="214"/>
        <v>241</v>
      </c>
      <c r="O388" s="383">
        <f t="shared" si="215"/>
        <v>2.5051975051975053E-2</v>
      </c>
      <c r="P388" s="382">
        <f t="shared" si="231"/>
        <v>247</v>
      </c>
      <c r="Q388" s="384">
        <f t="shared" si="216"/>
        <v>2.5048169556840076E-2</v>
      </c>
      <c r="R388" s="385">
        <f t="shared" si="232"/>
        <v>488</v>
      </c>
      <c r="S388" s="383">
        <f t="shared" si="217"/>
        <v>5.072765072765073E-2</v>
      </c>
      <c r="T388" s="382">
        <f t="shared" si="233"/>
        <v>253</v>
      </c>
      <c r="U388" s="386">
        <f t="shared" si="218"/>
        <v>2.5029679461812424E-2</v>
      </c>
      <c r="V388" s="387">
        <f t="shared" si="234"/>
        <v>741</v>
      </c>
      <c r="W388" s="383">
        <f t="shared" si="219"/>
        <v>7.7027027027027031E-2</v>
      </c>
      <c r="X388" s="382">
        <f t="shared" si="235"/>
        <v>259</v>
      </c>
      <c r="Y388" s="386">
        <f t="shared" si="220"/>
        <v>2.4997587105491749E-2</v>
      </c>
      <c r="Z388" s="387">
        <f t="shared" si="236"/>
        <v>1000</v>
      </c>
      <c r="AA388" s="384">
        <f t="shared" si="221"/>
        <v>0.10395010395010396</v>
      </c>
      <c r="AB388" s="382">
        <f t="shared" si="237"/>
        <v>266</v>
      </c>
      <c r="AC388" s="384">
        <f t="shared" si="222"/>
        <v>2.5047080979284368E-2</v>
      </c>
      <c r="AD388" s="385">
        <f t="shared" si="223"/>
        <v>1266</v>
      </c>
      <c r="AE388" s="383">
        <f t="shared" si="224"/>
        <v>0.13160083160083161</v>
      </c>
      <c r="AF388" s="382">
        <f t="shared" si="238"/>
        <v>272</v>
      </c>
      <c r="AG388" s="386">
        <f t="shared" si="225"/>
        <v>2.4986220834098842E-2</v>
      </c>
      <c r="AH388" s="387">
        <f t="shared" si="239"/>
        <v>1538</v>
      </c>
      <c r="AI388" s="383">
        <f t="shared" si="226"/>
        <v>0.15987525987525988</v>
      </c>
      <c r="AJ388" s="382">
        <f t="shared" si="240"/>
        <v>279</v>
      </c>
      <c r="AK388" s="384">
        <f t="shared" si="227"/>
        <v>2.500448108980104E-2</v>
      </c>
      <c r="AL388" s="385">
        <f t="shared" si="241"/>
        <v>1817</v>
      </c>
      <c r="AM388" s="383">
        <f t="shared" si="228"/>
        <v>0.18887733887733887</v>
      </c>
      <c r="AN388" s="38"/>
    </row>
    <row r="389" spans="1:40" ht="12.75" x14ac:dyDescent="0.2">
      <c r="A389" s="26"/>
      <c r="B389" s="38"/>
      <c r="C389" s="888" t="s">
        <v>990</v>
      </c>
      <c r="D389" s="889"/>
      <c r="E389" s="394">
        <v>14576</v>
      </c>
      <c r="F389" s="394">
        <f t="shared" ref="F389:L389" si="254">ROUND(E389*1.025,-0.1)</f>
        <v>14940</v>
      </c>
      <c r="G389" s="394">
        <f t="shared" si="254"/>
        <v>15314</v>
      </c>
      <c r="H389" s="394">
        <f t="shared" si="254"/>
        <v>15697</v>
      </c>
      <c r="I389" s="394">
        <f t="shared" si="254"/>
        <v>16089</v>
      </c>
      <c r="J389" s="394">
        <f t="shared" si="254"/>
        <v>16491</v>
      </c>
      <c r="K389" s="394">
        <f t="shared" si="254"/>
        <v>16903</v>
      </c>
      <c r="L389" s="394">
        <f t="shared" si="254"/>
        <v>17326</v>
      </c>
      <c r="M389" s="45"/>
      <c r="N389" s="382">
        <f t="shared" si="214"/>
        <v>364</v>
      </c>
      <c r="O389" s="383">
        <f t="shared" si="215"/>
        <v>2.4972557628979142E-2</v>
      </c>
      <c r="P389" s="382">
        <f>IF(G389=0,"",IF(F389=0,"",G389-F389))</f>
        <v>374</v>
      </c>
      <c r="Q389" s="384">
        <f t="shared" si="216"/>
        <v>2.5033467202141901E-2</v>
      </c>
      <c r="R389" s="385">
        <f>IF(P389="","",P389+N389)</f>
        <v>738</v>
      </c>
      <c r="S389" s="383">
        <f t="shared" si="217"/>
        <v>5.0631174533479692E-2</v>
      </c>
      <c r="T389" s="382">
        <f>IF(H389=0,"",IF(G389=0,"",H389-G389))</f>
        <v>383</v>
      </c>
      <c r="U389" s="386">
        <f t="shared" si="218"/>
        <v>2.5009794958861173E-2</v>
      </c>
      <c r="V389" s="387">
        <f>IF(T389="","",T389+R389)</f>
        <v>1121</v>
      </c>
      <c r="W389" s="383">
        <f t="shared" si="219"/>
        <v>7.69072447859495E-2</v>
      </c>
      <c r="X389" s="382">
        <f>IF(I389=0,"",IF(H389=0,"",I389-H389))</f>
        <v>392</v>
      </c>
      <c r="Y389" s="386">
        <f t="shared" si="220"/>
        <v>2.497292476269351E-2</v>
      </c>
      <c r="Z389" s="387">
        <f>IF(X389="","",X389+V389)</f>
        <v>1513</v>
      </c>
      <c r="AA389" s="384">
        <f t="shared" si="221"/>
        <v>0.10380076838638859</v>
      </c>
      <c r="AB389" s="382">
        <f>IF(J389=0,"",IF(I389=0,"",J389-I389))</f>
        <v>402</v>
      </c>
      <c r="AC389" s="384">
        <f t="shared" si="222"/>
        <v>2.4986015289949655E-2</v>
      </c>
      <c r="AD389" s="385">
        <f t="shared" si="223"/>
        <v>1915</v>
      </c>
      <c r="AE389" s="383">
        <f t="shared" si="224"/>
        <v>0.13138035126234907</v>
      </c>
      <c r="AF389" s="382">
        <f>IF(K389=0,"",IF(J389=0,"",K389-J389))</f>
        <v>412</v>
      </c>
      <c r="AG389" s="386">
        <f t="shared" si="225"/>
        <v>2.498332423746286E-2</v>
      </c>
      <c r="AH389" s="387">
        <f>IF(AF389="","",AF389+AD389)</f>
        <v>2327</v>
      </c>
      <c r="AI389" s="383">
        <f t="shared" si="226"/>
        <v>0.15964599341383096</v>
      </c>
      <c r="AJ389" s="382">
        <f>IF(L389=0,"",IF(K389=0,"",L389-K389))</f>
        <v>423</v>
      </c>
      <c r="AK389" s="384">
        <f t="shared" si="227"/>
        <v>2.5025143465656985E-2</v>
      </c>
      <c r="AL389" s="385">
        <f>IF(AJ389="","",AJ389+AH389)</f>
        <v>2750</v>
      </c>
      <c r="AM389" s="383">
        <f t="shared" si="228"/>
        <v>0.18866630076838639</v>
      </c>
      <c r="AN389" s="38"/>
    </row>
    <row r="390" spans="1:40" ht="12.75" x14ac:dyDescent="0.2">
      <c r="A390" s="26"/>
      <c r="B390" s="38"/>
      <c r="C390" s="888" t="s">
        <v>991</v>
      </c>
      <c r="D390" s="889"/>
      <c r="E390" s="400">
        <v>18447</v>
      </c>
      <c r="F390" s="394">
        <f t="shared" ref="F390:L390" si="255">ROUND(E390*1.025,-0.1)</f>
        <v>18908</v>
      </c>
      <c r="G390" s="394">
        <f t="shared" si="255"/>
        <v>19381</v>
      </c>
      <c r="H390" s="394">
        <f t="shared" si="255"/>
        <v>19866</v>
      </c>
      <c r="I390" s="394">
        <f t="shared" si="255"/>
        <v>20363</v>
      </c>
      <c r="J390" s="394">
        <f t="shared" si="255"/>
        <v>20872</v>
      </c>
      <c r="K390" s="394">
        <f t="shared" si="255"/>
        <v>21394</v>
      </c>
      <c r="L390" s="394">
        <f t="shared" si="255"/>
        <v>21929</v>
      </c>
      <c r="M390" s="45"/>
      <c r="N390" s="382">
        <f t="shared" si="214"/>
        <v>461</v>
      </c>
      <c r="O390" s="383">
        <f t="shared" si="215"/>
        <v>2.4990513362606385E-2</v>
      </c>
      <c r="P390" s="382">
        <f t="shared" si="231"/>
        <v>473</v>
      </c>
      <c r="Q390" s="384">
        <f t="shared" si="216"/>
        <v>2.5015866299978845E-2</v>
      </c>
      <c r="R390" s="385">
        <f t="shared" si="232"/>
        <v>934</v>
      </c>
      <c r="S390" s="383">
        <f t="shared" si="217"/>
        <v>5.0631539003632028E-2</v>
      </c>
      <c r="T390" s="382">
        <f t="shared" si="233"/>
        <v>485</v>
      </c>
      <c r="U390" s="386">
        <f t="shared" si="218"/>
        <v>2.5024508539291057E-2</v>
      </c>
      <c r="V390" s="387">
        <f t="shared" si="234"/>
        <v>1419</v>
      </c>
      <c r="W390" s="383">
        <f t="shared" si="219"/>
        <v>7.6923076923076927E-2</v>
      </c>
      <c r="X390" s="382">
        <f t="shared" si="235"/>
        <v>497</v>
      </c>
      <c r="Y390" s="386">
        <f t="shared" si="220"/>
        <v>2.5017618040873855E-2</v>
      </c>
      <c r="Z390" s="387">
        <f t="shared" si="236"/>
        <v>1916</v>
      </c>
      <c r="AA390" s="384">
        <f t="shared" si="221"/>
        <v>0.10386512712094108</v>
      </c>
      <c r="AB390" s="382">
        <f t="shared" si="237"/>
        <v>509</v>
      </c>
      <c r="AC390" s="384">
        <f t="shared" si="222"/>
        <v>2.4996316849187253E-2</v>
      </c>
      <c r="AD390" s="385">
        <f t="shared" si="223"/>
        <v>2425</v>
      </c>
      <c r="AE390" s="383">
        <f t="shared" si="224"/>
        <v>0.13145768959722448</v>
      </c>
      <c r="AF390" s="382">
        <f t="shared" si="238"/>
        <v>522</v>
      </c>
      <c r="AG390" s="386">
        <f t="shared" si="225"/>
        <v>2.5009582215408201E-2</v>
      </c>
      <c r="AH390" s="387">
        <f t="shared" si="239"/>
        <v>2947</v>
      </c>
      <c r="AI390" s="383">
        <f t="shared" si="226"/>
        <v>0.15975497370846209</v>
      </c>
      <c r="AJ390" s="382">
        <f t="shared" si="240"/>
        <v>535</v>
      </c>
      <c r="AK390" s="384">
        <f t="shared" si="227"/>
        <v>2.5007011311582686E-2</v>
      </c>
      <c r="AL390" s="385">
        <f t="shared" si="241"/>
        <v>3482</v>
      </c>
      <c r="AM390" s="383">
        <f t="shared" si="228"/>
        <v>0.18875697945465386</v>
      </c>
      <c r="AN390" s="38"/>
    </row>
    <row r="391" spans="1:40" ht="12.75" x14ac:dyDescent="0.2">
      <c r="A391" s="26"/>
      <c r="B391" s="38"/>
      <c r="C391" s="888" t="s">
        <v>992</v>
      </c>
      <c r="D391" s="889"/>
      <c r="E391" s="394">
        <v>22775</v>
      </c>
      <c r="F391" s="394">
        <f t="shared" ref="F391:L391" si="256">ROUND(E391*1.025,-0.1)</f>
        <v>23344</v>
      </c>
      <c r="G391" s="394">
        <f t="shared" si="256"/>
        <v>23928</v>
      </c>
      <c r="H391" s="394">
        <f t="shared" si="256"/>
        <v>24526</v>
      </c>
      <c r="I391" s="394">
        <f t="shared" si="256"/>
        <v>25139</v>
      </c>
      <c r="J391" s="394">
        <f t="shared" si="256"/>
        <v>25767</v>
      </c>
      <c r="K391" s="394">
        <f t="shared" si="256"/>
        <v>26411</v>
      </c>
      <c r="L391" s="394">
        <f t="shared" si="256"/>
        <v>27071</v>
      </c>
      <c r="M391" s="45"/>
      <c r="N391" s="382">
        <f t="shared" si="214"/>
        <v>569</v>
      </c>
      <c r="O391" s="383">
        <f t="shared" si="215"/>
        <v>2.4983534577387487E-2</v>
      </c>
      <c r="P391" s="382">
        <f t="shared" si="231"/>
        <v>584</v>
      </c>
      <c r="Q391" s="384">
        <f t="shared" si="216"/>
        <v>2.5017135023989032E-2</v>
      </c>
      <c r="R391" s="385">
        <f t="shared" si="232"/>
        <v>1153</v>
      </c>
      <c r="S391" s="383">
        <f t="shared" si="217"/>
        <v>5.0625686059275518E-2</v>
      </c>
      <c r="T391" s="382">
        <f t="shared" si="233"/>
        <v>598</v>
      </c>
      <c r="U391" s="386">
        <f t="shared" si="218"/>
        <v>2.4991641591440988E-2</v>
      </c>
      <c r="V391" s="387">
        <f t="shared" si="234"/>
        <v>1751</v>
      </c>
      <c r="W391" s="383">
        <f t="shared" si="219"/>
        <v>7.6882546652030731E-2</v>
      </c>
      <c r="X391" s="382">
        <f t="shared" si="235"/>
        <v>613</v>
      </c>
      <c r="Y391" s="386">
        <f t="shared" si="220"/>
        <v>2.4993884041425427E-2</v>
      </c>
      <c r="Z391" s="387">
        <f t="shared" si="236"/>
        <v>2364</v>
      </c>
      <c r="AA391" s="384">
        <f t="shared" si="221"/>
        <v>0.1037980241492865</v>
      </c>
      <c r="AB391" s="382">
        <f t="shared" si="237"/>
        <v>628</v>
      </c>
      <c r="AC391" s="384">
        <f t="shared" si="222"/>
        <v>2.4981105055889255E-2</v>
      </c>
      <c r="AD391" s="385">
        <f t="shared" si="223"/>
        <v>2992</v>
      </c>
      <c r="AE391" s="383">
        <f t="shared" si="224"/>
        <v>0.1313721185510428</v>
      </c>
      <c r="AF391" s="382">
        <f t="shared" si="238"/>
        <v>644</v>
      </c>
      <c r="AG391" s="386">
        <f t="shared" si="225"/>
        <v>2.4993208367291495E-2</v>
      </c>
      <c r="AH391" s="387">
        <f t="shared" si="239"/>
        <v>3636</v>
      </c>
      <c r="AI391" s="383">
        <f t="shared" si="226"/>
        <v>0.15964873765093304</v>
      </c>
      <c r="AJ391" s="382">
        <f t="shared" si="240"/>
        <v>660</v>
      </c>
      <c r="AK391" s="384">
        <f t="shared" si="227"/>
        <v>2.4989587671803416E-2</v>
      </c>
      <c r="AL391" s="385">
        <f t="shared" si="241"/>
        <v>4296</v>
      </c>
      <c r="AM391" s="383">
        <f t="shared" si="228"/>
        <v>0.1886278814489572</v>
      </c>
      <c r="AN391" s="38"/>
    </row>
    <row r="392" spans="1:40" ht="12.75" x14ac:dyDescent="0.2">
      <c r="A392" s="26"/>
      <c r="B392" s="38"/>
      <c r="C392" s="888" t="s">
        <v>993</v>
      </c>
      <c r="D392" s="889"/>
      <c r="E392" s="394">
        <v>819</v>
      </c>
      <c r="F392" s="394">
        <f t="shared" ref="F392:L392" si="257">ROUND(E392*1.025,-0.1)</f>
        <v>839</v>
      </c>
      <c r="G392" s="394">
        <f t="shared" si="257"/>
        <v>860</v>
      </c>
      <c r="H392" s="394">
        <f t="shared" si="257"/>
        <v>882</v>
      </c>
      <c r="I392" s="394">
        <f t="shared" si="257"/>
        <v>904</v>
      </c>
      <c r="J392" s="394">
        <f t="shared" si="257"/>
        <v>927</v>
      </c>
      <c r="K392" s="394">
        <f t="shared" si="257"/>
        <v>950</v>
      </c>
      <c r="L392" s="394">
        <f t="shared" si="257"/>
        <v>974</v>
      </c>
      <c r="M392" s="45"/>
      <c r="N392" s="382">
        <f t="shared" si="214"/>
        <v>20</v>
      </c>
      <c r="O392" s="383">
        <f t="shared" si="215"/>
        <v>2.442002442002442E-2</v>
      </c>
      <c r="P392" s="382">
        <f t="shared" si="231"/>
        <v>21</v>
      </c>
      <c r="Q392" s="384">
        <f t="shared" si="216"/>
        <v>2.5029797377830752E-2</v>
      </c>
      <c r="R392" s="385">
        <f t="shared" si="232"/>
        <v>41</v>
      </c>
      <c r="S392" s="383">
        <f t="shared" si="217"/>
        <v>5.0061050061050064E-2</v>
      </c>
      <c r="T392" s="382">
        <f t="shared" si="233"/>
        <v>22</v>
      </c>
      <c r="U392" s="386">
        <f t="shared" si="218"/>
        <v>2.5581395348837209E-2</v>
      </c>
      <c r="V392" s="387">
        <f t="shared" si="234"/>
        <v>63</v>
      </c>
      <c r="W392" s="383">
        <f t="shared" si="219"/>
        <v>7.6923076923076927E-2</v>
      </c>
      <c r="X392" s="382">
        <f t="shared" si="235"/>
        <v>22</v>
      </c>
      <c r="Y392" s="386">
        <f t="shared" si="220"/>
        <v>2.4943310657596373E-2</v>
      </c>
      <c r="Z392" s="387">
        <f t="shared" si="236"/>
        <v>85</v>
      </c>
      <c r="AA392" s="384">
        <f t="shared" si="221"/>
        <v>0.10378510378510379</v>
      </c>
      <c r="AB392" s="382">
        <f t="shared" si="237"/>
        <v>23</v>
      </c>
      <c r="AC392" s="384">
        <f t="shared" si="222"/>
        <v>2.5442477876106196E-2</v>
      </c>
      <c r="AD392" s="385">
        <f t="shared" si="223"/>
        <v>108</v>
      </c>
      <c r="AE392" s="383">
        <f t="shared" si="224"/>
        <v>0.13186813186813187</v>
      </c>
      <c r="AF392" s="382">
        <f t="shared" si="238"/>
        <v>23</v>
      </c>
      <c r="AG392" s="386">
        <f t="shared" si="225"/>
        <v>2.4811218985976269E-2</v>
      </c>
      <c r="AH392" s="387">
        <f t="shared" si="239"/>
        <v>131</v>
      </c>
      <c r="AI392" s="383">
        <f t="shared" si="226"/>
        <v>0.15995115995115994</v>
      </c>
      <c r="AJ392" s="382">
        <f t="shared" si="240"/>
        <v>24</v>
      </c>
      <c r="AK392" s="384">
        <f t="shared" si="227"/>
        <v>2.5263157894736842E-2</v>
      </c>
      <c r="AL392" s="385">
        <f t="shared" si="241"/>
        <v>155</v>
      </c>
      <c r="AM392" s="383">
        <f t="shared" si="228"/>
        <v>0.18925518925518925</v>
      </c>
      <c r="AN392" s="38"/>
    </row>
    <row r="393" spans="1:40" ht="13.5" thickBot="1" x14ac:dyDescent="0.25">
      <c r="A393" s="26"/>
      <c r="B393" s="38"/>
      <c r="C393" s="892"/>
      <c r="D393" s="893"/>
      <c r="E393" s="548"/>
      <c r="F393" s="548"/>
      <c r="G393" s="548"/>
      <c r="H393" s="548"/>
      <c r="I393" s="548"/>
      <c r="J393" s="548"/>
      <c r="K393" s="548"/>
      <c r="L393" s="778"/>
      <c r="M393" s="45"/>
      <c r="N393" s="388" t="str">
        <f t="shared" si="214"/>
        <v/>
      </c>
      <c r="O393" s="389" t="str">
        <f t="shared" si="215"/>
        <v/>
      </c>
      <c r="P393" s="388" t="str">
        <f t="shared" si="231"/>
        <v/>
      </c>
      <c r="Q393" s="390" t="str">
        <f t="shared" si="216"/>
        <v/>
      </c>
      <c r="R393" s="391" t="str">
        <f t="shared" si="232"/>
        <v/>
      </c>
      <c r="S393" s="389" t="str">
        <f t="shared" si="217"/>
        <v/>
      </c>
      <c r="T393" s="388" t="str">
        <f t="shared" si="233"/>
        <v/>
      </c>
      <c r="U393" s="392" t="str">
        <f t="shared" si="218"/>
        <v/>
      </c>
      <c r="V393" s="393" t="str">
        <f t="shared" si="234"/>
        <v/>
      </c>
      <c r="W393" s="389" t="str">
        <f t="shared" si="219"/>
        <v/>
      </c>
      <c r="X393" s="388" t="str">
        <f t="shared" si="235"/>
        <v/>
      </c>
      <c r="Y393" s="392" t="str">
        <f t="shared" si="220"/>
        <v/>
      </c>
      <c r="Z393" s="393" t="str">
        <f t="shared" si="236"/>
        <v/>
      </c>
      <c r="AA393" s="390" t="str">
        <f t="shared" si="221"/>
        <v/>
      </c>
      <c r="AB393" s="388" t="str">
        <f t="shared" si="237"/>
        <v/>
      </c>
      <c r="AC393" s="390" t="str">
        <f t="shared" si="222"/>
        <v/>
      </c>
      <c r="AD393" s="391" t="str">
        <f t="shared" si="223"/>
        <v/>
      </c>
      <c r="AE393" s="389" t="str">
        <f t="shared" si="224"/>
        <v/>
      </c>
      <c r="AF393" s="388" t="str">
        <f t="shared" si="238"/>
        <v/>
      </c>
      <c r="AG393" s="392" t="str">
        <f t="shared" si="225"/>
        <v/>
      </c>
      <c r="AH393" s="393" t="str">
        <f t="shared" si="239"/>
        <v/>
      </c>
      <c r="AI393" s="389" t="str">
        <f t="shared" si="226"/>
        <v/>
      </c>
      <c r="AJ393" s="388" t="str">
        <f t="shared" si="240"/>
        <v/>
      </c>
      <c r="AK393" s="390" t="str">
        <f t="shared" si="227"/>
        <v/>
      </c>
      <c r="AL393" s="391" t="str">
        <f t="shared" si="241"/>
        <v/>
      </c>
      <c r="AM393" s="389" t="str">
        <f t="shared" si="228"/>
        <v/>
      </c>
      <c r="AN393" s="38"/>
    </row>
    <row r="394" spans="1:40" ht="12.75" thickTop="1" x14ac:dyDescent="0.2">
      <c r="A394" s="26"/>
      <c r="B394" s="38"/>
      <c r="C394" s="38"/>
      <c r="D394" s="38"/>
      <c r="E394" s="38"/>
      <c r="F394" s="38"/>
      <c r="G394" s="38"/>
      <c r="H394" s="38"/>
      <c r="I394" s="38"/>
      <c r="J394" s="38"/>
      <c r="K394" s="38"/>
      <c r="L394" s="38"/>
      <c r="M394" s="38"/>
      <c r="N394" s="259"/>
      <c r="O394" s="38"/>
      <c r="P394" s="38"/>
      <c r="Q394" s="38"/>
      <c r="R394" s="38"/>
      <c r="S394" s="38"/>
      <c r="T394" s="38"/>
      <c r="U394" s="38"/>
      <c r="V394" s="38"/>
      <c r="W394" s="38"/>
      <c r="X394" s="38"/>
      <c r="Y394" s="38"/>
      <c r="Z394" s="38"/>
      <c r="AA394" s="38"/>
      <c r="AB394" s="38"/>
      <c r="AC394" s="38"/>
      <c r="AD394" s="38"/>
      <c r="AE394" s="38"/>
      <c r="AF394" s="38"/>
      <c r="AG394" s="38"/>
      <c r="AH394" s="38"/>
      <c r="AI394" s="38"/>
      <c r="AJ394" s="38"/>
      <c r="AK394" s="38"/>
      <c r="AL394" s="38"/>
      <c r="AM394" s="38"/>
      <c r="AN394" s="38"/>
    </row>
    <row r="395" spans="1:40" x14ac:dyDescent="0.2">
      <c r="A395" s="26"/>
      <c r="B395" s="38"/>
      <c r="C395" s="38"/>
      <c r="D395" s="38"/>
      <c r="E395" s="38"/>
      <c r="F395" s="38"/>
      <c r="G395" s="38"/>
      <c r="H395" s="38"/>
      <c r="I395" s="38"/>
      <c r="J395" s="38"/>
      <c r="K395" s="38"/>
      <c r="L395" s="38"/>
      <c r="M395" s="38"/>
      <c r="N395" s="38"/>
      <c r="O395" s="38"/>
      <c r="P395" s="38"/>
      <c r="Q395" s="38"/>
      <c r="R395" s="38"/>
      <c r="S395" s="38"/>
      <c r="T395" s="38"/>
      <c r="U395" s="38"/>
      <c r="V395" s="38"/>
      <c r="W395" s="38"/>
      <c r="X395" s="38"/>
      <c r="Y395" s="38"/>
      <c r="Z395" s="38"/>
      <c r="AA395" s="38"/>
      <c r="AB395" s="38"/>
      <c r="AC395" s="38"/>
      <c r="AD395" s="38"/>
      <c r="AE395" s="38"/>
      <c r="AF395" s="38"/>
      <c r="AG395" s="38"/>
      <c r="AH395" s="38"/>
      <c r="AI395" s="38"/>
      <c r="AJ395" s="38"/>
      <c r="AK395" s="38"/>
      <c r="AL395" s="38"/>
      <c r="AM395" s="38"/>
      <c r="AN395" s="38"/>
    </row>
    <row r="396" spans="1:40" ht="15.75" x14ac:dyDescent="0.25">
      <c r="A396" s="26"/>
      <c r="B396" s="38"/>
      <c r="C396" s="83" t="s">
        <v>67</v>
      </c>
      <c r="D396" s="38"/>
      <c r="E396" s="38"/>
      <c r="F396" s="38"/>
      <c r="G396" s="38"/>
      <c r="H396" s="38"/>
      <c r="I396" s="38"/>
      <c r="J396" s="38"/>
      <c r="K396" s="38"/>
      <c r="L396" s="38"/>
      <c r="M396" s="38"/>
      <c r="N396" s="83"/>
      <c r="O396" s="38"/>
      <c r="P396" s="38"/>
      <c r="Q396" s="38"/>
      <c r="R396" s="38"/>
      <c r="S396" s="38"/>
      <c r="T396" s="38"/>
      <c r="U396" s="38"/>
      <c r="V396" s="38"/>
      <c r="W396" s="38"/>
      <c r="X396" s="38"/>
      <c r="Y396" s="38"/>
      <c r="Z396" s="38"/>
      <c r="AA396" s="38"/>
      <c r="AB396" s="38"/>
      <c r="AC396" s="38"/>
      <c r="AD396" s="38"/>
      <c r="AE396" s="38"/>
      <c r="AF396" s="38"/>
      <c r="AG396" s="38"/>
      <c r="AH396" s="38"/>
      <c r="AI396" s="38"/>
      <c r="AJ396" s="38"/>
      <c r="AK396" s="38"/>
      <c r="AL396" s="38"/>
      <c r="AM396" s="38"/>
      <c r="AN396" s="38"/>
    </row>
    <row r="397" spans="1:40" ht="12.75" thickBot="1" x14ac:dyDescent="0.25">
      <c r="A397" s="26"/>
      <c r="B397" s="38"/>
      <c r="C397" s="38"/>
      <c r="D397" s="38"/>
      <c r="E397" s="38"/>
      <c r="F397" s="38"/>
      <c r="G397" s="38"/>
      <c r="H397" s="38"/>
      <c r="I397" s="38"/>
      <c r="J397" s="38"/>
      <c r="K397" s="38"/>
      <c r="L397" s="38"/>
      <c r="M397" s="38"/>
      <c r="N397" s="261"/>
      <c r="O397" s="38"/>
      <c r="P397" s="38"/>
      <c r="Q397" s="38"/>
      <c r="R397" s="38"/>
      <c r="S397" s="38"/>
      <c r="T397" s="38"/>
      <c r="U397" s="38"/>
      <c r="V397" s="38"/>
      <c r="W397" s="38"/>
      <c r="X397" s="38"/>
      <c r="Y397" s="38"/>
      <c r="Z397" s="38"/>
      <c r="AA397" s="38"/>
      <c r="AB397" s="38"/>
      <c r="AC397" s="38"/>
      <c r="AD397" s="38"/>
      <c r="AE397" s="38"/>
      <c r="AF397" s="38"/>
      <c r="AG397" s="38"/>
      <c r="AH397" s="38"/>
      <c r="AI397" s="38"/>
      <c r="AJ397" s="38"/>
      <c r="AK397" s="38"/>
      <c r="AL397" s="38"/>
      <c r="AM397" s="38"/>
      <c r="AN397" s="38"/>
    </row>
    <row r="398" spans="1:40" ht="17.25" thickTop="1" thickBot="1" x14ac:dyDescent="0.3">
      <c r="A398" s="26"/>
      <c r="B398" s="38"/>
      <c r="C398" s="38"/>
      <c r="D398" s="38"/>
      <c r="E398" s="38"/>
      <c r="F398" s="872" t="s">
        <v>67</v>
      </c>
      <c r="G398" s="873"/>
      <c r="H398" s="873"/>
      <c r="I398" s="873"/>
      <c r="J398" s="873"/>
      <c r="K398" s="873"/>
      <c r="L398" s="874"/>
      <c r="M398" s="45"/>
      <c r="N398" s="878" t="s">
        <v>771</v>
      </c>
      <c r="O398" s="879"/>
      <c r="P398" s="879"/>
      <c r="Q398" s="879"/>
      <c r="R398" s="879"/>
      <c r="S398" s="879"/>
      <c r="T398" s="879"/>
      <c r="U398" s="879"/>
      <c r="V398" s="879"/>
      <c r="W398" s="879"/>
      <c r="X398" s="879"/>
      <c r="Y398" s="879"/>
      <c r="Z398" s="879"/>
      <c r="AA398" s="879"/>
      <c r="AB398" s="879"/>
      <c r="AC398" s="879"/>
      <c r="AD398" s="879"/>
      <c r="AE398" s="879"/>
      <c r="AF398" s="879"/>
      <c r="AG398" s="879"/>
      <c r="AH398" s="879"/>
      <c r="AI398" s="879"/>
      <c r="AJ398" s="879"/>
      <c r="AK398" s="879"/>
      <c r="AL398" s="879"/>
      <c r="AM398" s="880"/>
      <c r="AN398" s="38"/>
    </row>
    <row r="399" spans="1:40" ht="39" customHeight="1" thickTop="1" x14ac:dyDescent="0.2">
      <c r="A399" s="26"/>
      <c r="B399" s="38"/>
      <c r="C399" s="890" t="s">
        <v>49</v>
      </c>
      <c r="D399" s="891"/>
      <c r="E399" s="773" t="s">
        <v>783</v>
      </c>
      <c r="F399" s="773" t="s">
        <v>50</v>
      </c>
      <c r="G399" s="773" t="s">
        <v>51</v>
      </c>
      <c r="H399" s="773" t="s">
        <v>52</v>
      </c>
      <c r="I399" s="773" t="s">
        <v>53</v>
      </c>
      <c r="J399" s="773" t="s">
        <v>54</v>
      </c>
      <c r="K399" s="773" t="s">
        <v>55</v>
      </c>
      <c r="L399" s="774" t="s">
        <v>56</v>
      </c>
      <c r="M399" s="279"/>
      <c r="N399" s="885" t="s">
        <v>57</v>
      </c>
      <c r="O399" s="887"/>
      <c r="P399" s="885" t="s">
        <v>58</v>
      </c>
      <c r="Q399" s="886"/>
      <c r="R399" s="886"/>
      <c r="S399" s="887"/>
      <c r="T399" s="885" t="s">
        <v>59</v>
      </c>
      <c r="U399" s="886"/>
      <c r="V399" s="886"/>
      <c r="W399" s="887"/>
      <c r="X399" s="875" t="s">
        <v>60</v>
      </c>
      <c r="Y399" s="876"/>
      <c r="Z399" s="876"/>
      <c r="AA399" s="877"/>
      <c r="AB399" s="875" t="s">
        <v>61</v>
      </c>
      <c r="AC399" s="876"/>
      <c r="AD399" s="876"/>
      <c r="AE399" s="877"/>
      <c r="AF399" s="875" t="s">
        <v>62</v>
      </c>
      <c r="AG399" s="876"/>
      <c r="AH399" s="876"/>
      <c r="AI399" s="877"/>
      <c r="AJ399" s="875" t="s">
        <v>63</v>
      </c>
      <c r="AK399" s="876"/>
      <c r="AL399" s="876"/>
      <c r="AM399" s="877"/>
      <c r="AN399" s="38"/>
    </row>
    <row r="400" spans="1:40" ht="12.75" x14ac:dyDescent="0.2">
      <c r="A400" s="26"/>
      <c r="B400" s="38"/>
      <c r="C400" s="775"/>
      <c r="D400" s="87"/>
      <c r="E400" s="158" t="str">
        <f>E373</f>
        <v>2016-17</v>
      </c>
      <c r="F400" s="158" t="str">
        <f t="shared" ref="F400:L400" si="258">F373</f>
        <v>2017-18</v>
      </c>
      <c r="G400" s="158" t="str">
        <f t="shared" si="258"/>
        <v>2018-19</v>
      </c>
      <c r="H400" s="158" t="str">
        <f t="shared" si="258"/>
        <v>2019-20</v>
      </c>
      <c r="I400" s="158" t="str">
        <f t="shared" si="258"/>
        <v>2020-21</v>
      </c>
      <c r="J400" s="158" t="str">
        <f t="shared" si="258"/>
        <v>2021-22</v>
      </c>
      <c r="K400" s="158" t="str">
        <f t="shared" si="258"/>
        <v>2022-23</v>
      </c>
      <c r="L400" s="722" t="str">
        <f t="shared" si="258"/>
        <v>2023-24</v>
      </c>
      <c r="M400" s="279"/>
      <c r="N400" s="238" t="s">
        <v>45</v>
      </c>
      <c r="O400" s="235" t="s">
        <v>68</v>
      </c>
      <c r="P400" s="238" t="s">
        <v>45</v>
      </c>
      <c r="Q400" s="234" t="s">
        <v>68</v>
      </c>
      <c r="R400" s="231" t="s">
        <v>46</v>
      </c>
      <c r="S400" s="235" t="s">
        <v>68</v>
      </c>
      <c r="T400" s="238" t="s">
        <v>45</v>
      </c>
      <c r="U400" s="234" t="s">
        <v>68</v>
      </c>
      <c r="V400" s="231" t="s">
        <v>46</v>
      </c>
      <c r="W400" s="235" t="s">
        <v>68</v>
      </c>
      <c r="X400" s="238" t="s">
        <v>45</v>
      </c>
      <c r="Y400" s="234" t="s">
        <v>68</v>
      </c>
      <c r="Z400" s="231" t="s">
        <v>46</v>
      </c>
      <c r="AA400" s="235" t="s">
        <v>68</v>
      </c>
      <c r="AB400" s="238" t="s">
        <v>45</v>
      </c>
      <c r="AC400" s="234" t="s">
        <v>68</v>
      </c>
      <c r="AD400" s="231" t="s">
        <v>46</v>
      </c>
      <c r="AE400" s="235" t="s">
        <v>68</v>
      </c>
      <c r="AF400" s="238" t="s">
        <v>45</v>
      </c>
      <c r="AG400" s="234" t="s">
        <v>68</v>
      </c>
      <c r="AH400" s="231" t="s">
        <v>46</v>
      </c>
      <c r="AI400" s="235" t="s">
        <v>68</v>
      </c>
      <c r="AJ400" s="238" t="s">
        <v>45</v>
      </c>
      <c r="AK400" s="231" t="s">
        <v>68</v>
      </c>
      <c r="AL400" s="232" t="s">
        <v>46</v>
      </c>
      <c r="AM400" s="235" t="s">
        <v>68</v>
      </c>
      <c r="AN400" s="38"/>
    </row>
    <row r="401" spans="1:40" ht="12.75" x14ac:dyDescent="0.2">
      <c r="A401" s="26"/>
      <c r="B401" s="38"/>
      <c r="C401" s="888"/>
      <c r="D401" s="889"/>
      <c r="E401" s="394"/>
      <c r="F401" s="394"/>
      <c r="G401" s="394"/>
      <c r="H401" s="394"/>
      <c r="I401" s="394"/>
      <c r="J401" s="394"/>
      <c r="K401" s="394"/>
      <c r="L401" s="776"/>
      <c r="M401" s="45"/>
      <c r="N401" s="382" t="str">
        <f t="shared" ref="N401:N410" si="259">IF(F401=0,"",IF(E401=0,"",F401-E401))</f>
        <v/>
      </c>
      <c r="O401" s="383" t="str">
        <f t="shared" ref="O401:O410" si="260">IF(N401="","",N401/E401)</f>
        <v/>
      </c>
      <c r="P401" s="382" t="str">
        <f>IF(G401=0,"",IF(F401=0,"",G401-F401))</f>
        <v/>
      </c>
      <c r="Q401" s="384" t="str">
        <f t="shared" ref="Q401:Q410" si="261">IF(P401="","",P401/F401)</f>
        <v/>
      </c>
      <c r="R401" s="385" t="str">
        <f>IF(P401="","",P401+N401)</f>
        <v/>
      </c>
      <c r="S401" s="383" t="str">
        <f t="shared" ref="S401:S410" si="262">IF(R401="","",R401/E401)</f>
        <v/>
      </c>
      <c r="T401" s="382" t="str">
        <f>IF(H401=0,"",IF(G401=0,"",H401-G401))</f>
        <v/>
      </c>
      <c r="U401" s="384" t="str">
        <f t="shared" ref="U401:U410" si="263">IF(T401="","",T401/G401)</f>
        <v/>
      </c>
      <c r="V401" s="385" t="str">
        <f>IF(T401="","",T401+R401)</f>
        <v/>
      </c>
      <c r="W401" s="383" t="str">
        <f t="shared" ref="W401:W410" si="264">IF(V401="","",V401/E401)</f>
        <v/>
      </c>
      <c r="X401" s="382" t="str">
        <f>IF(I401=0,"",IF(H401=0,"",I401-H401))</f>
        <v/>
      </c>
      <c r="Y401" s="384" t="str">
        <f t="shared" ref="Y401:Y410" si="265">IF(X401="","",X401/H401)</f>
        <v/>
      </c>
      <c r="Z401" s="385" t="str">
        <f>IF(X401="","",X401+V401)</f>
        <v/>
      </c>
      <c r="AA401" s="383" t="str">
        <f t="shared" ref="AA401:AA410" si="266">IF(Z401="","",Z401/E401)</f>
        <v/>
      </c>
      <c r="AB401" s="382" t="str">
        <f>IF(J401=0,"",IF(I401=0,"",J401-I401))</f>
        <v/>
      </c>
      <c r="AC401" s="401" t="str">
        <f t="shared" ref="AC401:AC410" si="267">IF(AB401="","",AB401/I401)</f>
        <v/>
      </c>
      <c r="AD401" s="385" t="str">
        <f t="shared" ref="AD401:AD410" si="268">IF(AB401="","",AB401+Z401)</f>
        <v/>
      </c>
      <c r="AE401" s="383" t="str">
        <f t="shared" ref="AE401:AE410" si="269">IF(AD401="","",AD401/E401)</f>
        <v/>
      </c>
      <c r="AF401" s="382" t="str">
        <f>IF(K401=0,"",IF(J401=0,"",K401-J401))</f>
        <v/>
      </c>
      <c r="AG401" s="384" t="str">
        <f t="shared" ref="AG401:AG410" si="270">IF(AF401="","",AF401/J401)</f>
        <v/>
      </c>
      <c r="AH401" s="385" t="str">
        <f>IF(AF401="","",AF401+AD401)</f>
        <v/>
      </c>
      <c r="AI401" s="383" t="str">
        <f t="shared" ref="AI401:AI410" si="271">IF(AH401="","",AH401/E401)</f>
        <v/>
      </c>
      <c r="AJ401" s="382" t="str">
        <f>IF(L401=0,"",IF(K401=0,"",L401-K401))</f>
        <v/>
      </c>
      <c r="AK401" s="386" t="str">
        <f t="shared" ref="AK401:AK410" si="272">IF(AJ401="","",AJ401/K401)</f>
        <v/>
      </c>
      <c r="AL401" s="387" t="str">
        <f>IF(AJ401="","",AJ401+AH401)</f>
        <v/>
      </c>
      <c r="AM401" s="383" t="str">
        <f t="shared" ref="AM401:AM410" si="273">IF(AL401="","",AL401/E401)</f>
        <v/>
      </c>
      <c r="AN401" s="38"/>
    </row>
    <row r="402" spans="1:40" ht="12.75" x14ac:dyDescent="0.2">
      <c r="A402" s="26"/>
      <c r="B402" s="38"/>
      <c r="C402" s="888"/>
      <c r="D402" s="889"/>
      <c r="E402" s="394"/>
      <c r="F402" s="394"/>
      <c r="G402" s="394"/>
      <c r="H402" s="394"/>
      <c r="I402" s="394"/>
      <c r="J402" s="394"/>
      <c r="K402" s="394"/>
      <c r="L402" s="776"/>
      <c r="M402" s="45"/>
      <c r="N402" s="382" t="str">
        <f t="shared" si="259"/>
        <v/>
      </c>
      <c r="O402" s="383" t="str">
        <f t="shared" si="260"/>
        <v/>
      </c>
      <c r="P402" s="382" t="str">
        <f>IF(G402=0,"",IF(F402=0,"",G402-F402))</f>
        <v/>
      </c>
      <c r="Q402" s="384" t="str">
        <f t="shared" si="261"/>
        <v/>
      </c>
      <c r="R402" s="385" t="str">
        <f>IF(P402="","",P402+N402)</f>
        <v/>
      </c>
      <c r="S402" s="383" t="str">
        <f t="shared" si="262"/>
        <v/>
      </c>
      <c r="T402" s="382" t="str">
        <f>IF(H402=0,"",IF(G402=0,"",H402-G402))</f>
        <v/>
      </c>
      <c r="U402" s="384" t="str">
        <f t="shared" si="263"/>
        <v/>
      </c>
      <c r="V402" s="385" t="str">
        <f>IF(T402="","",T402+R402)</f>
        <v/>
      </c>
      <c r="W402" s="383" t="str">
        <f t="shared" si="264"/>
        <v/>
      </c>
      <c r="X402" s="382" t="str">
        <f>IF(I402=0,"",IF(H402=0,"",I402-H402))</f>
        <v/>
      </c>
      <c r="Y402" s="384" t="str">
        <f t="shared" si="265"/>
        <v/>
      </c>
      <c r="Z402" s="385" t="str">
        <f>IF(X402="","",X402+V402)</f>
        <v/>
      </c>
      <c r="AA402" s="383" t="str">
        <f t="shared" si="266"/>
        <v/>
      </c>
      <c r="AB402" s="402" t="str">
        <f>IF(J402=0,"",IF(I402=0,"",J402-I402))</f>
        <v/>
      </c>
      <c r="AC402" s="384" t="str">
        <f t="shared" si="267"/>
        <v/>
      </c>
      <c r="AD402" s="385" t="str">
        <f t="shared" si="268"/>
        <v/>
      </c>
      <c r="AE402" s="383" t="str">
        <f t="shared" si="269"/>
        <v/>
      </c>
      <c r="AF402" s="382" t="str">
        <f>IF(K402=0,"",IF(J402=0,"",K402-J402))</f>
        <v/>
      </c>
      <c r="AG402" s="384" t="str">
        <f t="shared" si="270"/>
        <v/>
      </c>
      <c r="AH402" s="385" t="str">
        <f>IF(AF402="","",AF402+AD402)</f>
        <v/>
      </c>
      <c r="AI402" s="383" t="str">
        <f t="shared" si="271"/>
        <v/>
      </c>
      <c r="AJ402" s="382" t="str">
        <f>IF(L402=0,"",IF(K402=0,"",L402-K402))</f>
        <v/>
      </c>
      <c r="AK402" s="386" t="str">
        <f t="shared" si="272"/>
        <v/>
      </c>
      <c r="AL402" s="387" t="str">
        <f>IF(AJ402="","",AJ402+AH402)</f>
        <v/>
      </c>
      <c r="AM402" s="383" t="str">
        <f t="shared" si="273"/>
        <v/>
      </c>
      <c r="AN402" s="38"/>
    </row>
    <row r="403" spans="1:40" ht="12.75" x14ac:dyDescent="0.2">
      <c r="A403" s="26"/>
      <c r="B403" s="38"/>
      <c r="C403" s="888"/>
      <c r="D403" s="889"/>
      <c r="E403" s="394"/>
      <c r="F403" s="394"/>
      <c r="G403" s="394"/>
      <c r="H403" s="394"/>
      <c r="I403" s="394"/>
      <c r="J403" s="394"/>
      <c r="K403" s="394"/>
      <c r="L403" s="776"/>
      <c r="M403" s="45"/>
      <c r="N403" s="382" t="str">
        <f t="shared" si="259"/>
        <v/>
      </c>
      <c r="O403" s="383" t="str">
        <f t="shared" si="260"/>
        <v/>
      </c>
      <c r="P403" s="382" t="str">
        <f t="shared" ref="P403:P410" si="274">IF(G403=0,"",IF(F403=0,"",G403-F403))</f>
        <v/>
      </c>
      <c r="Q403" s="384" t="str">
        <f t="shared" si="261"/>
        <v/>
      </c>
      <c r="R403" s="385" t="str">
        <f t="shared" ref="R403:R410" si="275">IF(P403="","",P403+N403)</f>
        <v/>
      </c>
      <c r="S403" s="383" t="str">
        <f t="shared" si="262"/>
        <v/>
      </c>
      <c r="T403" s="382" t="str">
        <f t="shared" ref="T403:T410" si="276">IF(H403=0,"",IF(G403=0,"",H403-G403))</f>
        <v/>
      </c>
      <c r="U403" s="384" t="str">
        <f t="shared" si="263"/>
        <v/>
      </c>
      <c r="V403" s="385" t="str">
        <f t="shared" ref="V403:V410" si="277">IF(T403="","",T403+R403)</f>
        <v/>
      </c>
      <c r="W403" s="383" t="str">
        <f t="shared" si="264"/>
        <v/>
      </c>
      <c r="X403" s="382" t="str">
        <f t="shared" ref="X403:X410" si="278">IF(I403=0,"",IF(H403=0,"",I403-H403))</f>
        <v/>
      </c>
      <c r="Y403" s="384" t="str">
        <f t="shared" si="265"/>
        <v/>
      </c>
      <c r="Z403" s="385" t="str">
        <f t="shared" ref="Z403:Z410" si="279">IF(X403="","",X403+V403)</f>
        <v/>
      </c>
      <c r="AA403" s="383" t="str">
        <f t="shared" si="266"/>
        <v/>
      </c>
      <c r="AB403" s="382" t="str">
        <f t="shared" ref="AB403:AB410" si="280">IF(J403=0,"",IF(I403=0,"",J403-I403))</f>
        <v/>
      </c>
      <c r="AC403" s="384" t="str">
        <f t="shared" si="267"/>
        <v/>
      </c>
      <c r="AD403" s="385" t="str">
        <f t="shared" si="268"/>
        <v/>
      </c>
      <c r="AE403" s="383" t="str">
        <f t="shared" si="269"/>
        <v/>
      </c>
      <c r="AF403" s="382" t="str">
        <f t="shared" ref="AF403:AF410" si="281">IF(K403=0,"",IF(J403=0,"",K403-J403))</f>
        <v/>
      </c>
      <c r="AG403" s="384" t="str">
        <f t="shared" si="270"/>
        <v/>
      </c>
      <c r="AH403" s="385" t="str">
        <f t="shared" ref="AH403:AH410" si="282">IF(AF403="","",AF403+AD403)</f>
        <v/>
      </c>
      <c r="AI403" s="383" t="str">
        <f t="shared" si="271"/>
        <v/>
      </c>
      <c r="AJ403" s="382" t="str">
        <f t="shared" ref="AJ403:AJ410" si="283">IF(L403=0,"",IF(K403=0,"",L403-K403))</f>
        <v/>
      </c>
      <c r="AK403" s="386" t="str">
        <f t="shared" si="272"/>
        <v/>
      </c>
      <c r="AL403" s="387" t="str">
        <f t="shared" ref="AL403:AL410" si="284">IF(AJ403="","",AJ403+AH403)</f>
        <v/>
      </c>
      <c r="AM403" s="383" t="str">
        <f t="shared" si="273"/>
        <v/>
      </c>
      <c r="AN403" s="38"/>
    </row>
    <row r="404" spans="1:40" ht="12.75" x14ac:dyDescent="0.2">
      <c r="A404" s="26"/>
      <c r="B404" s="38"/>
      <c r="C404" s="888"/>
      <c r="D404" s="889"/>
      <c r="E404" s="394"/>
      <c r="F404" s="394"/>
      <c r="G404" s="394"/>
      <c r="H404" s="394"/>
      <c r="I404" s="394"/>
      <c r="J404" s="394"/>
      <c r="K404" s="394"/>
      <c r="L404" s="776"/>
      <c r="M404" s="45"/>
      <c r="N404" s="382" t="str">
        <f t="shared" si="259"/>
        <v/>
      </c>
      <c r="O404" s="383" t="str">
        <f t="shared" si="260"/>
        <v/>
      </c>
      <c r="P404" s="382" t="str">
        <f t="shared" si="274"/>
        <v/>
      </c>
      <c r="Q404" s="384" t="str">
        <f t="shared" si="261"/>
        <v/>
      </c>
      <c r="R404" s="385" t="str">
        <f t="shared" si="275"/>
        <v/>
      </c>
      <c r="S404" s="383" t="str">
        <f t="shared" si="262"/>
        <v/>
      </c>
      <c r="T404" s="382" t="str">
        <f t="shared" si="276"/>
        <v/>
      </c>
      <c r="U404" s="384" t="str">
        <f t="shared" si="263"/>
        <v/>
      </c>
      <c r="V404" s="385" t="str">
        <f t="shared" si="277"/>
        <v/>
      </c>
      <c r="W404" s="383" t="str">
        <f t="shared" si="264"/>
        <v/>
      </c>
      <c r="X404" s="382" t="str">
        <f t="shared" si="278"/>
        <v/>
      </c>
      <c r="Y404" s="384" t="str">
        <f t="shared" si="265"/>
        <v/>
      </c>
      <c r="Z404" s="385" t="str">
        <f t="shared" si="279"/>
        <v/>
      </c>
      <c r="AA404" s="383" t="str">
        <f t="shared" si="266"/>
        <v/>
      </c>
      <c r="AB404" s="382" t="str">
        <f t="shared" si="280"/>
        <v/>
      </c>
      <c r="AC404" s="384" t="str">
        <f t="shared" si="267"/>
        <v/>
      </c>
      <c r="AD404" s="385" t="str">
        <f t="shared" si="268"/>
        <v/>
      </c>
      <c r="AE404" s="383" t="str">
        <f t="shared" si="269"/>
        <v/>
      </c>
      <c r="AF404" s="382" t="str">
        <f t="shared" si="281"/>
        <v/>
      </c>
      <c r="AG404" s="384" t="str">
        <f t="shared" si="270"/>
        <v/>
      </c>
      <c r="AH404" s="385" t="str">
        <f t="shared" si="282"/>
        <v/>
      </c>
      <c r="AI404" s="383" t="str">
        <f t="shared" si="271"/>
        <v/>
      </c>
      <c r="AJ404" s="382" t="str">
        <f t="shared" si="283"/>
        <v/>
      </c>
      <c r="AK404" s="386" t="str">
        <f t="shared" si="272"/>
        <v/>
      </c>
      <c r="AL404" s="387" t="str">
        <f t="shared" si="284"/>
        <v/>
      </c>
      <c r="AM404" s="383" t="str">
        <f t="shared" si="273"/>
        <v/>
      </c>
      <c r="AN404" s="38"/>
    </row>
    <row r="405" spans="1:40" ht="12.75" x14ac:dyDescent="0.2">
      <c r="A405" s="26"/>
      <c r="B405" s="38"/>
      <c r="C405" s="888"/>
      <c r="D405" s="889"/>
      <c r="E405" s="394"/>
      <c r="F405" s="394"/>
      <c r="G405" s="394"/>
      <c r="H405" s="394"/>
      <c r="I405" s="394"/>
      <c r="J405" s="394"/>
      <c r="K405" s="394"/>
      <c r="L405" s="776"/>
      <c r="M405" s="45"/>
      <c r="N405" s="382" t="str">
        <f t="shared" si="259"/>
        <v/>
      </c>
      <c r="O405" s="383" t="str">
        <f t="shared" si="260"/>
        <v/>
      </c>
      <c r="P405" s="382" t="str">
        <f t="shared" si="274"/>
        <v/>
      </c>
      <c r="Q405" s="384" t="str">
        <f t="shared" si="261"/>
        <v/>
      </c>
      <c r="R405" s="385" t="str">
        <f t="shared" si="275"/>
        <v/>
      </c>
      <c r="S405" s="383" t="str">
        <f t="shared" si="262"/>
        <v/>
      </c>
      <c r="T405" s="382" t="str">
        <f t="shared" si="276"/>
        <v/>
      </c>
      <c r="U405" s="384" t="str">
        <f t="shared" si="263"/>
        <v/>
      </c>
      <c r="V405" s="385" t="str">
        <f t="shared" si="277"/>
        <v/>
      </c>
      <c r="W405" s="383" t="str">
        <f t="shared" si="264"/>
        <v/>
      </c>
      <c r="X405" s="382" t="str">
        <f t="shared" si="278"/>
        <v/>
      </c>
      <c r="Y405" s="384" t="str">
        <f t="shared" si="265"/>
        <v/>
      </c>
      <c r="Z405" s="385" t="str">
        <f t="shared" si="279"/>
        <v/>
      </c>
      <c r="AA405" s="383" t="str">
        <f t="shared" si="266"/>
        <v/>
      </c>
      <c r="AB405" s="382" t="str">
        <f t="shared" si="280"/>
        <v/>
      </c>
      <c r="AC405" s="384" t="str">
        <f t="shared" si="267"/>
        <v/>
      </c>
      <c r="AD405" s="385" t="str">
        <f t="shared" si="268"/>
        <v/>
      </c>
      <c r="AE405" s="383" t="str">
        <f t="shared" si="269"/>
        <v/>
      </c>
      <c r="AF405" s="382" t="str">
        <f t="shared" si="281"/>
        <v/>
      </c>
      <c r="AG405" s="384" t="str">
        <f t="shared" si="270"/>
        <v/>
      </c>
      <c r="AH405" s="385" t="str">
        <f t="shared" si="282"/>
        <v/>
      </c>
      <c r="AI405" s="383" t="str">
        <f t="shared" si="271"/>
        <v/>
      </c>
      <c r="AJ405" s="382" t="str">
        <f t="shared" si="283"/>
        <v/>
      </c>
      <c r="AK405" s="386" t="str">
        <f t="shared" si="272"/>
        <v/>
      </c>
      <c r="AL405" s="387" t="str">
        <f t="shared" si="284"/>
        <v/>
      </c>
      <c r="AM405" s="383" t="str">
        <f t="shared" si="273"/>
        <v/>
      </c>
      <c r="AN405" s="38"/>
    </row>
    <row r="406" spans="1:40" ht="12.75" x14ac:dyDescent="0.2">
      <c r="A406" s="26"/>
      <c r="B406" s="38"/>
      <c r="C406" s="888"/>
      <c r="D406" s="889"/>
      <c r="E406" s="394"/>
      <c r="F406" s="394"/>
      <c r="G406" s="394"/>
      <c r="H406" s="394"/>
      <c r="I406" s="394"/>
      <c r="J406" s="394"/>
      <c r="K406" s="394"/>
      <c r="L406" s="776"/>
      <c r="M406" s="45"/>
      <c r="N406" s="382" t="str">
        <f t="shared" si="259"/>
        <v/>
      </c>
      <c r="O406" s="383" t="str">
        <f t="shared" si="260"/>
        <v/>
      </c>
      <c r="P406" s="382" t="str">
        <f t="shared" si="274"/>
        <v/>
      </c>
      <c r="Q406" s="384" t="str">
        <f t="shared" si="261"/>
        <v/>
      </c>
      <c r="R406" s="385" t="str">
        <f t="shared" si="275"/>
        <v/>
      </c>
      <c r="S406" s="383" t="str">
        <f t="shared" si="262"/>
        <v/>
      </c>
      <c r="T406" s="382" t="str">
        <f t="shared" si="276"/>
        <v/>
      </c>
      <c r="U406" s="384" t="str">
        <f t="shared" si="263"/>
        <v/>
      </c>
      <c r="V406" s="385" t="str">
        <f t="shared" si="277"/>
        <v/>
      </c>
      <c r="W406" s="383" t="str">
        <f t="shared" si="264"/>
        <v/>
      </c>
      <c r="X406" s="382" t="str">
        <f t="shared" si="278"/>
        <v/>
      </c>
      <c r="Y406" s="384" t="str">
        <f t="shared" si="265"/>
        <v/>
      </c>
      <c r="Z406" s="385" t="str">
        <f t="shared" si="279"/>
        <v/>
      </c>
      <c r="AA406" s="383" t="str">
        <f t="shared" si="266"/>
        <v/>
      </c>
      <c r="AB406" s="382" t="str">
        <f t="shared" si="280"/>
        <v/>
      </c>
      <c r="AC406" s="384" t="str">
        <f t="shared" si="267"/>
        <v/>
      </c>
      <c r="AD406" s="385" t="str">
        <f t="shared" si="268"/>
        <v/>
      </c>
      <c r="AE406" s="383" t="str">
        <f t="shared" si="269"/>
        <v/>
      </c>
      <c r="AF406" s="382" t="str">
        <f t="shared" si="281"/>
        <v/>
      </c>
      <c r="AG406" s="384" t="str">
        <f t="shared" si="270"/>
        <v/>
      </c>
      <c r="AH406" s="385" t="str">
        <f t="shared" si="282"/>
        <v/>
      </c>
      <c r="AI406" s="383" t="str">
        <f t="shared" si="271"/>
        <v/>
      </c>
      <c r="AJ406" s="382" t="str">
        <f t="shared" si="283"/>
        <v/>
      </c>
      <c r="AK406" s="386" t="str">
        <f t="shared" si="272"/>
        <v/>
      </c>
      <c r="AL406" s="387" t="str">
        <f t="shared" si="284"/>
        <v/>
      </c>
      <c r="AM406" s="383" t="str">
        <f t="shared" si="273"/>
        <v/>
      </c>
      <c r="AN406" s="38"/>
    </row>
    <row r="407" spans="1:40" ht="12.75" x14ac:dyDescent="0.2">
      <c r="A407" s="26"/>
      <c r="B407" s="38"/>
      <c r="C407" s="888"/>
      <c r="D407" s="889"/>
      <c r="E407" s="394"/>
      <c r="F407" s="394"/>
      <c r="G407" s="394"/>
      <c r="H407" s="394"/>
      <c r="I407" s="394"/>
      <c r="J407" s="394"/>
      <c r="K407" s="394"/>
      <c r="L407" s="776"/>
      <c r="M407" s="45"/>
      <c r="N407" s="382" t="str">
        <f t="shared" si="259"/>
        <v/>
      </c>
      <c r="O407" s="383" t="str">
        <f t="shared" si="260"/>
        <v/>
      </c>
      <c r="P407" s="382" t="str">
        <f t="shared" si="274"/>
        <v/>
      </c>
      <c r="Q407" s="384" t="str">
        <f t="shared" si="261"/>
        <v/>
      </c>
      <c r="R407" s="385" t="str">
        <f t="shared" si="275"/>
        <v/>
      </c>
      <c r="S407" s="383" t="str">
        <f t="shared" si="262"/>
        <v/>
      </c>
      <c r="T407" s="382" t="str">
        <f t="shared" si="276"/>
        <v/>
      </c>
      <c r="U407" s="384" t="str">
        <f t="shared" si="263"/>
        <v/>
      </c>
      <c r="V407" s="385" t="str">
        <f t="shared" si="277"/>
        <v/>
      </c>
      <c r="W407" s="383" t="str">
        <f t="shared" si="264"/>
        <v/>
      </c>
      <c r="X407" s="382" t="str">
        <f t="shared" si="278"/>
        <v/>
      </c>
      <c r="Y407" s="384" t="str">
        <f t="shared" si="265"/>
        <v/>
      </c>
      <c r="Z407" s="385" t="str">
        <f t="shared" si="279"/>
        <v/>
      </c>
      <c r="AA407" s="383" t="str">
        <f t="shared" si="266"/>
        <v/>
      </c>
      <c r="AB407" s="382" t="str">
        <f t="shared" si="280"/>
        <v/>
      </c>
      <c r="AC407" s="384" t="str">
        <f t="shared" si="267"/>
        <v/>
      </c>
      <c r="AD407" s="385" t="str">
        <f t="shared" si="268"/>
        <v/>
      </c>
      <c r="AE407" s="383" t="str">
        <f t="shared" si="269"/>
        <v/>
      </c>
      <c r="AF407" s="382" t="str">
        <f t="shared" si="281"/>
        <v/>
      </c>
      <c r="AG407" s="384" t="str">
        <f t="shared" si="270"/>
        <v/>
      </c>
      <c r="AH407" s="385" t="str">
        <f t="shared" si="282"/>
        <v/>
      </c>
      <c r="AI407" s="383" t="str">
        <f t="shared" si="271"/>
        <v/>
      </c>
      <c r="AJ407" s="382" t="str">
        <f t="shared" si="283"/>
        <v/>
      </c>
      <c r="AK407" s="386" t="str">
        <f t="shared" si="272"/>
        <v/>
      </c>
      <c r="AL407" s="387" t="str">
        <f t="shared" si="284"/>
        <v/>
      </c>
      <c r="AM407" s="383" t="str">
        <f t="shared" si="273"/>
        <v/>
      </c>
      <c r="AN407" s="38"/>
    </row>
    <row r="408" spans="1:40" ht="12.75" x14ac:dyDescent="0.2">
      <c r="A408" s="26"/>
      <c r="B408" s="38"/>
      <c r="C408" s="888"/>
      <c r="D408" s="889"/>
      <c r="E408" s="394"/>
      <c r="F408" s="394"/>
      <c r="G408" s="394"/>
      <c r="H408" s="394"/>
      <c r="I408" s="394"/>
      <c r="J408" s="394"/>
      <c r="K408" s="394"/>
      <c r="L408" s="776"/>
      <c r="M408" s="45"/>
      <c r="N408" s="382" t="str">
        <f t="shared" si="259"/>
        <v/>
      </c>
      <c r="O408" s="383" t="str">
        <f t="shared" si="260"/>
        <v/>
      </c>
      <c r="P408" s="382" t="str">
        <f t="shared" si="274"/>
        <v/>
      </c>
      <c r="Q408" s="384" t="str">
        <f t="shared" si="261"/>
        <v/>
      </c>
      <c r="R408" s="385" t="str">
        <f t="shared" si="275"/>
        <v/>
      </c>
      <c r="S408" s="383" t="str">
        <f t="shared" si="262"/>
        <v/>
      </c>
      <c r="T408" s="382" t="str">
        <f t="shared" si="276"/>
        <v/>
      </c>
      <c r="U408" s="384" t="str">
        <f t="shared" si="263"/>
        <v/>
      </c>
      <c r="V408" s="385" t="str">
        <f t="shared" si="277"/>
        <v/>
      </c>
      <c r="W408" s="383" t="str">
        <f t="shared" si="264"/>
        <v/>
      </c>
      <c r="X408" s="382" t="str">
        <f t="shared" si="278"/>
        <v/>
      </c>
      <c r="Y408" s="384" t="str">
        <f t="shared" si="265"/>
        <v/>
      </c>
      <c r="Z408" s="385" t="str">
        <f t="shared" si="279"/>
        <v/>
      </c>
      <c r="AA408" s="383" t="str">
        <f t="shared" si="266"/>
        <v/>
      </c>
      <c r="AB408" s="382" t="str">
        <f t="shared" si="280"/>
        <v/>
      </c>
      <c r="AC408" s="384" t="str">
        <f t="shared" si="267"/>
        <v/>
      </c>
      <c r="AD408" s="385" t="str">
        <f t="shared" si="268"/>
        <v/>
      </c>
      <c r="AE408" s="383" t="str">
        <f t="shared" si="269"/>
        <v/>
      </c>
      <c r="AF408" s="382" t="str">
        <f t="shared" si="281"/>
        <v/>
      </c>
      <c r="AG408" s="384" t="str">
        <f t="shared" si="270"/>
        <v/>
      </c>
      <c r="AH408" s="385" t="str">
        <f t="shared" si="282"/>
        <v/>
      </c>
      <c r="AI408" s="383" t="str">
        <f t="shared" si="271"/>
        <v/>
      </c>
      <c r="AJ408" s="382" t="str">
        <f t="shared" si="283"/>
        <v/>
      </c>
      <c r="AK408" s="386" t="str">
        <f t="shared" si="272"/>
        <v/>
      </c>
      <c r="AL408" s="387" t="str">
        <f t="shared" si="284"/>
        <v/>
      </c>
      <c r="AM408" s="383" t="str">
        <f t="shared" si="273"/>
        <v/>
      </c>
      <c r="AN408" s="38"/>
    </row>
    <row r="409" spans="1:40" ht="12.75" x14ac:dyDescent="0.2">
      <c r="A409" s="26"/>
      <c r="B409" s="38"/>
      <c r="C409" s="888"/>
      <c r="D409" s="889"/>
      <c r="E409" s="394"/>
      <c r="F409" s="394"/>
      <c r="G409" s="394"/>
      <c r="H409" s="394"/>
      <c r="I409" s="394"/>
      <c r="J409" s="394"/>
      <c r="K409" s="394"/>
      <c r="L409" s="776"/>
      <c r="M409" s="45"/>
      <c r="N409" s="382" t="str">
        <f t="shared" si="259"/>
        <v/>
      </c>
      <c r="O409" s="383" t="str">
        <f t="shared" si="260"/>
        <v/>
      </c>
      <c r="P409" s="382" t="str">
        <f t="shared" si="274"/>
        <v/>
      </c>
      <c r="Q409" s="384" t="str">
        <f t="shared" si="261"/>
        <v/>
      </c>
      <c r="R409" s="385" t="str">
        <f t="shared" si="275"/>
        <v/>
      </c>
      <c r="S409" s="383" t="str">
        <f t="shared" si="262"/>
        <v/>
      </c>
      <c r="T409" s="382" t="str">
        <f t="shared" si="276"/>
        <v/>
      </c>
      <c r="U409" s="384" t="str">
        <f t="shared" si="263"/>
        <v/>
      </c>
      <c r="V409" s="385" t="str">
        <f t="shared" si="277"/>
        <v/>
      </c>
      <c r="W409" s="383" t="str">
        <f t="shared" si="264"/>
        <v/>
      </c>
      <c r="X409" s="382" t="str">
        <f t="shared" si="278"/>
        <v/>
      </c>
      <c r="Y409" s="384" t="str">
        <f t="shared" si="265"/>
        <v/>
      </c>
      <c r="Z409" s="385" t="str">
        <f t="shared" si="279"/>
        <v/>
      </c>
      <c r="AA409" s="383" t="str">
        <f t="shared" si="266"/>
        <v/>
      </c>
      <c r="AB409" s="382" t="str">
        <f t="shared" si="280"/>
        <v/>
      </c>
      <c r="AC409" s="384" t="str">
        <f t="shared" si="267"/>
        <v/>
      </c>
      <c r="AD409" s="385" t="str">
        <f t="shared" si="268"/>
        <v/>
      </c>
      <c r="AE409" s="383" t="str">
        <f t="shared" si="269"/>
        <v/>
      </c>
      <c r="AF409" s="382" t="str">
        <f t="shared" si="281"/>
        <v/>
      </c>
      <c r="AG409" s="384" t="str">
        <f t="shared" si="270"/>
        <v/>
      </c>
      <c r="AH409" s="385" t="str">
        <f t="shared" si="282"/>
        <v/>
      </c>
      <c r="AI409" s="383" t="str">
        <f t="shared" si="271"/>
        <v/>
      </c>
      <c r="AJ409" s="382" t="str">
        <f t="shared" si="283"/>
        <v/>
      </c>
      <c r="AK409" s="386" t="str">
        <f t="shared" si="272"/>
        <v/>
      </c>
      <c r="AL409" s="387" t="str">
        <f t="shared" si="284"/>
        <v/>
      </c>
      <c r="AM409" s="383" t="str">
        <f t="shared" si="273"/>
        <v/>
      </c>
      <c r="AN409" s="38"/>
    </row>
    <row r="410" spans="1:40" ht="13.5" thickBot="1" x14ac:dyDescent="0.25">
      <c r="A410" s="26"/>
      <c r="B410" s="38"/>
      <c r="C410" s="892"/>
      <c r="D410" s="893"/>
      <c r="E410" s="548"/>
      <c r="F410" s="548"/>
      <c r="G410" s="548"/>
      <c r="H410" s="548"/>
      <c r="I410" s="548"/>
      <c r="J410" s="548"/>
      <c r="K410" s="548"/>
      <c r="L410" s="778"/>
      <c r="M410" s="45"/>
      <c r="N410" s="388" t="str">
        <f t="shared" si="259"/>
        <v/>
      </c>
      <c r="O410" s="389" t="str">
        <f t="shared" si="260"/>
        <v/>
      </c>
      <c r="P410" s="388" t="str">
        <f t="shared" si="274"/>
        <v/>
      </c>
      <c r="Q410" s="390" t="str">
        <f t="shared" si="261"/>
        <v/>
      </c>
      <c r="R410" s="391" t="str">
        <f t="shared" si="275"/>
        <v/>
      </c>
      <c r="S410" s="389" t="str">
        <f t="shared" si="262"/>
        <v/>
      </c>
      <c r="T410" s="388" t="str">
        <f t="shared" si="276"/>
        <v/>
      </c>
      <c r="U410" s="390" t="str">
        <f t="shared" si="263"/>
        <v/>
      </c>
      <c r="V410" s="391" t="str">
        <f t="shared" si="277"/>
        <v/>
      </c>
      <c r="W410" s="389" t="str">
        <f t="shared" si="264"/>
        <v/>
      </c>
      <c r="X410" s="388" t="str">
        <f t="shared" si="278"/>
        <v/>
      </c>
      <c r="Y410" s="390" t="str">
        <f t="shared" si="265"/>
        <v/>
      </c>
      <c r="Z410" s="391" t="str">
        <f t="shared" si="279"/>
        <v/>
      </c>
      <c r="AA410" s="389" t="str">
        <f t="shared" si="266"/>
        <v/>
      </c>
      <c r="AB410" s="388" t="str">
        <f t="shared" si="280"/>
        <v/>
      </c>
      <c r="AC410" s="390" t="str">
        <f t="shared" si="267"/>
        <v/>
      </c>
      <c r="AD410" s="391" t="str">
        <f t="shared" si="268"/>
        <v/>
      </c>
      <c r="AE410" s="389" t="str">
        <f t="shared" si="269"/>
        <v/>
      </c>
      <c r="AF410" s="388" t="str">
        <f t="shared" si="281"/>
        <v/>
      </c>
      <c r="AG410" s="390" t="str">
        <f t="shared" si="270"/>
        <v/>
      </c>
      <c r="AH410" s="391" t="str">
        <f t="shared" si="282"/>
        <v/>
      </c>
      <c r="AI410" s="389" t="str">
        <f t="shared" si="271"/>
        <v/>
      </c>
      <c r="AJ410" s="388" t="str">
        <f t="shared" si="283"/>
        <v/>
      </c>
      <c r="AK410" s="392" t="str">
        <f t="shared" si="272"/>
        <v/>
      </c>
      <c r="AL410" s="393" t="str">
        <f t="shared" si="284"/>
        <v/>
      </c>
      <c r="AM410" s="389" t="str">
        <f t="shared" si="273"/>
        <v/>
      </c>
      <c r="AN410" s="38"/>
    </row>
    <row r="411" spans="1:40" ht="13.5" thickTop="1" x14ac:dyDescent="0.2">
      <c r="A411" s="28"/>
      <c r="B411" s="38"/>
      <c r="C411" s="337"/>
      <c r="D411" s="337"/>
      <c r="E411" s="319"/>
      <c r="F411" s="319"/>
      <c r="G411" s="319"/>
      <c r="H411" s="319"/>
      <c r="I411" s="319"/>
      <c r="J411" s="319"/>
      <c r="K411" s="319"/>
      <c r="L411" s="319"/>
      <c r="M411" s="38"/>
      <c r="N411" s="326"/>
      <c r="O411" s="321"/>
      <c r="P411" s="320"/>
      <c r="Q411" s="321"/>
      <c r="R411" s="320"/>
      <c r="S411" s="321"/>
      <c r="T411" s="320"/>
      <c r="U411" s="321"/>
      <c r="V411" s="320"/>
      <c r="W411" s="321"/>
      <c r="X411" s="320"/>
      <c r="Y411" s="321"/>
      <c r="Z411" s="320"/>
      <c r="AA411" s="321"/>
      <c r="AB411" s="320"/>
      <c r="AC411" s="321"/>
      <c r="AD411" s="320"/>
      <c r="AE411" s="321"/>
      <c r="AF411" s="320"/>
      <c r="AG411" s="321"/>
      <c r="AH411" s="320"/>
      <c r="AI411" s="321"/>
      <c r="AJ411" s="320"/>
      <c r="AK411" s="321"/>
      <c r="AL411" s="320"/>
      <c r="AM411" s="321"/>
      <c r="AN411" s="38"/>
    </row>
    <row r="412" spans="1:40" s="181" customFormat="1" ht="12.75" customHeight="1" x14ac:dyDescent="0.2">
      <c r="A412" s="24"/>
      <c r="B412" s="24"/>
      <c r="C412" s="21"/>
      <c r="D412" s="24"/>
      <c r="E412" s="24"/>
      <c r="F412" s="24"/>
      <c r="G412" s="24"/>
      <c r="H412" s="24"/>
      <c r="I412" s="24"/>
      <c r="J412" s="24"/>
      <c r="K412" s="24"/>
      <c r="L412" s="24"/>
      <c r="M412" s="24"/>
      <c r="N412" s="24"/>
      <c r="O412" s="24"/>
      <c r="P412" s="24"/>
      <c r="Q412" s="24"/>
      <c r="R412" s="24"/>
      <c r="S412" s="24"/>
      <c r="T412" s="24"/>
      <c r="U412" s="24"/>
      <c r="V412" s="24"/>
      <c r="W412" s="24"/>
      <c r="X412" s="24"/>
      <c r="Y412" s="24"/>
      <c r="Z412" s="24"/>
      <c r="AA412" s="24"/>
      <c r="AB412" s="24"/>
      <c r="AC412" s="24"/>
      <c r="AD412" s="24"/>
      <c r="AE412" s="24"/>
      <c r="AF412" s="24"/>
      <c r="AG412" s="24"/>
      <c r="AH412" s="24"/>
      <c r="AI412" s="24"/>
      <c r="AJ412" s="24"/>
      <c r="AK412" s="24"/>
      <c r="AL412" s="24"/>
      <c r="AM412" s="24"/>
      <c r="AN412" s="24"/>
    </row>
    <row r="413" spans="1:40" s="181" customFormat="1" ht="12.75" customHeight="1" x14ac:dyDescent="0.2">
      <c r="A413" s="24"/>
      <c r="B413" s="24"/>
      <c r="C413" s="21"/>
      <c r="D413" s="24"/>
      <c r="E413" s="24"/>
      <c r="F413" s="24"/>
      <c r="G413" s="24"/>
      <c r="H413" s="24"/>
      <c r="I413" s="24"/>
      <c r="J413" s="24"/>
      <c r="K413" s="24"/>
      <c r="L413" s="24"/>
      <c r="M413" s="24"/>
      <c r="N413" s="24"/>
      <c r="O413" s="24"/>
      <c r="P413" s="24"/>
      <c r="Q413" s="24"/>
      <c r="R413" s="24"/>
      <c r="S413" s="24"/>
      <c r="T413" s="24"/>
      <c r="U413" s="24"/>
      <c r="V413" s="24"/>
      <c r="W413" s="24"/>
      <c r="X413" s="24"/>
      <c r="Y413" s="24"/>
      <c r="Z413" s="24"/>
      <c r="AA413" s="24"/>
      <c r="AB413" s="24"/>
      <c r="AC413" s="24"/>
      <c r="AD413" s="24"/>
      <c r="AE413" s="24"/>
      <c r="AF413" s="24"/>
      <c r="AG413" s="24"/>
      <c r="AH413" s="24"/>
      <c r="AI413" s="24"/>
      <c r="AJ413" s="24"/>
      <c r="AK413" s="24"/>
      <c r="AL413" s="24"/>
      <c r="AM413" s="24"/>
      <c r="AN413" s="24"/>
    </row>
    <row r="414" spans="1:40" s="181" customFormat="1" ht="12.75" customHeight="1" x14ac:dyDescent="0.2">
      <c r="A414" s="24"/>
      <c r="B414" s="24"/>
      <c r="C414" s="21"/>
      <c r="D414" s="24"/>
      <c r="E414" s="24"/>
      <c r="F414" s="24"/>
      <c r="G414" s="24"/>
      <c r="H414" s="24"/>
      <c r="I414" s="24"/>
      <c r="J414" s="24"/>
      <c r="K414" s="24"/>
      <c r="L414" s="24"/>
      <c r="M414" s="24"/>
      <c r="N414" s="24"/>
      <c r="O414" s="24"/>
      <c r="P414" s="24"/>
      <c r="Q414" s="24"/>
      <c r="R414" s="24"/>
      <c r="S414" s="24"/>
      <c r="T414" s="24"/>
      <c r="U414" s="24"/>
      <c r="V414" s="24"/>
      <c r="W414" s="24"/>
      <c r="X414" s="24"/>
      <c r="Y414" s="24"/>
      <c r="Z414" s="24"/>
      <c r="AA414" s="24"/>
      <c r="AB414" s="24"/>
      <c r="AC414" s="24"/>
      <c r="AD414" s="24"/>
      <c r="AE414" s="24"/>
      <c r="AF414" s="24"/>
      <c r="AG414" s="24"/>
      <c r="AH414" s="24"/>
      <c r="AI414" s="24"/>
      <c r="AJ414" s="24"/>
      <c r="AK414" s="24"/>
      <c r="AL414" s="24"/>
      <c r="AM414" s="24"/>
      <c r="AN414" s="24"/>
    </row>
    <row r="415" spans="1:40" s="181" customFormat="1" ht="12.75" customHeight="1" x14ac:dyDescent="0.2">
      <c r="A415" s="24"/>
      <c r="B415" s="24"/>
      <c r="C415" s="21"/>
      <c r="D415" s="24"/>
      <c r="E415" s="24"/>
      <c r="F415" s="24"/>
      <c r="G415" s="24"/>
      <c r="H415" s="24"/>
      <c r="I415" s="24"/>
      <c r="J415" s="24"/>
      <c r="K415" s="24"/>
      <c r="L415" s="24"/>
      <c r="M415" s="24"/>
      <c r="N415" s="24"/>
      <c r="O415" s="24"/>
      <c r="P415" s="24"/>
      <c r="Q415" s="24"/>
      <c r="R415" s="24"/>
      <c r="S415" s="24"/>
      <c r="T415" s="24"/>
      <c r="U415" s="24"/>
      <c r="V415" s="24"/>
      <c r="W415" s="24"/>
      <c r="X415" s="24"/>
      <c r="Y415" s="24"/>
      <c r="Z415" s="24"/>
      <c r="AA415" s="24"/>
      <c r="AB415" s="24"/>
      <c r="AC415" s="24"/>
      <c r="AD415" s="24"/>
      <c r="AE415" s="24"/>
      <c r="AF415" s="24"/>
      <c r="AG415" s="24"/>
      <c r="AH415" s="24"/>
      <c r="AI415" s="24"/>
      <c r="AJ415" s="24"/>
      <c r="AK415" s="24"/>
      <c r="AL415" s="24"/>
      <c r="AM415" s="24"/>
      <c r="AN415" s="24"/>
    </row>
    <row r="416" spans="1:40" s="181" customFormat="1" ht="12.75" customHeight="1" x14ac:dyDescent="0.2">
      <c r="A416" s="24"/>
      <c r="B416" s="24"/>
      <c r="C416" s="182"/>
      <c r="D416" s="24"/>
      <c r="E416" s="24"/>
      <c r="F416" s="24"/>
      <c r="G416" s="24"/>
      <c r="H416" s="24"/>
      <c r="I416" s="24"/>
      <c r="J416" s="24"/>
      <c r="K416" s="24"/>
      <c r="L416" s="24"/>
      <c r="M416" s="24"/>
      <c r="N416" s="24"/>
      <c r="O416" s="24"/>
      <c r="P416" s="24"/>
      <c r="Q416" s="24"/>
      <c r="R416" s="24"/>
      <c r="S416" s="24"/>
      <c r="T416" s="24"/>
      <c r="U416" s="24"/>
      <c r="V416" s="24"/>
      <c r="W416" s="24"/>
      <c r="X416" s="24"/>
      <c r="Y416" s="24"/>
      <c r="Z416" s="24"/>
      <c r="AA416" s="24"/>
      <c r="AB416" s="24"/>
      <c r="AC416" s="24"/>
      <c r="AD416" s="24"/>
      <c r="AE416" s="24"/>
      <c r="AF416" s="24"/>
      <c r="AG416" s="24"/>
      <c r="AH416" s="24"/>
      <c r="AI416" s="24"/>
      <c r="AJ416" s="24"/>
      <c r="AK416" s="24"/>
      <c r="AL416" s="24"/>
      <c r="AM416" s="24"/>
      <c r="AN416" s="24"/>
    </row>
    <row r="417" spans="3:12" hidden="1" x14ac:dyDescent="0.2">
      <c r="C417" t="str">
        <f>C58</f>
        <v>Category</v>
      </c>
      <c r="D417" t="str">
        <f>D58</f>
        <v>Sub-category or Special Rate name</v>
      </c>
    </row>
    <row r="418" spans="3:12" hidden="1" x14ac:dyDescent="0.2">
      <c r="E418" s="631" t="str">
        <f>E400</f>
        <v>2016-17</v>
      </c>
      <c r="F418" s="631" t="str">
        <f t="shared" ref="F418:L418" si="285">F400</f>
        <v>2017-18</v>
      </c>
      <c r="G418" s="631" t="str">
        <f t="shared" si="285"/>
        <v>2018-19</v>
      </c>
      <c r="H418" s="631" t="str">
        <f t="shared" si="285"/>
        <v>2019-20</v>
      </c>
      <c r="I418" s="631" t="str">
        <f t="shared" si="285"/>
        <v>2020-21</v>
      </c>
      <c r="J418" s="631" t="str">
        <f t="shared" si="285"/>
        <v>2021-22</v>
      </c>
      <c r="K418" s="631" t="str">
        <f t="shared" si="285"/>
        <v>2022-23</v>
      </c>
      <c r="L418" s="631" t="str">
        <f t="shared" si="285"/>
        <v>2023-24</v>
      </c>
    </row>
    <row r="419" spans="3:12" hidden="1" x14ac:dyDescent="0.2">
      <c r="C419" t="str">
        <f t="shared" ref="C419:D439" si="286">C60</f>
        <v>Residential</v>
      </c>
      <c r="D419" t="str">
        <f t="shared" si="286"/>
        <v/>
      </c>
      <c r="G419">
        <f>G60*'WK3 - Notional GI 16-17 YIELD'!$D14</f>
        <v>938678.72742307989</v>
      </c>
      <c r="H419">
        <f>H60*'WK3 - Notional GI 16-17 YIELD'!$D14</f>
        <v>962145.69560865685</v>
      </c>
      <c r="I419">
        <f>I60*'WK3 - Notional GI 16-17 YIELD'!$D14</f>
        <v>986199.33799887332</v>
      </c>
      <c r="J419">
        <f>J60*'WK3 - Notional GI 16-17 YIELD'!$D14</f>
        <v>1010854.321448845</v>
      </c>
      <c r="K419">
        <f>K60*'WK3 - Notional GI 16-17 YIELD'!$D14</f>
        <v>1036125.679485066</v>
      </c>
      <c r="L419">
        <f>L60*'WK3 - Notional GI 16-17 YIELD'!$D14</f>
        <v>1062028.8214721926</v>
      </c>
    </row>
    <row r="420" spans="3:12" hidden="1" x14ac:dyDescent="0.2">
      <c r="C420" t="str">
        <f t="shared" si="286"/>
        <v>Residential</v>
      </c>
      <c r="D420" t="str">
        <f t="shared" ref="D420:D438" si="287">D61</f>
        <v>Bellingen</v>
      </c>
      <c r="G420">
        <f>G61*'WK3 - Notional GI 16-17 YIELD'!$D15</f>
        <v>1274081.9311319997</v>
      </c>
      <c r="H420">
        <f>H61*'WK3 - Notional GI 16-17 YIELD'!$D15</f>
        <v>1305933.9794102996</v>
      </c>
      <c r="I420">
        <f>I61*'WK3 - Notional GI 16-17 YIELD'!$D15</f>
        <v>1338582.328895557</v>
      </c>
      <c r="J420">
        <f>J61*'WK3 - Notional GI 16-17 YIELD'!$D15</f>
        <v>1372046.8871179458</v>
      </c>
      <c r="K420">
        <f>K61*'WK3 - Notional GI 16-17 YIELD'!$D15</f>
        <v>1406348.0592958943</v>
      </c>
      <c r="L420">
        <f>L61*'WK3 - Notional GI 16-17 YIELD'!$D15</f>
        <v>1441506.7607782916</v>
      </c>
    </row>
    <row r="421" spans="3:12" hidden="1" x14ac:dyDescent="0.2">
      <c r="C421" t="str">
        <f t="shared" si="286"/>
        <v>Residential</v>
      </c>
      <c r="D421" t="str">
        <f t="shared" si="287"/>
        <v>Dorrigo</v>
      </c>
      <c r="G421">
        <f>G62*'WK3 - Notional GI 16-17 YIELD'!$D16</f>
        <v>453206.95990434993</v>
      </c>
      <c r="H421">
        <f>H62*'WK3 - Notional GI 16-17 YIELD'!$D16</f>
        <v>464537.13390195864</v>
      </c>
      <c r="I421">
        <f>I62*'WK3 - Notional GI 16-17 YIELD'!$D16</f>
        <v>476150.56224950764</v>
      </c>
      <c r="J421">
        <f>J62*'WK3 - Notional GI 16-17 YIELD'!$D16</f>
        <v>488054.32630574523</v>
      </c>
      <c r="K421">
        <f>K62*'WK3 - Notional GI 16-17 YIELD'!$D16</f>
        <v>500255.68446338887</v>
      </c>
      <c r="L421">
        <f>L62*'WK3 - Notional GI 16-17 YIELD'!$D16</f>
        <v>512762.07657497353</v>
      </c>
    </row>
    <row r="422" spans="3:12" hidden="1" x14ac:dyDescent="0.2">
      <c r="C422" t="str">
        <f t="shared" si="286"/>
        <v>Residential</v>
      </c>
      <c r="D422" t="str">
        <f t="shared" si="287"/>
        <v>Mylestom</v>
      </c>
      <c r="G422">
        <f>G63*'WK3 - Notional GI 16-17 YIELD'!$D17</f>
        <v>202592.69563949999</v>
      </c>
      <c r="H422">
        <f>H63*'WK3 - Notional GI 16-17 YIELD'!$D17</f>
        <v>207657.51303048746</v>
      </c>
      <c r="I422">
        <f>I63*'WK3 - Notional GI 16-17 YIELD'!$D17</f>
        <v>212848.95085624966</v>
      </c>
      <c r="J422">
        <f>J63*'WK3 - Notional GI 16-17 YIELD'!$D17</f>
        <v>218170.17462765588</v>
      </c>
      <c r="K422">
        <f>K63*'WK3 - Notional GI 16-17 YIELD'!$D17</f>
        <v>223624.42899334725</v>
      </c>
      <c r="L422">
        <f>L63*'WK3 - Notional GI 16-17 YIELD'!$D17</f>
        <v>229215.03971818089</v>
      </c>
    </row>
    <row r="423" spans="3:12" hidden="1" x14ac:dyDescent="0.2">
      <c r="C423" t="str">
        <f t="shared" si="286"/>
        <v>Residential</v>
      </c>
      <c r="D423" t="str">
        <f t="shared" si="287"/>
        <v>Rural</v>
      </c>
      <c r="G423">
        <f>G64*'WK3 - Notional GI 16-17 YIELD'!$D18</f>
        <v>1908122.6657420611</v>
      </c>
      <c r="H423">
        <f>H64*'WK3 - Notional GI 16-17 YIELD'!$D18</f>
        <v>1955825.7323856123</v>
      </c>
      <c r="I423">
        <f>I64*'WK3 - Notional GI 16-17 YIELD'!$D18</f>
        <v>2004721.3756952523</v>
      </c>
      <c r="J423">
        <f>J64*'WK3 - Notional GI 16-17 YIELD'!$D18</f>
        <v>2054839.4100876336</v>
      </c>
      <c r="K423">
        <f>K64*'WK3 - Notional GI 16-17 YIELD'!$D18</f>
        <v>2106210.3953398243</v>
      </c>
      <c r="L423">
        <f>L64*'WK3 - Notional GI 16-17 YIELD'!$D18</f>
        <v>2158865.6552233193</v>
      </c>
    </row>
    <row r="424" spans="3:12" hidden="1" x14ac:dyDescent="0.2">
      <c r="C424" t="str">
        <f t="shared" si="286"/>
        <v>Residential</v>
      </c>
      <c r="D424" t="str">
        <f t="shared" si="287"/>
        <v>Urunga</v>
      </c>
      <c r="G424">
        <f>G65*'WK3 - Notional GI 16-17 YIELD'!$D19</f>
        <v>1198296.793419</v>
      </c>
      <c r="H424">
        <f>H65*'WK3 - Notional GI 16-17 YIELD'!$D19</f>
        <v>1228254.2132544748</v>
      </c>
      <c r="I424">
        <f>I65*'WK3 - Notional GI 16-17 YIELD'!$D19</f>
        <v>1258960.5685858366</v>
      </c>
      <c r="J424">
        <f>J65*'WK3 - Notional GI 16-17 YIELD'!$D19</f>
        <v>1290434.5828004824</v>
      </c>
      <c r="K424">
        <f>K65*'WK3 - Notional GI 16-17 YIELD'!$D19</f>
        <v>1322695.4473704943</v>
      </c>
      <c r="L424">
        <f>L65*'WK3 - Notional GI 16-17 YIELD'!$D19</f>
        <v>1355762.8335547566</v>
      </c>
    </row>
    <row r="425" spans="3:12" hidden="1" x14ac:dyDescent="0.2">
      <c r="C425" t="str">
        <f t="shared" si="286"/>
        <v>Residential</v>
      </c>
      <c r="D425" t="str">
        <f t="shared" si="287"/>
        <v/>
      </c>
      <c r="G425">
        <f>G66*'WK3 - Notional GI 16-17 YIELD'!$D20</f>
        <v>0</v>
      </c>
      <c r="H425">
        <f>H66*'WK3 - Notional GI 16-17 YIELD'!$D20</f>
        <v>0</v>
      </c>
      <c r="I425">
        <f>I66*'WK3 - Notional GI 16-17 YIELD'!$D20</f>
        <v>0</v>
      </c>
      <c r="J425">
        <f>J66*'WK3 - Notional GI 16-17 YIELD'!$D20</f>
        <v>0</v>
      </c>
      <c r="K425">
        <f>K66*'WK3 - Notional GI 16-17 YIELD'!$D20</f>
        <v>0</v>
      </c>
      <c r="L425">
        <f>L66*'WK3 - Notional GI 16-17 YIELD'!$D20</f>
        <v>0</v>
      </c>
    </row>
    <row r="426" spans="3:12" hidden="1" x14ac:dyDescent="0.2">
      <c r="C426" t="str">
        <f t="shared" si="286"/>
        <v>Residential</v>
      </c>
      <c r="D426" t="str">
        <f t="shared" si="287"/>
        <v/>
      </c>
      <c r="G426">
        <f>G67*'WK3 - Notional GI 16-17 YIELD'!$D21</f>
        <v>0</v>
      </c>
      <c r="H426">
        <f>H67*'WK3 - Notional GI 16-17 YIELD'!$D21</f>
        <v>0</v>
      </c>
      <c r="I426">
        <f>I67*'WK3 - Notional GI 16-17 YIELD'!$D21</f>
        <v>0</v>
      </c>
      <c r="J426">
        <f>J67*'WK3 - Notional GI 16-17 YIELD'!$D21</f>
        <v>0</v>
      </c>
      <c r="K426">
        <f>K67*'WK3 - Notional GI 16-17 YIELD'!$D21</f>
        <v>0</v>
      </c>
      <c r="L426">
        <f>L67*'WK3 - Notional GI 16-17 YIELD'!$D21</f>
        <v>0</v>
      </c>
    </row>
    <row r="427" spans="3:12" hidden="1" x14ac:dyDescent="0.2">
      <c r="C427" t="str">
        <f t="shared" si="286"/>
        <v>Residential</v>
      </c>
      <c r="D427" t="str">
        <f t="shared" si="287"/>
        <v/>
      </c>
      <c r="G427">
        <f>G68*'WK3 - Notional GI 16-17 YIELD'!$D22</f>
        <v>0</v>
      </c>
      <c r="H427">
        <f>H68*'WK3 - Notional GI 16-17 YIELD'!$D22</f>
        <v>0</v>
      </c>
      <c r="I427">
        <f>I68*'WK3 - Notional GI 16-17 YIELD'!$D22</f>
        <v>0</v>
      </c>
      <c r="J427">
        <f>J68*'WK3 - Notional GI 16-17 YIELD'!$D22</f>
        <v>0</v>
      </c>
      <c r="K427">
        <f>K68*'WK3 - Notional GI 16-17 YIELD'!$D22</f>
        <v>0</v>
      </c>
      <c r="L427">
        <f>L68*'WK3 - Notional GI 16-17 YIELD'!$D22</f>
        <v>0</v>
      </c>
    </row>
    <row r="428" spans="3:12" hidden="1" x14ac:dyDescent="0.2">
      <c r="C428" t="str">
        <f t="shared" si="286"/>
        <v>Residential</v>
      </c>
      <c r="D428" t="str">
        <f t="shared" si="287"/>
        <v/>
      </c>
      <c r="G428">
        <f>G69*'WK3 - Notional GI 16-17 YIELD'!$D23</f>
        <v>0</v>
      </c>
      <c r="H428">
        <f>H69*'WK3 - Notional GI 16-17 YIELD'!$D23</f>
        <v>0</v>
      </c>
      <c r="I428">
        <f>I69*'WK3 - Notional GI 16-17 YIELD'!$D23</f>
        <v>0</v>
      </c>
      <c r="J428">
        <f>J69*'WK3 - Notional GI 16-17 YIELD'!$D23</f>
        <v>0</v>
      </c>
      <c r="K428">
        <f>K69*'WK3 - Notional GI 16-17 YIELD'!$D23</f>
        <v>0</v>
      </c>
      <c r="L428">
        <f>L69*'WK3 - Notional GI 16-17 YIELD'!$D23</f>
        <v>0</v>
      </c>
    </row>
    <row r="429" spans="3:12" hidden="1" x14ac:dyDescent="0.2">
      <c r="C429" t="str">
        <f t="shared" si="286"/>
        <v>Residential</v>
      </c>
      <c r="D429" t="str">
        <f t="shared" si="287"/>
        <v/>
      </c>
      <c r="G429">
        <f>G70*'WK3 - Notional GI 16-17 YIELD'!$D24</f>
        <v>0</v>
      </c>
      <c r="H429">
        <f>H70*'WK3 - Notional GI 16-17 YIELD'!$D24</f>
        <v>0</v>
      </c>
      <c r="I429">
        <f>I70*'WK3 - Notional GI 16-17 YIELD'!$D24</f>
        <v>0</v>
      </c>
      <c r="J429">
        <f>J70*'WK3 - Notional GI 16-17 YIELD'!$D24</f>
        <v>0</v>
      </c>
      <c r="K429">
        <f>K70*'WK3 - Notional GI 16-17 YIELD'!$D24</f>
        <v>0</v>
      </c>
      <c r="L429">
        <f>L70*'WK3 - Notional GI 16-17 YIELD'!$D24</f>
        <v>0</v>
      </c>
    </row>
    <row r="430" spans="3:12" hidden="1" x14ac:dyDescent="0.2">
      <c r="C430" t="str">
        <f t="shared" si="286"/>
        <v>Residential</v>
      </c>
      <c r="D430" t="str">
        <f t="shared" si="287"/>
        <v/>
      </c>
      <c r="G430">
        <f>G71*'WK3 - Notional GI 16-17 YIELD'!$D25</f>
        <v>0</v>
      </c>
      <c r="H430">
        <f>H71*'WK3 - Notional GI 16-17 YIELD'!$D25</f>
        <v>0</v>
      </c>
      <c r="I430">
        <f>I71*'WK3 - Notional GI 16-17 YIELD'!$D25</f>
        <v>0</v>
      </c>
      <c r="J430">
        <f>J71*'WK3 - Notional GI 16-17 YIELD'!$D25</f>
        <v>0</v>
      </c>
      <c r="K430">
        <f>K71*'WK3 - Notional GI 16-17 YIELD'!$D25</f>
        <v>0</v>
      </c>
      <c r="L430">
        <f>L71*'WK3 - Notional GI 16-17 YIELD'!$D25</f>
        <v>0</v>
      </c>
    </row>
    <row r="431" spans="3:12" hidden="1" x14ac:dyDescent="0.2">
      <c r="C431" t="str">
        <f t="shared" si="286"/>
        <v>Residential</v>
      </c>
      <c r="D431" t="str">
        <f t="shared" si="287"/>
        <v/>
      </c>
      <c r="G431">
        <f>G72*'WK3 - Notional GI 16-17 YIELD'!$D26</f>
        <v>0</v>
      </c>
      <c r="H431">
        <f>H72*'WK3 - Notional GI 16-17 YIELD'!$D26</f>
        <v>0</v>
      </c>
      <c r="I431">
        <f>I72*'WK3 - Notional GI 16-17 YIELD'!$D26</f>
        <v>0</v>
      </c>
      <c r="J431">
        <f>J72*'WK3 - Notional GI 16-17 YIELD'!$D26</f>
        <v>0</v>
      </c>
      <c r="K431">
        <f>K72*'WK3 - Notional GI 16-17 YIELD'!$D26</f>
        <v>0</v>
      </c>
      <c r="L431">
        <f>L72*'WK3 - Notional GI 16-17 YIELD'!$D26</f>
        <v>0</v>
      </c>
    </row>
    <row r="432" spans="3:12" hidden="1" x14ac:dyDescent="0.2">
      <c r="C432" t="str">
        <f t="shared" si="286"/>
        <v>Residential</v>
      </c>
      <c r="D432" t="str">
        <f t="shared" si="287"/>
        <v/>
      </c>
      <c r="G432">
        <f>G73*'WK3 - Notional GI 16-17 YIELD'!$D27</f>
        <v>0</v>
      </c>
      <c r="H432">
        <f>H73*'WK3 - Notional GI 16-17 YIELD'!$D27</f>
        <v>0</v>
      </c>
      <c r="I432">
        <f>I73*'WK3 - Notional GI 16-17 YIELD'!$D27</f>
        <v>0</v>
      </c>
      <c r="J432">
        <f>J73*'WK3 - Notional GI 16-17 YIELD'!$D27</f>
        <v>0</v>
      </c>
      <c r="K432">
        <f>K73*'WK3 - Notional GI 16-17 YIELD'!$D27</f>
        <v>0</v>
      </c>
      <c r="L432">
        <f>L73*'WK3 - Notional GI 16-17 YIELD'!$D27</f>
        <v>0</v>
      </c>
    </row>
    <row r="433" spans="3:12" hidden="1" x14ac:dyDescent="0.2">
      <c r="C433" t="str">
        <f t="shared" si="286"/>
        <v>Residential</v>
      </c>
      <c r="D433" t="str">
        <f t="shared" si="287"/>
        <v/>
      </c>
      <c r="G433">
        <f>G74*'WK3 - Notional GI 16-17 YIELD'!$D28</f>
        <v>0</v>
      </c>
      <c r="H433">
        <f>H74*'WK3 - Notional GI 16-17 YIELD'!$D28</f>
        <v>0</v>
      </c>
      <c r="I433">
        <f>I74*'WK3 - Notional GI 16-17 YIELD'!$D28</f>
        <v>0</v>
      </c>
      <c r="J433">
        <f>J74*'WK3 - Notional GI 16-17 YIELD'!$D28</f>
        <v>0</v>
      </c>
      <c r="K433">
        <f>K74*'WK3 - Notional GI 16-17 YIELD'!$D28</f>
        <v>0</v>
      </c>
      <c r="L433">
        <f>L74*'WK3 - Notional GI 16-17 YIELD'!$D28</f>
        <v>0</v>
      </c>
    </row>
    <row r="434" spans="3:12" hidden="1" x14ac:dyDescent="0.2">
      <c r="C434" t="str">
        <f t="shared" si="286"/>
        <v>Residential</v>
      </c>
      <c r="D434" t="str">
        <f t="shared" si="287"/>
        <v/>
      </c>
      <c r="G434">
        <f>G75*'WK3 - Notional GI 16-17 YIELD'!$D29</f>
        <v>0</v>
      </c>
      <c r="H434">
        <f>H75*'WK3 - Notional GI 16-17 YIELD'!$D29</f>
        <v>0</v>
      </c>
      <c r="I434">
        <f>I75*'WK3 - Notional GI 16-17 YIELD'!$D29</f>
        <v>0</v>
      </c>
      <c r="J434">
        <f>J75*'WK3 - Notional GI 16-17 YIELD'!$D29</f>
        <v>0</v>
      </c>
      <c r="K434">
        <f>K75*'WK3 - Notional GI 16-17 YIELD'!$D29</f>
        <v>0</v>
      </c>
      <c r="L434">
        <f>L75*'WK3 - Notional GI 16-17 YIELD'!$D29</f>
        <v>0</v>
      </c>
    </row>
    <row r="435" spans="3:12" hidden="1" x14ac:dyDescent="0.2">
      <c r="C435" t="str">
        <f t="shared" si="286"/>
        <v>Residential</v>
      </c>
      <c r="D435" t="str">
        <f t="shared" si="287"/>
        <v/>
      </c>
      <c r="G435">
        <f>G76*'WK3 - Notional GI 16-17 YIELD'!$D30</f>
        <v>0</v>
      </c>
      <c r="H435">
        <f>H76*'WK3 - Notional GI 16-17 YIELD'!$D30</f>
        <v>0</v>
      </c>
      <c r="I435">
        <f>I76*'WK3 - Notional GI 16-17 YIELD'!$D30</f>
        <v>0</v>
      </c>
      <c r="J435">
        <f>J76*'WK3 - Notional GI 16-17 YIELD'!$D30</f>
        <v>0</v>
      </c>
      <c r="K435">
        <f>K76*'WK3 - Notional GI 16-17 YIELD'!$D30</f>
        <v>0</v>
      </c>
      <c r="L435">
        <f>L76*'WK3 - Notional GI 16-17 YIELD'!$D30</f>
        <v>0</v>
      </c>
    </row>
    <row r="436" spans="3:12" hidden="1" x14ac:dyDescent="0.2">
      <c r="C436" t="str">
        <f t="shared" si="286"/>
        <v>Residential</v>
      </c>
      <c r="D436" t="str">
        <f t="shared" si="287"/>
        <v/>
      </c>
      <c r="G436">
        <f>G77*'WK3 - Notional GI 16-17 YIELD'!$D31</f>
        <v>0</v>
      </c>
      <c r="H436">
        <f>H77*'WK3 - Notional GI 16-17 YIELD'!$D31</f>
        <v>0</v>
      </c>
      <c r="I436">
        <f>I77*'WK3 - Notional GI 16-17 YIELD'!$D31</f>
        <v>0</v>
      </c>
      <c r="J436">
        <f>J77*'WK3 - Notional GI 16-17 YIELD'!$D31</f>
        <v>0</v>
      </c>
      <c r="K436">
        <f>K77*'WK3 - Notional GI 16-17 YIELD'!$D31</f>
        <v>0</v>
      </c>
      <c r="L436">
        <f>L77*'WK3 - Notional GI 16-17 YIELD'!$D31</f>
        <v>0</v>
      </c>
    </row>
    <row r="437" spans="3:12" hidden="1" x14ac:dyDescent="0.2">
      <c r="C437" t="str">
        <f t="shared" si="286"/>
        <v>Residential</v>
      </c>
      <c r="D437" t="str">
        <f t="shared" si="287"/>
        <v/>
      </c>
      <c r="G437">
        <f>G78*'WK3 - Notional GI 16-17 YIELD'!$D32</f>
        <v>0</v>
      </c>
      <c r="H437">
        <f>H78*'WK3 - Notional GI 16-17 YIELD'!$D32</f>
        <v>0</v>
      </c>
      <c r="I437">
        <f>I78*'WK3 - Notional GI 16-17 YIELD'!$D32</f>
        <v>0</v>
      </c>
      <c r="J437">
        <f>J78*'WK3 - Notional GI 16-17 YIELD'!$D32</f>
        <v>0</v>
      </c>
      <c r="K437">
        <f>K78*'WK3 - Notional GI 16-17 YIELD'!$D32</f>
        <v>0</v>
      </c>
      <c r="L437">
        <f>L78*'WK3 - Notional GI 16-17 YIELD'!$D32</f>
        <v>0</v>
      </c>
    </row>
    <row r="438" spans="3:12" hidden="1" x14ac:dyDescent="0.2">
      <c r="C438" t="str">
        <f t="shared" si="286"/>
        <v>Residential</v>
      </c>
      <c r="D438" t="str">
        <f t="shared" si="287"/>
        <v/>
      </c>
      <c r="G438">
        <f>G79*'WK3 - Notional GI 16-17 YIELD'!$D33</f>
        <v>0</v>
      </c>
      <c r="H438">
        <f>H79*'WK3 - Notional GI 16-17 YIELD'!$D33</f>
        <v>0</v>
      </c>
      <c r="I438">
        <f>I79*'WK3 - Notional GI 16-17 YIELD'!$D33</f>
        <v>0</v>
      </c>
      <c r="J438">
        <f>J79*'WK3 - Notional GI 16-17 YIELD'!$D33</f>
        <v>0</v>
      </c>
      <c r="K438">
        <f>K79*'WK3 - Notional GI 16-17 YIELD'!$D33</f>
        <v>0</v>
      </c>
      <c r="L438">
        <f>L79*'WK3 - Notional GI 16-17 YIELD'!$D33</f>
        <v>0</v>
      </c>
    </row>
    <row r="439" spans="3:12" hidden="1" x14ac:dyDescent="0.2">
      <c r="C439" t="str">
        <f t="shared" si="286"/>
        <v>Special rate</v>
      </c>
      <c r="D439" t="str">
        <f t="shared" si="286"/>
        <v/>
      </c>
      <c r="G439">
        <f>G80*'WK3 - Notional GI 16-17 YIELD'!$D92</f>
        <v>0</v>
      </c>
      <c r="H439">
        <f>H80*'WK3 - Notional GI 16-17 YIELD'!$D92</f>
        <v>0</v>
      </c>
      <c r="I439">
        <f>I80*'WK3 - Notional GI 16-17 YIELD'!$D92</f>
        <v>0</v>
      </c>
      <c r="J439">
        <f>J80*'WK3 - Notional GI 16-17 YIELD'!$D92</f>
        <v>0</v>
      </c>
      <c r="K439">
        <f>K80*'WK3 - Notional GI 16-17 YIELD'!$D92</f>
        <v>0</v>
      </c>
      <c r="L439">
        <f>L80*'WK3 - Notional GI 16-17 YIELD'!$D92</f>
        <v>0</v>
      </c>
    </row>
    <row r="440" spans="3:12" hidden="1" x14ac:dyDescent="0.2">
      <c r="C440" t="str">
        <f t="shared" ref="C440:C445" si="288">C82</f>
        <v>Special rate</v>
      </c>
      <c r="D440" t="str">
        <f t="shared" ref="D440:D448" si="289">D81</f>
        <v/>
      </c>
      <c r="G440">
        <f>G81*'WK3 - Notional GI 16-17 YIELD'!$D93</f>
        <v>0</v>
      </c>
      <c r="H440">
        <f>H81*'WK3 - Notional GI 16-17 YIELD'!$D93</f>
        <v>0</v>
      </c>
      <c r="I440">
        <f>I81*'WK3 - Notional GI 16-17 YIELD'!$D93</f>
        <v>0</v>
      </c>
      <c r="J440">
        <f>J81*'WK3 - Notional GI 16-17 YIELD'!$D93</f>
        <v>0</v>
      </c>
      <c r="K440">
        <f>K81*'WK3 - Notional GI 16-17 YIELD'!$D93</f>
        <v>0</v>
      </c>
      <c r="L440">
        <f>L81*'WK3 - Notional GI 16-17 YIELD'!$D93</f>
        <v>0</v>
      </c>
    </row>
    <row r="441" spans="3:12" hidden="1" x14ac:dyDescent="0.2">
      <c r="C441" t="str">
        <f t="shared" si="288"/>
        <v>Special rate</v>
      </c>
      <c r="D441" t="str">
        <f t="shared" si="289"/>
        <v/>
      </c>
      <c r="G441">
        <f>G82*'WK3 - Notional GI 16-17 YIELD'!$D94</f>
        <v>0</v>
      </c>
      <c r="H441">
        <f>H82*'WK3 - Notional GI 16-17 YIELD'!$D94</f>
        <v>0</v>
      </c>
      <c r="I441">
        <f>I82*'WK3 - Notional GI 16-17 YIELD'!$D94</f>
        <v>0</v>
      </c>
      <c r="J441">
        <f>J82*'WK3 - Notional GI 16-17 YIELD'!$D94</f>
        <v>0</v>
      </c>
      <c r="K441">
        <f>K82*'WK3 - Notional GI 16-17 YIELD'!$D94</f>
        <v>0</v>
      </c>
      <c r="L441">
        <f>L82*'WK3 - Notional GI 16-17 YIELD'!$D94</f>
        <v>0</v>
      </c>
    </row>
    <row r="442" spans="3:12" hidden="1" x14ac:dyDescent="0.2">
      <c r="C442" t="str">
        <f t="shared" si="288"/>
        <v>Special rate</v>
      </c>
      <c r="D442" t="str">
        <f t="shared" si="289"/>
        <v/>
      </c>
      <c r="G442">
        <f>G83*'WK3 - Notional GI 16-17 YIELD'!$D95</f>
        <v>0</v>
      </c>
      <c r="H442">
        <f>H83*'WK3 - Notional GI 16-17 YIELD'!$D95</f>
        <v>0</v>
      </c>
      <c r="I442">
        <f>I83*'WK3 - Notional GI 16-17 YIELD'!$D95</f>
        <v>0</v>
      </c>
      <c r="J442">
        <f>J83*'WK3 - Notional GI 16-17 YIELD'!$D95</f>
        <v>0</v>
      </c>
      <c r="K442">
        <f>K83*'WK3 - Notional GI 16-17 YIELD'!$D95</f>
        <v>0</v>
      </c>
      <c r="L442">
        <f>L83*'WK3 - Notional GI 16-17 YIELD'!$D95</f>
        <v>0</v>
      </c>
    </row>
    <row r="443" spans="3:12" hidden="1" x14ac:dyDescent="0.2">
      <c r="C443" t="str">
        <f t="shared" si="288"/>
        <v>Special rate</v>
      </c>
      <c r="D443" t="str">
        <f t="shared" si="289"/>
        <v/>
      </c>
      <c r="G443">
        <f>G84*'WK3 - Notional GI 16-17 YIELD'!$D96</f>
        <v>0</v>
      </c>
      <c r="H443">
        <f>H84*'WK3 - Notional GI 16-17 YIELD'!$D96</f>
        <v>0</v>
      </c>
      <c r="I443">
        <f>I84*'WK3 - Notional GI 16-17 YIELD'!$D96</f>
        <v>0</v>
      </c>
      <c r="J443">
        <f>J84*'WK3 - Notional GI 16-17 YIELD'!$D96</f>
        <v>0</v>
      </c>
      <c r="K443">
        <f>K84*'WK3 - Notional GI 16-17 YIELD'!$D96</f>
        <v>0</v>
      </c>
      <c r="L443">
        <f>L84*'WK3 - Notional GI 16-17 YIELD'!$D96</f>
        <v>0</v>
      </c>
    </row>
    <row r="444" spans="3:12" hidden="1" x14ac:dyDescent="0.2">
      <c r="C444" t="str">
        <f t="shared" si="288"/>
        <v>Special rate</v>
      </c>
      <c r="D444" t="str">
        <f t="shared" si="289"/>
        <v/>
      </c>
      <c r="G444">
        <f>G85*'WK3 - Notional GI 16-17 YIELD'!$D97</f>
        <v>0</v>
      </c>
      <c r="H444">
        <f>H85*'WK3 - Notional GI 16-17 YIELD'!$D97</f>
        <v>0</v>
      </c>
      <c r="I444">
        <f>I85*'WK3 - Notional GI 16-17 YIELD'!$D97</f>
        <v>0</v>
      </c>
      <c r="J444">
        <f>J85*'WK3 - Notional GI 16-17 YIELD'!$D97</f>
        <v>0</v>
      </c>
      <c r="K444">
        <f>K85*'WK3 - Notional GI 16-17 YIELD'!$D97</f>
        <v>0</v>
      </c>
      <c r="L444">
        <f>L85*'WK3 - Notional GI 16-17 YIELD'!$D97</f>
        <v>0</v>
      </c>
    </row>
    <row r="445" spans="3:12" hidden="1" x14ac:dyDescent="0.2">
      <c r="C445" t="str">
        <f t="shared" si="288"/>
        <v>Special rate</v>
      </c>
      <c r="D445" t="str">
        <f t="shared" si="289"/>
        <v/>
      </c>
      <c r="G445">
        <f>G86*'WK3 - Notional GI 16-17 YIELD'!$D98</f>
        <v>0</v>
      </c>
      <c r="H445">
        <f>H86*'WK3 - Notional GI 16-17 YIELD'!$D98</f>
        <v>0</v>
      </c>
      <c r="I445">
        <f>I86*'WK3 - Notional GI 16-17 YIELD'!$D98</f>
        <v>0</v>
      </c>
      <c r="J445">
        <f>J86*'WK3 - Notional GI 16-17 YIELD'!$D98</f>
        <v>0</v>
      </c>
      <c r="K445">
        <f>K86*'WK3 - Notional GI 16-17 YIELD'!$D98</f>
        <v>0</v>
      </c>
      <c r="L445">
        <f>L86*'WK3 - Notional GI 16-17 YIELD'!$D98</f>
        <v>0</v>
      </c>
    </row>
    <row r="446" spans="3:12" hidden="1" x14ac:dyDescent="0.2">
      <c r="C446" t="str">
        <f>C81</f>
        <v>Special rate</v>
      </c>
      <c r="D446" t="str">
        <f t="shared" si="289"/>
        <v/>
      </c>
      <c r="G446">
        <f>G87*'WK3 - Notional GI 16-17 YIELD'!$D99</f>
        <v>0</v>
      </c>
      <c r="H446">
        <f>H87*'WK3 - Notional GI 16-17 YIELD'!$D99</f>
        <v>0</v>
      </c>
      <c r="I446">
        <f>I87*'WK3 - Notional GI 16-17 YIELD'!$D99</f>
        <v>0</v>
      </c>
      <c r="J446">
        <f>J87*'WK3 - Notional GI 16-17 YIELD'!$D99</f>
        <v>0</v>
      </c>
      <c r="K446">
        <f>K87*'WK3 - Notional GI 16-17 YIELD'!$D99</f>
        <v>0</v>
      </c>
      <c r="L446">
        <f>L87*'WK3 - Notional GI 16-17 YIELD'!$D99</f>
        <v>0</v>
      </c>
    </row>
    <row r="447" spans="3:12" hidden="1" x14ac:dyDescent="0.2">
      <c r="C447" t="str">
        <f>C82</f>
        <v>Special rate</v>
      </c>
      <c r="D447" t="str">
        <f t="shared" si="289"/>
        <v/>
      </c>
      <c r="G447">
        <f>G88*'WK3 - Notional GI 16-17 YIELD'!$D100</f>
        <v>0</v>
      </c>
      <c r="H447">
        <f>H88*'WK3 - Notional GI 16-17 YIELD'!$D100</f>
        <v>0</v>
      </c>
      <c r="I447">
        <f>I88*'WK3 - Notional GI 16-17 YIELD'!$D100</f>
        <v>0</v>
      </c>
      <c r="J447">
        <f>J88*'WK3 - Notional GI 16-17 YIELD'!$D100</f>
        <v>0</v>
      </c>
      <c r="K447">
        <f>K88*'WK3 - Notional GI 16-17 YIELD'!$D100</f>
        <v>0</v>
      </c>
      <c r="L447">
        <f>L88*'WK3 - Notional GI 16-17 YIELD'!$D100</f>
        <v>0</v>
      </c>
    </row>
    <row r="448" spans="3:12" hidden="1" x14ac:dyDescent="0.2">
      <c r="C448" t="str">
        <f>C89</f>
        <v>Special rate</v>
      </c>
      <c r="D448" t="str">
        <f t="shared" si="289"/>
        <v/>
      </c>
      <c r="G448">
        <f>G89*'WK3 - Notional GI 16-17 YIELD'!$D101</f>
        <v>0</v>
      </c>
      <c r="H448">
        <f>H89*'WK3 - Notional GI 16-17 YIELD'!$D101</f>
        <v>0</v>
      </c>
      <c r="I448">
        <f>I89*'WK3 - Notional GI 16-17 YIELD'!$D101</f>
        <v>0</v>
      </c>
      <c r="J448">
        <f>J89*'WK3 - Notional GI 16-17 YIELD'!$D101</f>
        <v>0</v>
      </c>
      <c r="K448">
        <f>K89*'WK3 - Notional GI 16-17 YIELD'!$D101</f>
        <v>0</v>
      </c>
      <c r="L448">
        <f>L89*'WK3 - Notional GI 16-17 YIELD'!$D101</f>
        <v>0</v>
      </c>
    </row>
    <row r="449" spans="3:12" s="163" customFormat="1" hidden="1" x14ac:dyDescent="0.2">
      <c r="D449" s="163" t="s">
        <v>562</v>
      </c>
      <c r="G449" s="163">
        <f t="shared" ref="G449:L449" si="290">SUM(G419:G448)</f>
        <v>5974979.7732599899</v>
      </c>
      <c r="H449" s="163">
        <f t="shared" si="290"/>
        <v>6124354.2675914904</v>
      </c>
      <c r="I449" s="163">
        <f t="shared" si="290"/>
        <v>6277463.1242812769</v>
      </c>
      <c r="J449" s="163">
        <f t="shared" si="290"/>
        <v>6434399.702388308</v>
      </c>
      <c r="K449" s="163">
        <f t="shared" si="290"/>
        <v>6595259.6949480139</v>
      </c>
      <c r="L449" s="163">
        <f t="shared" si="290"/>
        <v>6760141.1873217151</v>
      </c>
    </row>
    <row r="450" spans="3:12" hidden="1" x14ac:dyDescent="0.2">
      <c r="C450" t="str">
        <f t="shared" ref="C450:D469" si="291">C91</f>
        <v>Business</v>
      </c>
      <c r="D450" t="str">
        <f t="shared" si="291"/>
        <v/>
      </c>
      <c r="G450">
        <f>G91*'WK3 - Notional GI 16-17 YIELD'!$D35</f>
        <v>166576.04354967998</v>
      </c>
      <c r="H450">
        <f>H91*'WK3 - Notional GI 16-17 YIELD'!$D35</f>
        <v>170740.44463842196</v>
      </c>
      <c r="I450">
        <f>I91*'WK3 - Notional GI 16-17 YIELD'!$D35</f>
        <v>175008.95575438248</v>
      </c>
      <c r="J450">
        <f>J91*'WK3 - Notional GI 16-17 YIELD'!$D35</f>
        <v>179384.17964824205</v>
      </c>
      <c r="K450">
        <f>K91*'WK3 - Notional GI 16-17 YIELD'!$D35</f>
        <v>183868.78413944805</v>
      </c>
      <c r="L450">
        <f>L91*'WK3 - Notional GI 16-17 YIELD'!$D35</f>
        <v>188465.50374293426</v>
      </c>
    </row>
    <row r="451" spans="3:12" hidden="1" x14ac:dyDescent="0.2">
      <c r="C451" t="str">
        <f t="shared" si="291"/>
        <v>Business</v>
      </c>
      <c r="D451" t="str">
        <f t="shared" ref="D451:D469" si="292">D92</f>
        <v>Bellingen</v>
      </c>
      <c r="G451">
        <f>G92*'WK3 - Notional GI 16-17 YIELD'!$D36</f>
        <v>141064.40280609249</v>
      </c>
      <c r="H451">
        <f>H92*'WK3 - Notional GI 16-17 YIELD'!$D36</f>
        <v>144591.01287624479</v>
      </c>
      <c r="I451">
        <f>I92*'WK3 - Notional GI 16-17 YIELD'!$D36</f>
        <v>148205.7881981509</v>
      </c>
      <c r="J451">
        <f>J92*'WK3 - Notional GI 16-17 YIELD'!$D36</f>
        <v>151910.93290310467</v>
      </c>
      <c r="K451">
        <f>K92*'WK3 - Notional GI 16-17 YIELD'!$D36</f>
        <v>155708.70622568228</v>
      </c>
      <c r="L451">
        <f>L92*'WK3 - Notional GI 16-17 YIELD'!$D36</f>
        <v>159601.4238813243</v>
      </c>
    </row>
    <row r="452" spans="3:12" hidden="1" x14ac:dyDescent="0.2">
      <c r="C452" t="str">
        <f t="shared" si="291"/>
        <v>Business</v>
      </c>
      <c r="D452" t="str">
        <f t="shared" si="292"/>
        <v>Dorrigo</v>
      </c>
      <c r="G452">
        <f>G93*'WK3 - Notional GI 16-17 YIELD'!$D37</f>
        <v>81787.372217114986</v>
      </c>
      <c r="H452">
        <f>H93*'WK3 - Notional GI 16-17 YIELD'!$D37</f>
        <v>83832.056522542858</v>
      </c>
      <c r="I452">
        <f>I93*'WK3 - Notional GI 16-17 YIELD'!$D37</f>
        <v>85927.857935606415</v>
      </c>
      <c r="J452">
        <f>J93*'WK3 - Notional GI 16-17 YIELD'!$D37</f>
        <v>88076.054383996583</v>
      </c>
      <c r="K452">
        <f>K93*'WK3 - Notional GI 16-17 YIELD'!$D37</f>
        <v>90277.955743596482</v>
      </c>
      <c r="L452">
        <f>L93*'WK3 - Notional GI 16-17 YIELD'!$D37</f>
        <v>92534.904637186395</v>
      </c>
    </row>
    <row r="453" spans="3:12" hidden="1" x14ac:dyDescent="0.2">
      <c r="C453" t="str">
        <f t="shared" si="291"/>
        <v>Business</v>
      </c>
      <c r="D453" t="str">
        <f t="shared" si="292"/>
        <v>Urunga</v>
      </c>
      <c r="G453">
        <f>G94*'WK3 - Notional GI 16-17 YIELD'!$D38</f>
        <v>94543.259152049985</v>
      </c>
      <c r="H453">
        <f>H94*'WK3 - Notional GI 16-17 YIELD'!$D38</f>
        <v>96906.84063085122</v>
      </c>
      <c r="I453">
        <f>I94*'WK3 - Notional GI 16-17 YIELD'!$D38</f>
        <v>99329.511646622486</v>
      </c>
      <c r="J453">
        <f>J94*'WK3 - Notional GI 16-17 YIELD'!$D38</f>
        <v>101812.74943778804</v>
      </c>
      <c r="K453">
        <f>K94*'WK3 - Notional GI 16-17 YIELD'!$D38</f>
        <v>104358.06817373274</v>
      </c>
      <c r="L453">
        <f>L94*'WK3 - Notional GI 16-17 YIELD'!$D38</f>
        <v>106967.01987807604</v>
      </c>
    </row>
    <row r="454" spans="3:12" hidden="1" x14ac:dyDescent="0.2">
      <c r="C454" t="str">
        <f t="shared" si="291"/>
        <v>Business</v>
      </c>
      <c r="D454" t="str">
        <f t="shared" si="292"/>
        <v/>
      </c>
      <c r="G454">
        <f>G95*'WK3 - Notional GI 16-17 YIELD'!$D39</f>
        <v>0</v>
      </c>
      <c r="H454">
        <f>H95*'WK3 - Notional GI 16-17 YIELD'!$D39</f>
        <v>0</v>
      </c>
      <c r="I454">
        <f>I95*'WK3 - Notional GI 16-17 YIELD'!$D39</f>
        <v>0</v>
      </c>
      <c r="J454">
        <f>J95*'WK3 - Notional GI 16-17 YIELD'!$D39</f>
        <v>0</v>
      </c>
      <c r="K454">
        <f>K95*'WK3 - Notional GI 16-17 YIELD'!$D39</f>
        <v>0</v>
      </c>
      <c r="L454">
        <f>L95*'WK3 - Notional GI 16-17 YIELD'!$D39</f>
        <v>0</v>
      </c>
    </row>
    <row r="455" spans="3:12" hidden="1" x14ac:dyDescent="0.2">
      <c r="C455" t="str">
        <f t="shared" si="291"/>
        <v>Business</v>
      </c>
      <c r="D455" t="str">
        <f t="shared" si="292"/>
        <v/>
      </c>
      <c r="G455">
        <f>G96*'WK3 - Notional GI 16-17 YIELD'!$D40</f>
        <v>0</v>
      </c>
      <c r="H455">
        <f>H96*'WK3 - Notional GI 16-17 YIELD'!$D40</f>
        <v>0</v>
      </c>
      <c r="I455">
        <f>I96*'WK3 - Notional GI 16-17 YIELD'!$D40</f>
        <v>0</v>
      </c>
      <c r="J455">
        <f>J96*'WK3 - Notional GI 16-17 YIELD'!$D40</f>
        <v>0</v>
      </c>
      <c r="K455">
        <f>K96*'WK3 - Notional GI 16-17 YIELD'!$D40</f>
        <v>0</v>
      </c>
      <c r="L455">
        <f>L96*'WK3 - Notional GI 16-17 YIELD'!$D40</f>
        <v>0</v>
      </c>
    </row>
    <row r="456" spans="3:12" hidden="1" x14ac:dyDescent="0.2">
      <c r="C456" t="str">
        <f t="shared" si="291"/>
        <v>Business</v>
      </c>
      <c r="D456" t="str">
        <f t="shared" si="292"/>
        <v/>
      </c>
      <c r="G456">
        <f>G97*'WK3 - Notional GI 16-17 YIELD'!$D41</f>
        <v>0</v>
      </c>
      <c r="H456">
        <f>H97*'WK3 - Notional GI 16-17 YIELD'!$D41</f>
        <v>0</v>
      </c>
      <c r="I456">
        <f>I97*'WK3 - Notional GI 16-17 YIELD'!$D41</f>
        <v>0</v>
      </c>
      <c r="J456">
        <f>J97*'WK3 - Notional GI 16-17 YIELD'!$D41</f>
        <v>0</v>
      </c>
      <c r="K456">
        <f>K97*'WK3 - Notional GI 16-17 YIELD'!$D41</f>
        <v>0</v>
      </c>
      <c r="L456">
        <f>L97*'WK3 - Notional GI 16-17 YIELD'!$D41</f>
        <v>0</v>
      </c>
    </row>
    <row r="457" spans="3:12" hidden="1" x14ac:dyDescent="0.2">
      <c r="C457" t="str">
        <f t="shared" si="291"/>
        <v>Business</v>
      </c>
      <c r="D457" t="str">
        <f t="shared" si="292"/>
        <v/>
      </c>
      <c r="G457">
        <f>G98*'WK3 - Notional GI 16-17 YIELD'!$D42</f>
        <v>0</v>
      </c>
      <c r="H457">
        <f>H98*'WK3 - Notional GI 16-17 YIELD'!$D42</f>
        <v>0</v>
      </c>
      <c r="I457">
        <f>I98*'WK3 - Notional GI 16-17 YIELD'!$D42</f>
        <v>0</v>
      </c>
      <c r="J457">
        <f>J98*'WK3 - Notional GI 16-17 YIELD'!$D42</f>
        <v>0</v>
      </c>
      <c r="K457">
        <f>K98*'WK3 - Notional GI 16-17 YIELD'!$D42</f>
        <v>0</v>
      </c>
      <c r="L457">
        <f>L98*'WK3 - Notional GI 16-17 YIELD'!$D42</f>
        <v>0</v>
      </c>
    </row>
    <row r="458" spans="3:12" hidden="1" x14ac:dyDescent="0.2">
      <c r="C458" t="str">
        <f t="shared" si="291"/>
        <v>Business</v>
      </c>
      <c r="D458" t="str">
        <f t="shared" si="292"/>
        <v/>
      </c>
      <c r="G458">
        <f>G99*'WK3 - Notional GI 16-17 YIELD'!$D43</f>
        <v>0</v>
      </c>
      <c r="H458">
        <f>H99*'WK3 - Notional GI 16-17 YIELD'!$D43</f>
        <v>0</v>
      </c>
      <c r="I458">
        <f>I99*'WK3 - Notional GI 16-17 YIELD'!$D43</f>
        <v>0</v>
      </c>
      <c r="J458">
        <f>J99*'WK3 - Notional GI 16-17 YIELD'!$D43</f>
        <v>0</v>
      </c>
      <c r="K458">
        <f>K99*'WK3 - Notional GI 16-17 YIELD'!$D43</f>
        <v>0</v>
      </c>
      <c r="L458">
        <f>L99*'WK3 - Notional GI 16-17 YIELD'!$D43</f>
        <v>0</v>
      </c>
    </row>
    <row r="459" spans="3:12" hidden="1" x14ac:dyDescent="0.2">
      <c r="C459" t="str">
        <f t="shared" si="291"/>
        <v>Business</v>
      </c>
      <c r="D459" t="str">
        <f t="shared" si="292"/>
        <v/>
      </c>
      <c r="G459">
        <f>G100*'WK3 - Notional GI 16-17 YIELD'!$D44</f>
        <v>0</v>
      </c>
      <c r="H459">
        <f>H100*'WK3 - Notional GI 16-17 YIELD'!$D44</f>
        <v>0</v>
      </c>
      <c r="I459">
        <f>I100*'WK3 - Notional GI 16-17 YIELD'!$D44</f>
        <v>0</v>
      </c>
      <c r="J459">
        <f>J100*'WK3 - Notional GI 16-17 YIELD'!$D44</f>
        <v>0</v>
      </c>
      <c r="K459">
        <f>K100*'WK3 - Notional GI 16-17 YIELD'!$D44</f>
        <v>0</v>
      </c>
      <c r="L459">
        <f>L100*'WK3 - Notional GI 16-17 YIELD'!$D44</f>
        <v>0</v>
      </c>
    </row>
    <row r="460" spans="3:12" hidden="1" x14ac:dyDescent="0.2">
      <c r="C460" t="str">
        <f t="shared" si="291"/>
        <v>Business</v>
      </c>
      <c r="D460" t="str">
        <f t="shared" si="292"/>
        <v/>
      </c>
      <c r="G460">
        <f>G101*'WK3 - Notional GI 16-17 YIELD'!$D45</f>
        <v>0</v>
      </c>
      <c r="H460">
        <f>H101*'WK3 - Notional GI 16-17 YIELD'!$D45</f>
        <v>0</v>
      </c>
      <c r="I460">
        <f>I101*'WK3 - Notional GI 16-17 YIELD'!$D45</f>
        <v>0</v>
      </c>
      <c r="J460">
        <f>J101*'WK3 - Notional GI 16-17 YIELD'!$D45</f>
        <v>0</v>
      </c>
      <c r="K460">
        <f>K101*'WK3 - Notional GI 16-17 YIELD'!$D45</f>
        <v>0</v>
      </c>
      <c r="L460">
        <f>L101*'WK3 - Notional GI 16-17 YIELD'!$D45</f>
        <v>0</v>
      </c>
    </row>
    <row r="461" spans="3:12" hidden="1" x14ac:dyDescent="0.2">
      <c r="C461" t="str">
        <f t="shared" si="291"/>
        <v>Business</v>
      </c>
      <c r="D461" t="str">
        <f t="shared" si="292"/>
        <v/>
      </c>
      <c r="G461">
        <f>G102*'WK3 - Notional GI 16-17 YIELD'!$D46</f>
        <v>0</v>
      </c>
      <c r="H461">
        <f>H102*'WK3 - Notional GI 16-17 YIELD'!$D46</f>
        <v>0</v>
      </c>
      <c r="I461">
        <f>I102*'WK3 - Notional GI 16-17 YIELD'!$D46</f>
        <v>0</v>
      </c>
      <c r="J461">
        <f>J102*'WK3 - Notional GI 16-17 YIELD'!$D46</f>
        <v>0</v>
      </c>
      <c r="K461">
        <f>K102*'WK3 - Notional GI 16-17 YIELD'!$D46</f>
        <v>0</v>
      </c>
      <c r="L461">
        <f>L102*'WK3 - Notional GI 16-17 YIELD'!$D46</f>
        <v>0</v>
      </c>
    </row>
    <row r="462" spans="3:12" hidden="1" x14ac:dyDescent="0.2">
      <c r="C462" t="str">
        <f t="shared" si="291"/>
        <v>Business</v>
      </c>
      <c r="D462" t="str">
        <f t="shared" si="292"/>
        <v/>
      </c>
      <c r="G462">
        <f>G103*'WK3 - Notional GI 16-17 YIELD'!$D47</f>
        <v>0</v>
      </c>
      <c r="H462">
        <f>H103*'WK3 - Notional GI 16-17 YIELD'!$D47</f>
        <v>0</v>
      </c>
      <c r="I462">
        <f>I103*'WK3 - Notional GI 16-17 YIELD'!$D47</f>
        <v>0</v>
      </c>
      <c r="J462">
        <f>J103*'WK3 - Notional GI 16-17 YIELD'!$D47</f>
        <v>0</v>
      </c>
      <c r="K462">
        <f>K103*'WK3 - Notional GI 16-17 YIELD'!$D47</f>
        <v>0</v>
      </c>
      <c r="L462">
        <f>L103*'WK3 - Notional GI 16-17 YIELD'!$D47</f>
        <v>0</v>
      </c>
    </row>
    <row r="463" spans="3:12" hidden="1" x14ac:dyDescent="0.2">
      <c r="C463" t="str">
        <f t="shared" si="291"/>
        <v>Business</v>
      </c>
      <c r="D463" t="str">
        <f t="shared" si="292"/>
        <v/>
      </c>
      <c r="G463">
        <f>G104*'WK3 - Notional GI 16-17 YIELD'!$D48</f>
        <v>0</v>
      </c>
      <c r="H463">
        <f>H104*'WK3 - Notional GI 16-17 YIELD'!$D48</f>
        <v>0</v>
      </c>
      <c r="I463">
        <f>I104*'WK3 - Notional GI 16-17 YIELD'!$D48</f>
        <v>0</v>
      </c>
      <c r="J463">
        <f>J104*'WK3 - Notional GI 16-17 YIELD'!$D48</f>
        <v>0</v>
      </c>
      <c r="K463">
        <f>K104*'WK3 - Notional GI 16-17 YIELD'!$D48</f>
        <v>0</v>
      </c>
      <c r="L463">
        <f>L104*'WK3 - Notional GI 16-17 YIELD'!$D48</f>
        <v>0</v>
      </c>
    </row>
    <row r="464" spans="3:12" hidden="1" x14ac:dyDescent="0.2">
      <c r="C464" t="str">
        <f t="shared" si="291"/>
        <v>Business</v>
      </c>
      <c r="D464" t="str">
        <f t="shared" si="292"/>
        <v/>
      </c>
      <c r="G464">
        <f>G105*'WK3 - Notional GI 16-17 YIELD'!$D49</f>
        <v>0</v>
      </c>
      <c r="H464">
        <f>H105*'WK3 - Notional GI 16-17 YIELD'!$D49</f>
        <v>0</v>
      </c>
      <c r="I464">
        <f>I105*'WK3 - Notional GI 16-17 YIELD'!$D49</f>
        <v>0</v>
      </c>
      <c r="J464">
        <f>J105*'WK3 - Notional GI 16-17 YIELD'!$D49</f>
        <v>0</v>
      </c>
      <c r="K464">
        <f>K105*'WK3 - Notional GI 16-17 YIELD'!$D49</f>
        <v>0</v>
      </c>
      <c r="L464">
        <f>L105*'WK3 - Notional GI 16-17 YIELD'!$D49</f>
        <v>0</v>
      </c>
    </row>
    <row r="465" spans="3:12" hidden="1" x14ac:dyDescent="0.2">
      <c r="C465" t="str">
        <f t="shared" si="291"/>
        <v>Business</v>
      </c>
      <c r="D465" t="str">
        <f t="shared" si="292"/>
        <v/>
      </c>
      <c r="G465">
        <f>G106*'WK3 - Notional GI 16-17 YIELD'!$D50</f>
        <v>0</v>
      </c>
      <c r="H465">
        <f>H106*'WK3 - Notional GI 16-17 YIELD'!$D50</f>
        <v>0</v>
      </c>
      <c r="I465">
        <f>I106*'WK3 - Notional GI 16-17 YIELD'!$D50</f>
        <v>0</v>
      </c>
      <c r="J465">
        <f>J106*'WK3 - Notional GI 16-17 YIELD'!$D50</f>
        <v>0</v>
      </c>
      <c r="K465">
        <f>K106*'WK3 - Notional GI 16-17 YIELD'!$D50</f>
        <v>0</v>
      </c>
      <c r="L465">
        <f>L106*'WK3 - Notional GI 16-17 YIELD'!$D50</f>
        <v>0</v>
      </c>
    </row>
    <row r="466" spans="3:12" hidden="1" x14ac:dyDescent="0.2">
      <c r="C466" t="str">
        <f t="shared" si="291"/>
        <v>Business</v>
      </c>
      <c r="D466" t="str">
        <f t="shared" si="292"/>
        <v/>
      </c>
      <c r="G466">
        <f>G107*'WK3 - Notional GI 16-17 YIELD'!$D51</f>
        <v>0</v>
      </c>
      <c r="H466">
        <f>H107*'WK3 - Notional GI 16-17 YIELD'!$D51</f>
        <v>0</v>
      </c>
      <c r="I466">
        <f>I107*'WK3 - Notional GI 16-17 YIELD'!$D51</f>
        <v>0</v>
      </c>
      <c r="J466">
        <f>J107*'WK3 - Notional GI 16-17 YIELD'!$D51</f>
        <v>0</v>
      </c>
      <c r="K466">
        <f>K107*'WK3 - Notional GI 16-17 YIELD'!$D51</f>
        <v>0</v>
      </c>
      <c r="L466">
        <f>L107*'WK3 - Notional GI 16-17 YIELD'!$D51</f>
        <v>0</v>
      </c>
    </row>
    <row r="467" spans="3:12" hidden="1" x14ac:dyDescent="0.2">
      <c r="C467" t="str">
        <f t="shared" si="291"/>
        <v>Business</v>
      </c>
      <c r="D467" t="str">
        <f t="shared" si="292"/>
        <v/>
      </c>
      <c r="G467">
        <f>G108*'WK3 - Notional GI 16-17 YIELD'!$D52</f>
        <v>0</v>
      </c>
      <c r="H467">
        <f>H108*'WK3 - Notional GI 16-17 YIELD'!$D52</f>
        <v>0</v>
      </c>
      <c r="I467">
        <f>I108*'WK3 - Notional GI 16-17 YIELD'!$D52</f>
        <v>0</v>
      </c>
      <c r="J467">
        <f>J108*'WK3 - Notional GI 16-17 YIELD'!$D52</f>
        <v>0</v>
      </c>
      <c r="K467">
        <f>K108*'WK3 - Notional GI 16-17 YIELD'!$D52</f>
        <v>0</v>
      </c>
      <c r="L467">
        <f>L108*'WK3 - Notional GI 16-17 YIELD'!$D52</f>
        <v>0</v>
      </c>
    </row>
    <row r="468" spans="3:12" hidden="1" x14ac:dyDescent="0.2">
      <c r="C468" t="str">
        <f t="shared" si="291"/>
        <v>Business</v>
      </c>
      <c r="D468" t="str">
        <f t="shared" si="292"/>
        <v/>
      </c>
      <c r="G468">
        <f>G109*'WK3 - Notional GI 16-17 YIELD'!$D53</f>
        <v>0</v>
      </c>
      <c r="H468">
        <f>H109*'WK3 - Notional GI 16-17 YIELD'!$D53</f>
        <v>0</v>
      </c>
      <c r="I468">
        <f>I109*'WK3 - Notional GI 16-17 YIELD'!$D53</f>
        <v>0</v>
      </c>
      <c r="J468">
        <f>J109*'WK3 - Notional GI 16-17 YIELD'!$D53</f>
        <v>0</v>
      </c>
      <c r="K468">
        <f>K109*'WK3 - Notional GI 16-17 YIELD'!$D53</f>
        <v>0</v>
      </c>
      <c r="L468">
        <f>L109*'WK3 - Notional GI 16-17 YIELD'!$D53</f>
        <v>0</v>
      </c>
    </row>
    <row r="469" spans="3:12" hidden="1" x14ac:dyDescent="0.2">
      <c r="C469" t="str">
        <f t="shared" si="291"/>
        <v>Business</v>
      </c>
      <c r="D469" t="str">
        <f t="shared" si="292"/>
        <v/>
      </c>
      <c r="G469">
        <f>G110*'WK3 - Notional GI 16-17 YIELD'!$D54</f>
        <v>0</v>
      </c>
      <c r="H469">
        <f>H110*'WK3 - Notional GI 16-17 YIELD'!$D54</f>
        <v>0</v>
      </c>
      <c r="I469">
        <f>I110*'WK3 - Notional GI 16-17 YIELD'!$D54</f>
        <v>0</v>
      </c>
      <c r="J469">
        <f>J110*'WK3 - Notional GI 16-17 YIELD'!$D54</f>
        <v>0</v>
      </c>
      <c r="K469">
        <f>K110*'WK3 - Notional GI 16-17 YIELD'!$D54</f>
        <v>0</v>
      </c>
      <c r="L469">
        <f>L110*'WK3 - Notional GI 16-17 YIELD'!$D54</f>
        <v>0</v>
      </c>
    </row>
    <row r="470" spans="3:12" hidden="1" x14ac:dyDescent="0.2">
      <c r="C470" t="str">
        <f t="shared" ref="C470:D489" si="293">C111</f>
        <v>Business</v>
      </c>
      <c r="D470" t="str">
        <f t="shared" si="293"/>
        <v/>
      </c>
      <c r="G470">
        <f>G111*'WK3 - Notional GI 16-17 YIELD'!$D55</f>
        <v>0</v>
      </c>
      <c r="H470">
        <f>H111*'WK3 - Notional GI 16-17 YIELD'!$D55</f>
        <v>0</v>
      </c>
      <c r="I470">
        <f>I111*'WK3 - Notional GI 16-17 YIELD'!$D55</f>
        <v>0</v>
      </c>
      <c r="J470">
        <f>J111*'WK3 - Notional GI 16-17 YIELD'!$D55</f>
        <v>0</v>
      </c>
      <c r="K470">
        <f>K111*'WK3 - Notional GI 16-17 YIELD'!$D55</f>
        <v>0</v>
      </c>
      <c r="L470">
        <f>L111*'WK3 - Notional GI 16-17 YIELD'!$D55</f>
        <v>0</v>
      </c>
    </row>
    <row r="471" spans="3:12" hidden="1" x14ac:dyDescent="0.2">
      <c r="C471" t="str">
        <f t="shared" si="293"/>
        <v>Business</v>
      </c>
      <c r="D471" t="str">
        <f t="shared" si="293"/>
        <v/>
      </c>
      <c r="G471">
        <f>G112*'WK3 - Notional GI 16-17 YIELD'!$D56</f>
        <v>0</v>
      </c>
      <c r="H471">
        <f>H112*'WK3 - Notional GI 16-17 YIELD'!$D56</f>
        <v>0</v>
      </c>
      <c r="I471">
        <f>I112*'WK3 - Notional GI 16-17 YIELD'!$D56</f>
        <v>0</v>
      </c>
      <c r="J471">
        <f>J112*'WK3 - Notional GI 16-17 YIELD'!$D56</f>
        <v>0</v>
      </c>
      <c r="K471">
        <f>K112*'WK3 - Notional GI 16-17 YIELD'!$D56</f>
        <v>0</v>
      </c>
      <c r="L471">
        <f>L112*'WK3 - Notional GI 16-17 YIELD'!$D56</f>
        <v>0</v>
      </c>
    </row>
    <row r="472" spans="3:12" hidden="1" x14ac:dyDescent="0.2">
      <c r="C472" t="str">
        <f t="shared" si="293"/>
        <v>Business</v>
      </c>
      <c r="D472" t="str">
        <f t="shared" si="293"/>
        <v/>
      </c>
      <c r="G472">
        <f>G113*'WK3 - Notional GI 16-17 YIELD'!$D57</f>
        <v>0</v>
      </c>
      <c r="H472">
        <f>H113*'WK3 - Notional GI 16-17 YIELD'!$D57</f>
        <v>0</v>
      </c>
      <c r="I472">
        <f>I113*'WK3 - Notional GI 16-17 YIELD'!$D57</f>
        <v>0</v>
      </c>
      <c r="J472">
        <f>J113*'WK3 - Notional GI 16-17 YIELD'!$D57</f>
        <v>0</v>
      </c>
      <c r="K472">
        <f>K113*'WK3 - Notional GI 16-17 YIELD'!$D57</f>
        <v>0</v>
      </c>
      <c r="L472">
        <f>L113*'WK3 - Notional GI 16-17 YIELD'!$D57</f>
        <v>0</v>
      </c>
    </row>
    <row r="473" spans="3:12" hidden="1" x14ac:dyDescent="0.2">
      <c r="C473" t="str">
        <f t="shared" si="293"/>
        <v>Business</v>
      </c>
      <c r="D473" t="str">
        <f t="shared" si="293"/>
        <v/>
      </c>
      <c r="G473">
        <f>G114*'WK3 - Notional GI 16-17 YIELD'!$D58</f>
        <v>0</v>
      </c>
      <c r="H473">
        <f>H114*'WK3 - Notional GI 16-17 YIELD'!$D58</f>
        <v>0</v>
      </c>
      <c r="I473">
        <f>I114*'WK3 - Notional GI 16-17 YIELD'!$D58</f>
        <v>0</v>
      </c>
      <c r="J473">
        <f>J114*'WK3 - Notional GI 16-17 YIELD'!$D58</f>
        <v>0</v>
      </c>
      <c r="K473">
        <f>K114*'WK3 - Notional GI 16-17 YIELD'!$D58</f>
        <v>0</v>
      </c>
      <c r="L473">
        <f>L114*'WK3 - Notional GI 16-17 YIELD'!$D58</f>
        <v>0</v>
      </c>
    </row>
    <row r="474" spans="3:12" hidden="1" x14ac:dyDescent="0.2">
      <c r="C474" t="str">
        <f t="shared" si="293"/>
        <v>Business</v>
      </c>
      <c r="D474" t="str">
        <f t="shared" si="293"/>
        <v/>
      </c>
      <c r="G474">
        <f>G115*'WK3 - Notional GI 16-17 YIELD'!$D59</f>
        <v>0</v>
      </c>
      <c r="H474">
        <f>H115*'WK3 - Notional GI 16-17 YIELD'!$D59</f>
        <v>0</v>
      </c>
      <c r="I474">
        <f>I115*'WK3 - Notional GI 16-17 YIELD'!$D59</f>
        <v>0</v>
      </c>
      <c r="J474">
        <f>J115*'WK3 - Notional GI 16-17 YIELD'!$D59</f>
        <v>0</v>
      </c>
      <c r="K474">
        <f>K115*'WK3 - Notional GI 16-17 YIELD'!$D59</f>
        <v>0</v>
      </c>
      <c r="L474">
        <f>L115*'WK3 - Notional GI 16-17 YIELD'!$D59</f>
        <v>0</v>
      </c>
    </row>
    <row r="475" spans="3:12" hidden="1" x14ac:dyDescent="0.2">
      <c r="C475" t="str">
        <f t="shared" si="293"/>
        <v>Special rate</v>
      </c>
      <c r="D475" t="str">
        <f t="shared" si="293"/>
        <v/>
      </c>
      <c r="G475">
        <f>G116*'WK3 - Notional GI 16-17 YIELD'!$D102</f>
        <v>0</v>
      </c>
      <c r="H475">
        <f>H116*'WK3 - Notional GI 16-17 YIELD'!$D102</f>
        <v>0</v>
      </c>
      <c r="I475">
        <f>I116*'WK3 - Notional GI 16-17 YIELD'!$D102</f>
        <v>0</v>
      </c>
      <c r="J475">
        <f>J116*'WK3 - Notional GI 16-17 YIELD'!$D102</f>
        <v>0</v>
      </c>
      <c r="K475">
        <f>K116*'WK3 - Notional GI 16-17 YIELD'!$D102</f>
        <v>0</v>
      </c>
      <c r="L475">
        <f>L116*'WK3 - Notional GI 16-17 YIELD'!$D102</f>
        <v>0</v>
      </c>
    </row>
    <row r="476" spans="3:12" hidden="1" x14ac:dyDescent="0.2">
      <c r="C476" t="str">
        <f t="shared" si="293"/>
        <v>Special rate</v>
      </c>
      <c r="D476" t="str">
        <f t="shared" ref="D476:D489" si="294">D117</f>
        <v/>
      </c>
      <c r="G476">
        <f>G117*'WK3 - Notional GI 16-17 YIELD'!$D103</f>
        <v>0</v>
      </c>
      <c r="H476">
        <f>H117*'WK3 - Notional GI 16-17 YIELD'!$D103</f>
        <v>0</v>
      </c>
      <c r="I476">
        <f>I117*'WK3 - Notional GI 16-17 YIELD'!$D103</f>
        <v>0</v>
      </c>
      <c r="J476">
        <f>J117*'WK3 - Notional GI 16-17 YIELD'!$D103</f>
        <v>0</v>
      </c>
      <c r="K476">
        <f>K117*'WK3 - Notional GI 16-17 YIELD'!$D103</f>
        <v>0</v>
      </c>
      <c r="L476">
        <f>L117*'WK3 - Notional GI 16-17 YIELD'!$D103</f>
        <v>0</v>
      </c>
    </row>
    <row r="477" spans="3:12" hidden="1" x14ac:dyDescent="0.2">
      <c r="C477" t="str">
        <f t="shared" si="293"/>
        <v>Special rate</v>
      </c>
      <c r="D477" t="str">
        <f t="shared" si="294"/>
        <v/>
      </c>
      <c r="G477">
        <f>G118*'WK3 - Notional GI 16-17 YIELD'!$D104</f>
        <v>0</v>
      </c>
      <c r="H477">
        <f>H118*'WK3 - Notional GI 16-17 YIELD'!$D104</f>
        <v>0</v>
      </c>
      <c r="I477">
        <f>I118*'WK3 - Notional GI 16-17 YIELD'!$D104</f>
        <v>0</v>
      </c>
      <c r="J477">
        <f>J118*'WK3 - Notional GI 16-17 YIELD'!$D104</f>
        <v>0</v>
      </c>
      <c r="K477">
        <f>K118*'WK3 - Notional GI 16-17 YIELD'!$D104</f>
        <v>0</v>
      </c>
      <c r="L477">
        <f>L118*'WK3 - Notional GI 16-17 YIELD'!$D104</f>
        <v>0</v>
      </c>
    </row>
    <row r="478" spans="3:12" hidden="1" x14ac:dyDescent="0.2">
      <c r="C478" t="str">
        <f t="shared" si="293"/>
        <v>Special rate</v>
      </c>
      <c r="D478" t="str">
        <f t="shared" si="294"/>
        <v/>
      </c>
      <c r="G478">
        <f>G119*'WK3 - Notional GI 16-17 YIELD'!$D105</f>
        <v>0</v>
      </c>
      <c r="H478">
        <f>H119*'WK3 - Notional GI 16-17 YIELD'!$D105</f>
        <v>0</v>
      </c>
      <c r="I478">
        <f>I119*'WK3 - Notional GI 16-17 YIELD'!$D105</f>
        <v>0</v>
      </c>
      <c r="J478">
        <f>J119*'WK3 - Notional GI 16-17 YIELD'!$D105</f>
        <v>0</v>
      </c>
      <c r="K478">
        <f>K119*'WK3 - Notional GI 16-17 YIELD'!$D105</f>
        <v>0</v>
      </c>
      <c r="L478">
        <f>L119*'WK3 - Notional GI 16-17 YIELD'!$D105</f>
        <v>0</v>
      </c>
    </row>
    <row r="479" spans="3:12" hidden="1" x14ac:dyDescent="0.2">
      <c r="C479" t="str">
        <f t="shared" si="293"/>
        <v>Special rate</v>
      </c>
      <c r="D479" t="str">
        <f t="shared" si="294"/>
        <v/>
      </c>
      <c r="G479">
        <f>G120*'WK3 - Notional GI 16-17 YIELD'!$D106</f>
        <v>0</v>
      </c>
      <c r="H479">
        <f>H120*'WK3 - Notional GI 16-17 YIELD'!$D106</f>
        <v>0</v>
      </c>
      <c r="I479">
        <f>I120*'WK3 - Notional GI 16-17 YIELD'!$D106</f>
        <v>0</v>
      </c>
      <c r="J479">
        <f>J120*'WK3 - Notional GI 16-17 YIELD'!$D106</f>
        <v>0</v>
      </c>
      <c r="K479">
        <f>K120*'WK3 - Notional GI 16-17 YIELD'!$D106</f>
        <v>0</v>
      </c>
      <c r="L479">
        <f>L120*'WK3 - Notional GI 16-17 YIELD'!$D106</f>
        <v>0</v>
      </c>
    </row>
    <row r="480" spans="3:12" hidden="1" x14ac:dyDescent="0.2">
      <c r="C480" t="str">
        <f t="shared" si="293"/>
        <v>Special rate</v>
      </c>
      <c r="D480" t="str">
        <f t="shared" si="294"/>
        <v/>
      </c>
      <c r="G480">
        <f>G121*'WK3 - Notional GI 16-17 YIELD'!$D107</f>
        <v>0</v>
      </c>
      <c r="H480">
        <f>H121*'WK3 - Notional GI 16-17 YIELD'!$D107</f>
        <v>0</v>
      </c>
      <c r="I480">
        <f>I121*'WK3 - Notional GI 16-17 YIELD'!$D107</f>
        <v>0</v>
      </c>
      <c r="J480">
        <f>J121*'WK3 - Notional GI 16-17 YIELD'!$D107</f>
        <v>0</v>
      </c>
      <c r="K480">
        <f>K121*'WK3 - Notional GI 16-17 YIELD'!$D107</f>
        <v>0</v>
      </c>
      <c r="L480">
        <f>L121*'WK3 - Notional GI 16-17 YIELD'!$D107</f>
        <v>0</v>
      </c>
    </row>
    <row r="481" spans="3:13" hidden="1" x14ac:dyDescent="0.2">
      <c r="C481" t="str">
        <f t="shared" si="293"/>
        <v>Special rate</v>
      </c>
      <c r="D481" t="str">
        <f t="shared" si="294"/>
        <v/>
      </c>
      <c r="G481">
        <f>G122*'WK3 - Notional GI 16-17 YIELD'!$D108</f>
        <v>0</v>
      </c>
      <c r="H481">
        <f>H122*'WK3 - Notional GI 16-17 YIELD'!$D108</f>
        <v>0</v>
      </c>
      <c r="I481">
        <f>I122*'WK3 - Notional GI 16-17 YIELD'!$D108</f>
        <v>0</v>
      </c>
      <c r="J481">
        <f>J122*'WK3 - Notional GI 16-17 YIELD'!$D108</f>
        <v>0</v>
      </c>
      <c r="K481">
        <f>K122*'WK3 - Notional GI 16-17 YIELD'!$D108</f>
        <v>0</v>
      </c>
      <c r="L481">
        <f>L122*'WK3 - Notional GI 16-17 YIELD'!$D108</f>
        <v>0</v>
      </c>
    </row>
    <row r="482" spans="3:13" hidden="1" x14ac:dyDescent="0.2">
      <c r="C482" t="str">
        <f t="shared" si="293"/>
        <v>Special rate</v>
      </c>
      <c r="D482" t="str">
        <f t="shared" si="294"/>
        <v/>
      </c>
      <c r="G482">
        <f>G123*'WK3 - Notional GI 16-17 YIELD'!$D109</f>
        <v>0</v>
      </c>
      <c r="H482">
        <f>H123*'WK3 - Notional GI 16-17 YIELD'!$D109</f>
        <v>0</v>
      </c>
      <c r="I482">
        <f>I123*'WK3 - Notional GI 16-17 YIELD'!$D109</f>
        <v>0</v>
      </c>
      <c r="J482">
        <f>J123*'WK3 - Notional GI 16-17 YIELD'!$D109</f>
        <v>0</v>
      </c>
      <c r="K482">
        <f>K123*'WK3 - Notional GI 16-17 YIELD'!$D109</f>
        <v>0</v>
      </c>
      <c r="L482">
        <f>L123*'WK3 - Notional GI 16-17 YIELD'!$D109</f>
        <v>0</v>
      </c>
    </row>
    <row r="483" spans="3:13" hidden="1" x14ac:dyDescent="0.2">
      <c r="C483" t="str">
        <f t="shared" si="293"/>
        <v>Special rate</v>
      </c>
      <c r="D483" t="str">
        <f t="shared" si="294"/>
        <v/>
      </c>
      <c r="G483">
        <f>G124*'WK3 - Notional GI 16-17 YIELD'!$D110</f>
        <v>0</v>
      </c>
      <c r="H483">
        <f>H124*'WK3 - Notional GI 16-17 YIELD'!$D110</f>
        <v>0</v>
      </c>
      <c r="I483">
        <f>I124*'WK3 - Notional GI 16-17 YIELD'!$D110</f>
        <v>0</v>
      </c>
      <c r="J483">
        <f>J124*'WK3 - Notional GI 16-17 YIELD'!$D110</f>
        <v>0</v>
      </c>
      <c r="K483">
        <f>K124*'WK3 - Notional GI 16-17 YIELD'!$D110</f>
        <v>0</v>
      </c>
      <c r="L483">
        <f>L124*'WK3 - Notional GI 16-17 YIELD'!$D110</f>
        <v>0</v>
      </c>
    </row>
    <row r="484" spans="3:13" hidden="1" x14ac:dyDescent="0.2">
      <c r="C484" t="str">
        <f t="shared" si="293"/>
        <v>Special rate</v>
      </c>
      <c r="D484" t="str">
        <f t="shared" si="294"/>
        <v/>
      </c>
      <c r="G484">
        <f>G125*'WK3 - Notional GI 16-17 YIELD'!$D111</f>
        <v>0</v>
      </c>
      <c r="H484">
        <f>H125*'WK3 - Notional GI 16-17 YIELD'!$D111</f>
        <v>0</v>
      </c>
      <c r="I484">
        <f>I125*'WK3 - Notional GI 16-17 YIELD'!$D111</f>
        <v>0</v>
      </c>
      <c r="J484">
        <f>J125*'WK3 - Notional GI 16-17 YIELD'!$D111</f>
        <v>0</v>
      </c>
      <c r="K484">
        <f>K125*'WK3 - Notional GI 16-17 YIELD'!$D111</f>
        <v>0</v>
      </c>
      <c r="L484">
        <f>L125*'WK3 - Notional GI 16-17 YIELD'!$D111</f>
        <v>0</v>
      </c>
    </row>
    <row r="485" spans="3:13" hidden="1" x14ac:dyDescent="0.2">
      <c r="C485" t="str">
        <f t="shared" si="293"/>
        <v>Special rate</v>
      </c>
      <c r="D485" t="str">
        <f t="shared" si="294"/>
        <v/>
      </c>
      <c r="G485">
        <f>G126*'WK3 - Notional GI 16-17 YIELD'!$D112</f>
        <v>0</v>
      </c>
      <c r="H485">
        <f>H126*'WK3 - Notional GI 16-17 YIELD'!$D112</f>
        <v>0</v>
      </c>
      <c r="I485">
        <f>I126*'WK3 - Notional GI 16-17 YIELD'!$D112</f>
        <v>0</v>
      </c>
      <c r="J485">
        <f>J126*'WK3 - Notional GI 16-17 YIELD'!$D112</f>
        <v>0</v>
      </c>
      <c r="K485">
        <f>K126*'WK3 - Notional GI 16-17 YIELD'!$D112</f>
        <v>0</v>
      </c>
      <c r="L485">
        <f>L126*'WK3 - Notional GI 16-17 YIELD'!$D112</f>
        <v>0</v>
      </c>
    </row>
    <row r="486" spans="3:13" hidden="1" x14ac:dyDescent="0.2">
      <c r="C486" t="str">
        <f t="shared" si="293"/>
        <v>Special rate</v>
      </c>
      <c r="D486" t="str">
        <f t="shared" si="294"/>
        <v/>
      </c>
      <c r="G486">
        <f>G127*'WK3 - Notional GI 16-17 YIELD'!$D113</f>
        <v>0</v>
      </c>
      <c r="H486">
        <f>H127*'WK3 - Notional GI 16-17 YIELD'!$D113</f>
        <v>0</v>
      </c>
      <c r="I486">
        <f>I127*'WK3 - Notional GI 16-17 YIELD'!$D113</f>
        <v>0</v>
      </c>
      <c r="J486">
        <f>J127*'WK3 - Notional GI 16-17 YIELD'!$D113</f>
        <v>0</v>
      </c>
      <c r="K486">
        <f>K127*'WK3 - Notional GI 16-17 YIELD'!$D113</f>
        <v>0</v>
      </c>
      <c r="L486">
        <f>L127*'WK3 - Notional GI 16-17 YIELD'!$D113</f>
        <v>0</v>
      </c>
    </row>
    <row r="487" spans="3:13" hidden="1" x14ac:dyDescent="0.2">
      <c r="C487" t="str">
        <f t="shared" si="293"/>
        <v>Special rate</v>
      </c>
      <c r="D487" t="str">
        <f t="shared" si="294"/>
        <v/>
      </c>
      <c r="G487">
        <f>G128*'WK3 - Notional GI 16-17 YIELD'!$D114</f>
        <v>0</v>
      </c>
      <c r="H487">
        <f>H128*'WK3 - Notional GI 16-17 YIELD'!$D114</f>
        <v>0</v>
      </c>
      <c r="I487">
        <f>I128*'WK3 - Notional GI 16-17 YIELD'!$D114</f>
        <v>0</v>
      </c>
      <c r="J487">
        <f>J128*'WK3 - Notional GI 16-17 YIELD'!$D114</f>
        <v>0</v>
      </c>
      <c r="K487">
        <f>K128*'WK3 - Notional GI 16-17 YIELD'!$D114</f>
        <v>0</v>
      </c>
      <c r="L487">
        <f>L128*'WK3 - Notional GI 16-17 YIELD'!$D114</f>
        <v>0</v>
      </c>
    </row>
    <row r="488" spans="3:13" hidden="1" x14ac:dyDescent="0.2">
      <c r="C488" t="str">
        <f t="shared" si="293"/>
        <v>Special rate</v>
      </c>
      <c r="D488" t="str">
        <f t="shared" si="294"/>
        <v/>
      </c>
      <c r="G488">
        <f>G129*'WK3 - Notional GI 16-17 YIELD'!$D115</f>
        <v>0</v>
      </c>
      <c r="H488">
        <f>H129*'WK3 - Notional GI 16-17 YIELD'!$D115</f>
        <v>0</v>
      </c>
      <c r="I488">
        <f>I129*'WK3 - Notional GI 16-17 YIELD'!$D115</f>
        <v>0</v>
      </c>
      <c r="J488">
        <f>J129*'WK3 - Notional GI 16-17 YIELD'!$D115</f>
        <v>0</v>
      </c>
      <c r="K488">
        <f>K129*'WK3 - Notional GI 16-17 YIELD'!$D115</f>
        <v>0</v>
      </c>
      <c r="L488">
        <f>L129*'WK3 - Notional GI 16-17 YIELD'!$D115</f>
        <v>0</v>
      </c>
    </row>
    <row r="489" spans="3:13" hidden="1" x14ac:dyDescent="0.2">
      <c r="C489" t="str">
        <f t="shared" si="293"/>
        <v>Special rate</v>
      </c>
      <c r="D489" t="str">
        <f t="shared" si="294"/>
        <v/>
      </c>
      <c r="G489">
        <f>G130*'WK3 - Notional GI 16-17 YIELD'!$D116</f>
        <v>0</v>
      </c>
      <c r="H489">
        <f>H130*'WK3 - Notional GI 16-17 YIELD'!$D116</f>
        <v>0</v>
      </c>
      <c r="I489">
        <f>I130*'WK3 - Notional GI 16-17 YIELD'!$D116</f>
        <v>0</v>
      </c>
      <c r="J489">
        <f>J130*'WK3 - Notional GI 16-17 YIELD'!$D116</f>
        <v>0</v>
      </c>
      <c r="K489">
        <f>K130*'WK3 - Notional GI 16-17 YIELD'!$D116</f>
        <v>0</v>
      </c>
      <c r="L489">
        <f>L130*'WK3 - Notional GI 16-17 YIELD'!$D116</f>
        <v>0</v>
      </c>
    </row>
    <row r="490" spans="3:13" hidden="1" x14ac:dyDescent="0.2">
      <c r="C490" t="str">
        <f t="shared" ref="C490:D494" si="295">C131</f>
        <v>Special rate</v>
      </c>
      <c r="D490" t="str">
        <f t="shared" si="295"/>
        <v/>
      </c>
      <c r="G490">
        <f>G131*'WK3 - Notional GI 16-17 YIELD'!$D117</f>
        <v>0</v>
      </c>
      <c r="H490">
        <f>H131*'WK3 - Notional GI 16-17 YIELD'!$D117</f>
        <v>0</v>
      </c>
      <c r="I490">
        <f>I131*'WK3 - Notional GI 16-17 YIELD'!$D117</f>
        <v>0</v>
      </c>
      <c r="J490">
        <f>J131*'WK3 - Notional GI 16-17 YIELD'!$D117</f>
        <v>0</v>
      </c>
      <c r="K490">
        <f>K131*'WK3 - Notional GI 16-17 YIELD'!$D117</f>
        <v>0</v>
      </c>
      <c r="L490">
        <f>L131*'WK3 - Notional GI 16-17 YIELD'!$D117</f>
        <v>0</v>
      </c>
    </row>
    <row r="491" spans="3:13" hidden="1" x14ac:dyDescent="0.2">
      <c r="C491" t="str">
        <f t="shared" si="295"/>
        <v>Special rate</v>
      </c>
      <c r="D491" t="str">
        <f t="shared" si="295"/>
        <v/>
      </c>
      <c r="G491">
        <f>G132*'WK3 - Notional GI 16-17 YIELD'!$D118</f>
        <v>0</v>
      </c>
      <c r="H491">
        <f>H132*'WK3 - Notional GI 16-17 YIELD'!$D118</f>
        <v>0</v>
      </c>
      <c r="I491">
        <f>I132*'WK3 - Notional GI 16-17 YIELD'!$D118</f>
        <v>0</v>
      </c>
      <c r="J491">
        <f>J132*'WK3 - Notional GI 16-17 YIELD'!$D118</f>
        <v>0</v>
      </c>
      <c r="K491">
        <f>K132*'WK3 - Notional GI 16-17 YIELD'!$D118</f>
        <v>0</v>
      </c>
      <c r="L491">
        <f>L132*'WK3 - Notional GI 16-17 YIELD'!$D118</f>
        <v>0</v>
      </c>
    </row>
    <row r="492" spans="3:13" hidden="1" x14ac:dyDescent="0.2">
      <c r="C492" t="str">
        <f t="shared" si="295"/>
        <v>Special rate</v>
      </c>
      <c r="D492" t="str">
        <f t="shared" si="295"/>
        <v/>
      </c>
      <c r="G492">
        <f>G133*'WK3 - Notional GI 16-17 YIELD'!$D119</f>
        <v>0</v>
      </c>
      <c r="H492">
        <f>H133*'WK3 - Notional GI 16-17 YIELD'!$D119</f>
        <v>0</v>
      </c>
      <c r="I492">
        <f>I133*'WK3 - Notional GI 16-17 YIELD'!$D119</f>
        <v>0</v>
      </c>
      <c r="J492">
        <f>J133*'WK3 - Notional GI 16-17 YIELD'!$D119</f>
        <v>0</v>
      </c>
      <c r="K492">
        <f>K133*'WK3 - Notional GI 16-17 YIELD'!$D119</f>
        <v>0</v>
      </c>
      <c r="L492">
        <f>L133*'WK3 - Notional GI 16-17 YIELD'!$D119</f>
        <v>0</v>
      </c>
    </row>
    <row r="493" spans="3:13" hidden="1" x14ac:dyDescent="0.2">
      <c r="C493" t="str">
        <f t="shared" si="295"/>
        <v>Special rate</v>
      </c>
      <c r="D493" t="str">
        <f t="shared" si="295"/>
        <v/>
      </c>
      <c r="G493">
        <f>G134*'WK3 - Notional GI 16-17 YIELD'!$D120</f>
        <v>0</v>
      </c>
      <c r="H493">
        <f>H134*'WK3 - Notional GI 16-17 YIELD'!$D120</f>
        <v>0</v>
      </c>
      <c r="I493">
        <f>I134*'WK3 - Notional GI 16-17 YIELD'!$D120</f>
        <v>0</v>
      </c>
      <c r="J493">
        <f>J134*'WK3 - Notional GI 16-17 YIELD'!$D120</f>
        <v>0</v>
      </c>
      <c r="K493">
        <f>K134*'WK3 - Notional GI 16-17 YIELD'!$D120</f>
        <v>0</v>
      </c>
      <c r="L493">
        <f>L134*'WK3 - Notional GI 16-17 YIELD'!$D120</f>
        <v>0</v>
      </c>
    </row>
    <row r="494" spans="3:13" hidden="1" x14ac:dyDescent="0.2">
      <c r="C494" t="str">
        <f t="shared" si="295"/>
        <v>Special rate</v>
      </c>
      <c r="D494" t="str">
        <f t="shared" si="295"/>
        <v/>
      </c>
      <c r="G494">
        <f>G135*'WK3 - Notional GI 16-17 YIELD'!$D121</f>
        <v>0</v>
      </c>
      <c r="H494">
        <f>H135*'WK3 - Notional GI 16-17 YIELD'!$D121</f>
        <v>0</v>
      </c>
      <c r="I494">
        <f>I135*'WK3 - Notional GI 16-17 YIELD'!$D121</f>
        <v>0</v>
      </c>
      <c r="J494">
        <f>J135*'WK3 - Notional GI 16-17 YIELD'!$D121</f>
        <v>0</v>
      </c>
      <c r="K494">
        <f>K135*'WK3 - Notional GI 16-17 YIELD'!$D121</f>
        <v>0</v>
      </c>
      <c r="L494">
        <f>L135*'WK3 - Notional GI 16-17 YIELD'!$D121</f>
        <v>0</v>
      </c>
    </row>
    <row r="495" spans="3:13" s="163" customFormat="1" hidden="1" x14ac:dyDescent="0.2">
      <c r="D495" s="163" t="s">
        <v>599</v>
      </c>
      <c r="G495" s="163">
        <f t="shared" ref="G495:L495" si="296">SUM(G450:G494)</f>
        <v>483971.07772493747</v>
      </c>
      <c r="H495" s="163">
        <f t="shared" si="296"/>
        <v>496070.35466806078</v>
      </c>
      <c r="I495" s="163">
        <f t="shared" si="296"/>
        <v>508472.11353476223</v>
      </c>
      <c r="J495" s="163">
        <f t="shared" si="296"/>
        <v>521183.91637313133</v>
      </c>
      <c r="K495" s="163">
        <f t="shared" si="296"/>
        <v>534213.51428245963</v>
      </c>
      <c r="L495" s="163">
        <f t="shared" si="296"/>
        <v>547568.85213952092</v>
      </c>
    </row>
    <row r="496" spans="3:13" hidden="1" x14ac:dyDescent="0.2">
      <c r="C496" t="str">
        <f>C137</f>
        <v>Farmland</v>
      </c>
      <c r="D496" t="str">
        <f>D137</f>
        <v/>
      </c>
      <c r="G496">
        <f>G137*'WK3 - Notional GI 16-17 YIELD'!$D61</f>
        <v>1044477.8002724787</v>
      </c>
      <c r="H496">
        <f>H137*'WK3 - Notional GI 16-17 YIELD'!$D61</f>
        <v>1070589.7452792905</v>
      </c>
      <c r="I496">
        <f>I137*'WK3 - Notional GI 16-17 YIELD'!$D61</f>
        <v>1097354.4889112727</v>
      </c>
      <c r="J496">
        <f>J137*'WK3 - Notional GI 16-17 YIELD'!$D61</f>
        <v>1124788.3511340544</v>
      </c>
      <c r="K496">
        <f>K137*'WK3 - Notional GI 16-17 YIELD'!$D61</f>
        <v>1152908.0599124054</v>
      </c>
      <c r="L496">
        <f>L137*'WK3 - Notional GI 16-17 YIELD'!$D61</f>
        <v>1181730.7614102154</v>
      </c>
      <c r="M496">
        <f>M137*'WK3 - Notional GI 16-17 YIELD'!$D$61</f>
        <v>0</v>
      </c>
    </row>
    <row r="497" spans="3:12" hidden="1" x14ac:dyDescent="0.2">
      <c r="C497" t="str">
        <f t="shared" ref="C497:D505" si="297">C138</f>
        <v>Farmland</v>
      </c>
      <c r="D497" t="str">
        <f t="shared" si="297"/>
        <v/>
      </c>
      <c r="G497">
        <f>G138*'WK3 - Notional GI 16-17 YIELD'!$D62</f>
        <v>0</v>
      </c>
      <c r="H497">
        <f>H138*'WK3 - Notional GI 16-17 YIELD'!$D62</f>
        <v>0</v>
      </c>
      <c r="I497">
        <f>I138*'WK3 - Notional GI 16-17 YIELD'!$D62</f>
        <v>0</v>
      </c>
      <c r="J497">
        <f>J138*'WK3 - Notional GI 16-17 YIELD'!$D62</f>
        <v>0</v>
      </c>
      <c r="K497">
        <f>K138*'WK3 - Notional GI 16-17 YIELD'!$D62</f>
        <v>0</v>
      </c>
      <c r="L497">
        <f>L138*'WK3 - Notional GI 16-17 YIELD'!$D62</f>
        <v>0</v>
      </c>
    </row>
    <row r="498" spans="3:12" hidden="1" x14ac:dyDescent="0.2">
      <c r="C498" t="str">
        <f t="shared" si="297"/>
        <v>Farmland</v>
      </c>
      <c r="D498" t="str">
        <f t="shared" si="297"/>
        <v/>
      </c>
      <c r="G498">
        <f>G139*'WK3 - Notional GI 16-17 YIELD'!$D63</f>
        <v>0</v>
      </c>
      <c r="H498">
        <f>H139*'WK3 - Notional GI 16-17 YIELD'!$D63</f>
        <v>0</v>
      </c>
      <c r="I498">
        <f>I139*'WK3 - Notional GI 16-17 YIELD'!$D63</f>
        <v>0</v>
      </c>
      <c r="J498">
        <f>J139*'WK3 - Notional GI 16-17 YIELD'!$D63</f>
        <v>0</v>
      </c>
      <c r="K498">
        <f>K139*'WK3 - Notional GI 16-17 YIELD'!$D63</f>
        <v>0</v>
      </c>
      <c r="L498">
        <f>L139*'WK3 - Notional GI 16-17 YIELD'!$D63</f>
        <v>0</v>
      </c>
    </row>
    <row r="499" spans="3:12" hidden="1" x14ac:dyDescent="0.2">
      <c r="C499" t="str">
        <f t="shared" si="297"/>
        <v>Farmland</v>
      </c>
      <c r="D499" t="str">
        <f t="shared" si="297"/>
        <v/>
      </c>
      <c r="G499">
        <f>G140*'WK3 - Notional GI 16-17 YIELD'!$D64</f>
        <v>0</v>
      </c>
      <c r="H499">
        <f>H140*'WK3 - Notional GI 16-17 YIELD'!$D64</f>
        <v>0</v>
      </c>
      <c r="I499">
        <f>I140*'WK3 - Notional GI 16-17 YIELD'!$D64</f>
        <v>0</v>
      </c>
      <c r="J499">
        <f>J140*'WK3 - Notional GI 16-17 YIELD'!$D64</f>
        <v>0</v>
      </c>
      <c r="K499">
        <f>K140*'WK3 - Notional GI 16-17 YIELD'!$D64</f>
        <v>0</v>
      </c>
      <c r="L499">
        <f>L140*'WK3 - Notional GI 16-17 YIELD'!$D64</f>
        <v>0</v>
      </c>
    </row>
    <row r="500" spans="3:12" hidden="1" x14ac:dyDescent="0.2">
      <c r="C500" t="str">
        <f t="shared" si="297"/>
        <v>Farmland</v>
      </c>
      <c r="D500" t="str">
        <f t="shared" si="297"/>
        <v/>
      </c>
      <c r="G500">
        <f>G141*'WK3 - Notional GI 16-17 YIELD'!$D65</f>
        <v>0</v>
      </c>
      <c r="H500">
        <f>H141*'WK3 - Notional GI 16-17 YIELD'!$D65</f>
        <v>0</v>
      </c>
      <c r="I500">
        <f>I141*'WK3 - Notional GI 16-17 YIELD'!$D65</f>
        <v>0</v>
      </c>
      <c r="J500">
        <f>J141*'WK3 - Notional GI 16-17 YIELD'!$D65</f>
        <v>0</v>
      </c>
      <c r="K500">
        <f>K141*'WK3 - Notional GI 16-17 YIELD'!$D65</f>
        <v>0</v>
      </c>
      <c r="L500">
        <f>L141*'WK3 - Notional GI 16-17 YIELD'!$D65</f>
        <v>0</v>
      </c>
    </row>
    <row r="501" spans="3:12" hidden="1" x14ac:dyDescent="0.2">
      <c r="C501" t="str">
        <f t="shared" si="297"/>
        <v>Farmland</v>
      </c>
      <c r="D501" t="str">
        <f t="shared" si="297"/>
        <v/>
      </c>
      <c r="G501">
        <f>G142*'WK3 - Notional GI 16-17 YIELD'!$D66</f>
        <v>0</v>
      </c>
      <c r="H501">
        <f>H142*'WK3 - Notional GI 16-17 YIELD'!$D66</f>
        <v>0</v>
      </c>
      <c r="I501">
        <f>I142*'WK3 - Notional GI 16-17 YIELD'!$D66</f>
        <v>0</v>
      </c>
      <c r="J501">
        <f>J142*'WK3 - Notional GI 16-17 YIELD'!$D66</f>
        <v>0</v>
      </c>
      <c r="K501">
        <f>K142*'WK3 - Notional GI 16-17 YIELD'!$D66</f>
        <v>0</v>
      </c>
      <c r="L501">
        <f>L142*'WK3 - Notional GI 16-17 YIELD'!$D66</f>
        <v>0</v>
      </c>
    </row>
    <row r="502" spans="3:12" hidden="1" x14ac:dyDescent="0.2">
      <c r="C502" t="str">
        <f t="shared" si="297"/>
        <v>Farmland</v>
      </c>
      <c r="D502" t="str">
        <f t="shared" si="297"/>
        <v/>
      </c>
      <c r="G502">
        <f>G143*'WK3 - Notional GI 16-17 YIELD'!$D67</f>
        <v>0</v>
      </c>
      <c r="H502">
        <f>H143*'WK3 - Notional GI 16-17 YIELD'!$D67</f>
        <v>0</v>
      </c>
      <c r="I502">
        <f>I143*'WK3 - Notional GI 16-17 YIELD'!$D67</f>
        <v>0</v>
      </c>
      <c r="J502">
        <f>J143*'WK3 - Notional GI 16-17 YIELD'!$D67</f>
        <v>0</v>
      </c>
      <c r="K502">
        <f>K143*'WK3 - Notional GI 16-17 YIELD'!$D67</f>
        <v>0</v>
      </c>
      <c r="L502">
        <f>L143*'WK3 - Notional GI 16-17 YIELD'!$D67</f>
        <v>0</v>
      </c>
    </row>
    <row r="503" spans="3:12" hidden="1" x14ac:dyDescent="0.2">
      <c r="C503" t="str">
        <f t="shared" si="297"/>
        <v>Farmland</v>
      </c>
      <c r="D503" t="str">
        <f t="shared" si="297"/>
        <v/>
      </c>
      <c r="G503">
        <f>G144*'WK3 - Notional GI 16-17 YIELD'!$D68</f>
        <v>0</v>
      </c>
      <c r="H503">
        <f>H144*'WK3 - Notional GI 16-17 YIELD'!$D68</f>
        <v>0</v>
      </c>
      <c r="I503">
        <f>I144*'WK3 - Notional GI 16-17 YIELD'!$D68</f>
        <v>0</v>
      </c>
      <c r="J503">
        <f>J144*'WK3 - Notional GI 16-17 YIELD'!$D68</f>
        <v>0</v>
      </c>
      <c r="K503">
        <f>K144*'WK3 - Notional GI 16-17 YIELD'!$D68</f>
        <v>0</v>
      </c>
      <c r="L503">
        <f>L144*'WK3 - Notional GI 16-17 YIELD'!$D68</f>
        <v>0</v>
      </c>
    </row>
    <row r="504" spans="3:12" hidden="1" x14ac:dyDescent="0.2">
      <c r="C504" t="str">
        <f t="shared" si="297"/>
        <v>Farmland</v>
      </c>
      <c r="D504" t="str">
        <f t="shared" si="297"/>
        <v/>
      </c>
      <c r="G504">
        <f>G145*'WK3 - Notional GI 16-17 YIELD'!$D69</f>
        <v>0</v>
      </c>
      <c r="H504">
        <f>H145*'WK3 - Notional GI 16-17 YIELD'!$D69</f>
        <v>0</v>
      </c>
      <c r="I504">
        <f>I145*'WK3 - Notional GI 16-17 YIELD'!$D69</f>
        <v>0</v>
      </c>
      <c r="J504">
        <f>J145*'WK3 - Notional GI 16-17 YIELD'!$D69</f>
        <v>0</v>
      </c>
      <c r="K504">
        <f>K145*'WK3 - Notional GI 16-17 YIELD'!$D69</f>
        <v>0</v>
      </c>
      <c r="L504">
        <f>L145*'WK3 - Notional GI 16-17 YIELD'!$D69</f>
        <v>0</v>
      </c>
    </row>
    <row r="505" spans="3:12" hidden="1" x14ac:dyDescent="0.2">
      <c r="C505" t="str">
        <f t="shared" si="297"/>
        <v>Farmland</v>
      </c>
      <c r="D505" t="str">
        <f t="shared" si="297"/>
        <v/>
      </c>
      <c r="G505">
        <f>G146*'WK3 - Notional GI 16-17 YIELD'!$D70</f>
        <v>0</v>
      </c>
      <c r="H505">
        <f>H146*'WK3 - Notional GI 16-17 YIELD'!$D70</f>
        <v>0</v>
      </c>
      <c r="I505">
        <f>I146*'WK3 - Notional GI 16-17 YIELD'!$D70</f>
        <v>0</v>
      </c>
      <c r="J505">
        <f>J146*'WK3 - Notional GI 16-17 YIELD'!$D70</f>
        <v>0</v>
      </c>
      <c r="K505">
        <f>K146*'WK3 - Notional GI 16-17 YIELD'!$D70</f>
        <v>0</v>
      </c>
      <c r="L505">
        <f>L146*'WK3 - Notional GI 16-17 YIELD'!$D70</f>
        <v>0</v>
      </c>
    </row>
    <row r="506" spans="3:12" hidden="1" x14ac:dyDescent="0.2">
      <c r="C506" t="str">
        <f>C147</f>
        <v>Special rate</v>
      </c>
      <c r="D506" t="str">
        <f>D147</f>
        <v/>
      </c>
      <c r="G506">
        <f>G147*'WK3 - Notional GI 16-17 YIELD'!$D122</f>
        <v>0</v>
      </c>
      <c r="H506">
        <f>H147*'WK3 - Notional GI 16-17 YIELD'!$D122</f>
        <v>0</v>
      </c>
      <c r="I506">
        <f>I147*'WK3 - Notional GI 16-17 YIELD'!$D122</f>
        <v>0</v>
      </c>
      <c r="J506">
        <f>J147*'WK3 - Notional GI 16-17 YIELD'!$D122</f>
        <v>0</v>
      </c>
      <c r="K506">
        <f>K147*'WK3 - Notional GI 16-17 YIELD'!$D122</f>
        <v>0</v>
      </c>
      <c r="L506">
        <f>L147*'WK3 - Notional GI 16-17 YIELD'!$D122</f>
        <v>0</v>
      </c>
    </row>
    <row r="507" spans="3:12" hidden="1" x14ac:dyDescent="0.2">
      <c r="C507" t="str">
        <f t="shared" ref="C507:D515" si="298">C148</f>
        <v>Special rate</v>
      </c>
      <c r="D507" t="str">
        <f t="shared" si="298"/>
        <v/>
      </c>
      <c r="G507">
        <f>G148*'WK3 - Notional GI 16-17 YIELD'!$D123</f>
        <v>0</v>
      </c>
      <c r="H507">
        <f>H148*'WK3 - Notional GI 16-17 YIELD'!$D123</f>
        <v>0</v>
      </c>
      <c r="I507">
        <f>I148*'WK3 - Notional GI 16-17 YIELD'!$D123</f>
        <v>0</v>
      </c>
      <c r="J507">
        <f>J148*'WK3 - Notional GI 16-17 YIELD'!$D123</f>
        <v>0</v>
      </c>
      <c r="K507">
        <f>K148*'WK3 - Notional GI 16-17 YIELD'!$D123</f>
        <v>0</v>
      </c>
      <c r="L507">
        <f>L148*'WK3 - Notional GI 16-17 YIELD'!$D123</f>
        <v>0</v>
      </c>
    </row>
    <row r="508" spans="3:12" hidden="1" x14ac:dyDescent="0.2">
      <c r="C508" t="str">
        <f t="shared" si="298"/>
        <v>Special rate</v>
      </c>
      <c r="D508" t="str">
        <f t="shared" si="298"/>
        <v/>
      </c>
      <c r="G508">
        <f>G149*'WK3 - Notional GI 16-17 YIELD'!$D124</f>
        <v>0</v>
      </c>
      <c r="H508">
        <f>H149*'WK3 - Notional GI 16-17 YIELD'!$D124</f>
        <v>0</v>
      </c>
      <c r="I508">
        <f>I149*'WK3 - Notional GI 16-17 YIELD'!$D124</f>
        <v>0</v>
      </c>
      <c r="J508">
        <f>J149*'WK3 - Notional GI 16-17 YIELD'!$D124</f>
        <v>0</v>
      </c>
      <c r="K508">
        <f>K149*'WK3 - Notional GI 16-17 YIELD'!$D124</f>
        <v>0</v>
      </c>
      <c r="L508">
        <f>L149*'WK3 - Notional GI 16-17 YIELD'!$D124</f>
        <v>0</v>
      </c>
    </row>
    <row r="509" spans="3:12" hidden="1" x14ac:dyDescent="0.2">
      <c r="C509" t="str">
        <f t="shared" si="298"/>
        <v>Special rate</v>
      </c>
      <c r="D509" t="str">
        <f t="shared" si="298"/>
        <v/>
      </c>
      <c r="G509">
        <f>G150*'WK3 - Notional GI 16-17 YIELD'!$D125</f>
        <v>0</v>
      </c>
      <c r="H509">
        <f>H150*'WK3 - Notional GI 16-17 YIELD'!$D125</f>
        <v>0</v>
      </c>
      <c r="I509">
        <f>I150*'WK3 - Notional GI 16-17 YIELD'!$D125</f>
        <v>0</v>
      </c>
      <c r="J509">
        <f>J150*'WK3 - Notional GI 16-17 YIELD'!$D125</f>
        <v>0</v>
      </c>
      <c r="K509">
        <f>K150*'WK3 - Notional GI 16-17 YIELD'!$D125</f>
        <v>0</v>
      </c>
      <c r="L509">
        <f>L150*'WK3 - Notional GI 16-17 YIELD'!$D125</f>
        <v>0</v>
      </c>
    </row>
    <row r="510" spans="3:12" hidden="1" x14ac:dyDescent="0.2">
      <c r="C510" t="str">
        <f t="shared" si="298"/>
        <v>Special rate</v>
      </c>
      <c r="D510" t="str">
        <f t="shared" si="298"/>
        <v/>
      </c>
      <c r="G510">
        <f>G151*'WK3 - Notional GI 16-17 YIELD'!$D126</f>
        <v>0</v>
      </c>
      <c r="H510">
        <f>H151*'WK3 - Notional GI 16-17 YIELD'!$D126</f>
        <v>0</v>
      </c>
      <c r="I510">
        <f>I151*'WK3 - Notional GI 16-17 YIELD'!$D126</f>
        <v>0</v>
      </c>
      <c r="J510">
        <f>J151*'WK3 - Notional GI 16-17 YIELD'!$D126</f>
        <v>0</v>
      </c>
      <c r="K510">
        <f>K151*'WK3 - Notional GI 16-17 YIELD'!$D126</f>
        <v>0</v>
      </c>
      <c r="L510">
        <f>L151*'WK3 - Notional GI 16-17 YIELD'!$D126</f>
        <v>0</v>
      </c>
    </row>
    <row r="511" spans="3:12" hidden="1" x14ac:dyDescent="0.2">
      <c r="C511" t="str">
        <f t="shared" si="298"/>
        <v>Special rate</v>
      </c>
      <c r="D511" t="str">
        <f t="shared" si="298"/>
        <v/>
      </c>
      <c r="G511">
        <f>G152*'WK3 - Notional GI 16-17 YIELD'!$D127</f>
        <v>0</v>
      </c>
      <c r="H511">
        <f>H152*'WK3 - Notional GI 16-17 YIELD'!$D127</f>
        <v>0</v>
      </c>
      <c r="I511">
        <f>I152*'WK3 - Notional GI 16-17 YIELD'!$D127</f>
        <v>0</v>
      </c>
      <c r="J511">
        <f>J152*'WK3 - Notional GI 16-17 YIELD'!$D127</f>
        <v>0</v>
      </c>
      <c r="K511">
        <f>K152*'WK3 - Notional GI 16-17 YIELD'!$D127</f>
        <v>0</v>
      </c>
      <c r="L511">
        <f>L152*'WK3 - Notional GI 16-17 YIELD'!$D127</f>
        <v>0</v>
      </c>
    </row>
    <row r="512" spans="3:12" hidden="1" x14ac:dyDescent="0.2">
      <c r="C512" t="str">
        <f t="shared" si="298"/>
        <v>Special rate</v>
      </c>
      <c r="D512" t="str">
        <f t="shared" si="298"/>
        <v/>
      </c>
      <c r="G512">
        <f>G153*'WK3 - Notional GI 16-17 YIELD'!$D128</f>
        <v>0</v>
      </c>
      <c r="H512">
        <f>H153*'WK3 - Notional GI 16-17 YIELD'!$D128</f>
        <v>0</v>
      </c>
      <c r="I512">
        <f>I153*'WK3 - Notional GI 16-17 YIELD'!$D128</f>
        <v>0</v>
      </c>
      <c r="J512">
        <f>J153*'WK3 - Notional GI 16-17 YIELD'!$D128</f>
        <v>0</v>
      </c>
      <c r="K512">
        <f>K153*'WK3 - Notional GI 16-17 YIELD'!$D128</f>
        <v>0</v>
      </c>
      <c r="L512">
        <f>L153*'WK3 - Notional GI 16-17 YIELD'!$D128</f>
        <v>0</v>
      </c>
    </row>
    <row r="513" spans="3:12" hidden="1" x14ac:dyDescent="0.2">
      <c r="C513" t="str">
        <f t="shared" si="298"/>
        <v>Special rate</v>
      </c>
      <c r="D513" t="str">
        <f t="shared" si="298"/>
        <v/>
      </c>
      <c r="G513">
        <f>G154*'WK3 - Notional GI 16-17 YIELD'!$D129</f>
        <v>0</v>
      </c>
      <c r="H513">
        <f>H154*'WK3 - Notional GI 16-17 YIELD'!$D129</f>
        <v>0</v>
      </c>
      <c r="I513">
        <f>I154*'WK3 - Notional GI 16-17 YIELD'!$D129</f>
        <v>0</v>
      </c>
      <c r="J513">
        <f>J154*'WK3 - Notional GI 16-17 YIELD'!$D129</f>
        <v>0</v>
      </c>
      <c r="K513">
        <f>K154*'WK3 - Notional GI 16-17 YIELD'!$D129</f>
        <v>0</v>
      </c>
      <c r="L513">
        <f>L154*'WK3 - Notional GI 16-17 YIELD'!$D129</f>
        <v>0</v>
      </c>
    </row>
    <row r="514" spans="3:12" hidden="1" x14ac:dyDescent="0.2">
      <c r="C514" t="str">
        <f t="shared" si="298"/>
        <v>Special rate</v>
      </c>
      <c r="D514" t="str">
        <f t="shared" si="298"/>
        <v/>
      </c>
      <c r="G514">
        <f>G155*'WK3 - Notional GI 16-17 YIELD'!$D130</f>
        <v>0</v>
      </c>
      <c r="H514">
        <f>H155*'WK3 - Notional GI 16-17 YIELD'!$D130</f>
        <v>0</v>
      </c>
      <c r="I514">
        <f>I155*'WK3 - Notional GI 16-17 YIELD'!$D130</f>
        <v>0</v>
      </c>
      <c r="J514">
        <f>J155*'WK3 - Notional GI 16-17 YIELD'!$D130</f>
        <v>0</v>
      </c>
      <c r="K514">
        <f>K155*'WK3 - Notional GI 16-17 YIELD'!$D130</f>
        <v>0</v>
      </c>
      <c r="L514">
        <f>L155*'WK3 - Notional GI 16-17 YIELD'!$D130</f>
        <v>0</v>
      </c>
    </row>
    <row r="515" spans="3:12" hidden="1" x14ac:dyDescent="0.2">
      <c r="C515" t="str">
        <f t="shared" si="298"/>
        <v>Special rate</v>
      </c>
      <c r="D515" t="str">
        <f t="shared" si="298"/>
        <v/>
      </c>
      <c r="G515">
        <f>G156*'WK3 - Notional GI 16-17 YIELD'!$D131</f>
        <v>0</v>
      </c>
      <c r="H515">
        <f>H156*'WK3 - Notional GI 16-17 YIELD'!$D131</f>
        <v>0</v>
      </c>
      <c r="I515">
        <f>I156*'WK3 - Notional GI 16-17 YIELD'!$D131</f>
        <v>0</v>
      </c>
      <c r="J515">
        <f>J156*'WK3 - Notional GI 16-17 YIELD'!$D131</f>
        <v>0</v>
      </c>
      <c r="K515">
        <f>K156*'WK3 - Notional GI 16-17 YIELD'!$D131</f>
        <v>0</v>
      </c>
      <c r="L515">
        <f>L156*'WK3 - Notional GI 16-17 YIELD'!$D131</f>
        <v>0</v>
      </c>
    </row>
    <row r="516" spans="3:12" s="163" customFormat="1" hidden="1" x14ac:dyDescent="0.2">
      <c r="D516" s="163" t="s">
        <v>600</v>
      </c>
      <c r="G516" s="163">
        <f t="shared" ref="G516:L516" si="299">SUM(G496:G515)</f>
        <v>1044477.8002724787</v>
      </c>
      <c r="H516" s="163">
        <f t="shared" si="299"/>
        <v>1070589.7452792905</v>
      </c>
      <c r="I516" s="163">
        <f t="shared" si="299"/>
        <v>1097354.4889112727</v>
      </c>
      <c r="J516" s="163">
        <f t="shared" si="299"/>
        <v>1124788.3511340544</v>
      </c>
      <c r="K516" s="163">
        <f t="shared" si="299"/>
        <v>1152908.0599124054</v>
      </c>
      <c r="L516" s="163">
        <f t="shared" si="299"/>
        <v>1181730.7614102154</v>
      </c>
    </row>
    <row r="517" spans="3:12" hidden="1" x14ac:dyDescent="0.2">
      <c r="C517" t="str">
        <f>C158</f>
        <v>Mining</v>
      </c>
      <c r="D517" t="str">
        <f>D158</f>
        <v/>
      </c>
      <c r="G517">
        <f>G158*'WK3 - Notional GI 16-17 YIELD'!$D72</f>
        <v>0</v>
      </c>
      <c r="H517">
        <f>H158*'WK3 - Notional GI 16-17 YIELD'!$D72</f>
        <v>0</v>
      </c>
      <c r="I517">
        <f>I158*'WK3 - Notional GI 16-17 YIELD'!$D72</f>
        <v>0</v>
      </c>
      <c r="J517">
        <f>J158*'WK3 - Notional GI 16-17 YIELD'!$D72</f>
        <v>0</v>
      </c>
      <c r="K517">
        <f>K158*'WK3 - Notional GI 16-17 YIELD'!$D72</f>
        <v>0</v>
      </c>
      <c r="L517">
        <f>L158*'WK3 - Notional GI 16-17 YIELD'!$D72</f>
        <v>0</v>
      </c>
    </row>
    <row r="518" spans="3:12" hidden="1" x14ac:dyDescent="0.2">
      <c r="C518" t="str">
        <f t="shared" ref="C518:D526" si="300">C159</f>
        <v>Mining</v>
      </c>
      <c r="D518" t="str">
        <f t="shared" si="300"/>
        <v/>
      </c>
      <c r="G518">
        <f>G159*'WK3 - Notional GI 16-17 YIELD'!$D73</f>
        <v>0</v>
      </c>
      <c r="H518">
        <f>H159*'WK3 - Notional GI 16-17 YIELD'!$D73</f>
        <v>0</v>
      </c>
      <c r="I518">
        <f>I159*'WK3 - Notional GI 16-17 YIELD'!$D73</f>
        <v>0</v>
      </c>
      <c r="J518">
        <f>J159*'WK3 - Notional GI 16-17 YIELD'!$D73</f>
        <v>0</v>
      </c>
      <c r="K518">
        <f>K159*'WK3 - Notional GI 16-17 YIELD'!$D73</f>
        <v>0</v>
      </c>
      <c r="L518">
        <f>L159*'WK3 - Notional GI 16-17 YIELD'!$D73</f>
        <v>0</v>
      </c>
    </row>
    <row r="519" spans="3:12" hidden="1" x14ac:dyDescent="0.2">
      <c r="C519" t="str">
        <f t="shared" si="300"/>
        <v>Mining</v>
      </c>
      <c r="D519" t="str">
        <f t="shared" si="300"/>
        <v/>
      </c>
      <c r="G519">
        <f>G160*'WK3 - Notional GI 16-17 YIELD'!$D74</f>
        <v>0</v>
      </c>
      <c r="H519">
        <f>H160*'WK3 - Notional GI 16-17 YIELD'!$D74</f>
        <v>0</v>
      </c>
      <c r="I519">
        <f>I160*'WK3 - Notional GI 16-17 YIELD'!$D74</f>
        <v>0</v>
      </c>
      <c r="J519">
        <f>J160*'WK3 - Notional GI 16-17 YIELD'!$D74</f>
        <v>0</v>
      </c>
      <c r="K519">
        <f>K160*'WK3 - Notional GI 16-17 YIELD'!$D74</f>
        <v>0</v>
      </c>
      <c r="L519">
        <f>L160*'WK3 - Notional GI 16-17 YIELD'!$D74</f>
        <v>0</v>
      </c>
    </row>
    <row r="520" spans="3:12" hidden="1" x14ac:dyDescent="0.2">
      <c r="C520" t="str">
        <f t="shared" si="300"/>
        <v>Mining</v>
      </c>
      <c r="D520" t="str">
        <f t="shared" si="300"/>
        <v/>
      </c>
      <c r="G520">
        <f>G161*'WK3 - Notional GI 16-17 YIELD'!$D75</f>
        <v>0</v>
      </c>
      <c r="H520">
        <f>H161*'WK3 - Notional GI 16-17 YIELD'!$D75</f>
        <v>0</v>
      </c>
      <c r="I520">
        <f>I161*'WK3 - Notional GI 16-17 YIELD'!$D75</f>
        <v>0</v>
      </c>
      <c r="J520">
        <f>J161*'WK3 - Notional GI 16-17 YIELD'!$D75</f>
        <v>0</v>
      </c>
      <c r="K520">
        <f>K161*'WK3 - Notional GI 16-17 YIELD'!$D75</f>
        <v>0</v>
      </c>
      <c r="L520">
        <f>L161*'WK3 - Notional GI 16-17 YIELD'!$D75</f>
        <v>0</v>
      </c>
    </row>
    <row r="521" spans="3:12" hidden="1" x14ac:dyDescent="0.2">
      <c r="C521" t="str">
        <f t="shared" si="300"/>
        <v>Mining</v>
      </c>
      <c r="D521" t="str">
        <f t="shared" si="300"/>
        <v/>
      </c>
      <c r="G521">
        <f>G162*'WK3 - Notional GI 16-17 YIELD'!$D76</f>
        <v>0</v>
      </c>
      <c r="H521">
        <f>H162*'WK3 - Notional GI 16-17 YIELD'!$D76</f>
        <v>0</v>
      </c>
      <c r="I521">
        <f>I162*'WK3 - Notional GI 16-17 YIELD'!$D76</f>
        <v>0</v>
      </c>
      <c r="J521">
        <f>J162*'WK3 - Notional GI 16-17 YIELD'!$D76</f>
        <v>0</v>
      </c>
      <c r="K521">
        <f>K162*'WK3 - Notional GI 16-17 YIELD'!$D76</f>
        <v>0</v>
      </c>
      <c r="L521">
        <f>L162*'WK3 - Notional GI 16-17 YIELD'!$D76</f>
        <v>0</v>
      </c>
    </row>
    <row r="522" spans="3:12" hidden="1" x14ac:dyDescent="0.2">
      <c r="C522" t="str">
        <f t="shared" si="300"/>
        <v>Mining</v>
      </c>
      <c r="D522" t="str">
        <f t="shared" si="300"/>
        <v/>
      </c>
      <c r="G522">
        <f>G163*'WK3 - Notional GI 16-17 YIELD'!$D77</f>
        <v>0</v>
      </c>
      <c r="H522">
        <f>H163*'WK3 - Notional GI 16-17 YIELD'!$D77</f>
        <v>0</v>
      </c>
      <c r="I522">
        <f>I163*'WK3 - Notional GI 16-17 YIELD'!$D77</f>
        <v>0</v>
      </c>
      <c r="J522">
        <f>J163*'WK3 - Notional GI 16-17 YIELD'!$D77</f>
        <v>0</v>
      </c>
      <c r="K522">
        <f>K163*'WK3 - Notional GI 16-17 YIELD'!$D77</f>
        <v>0</v>
      </c>
      <c r="L522">
        <f>L163*'WK3 - Notional GI 16-17 YIELD'!$D77</f>
        <v>0</v>
      </c>
    </row>
    <row r="523" spans="3:12" hidden="1" x14ac:dyDescent="0.2">
      <c r="C523" t="str">
        <f t="shared" si="300"/>
        <v>Mining</v>
      </c>
      <c r="D523" t="str">
        <f t="shared" si="300"/>
        <v/>
      </c>
      <c r="G523">
        <f>G164*'WK3 - Notional GI 16-17 YIELD'!$D78</f>
        <v>0</v>
      </c>
      <c r="H523">
        <f>H164*'WK3 - Notional GI 16-17 YIELD'!$D78</f>
        <v>0</v>
      </c>
      <c r="I523">
        <f>I164*'WK3 - Notional GI 16-17 YIELD'!$D78</f>
        <v>0</v>
      </c>
      <c r="J523">
        <f>J164*'WK3 - Notional GI 16-17 YIELD'!$D78</f>
        <v>0</v>
      </c>
      <c r="K523">
        <f>K164*'WK3 - Notional GI 16-17 YIELD'!$D78</f>
        <v>0</v>
      </c>
      <c r="L523">
        <f>L164*'WK3 - Notional GI 16-17 YIELD'!$D78</f>
        <v>0</v>
      </c>
    </row>
    <row r="524" spans="3:12" hidden="1" x14ac:dyDescent="0.2">
      <c r="C524" t="str">
        <f t="shared" si="300"/>
        <v>Mining</v>
      </c>
      <c r="D524" t="str">
        <f t="shared" si="300"/>
        <v/>
      </c>
      <c r="G524">
        <f>G165*'WK3 - Notional GI 16-17 YIELD'!$D79</f>
        <v>0</v>
      </c>
      <c r="H524">
        <f>H165*'WK3 - Notional GI 16-17 YIELD'!$D79</f>
        <v>0</v>
      </c>
      <c r="I524">
        <f>I165*'WK3 - Notional GI 16-17 YIELD'!$D79</f>
        <v>0</v>
      </c>
      <c r="J524">
        <f>J165*'WK3 - Notional GI 16-17 YIELD'!$D79</f>
        <v>0</v>
      </c>
      <c r="K524">
        <f>K165*'WK3 - Notional GI 16-17 YIELD'!$D79</f>
        <v>0</v>
      </c>
      <c r="L524">
        <f>L165*'WK3 - Notional GI 16-17 YIELD'!$D79</f>
        <v>0</v>
      </c>
    </row>
    <row r="525" spans="3:12" hidden="1" x14ac:dyDescent="0.2">
      <c r="C525" t="str">
        <f t="shared" si="300"/>
        <v>Mining</v>
      </c>
      <c r="D525" t="str">
        <f t="shared" si="300"/>
        <v/>
      </c>
      <c r="G525">
        <f>G166*'WK3 - Notional GI 16-17 YIELD'!$D80</f>
        <v>0</v>
      </c>
      <c r="H525">
        <f>H166*'WK3 - Notional GI 16-17 YIELD'!$D80</f>
        <v>0</v>
      </c>
      <c r="I525">
        <f>I166*'WK3 - Notional GI 16-17 YIELD'!$D80</f>
        <v>0</v>
      </c>
      <c r="J525">
        <f>J166*'WK3 - Notional GI 16-17 YIELD'!$D80</f>
        <v>0</v>
      </c>
      <c r="K525">
        <f>K166*'WK3 - Notional GI 16-17 YIELD'!$D80</f>
        <v>0</v>
      </c>
      <c r="L525">
        <f>L166*'WK3 - Notional GI 16-17 YIELD'!$D80</f>
        <v>0</v>
      </c>
    </row>
    <row r="526" spans="3:12" hidden="1" x14ac:dyDescent="0.2">
      <c r="C526" t="str">
        <f t="shared" si="300"/>
        <v>Mining</v>
      </c>
      <c r="D526" t="str">
        <f t="shared" si="300"/>
        <v/>
      </c>
      <c r="G526">
        <f>G167*'WK3 - Notional GI 16-17 YIELD'!$D81</f>
        <v>0</v>
      </c>
      <c r="H526">
        <f>H167*'WK3 - Notional GI 16-17 YIELD'!$D81</f>
        <v>0</v>
      </c>
      <c r="I526">
        <f>I167*'WK3 - Notional GI 16-17 YIELD'!$D81</f>
        <v>0</v>
      </c>
      <c r="J526">
        <f>J167*'WK3 - Notional GI 16-17 YIELD'!$D81</f>
        <v>0</v>
      </c>
      <c r="K526">
        <f>K167*'WK3 - Notional GI 16-17 YIELD'!$D81</f>
        <v>0</v>
      </c>
      <c r="L526">
        <f>L167*'WK3 - Notional GI 16-17 YIELD'!$D81</f>
        <v>0</v>
      </c>
    </row>
    <row r="527" spans="3:12" hidden="1" x14ac:dyDescent="0.2">
      <c r="C527" t="str">
        <f>C168</f>
        <v>Special rate</v>
      </c>
      <c r="D527" t="str">
        <f>D168</f>
        <v/>
      </c>
      <c r="G527">
        <f>G168*'WK3 - Notional GI 16-17 YIELD'!$D132</f>
        <v>0</v>
      </c>
      <c r="H527">
        <f>H168*'WK3 - Notional GI 16-17 YIELD'!$D132</f>
        <v>0</v>
      </c>
      <c r="I527">
        <f>I168*'WK3 - Notional GI 16-17 YIELD'!$D132</f>
        <v>0</v>
      </c>
      <c r="J527">
        <f>J168*'WK3 - Notional GI 16-17 YIELD'!$D132</f>
        <v>0</v>
      </c>
      <c r="K527">
        <f>K168*'WK3 - Notional GI 16-17 YIELD'!$D132</f>
        <v>0</v>
      </c>
      <c r="L527">
        <f>L168*'WK3 - Notional GI 16-17 YIELD'!$D132</f>
        <v>0</v>
      </c>
    </row>
    <row r="528" spans="3:12" hidden="1" x14ac:dyDescent="0.2">
      <c r="C528" t="str">
        <f t="shared" ref="C528:D536" si="301">C169</f>
        <v>Special rate</v>
      </c>
      <c r="D528" t="str">
        <f t="shared" si="301"/>
        <v/>
      </c>
      <c r="G528">
        <f>G169*'WK3 - Notional GI 16-17 YIELD'!$D133</f>
        <v>0</v>
      </c>
      <c r="H528">
        <f>H169*'WK3 - Notional GI 16-17 YIELD'!$D133</f>
        <v>0</v>
      </c>
      <c r="I528">
        <f>I169*'WK3 - Notional GI 16-17 YIELD'!$D133</f>
        <v>0</v>
      </c>
      <c r="J528">
        <f>J169*'WK3 - Notional GI 16-17 YIELD'!$D133</f>
        <v>0</v>
      </c>
      <c r="K528">
        <f>K169*'WK3 - Notional GI 16-17 YIELD'!$D133</f>
        <v>0</v>
      </c>
      <c r="L528">
        <f>L169*'WK3 - Notional GI 16-17 YIELD'!$D133</f>
        <v>0</v>
      </c>
    </row>
    <row r="529" spans="2:12" hidden="1" x14ac:dyDescent="0.2">
      <c r="C529" t="str">
        <f t="shared" si="301"/>
        <v>Special rate</v>
      </c>
      <c r="D529" t="str">
        <f t="shared" si="301"/>
        <v/>
      </c>
      <c r="G529">
        <f>G170*'WK3 - Notional GI 16-17 YIELD'!$D134</f>
        <v>0</v>
      </c>
      <c r="H529">
        <f>H170*'WK3 - Notional GI 16-17 YIELD'!$D134</f>
        <v>0</v>
      </c>
      <c r="I529">
        <f>I170*'WK3 - Notional GI 16-17 YIELD'!$D134</f>
        <v>0</v>
      </c>
      <c r="J529">
        <f>J170*'WK3 - Notional GI 16-17 YIELD'!$D134</f>
        <v>0</v>
      </c>
      <c r="K529">
        <f>K170*'WK3 - Notional GI 16-17 YIELD'!$D134</f>
        <v>0</v>
      </c>
      <c r="L529">
        <f>L170*'WK3 - Notional GI 16-17 YIELD'!$D134</f>
        <v>0</v>
      </c>
    </row>
    <row r="530" spans="2:12" hidden="1" x14ac:dyDescent="0.2">
      <c r="C530" t="str">
        <f t="shared" si="301"/>
        <v>Special rate</v>
      </c>
      <c r="D530" t="str">
        <f t="shared" si="301"/>
        <v/>
      </c>
      <c r="G530">
        <f>G171*'WK3 - Notional GI 16-17 YIELD'!$D135</f>
        <v>0</v>
      </c>
      <c r="H530">
        <f>H171*'WK3 - Notional GI 16-17 YIELD'!$D135</f>
        <v>0</v>
      </c>
      <c r="I530">
        <f>I171*'WK3 - Notional GI 16-17 YIELD'!$D135</f>
        <v>0</v>
      </c>
      <c r="J530">
        <f>J171*'WK3 - Notional GI 16-17 YIELD'!$D135</f>
        <v>0</v>
      </c>
      <c r="K530">
        <f>K171*'WK3 - Notional GI 16-17 YIELD'!$D135</f>
        <v>0</v>
      </c>
      <c r="L530">
        <f>L171*'WK3 - Notional GI 16-17 YIELD'!$D135</f>
        <v>0</v>
      </c>
    </row>
    <row r="531" spans="2:12" hidden="1" x14ac:dyDescent="0.2">
      <c r="C531" t="str">
        <f t="shared" si="301"/>
        <v>Special rate</v>
      </c>
      <c r="D531" t="str">
        <f t="shared" si="301"/>
        <v/>
      </c>
      <c r="G531">
        <f>G172*'WK3 - Notional GI 16-17 YIELD'!$D136</f>
        <v>0</v>
      </c>
      <c r="H531">
        <f>H172*'WK3 - Notional GI 16-17 YIELD'!$D136</f>
        <v>0</v>
      </c>
      <c r="I531">
        <f>I172*'WK3 - Notional GI 16-17 YIELD'!$D136</f>
        <v>0</v>
      </c>
      <c r="J531">
        <f>J172*'WK3 - Notional GI 16-17 YIELD'!$D136</f>
        <v>0</v>
      </c>
      <c r="K531">
        <f>K172*'WK3 - Notional GI 16-17 YIELD'!$D136</f>
        <v>0</v>
      </c>
      <c r="L531">
        <f>L172*'WK3 - Notional GI 16-17 YIELD'!$D136</f>
        <v>0</v>
      </c>
    </row>
    <row r="532" spans="2:12" hidden="1" x14ac:dyDescent="0.2">
      <c r="C532" t="str">
        <f t="shared" si="301"/>
        <v>Special rate</v>
      </c>
      <c r="D532" t="str">
        <f t="shared" si="301"/>
        <v/>
      </c>
      <c r="G532">
        <f>G173*'WK3 - Notional GI 16-17 YIELD'!$D137</f>
        <v>0</v>
      </c>
      <c r="H532">
        <f>H173*'WK3 - Notional GI 16-17 YIELD'!$D137</f>
        <v>0</v>
      </c>
      <c r="I532">
        <f>I173*'WK3 - Notional GI 16-17 YIELD'!$D137</f>
        <v>0</v>
      </c>
      <c r="J532">
        <f>J173*'WK3 - Notional GI 16-17 YIELD'!$D137</f>
        <v>0</v>
      </c>
      <c r="K532">
        <f>K173*'WK3 - Notional GI 16-17 YIELD'!$D137</f>
        <v>0</v>
      </c>
      <c r="L532">
        <f>L173*'WK3 - Notional GI 16-17 YIELD'!$D137</f>
        <v>0</v>
      </c>
    </row>
    <row r="533" spans="2:12" hidden="1" x14ac:dyDescent="0.2">
      <c r="C533" t="str">
        <f t="shared" si="301"/>
        <v>Special rate</v>
      </c>
      <c r="D533" t="str">
        <f t="shared" si="301"/>
        <v/>
      </c>
      <c r="G533">
        <f>G174*'WK3 - Notional GI 16-17 YIELD'!$D138</f>
        <v>0</v>
      </c>
      <c r="H533">
        <f>H174*'WK3 - Notional GI 16-17 YIELD'!$D138</f>
        <v>0</v>
      </c>
      <c r="I533">
        <f>I174*'WK3 - Notional GI 16-17 YIELD'!$D138</f>
        <v>0</v>
      </c>
      <c r="J533">
        <f>J174*'WK3 - Notional GI 16-17 YIELD'!$D138</f>
        <v>0</v>
      </c>
      <c r="K533">
        <f>K174*'WK3 - Notional GI 16-17 YIELD'!$D138</f>
        <v>0</v>
      </c>
      <c r="L533">
        <f>L174*'WK3 - Notional GI 16-17 YIELD'!$D138</f>
        <v>0</v>
      </c>
    </row>
    <row r="534" spans="2:12" hidden="1" x14ac:dyDescent="0.2">
      <c r="C534" t="str">
        <f t="shared" si="301"/>
        <v>Special rate</v>
      </c>
      <c r="D534" t="str">
        <f t="shared" si="301"/>
        <v/>
      </c>
      <c r="G534">
        <f>G175*'WK3 - Notional GI 16-17 YIELD'!$D139</f>
        <v>0</v>
      </c>
      <c r="H534">
        <f>H175*'WK3 - Notional GI 16-17 YIELD'!$D139</f>
        <v>0</v>
      </c>
      <c r="I534">
        <f>I175*'WK3 - Notional GI 16-17 YIELD'!$D139</f>
        <v>0</v>
      </c>
      <c r="J534">
        <f>J175*'WK3 - Notional GI 16-17 YIELD'!$D139</f>
        <v>0</v>
      </c>
      <c r="K534">
        <f>K175*'WK3 - Notional GI 16-17 YIELD'!$D139</f>
        <v>0</v>
      </c>
      <c r="L534">
        <f>L175*'WK3 - Notional GI 16-17 YIELD'!$D139</f>
        <v>0</v>
      </c>
    </row>
    <row r="535" spans="2:12" hidden="1" x14ac:dyDescent="0.2">
      <c r="C535" t="str">
        <f t="shared" si="301"/>
        <v>Special rate</v>
      </c>
      <c r="D535" t="str">
        <f t="shared" si="301"/>
        <v/>
      </c>
      <c r="G535">
        <f>G176*'WK3 - Notional GI 16-17 YIELD'!$D140</f>
        <v>0</v>
      </c>
      <c r="H535">
        <f>H176*'WK3 - Notional GI 16-17 YIELD'!$D140</f>
        <v>0</v>
      </c>
      <c r="I535">
        <f>I176*'WK3 - Notional GI 16-17 YIELD'!$D140</f>
        <v>0</v>
      </c>
      <c r="J535">
        <f>J176*'WK3 - Notional GI 16-17 YIELD'!$D140</f>
        <v>0</v>
      </c>
      <c r="K535">
        <f>K176*'WK3 - Notional GI 16-17 YIELD'!$D140</f>
        <v>0</v>
      </c>
      <c r="L535">
        <f>L176*'WK3 - Notional GI 16-17 YIELD'!$D140</f>
        <v>0</v>
      </c>
    </row>
    <row r="536" spans="2:12" hidden="1" x14ac:dyDescent="0.2">
      <c r="C536" t="str">
        <f t="shared" si="301"/>
        <v>Special rate</v>
      </c>
      <c r="D536" t="str">
        <f t="shared" si="301"/>
        <v/>
      </c>
      <c r="G536">
        <f>G177*'WK3 - Notional GI 16-17 YIELD'!$D141</f>
        <v>0</v>
      </c>
      <c r="H536">
        <f>H177*'WK3 - Notional GI 16-17 YIELD'!$D141</f>
        <v>0</v>
      </c>
      <c r="I536">
        <f>I177*'WK3 - Notional GI 16-17 YIELD'!$D141</f>
        <v>0</v>
      </c>
      <c r="J536">
        <f>J177*'WK3 - Notional GI 16-17 YIELD'!$D141</f>
        <v>0</v>
      </c>
      <c r="K536">
        <f>K177*'WK3 - Notional GI 16-17 YIELD'!$D141</f>
        <v>0</v>
      </c>
      <c r="L536">
        <f>L177*'WK3 - Notional GI 16-17 YIELD'!$D141</f>
        <v>0</v>
      </c>
    </row>
    <row r="537" spans="2:12" s="163" customFormat="1" hidden="1" x14ac:dyDescent="0.2">
      <c r="D537" s="163" t="s">
        <v>601</v>
      </c>
      <c r="G537" s="163">
        <f t="shared" ref="G537:L537" si="302">SUM(G517:G536)</f>
        <v>0</v>
      </c>
      <c r="H537" s="163">
        <f t="shared" si="302"/>
        <v>0</v>
      </c>
      <c r="I537" s="163">
        <f t="shared" si="302"/>
        <v>0</v>
      </c>
      <c r="J537" s="163">
        <f t="shared" si="302"/>
        <v>0</v>
      </c>
      <c r="K537" s="163">
        <f t="shared" si="302"/>
        <v>0</v>
      </c>
      <c r="L537" s="163">
        <f t="shared" si="302"/>
        <v>0</v>
      </c>
    </row>
    <row r="538" spans="2:12" hidden="1" x14ac:dyDescent="0.2"/>
    <row r="539" spans="2:12" hidden="1" x14ac:dyDescent="0.2">
      <c r="B539" s="164" t="s">
        <v>561</v>
      </c>
    </row>
    <row r="540" spans="2:12" hidden="1" x14ac:dyDescent="0.2">
      <c r="E540" s="503" t="str">
        <f t="shared" ref="E540:L540" si="303">E418</f>
        <v>2016-17</v>
      </c>
      <c r="F540" s="503" t="str">
        <f t="shared" si="303"/>
        <v>2017-18</v>
      </c>
      <c r="G540" s="503" t="str">
        <f t="shared" si="303"/>
        <v>2018-19</v>
      </c>
      <c r="H540" s="503" t="str">
        <f t="shared" si="303"/>
        <v>2019-20</v>
      </c>
      <c r="I540" s="503" t="str">
        <f t="shared" si="303"/>
        <v>2020-21</v>
      </c>
      <c r="J540" s="503" t="str">
        <f t="shared" si="303"/>
        <v>2021-22</v>
      </c>
      <c r="K540" s="503" t="str">
        <f t="shared" si="303"/>
        <v>2022-23</v>
      </c>
      <c r="L540" s="503" t="str">
        <f t="shared" si="303"/>
        <v>2023-24</v>
      </c>
    </row>
    <row r="541" spans="2:12" hidden="1" x14ac:dyDescent="0.2">
      <c r="C541" t="str">
        <f>C184</f>
        <v>Category</v>
      </c>
      <c r="D541" t="str">
        <f>D184</f>
        <v>Sub-category or Special Rate name</v>
      </c>
    </row>
    <row r="542" spans="2:12" hidden="1" x14ac:dyDescent="0.2"/>
    <row r="543" spans="2:12" hidden="1" x14ac:dyDescent="0.2">
      <c r="C543" t="str">
        <f t="shared" ref="C543:D570" si="304">C186</f>
        <v>Residential</v>
      </c>
      <c r="D543" t="str">
        <f t="shared" si="304"/>
        <v/>
      </c>
      <c r="F543">
        <f>F186*'WK3 - Notional GI 16-17 YIELD'!$D14</f>
        <v>876779.63554138993</v>
      </c>
      <c r="G543">
        <f>G186*'WK3 - Notional GI 16-17 YIELD'!$D14</f>
        <v>898699.12642992462</v>
      </c>
      <c r="H543">
        <f>H186*'WK3 - Notional GI 16-17 YIELD'!$D14</f>
        <v>921166.60459067253</v>
      </c>
      <c r="I543">
        <f>I186*'WK3 - Notional GI 16-17 YIELD'!$D14</f>
        <v>944195.76970543934</v>
      </c>
      <c r="J543">
        <f>J186*'WK3 - Notional GI 16-17 YIELD'!$D14</f>
        <v>967800.66394807526</v>
      </c>
      <c r="K543">
        <f>K186*'WK3 - Notional GI 16-17 YIELD'!$D14</f>
        <v>991995.68054677697</v>
      </c>
      <c r="L543">
        <f>L186*'WK3 - Notional GI 16-17 YIELD'!$D14</f>
        <v>1016795.5725604463</v>
      </c>
    </row>
    <row r="544" spans="2:12" hidden="1" x14ac:dyDescent="0.2">
      <c r="C544" t="str">
        <f t="shared" si="304"/>
        <v>Residential</v>
      </c>
      <c r="D544" t="str">
        <f t="shared" ref="D544:D562" si="305">D187</f>
        <v>Bellingen</v>
      </c>
      <c r="F544">
        <f>F187*'WK3 - Notional GI 16-17 YIELD'!$D15</f>
        <v>1190233.3016287736</v>
      </c>
      <c r="G544">
        <f>G187*'WK3 - Notional GI 16-17 YIELD'!$D15</f>
        <v>1219989.1341694926</v>
      </c>
      <c r="H544">
        <f>H187*'WK3 - Notional GI 16-17 YIELD'!$D15</f>
        <v>1250488.8625237299</v>
      </c>
      <c r="I544">
        <f>I187*'WK3 - Notional GI 16-17 YIELD'!$D15</f>
        <v>1281751.084086823</v>
      </c>
      <c r="J544">
        <f>J187*'WK3 - Notional GI 16-17 YIELD'!$D15</f>
        <v>1313794.8611889936</v>
      </c>
      <c r="K544">
        <f>K187*'WK3 - Notional GI 16-17 YIELD'!$D15</f>
        <v>1346639.732718718</v>
      </c>
      <c r="L544">
        <f>L187*'WK3 - Notional GI 16-17 YIELD'!$D15</f>
        <v>1380305.7260366858</v>
      </c>
    </row>
    <row r="545" spans="3:12" hidden="1" x14ac:dyDescent="0.2">
      <c r="C545" t="str">
        <f t="shared" si="304"/>
        <v>Residential</v>
      </c>
      <c r="D545" t="str">
        <f t="shared" si="305"/>
        <v>Dorrigo</v>
      </c>
      <c r="F545">
        <f>F188*'WK3 - Notional GI 16-17 YIELD'!$D16</f>
        <v>423323.67447978997</v>
      </c>
      <c r="G545">
        <f>G188*'WK3 - Notional GI 16-17 YIELD'!$D16</f>
        <v>433906.76634178468</v>
      </c>
      <c r="H545">
        <f>H188*'WK3 - Notional GI 16-17 YIELD'!$D16</f>
        <v>444754.4355003293</v>
      </c>
      <c r="I545">
        <f>I188*'WK3 - Notional GI 16-17 YIELD'!$D16</f>
        <v>455873.29638783744</v>
      </c>
      <c r="J545">
        <f>J188*'WK3 - Notional GI 16-17 YIELD'!$D16</f>
        <v>467270.12879753334</v>
      </c>
      <c r="K545">
        <f>K188*'WK3 - Notional GI 16-17 YIELD'!$D16</f>
        <v>478951.88201747165</v>
      </c>
      <c r="L545">
        <f>L188*'WK3 - Notional GI 16-17 YIELD'!$D16</f>
        <v>490925.67906790838</v>
      </c>
    </row>
    <row r="546" spans="3:12" hidden="1" x14ac:dyDescent="0.2">
      <c r="C546" t="str">
        <f t="shared" si="304"/>
        <v>Residential</v>
      </c>
      <c r="D546" t="str">
        <f t="shared" si="305"/>
        <v>Mylestom</v>
      </c>
      <c r="F546">
        <f>F189*'WK3 - Notional GI 16-17 YIELD'!$D17</f>
        <v>188972.90559839999</v>
      </c>
      <c r="G546">
        <f>G189*'WK3 - Notional GI 16-17 YIELD'!$D17</f>
        <v>193697.22823835997</v>
      </c>
      <c r="H546">
        <f>H189*'WK3 - Notional GI 16-17 YIELD'!$D17</f>
        <v>198539.65894431894</v>
      </c>
      <c r="I546">
        <f>I189*'WK3 - Notional GI 16-17 YIELD'!$D17</f>
        <v>203503.1504179269</v>
      </c>
      <c r="J546">
        <f>J189*'WK3 - Notional GI 16-17 YIELD'!$D17</f>
        <v>208590.72917837504</v>
      </c>
      <c r="K546">
        <f>K189*'WK3 - Notional GI 16-17 YIELD'!$D17</f>
        <v>213805.49740783439</v>
      </c>
      <c r="L546">
        <f>L189*'WK3 - Notional GI 16-17 YIELD'!$D17</f>
        <v>219150.63484303025</v>
      </c>
    </row>
    <row r="547" spans="3:12" hidden="1" x14ac:dyDescent="0.2">
      <c r="C547" t="str">
        <f t="shared" si="304"/>
        <v>Residential</v>
      </c>
      <c r="D547" t="str">
        <f t="shared" si="305"/>
        <v>Rural</v>
      </c>
      <c r="F547">
        <f>F190*'WK3 - Notional GI 16-17 YIELD'!$D18</f>
        <v>1782509.8486436168</v>
      </c>
      <c r="G547">
        <f>G190*'WK3 - Notional GI 16-17 YIELD'!$D18</f>
        <v>1827072.5948597069</v>
      </c>
      <c r="H547">
        <f>H190*'WK3 - Notional GI 16-17 YIELD'!$D18</f>
        <v>1872749.4097311995</v>
      </c>
      <c r="I547">
        <f>I190*'WK3 - Notional GI 16-17 YIELD'!$D18</f>
        <v>1919568.1449744792</v>
      </c>
      <c r="J547">
        <f>J190*'WK3 - Notional GI 16-17 YIELD'!$D18</f>
        <v>1967557.3485988411</v>
      </c>
      <c r="K547">
        <f>K190*'WK3 - Notional GI 16-17 YIELD'!$D18</f>
        <v>2016746.2823138121</v>
      </c>
      <c r="L547">
        <f>L190*'WK3 - Notional GI 16-17 YIELD'!$D18</f>
        <v>2067164.9393716571</v>
      </c>
    </row>
    <row r="548" spans="3:12" hidden="1" x14ac:dyDescent="0.2">
      <c r="C548" t="str">
        <f t="shared" si="304"/>
        <v>Residential</v>
      </c>
      <c r="D548" t="str">
        <f t="shared" si="305"/>
        <v>Urunga</v>
      </c>
      <c r="F548">
        <f>F191*'WK3 - Notional GI 16-17 YIELD'!$D19</f>
        <v>1119665.871299766</v>
      </c>
      <c r="G548">
        <f>G191*'WK3 - Notional GI 16-17 YIELD'!$D19</f>
        <v>1147657.5180822599</v>
      </c>
      <c r="H548">
        <f>H191*'WK3 - Notional GI 16-17 YIELD'!$D19</f>
        <v>1176348.9560343162</v>
      </c>
      <c r="I548">
        <f>I191*'WK3 - Notional GI 16-17 YIELD'!$D19</f>
        <v>1205757.6799351741</v>
      </c>
      <c r="J548">
        <f>J191*'WK3 - Notional GI 16-17 YIELD'!$D19</f>
        <v>1235901.6219335534</v>
      </c>
      <c r="K548">
        <f>K191*'WK3 - Notional GI 16-17 YIELD'!$D19</f>
        <v>1266799.1624818922</v>
      </c>
      <c r="L548">
        <f>L191*'WK3 - Notional GI 16-17 YIELD'!$D19</f>
        <v>1298469.1415439392</v>
      </c>
    </row>
    <row r="549" spans="3:12" hidden="1" x14ac:dyDescent="0.2">
      <c r="C549" t="str">
        <f t="shared" si="304"/>
        <v>Residential</v>
      </c>
      <c r="D549" t="str">
        <f t="shared" si="305"/>
        <v/>
      </c>
      <c r="F549">
        <f>F192*'WK3 - Notional GI 16-17 YIELD'!$D20</f>
        <v>0</v>
      </c>
      <c r="G549">
        <f>G192*'WK3 - Notional GI 16-17 YIELD'!$D20</f>
        <v>0</v>
      </c>
      <c r="H549">
        <f>H192*'WK3 - Notional GI 16-17 YIELD'!$D20</f>
        <v>0</v>
      </c>
      <c r="I549">
        <f>I192*'WK3 - Notional GI 16-17 YIELD'!$D20</f>
        <v>0</v>
      </c>
      <c r="J549">
        <f>J192*'WK3 - Notional GI 16-17 YIELD'!$D20</f>
        <v>0</v>
      </c>
      <c r="K549">
        <f>K192*'WK3 - Notional GI 16-17 YIELD'!$D20</f>
        <v>0</v>
      </c>
      <c r="L549">
        <f>L192*'WK3 - Notional GI 16-17 YIELD'!$D20</f>
        <v>0</v>
      </c>
    </row>
    <row r="550" spans="3:12" hidden="1" x14ac:dyDescent="0.2">
      <c r="C550" t="str">
        <f t="shared" si="304"/>
        <v>Residential</v>
      </c>
      <c r="D550" t="str">
        <f t="shared" si="305"/>
        <v/>
      </c>
      <c r="F550">
        <f>F193*'WK3 - Notional GI 16-17 YIELD'!$D21</f>
        <v>0</v>
      </c>
      <c r="G550">
        <f>G193*'WK3 - Notional GI 16-17 YIELD'!$D21</f>
        <v>0</v>
      </c>
      <c r="H550">
        <f>H193*'WK3 - Notional GI 16-17 YIELD'!$D21</f>
        <v>0</v>
      </c>
      <c r="I550">
        <f>I193*'WK3 - Notional GI 16-17 YIELD'!$D21</f>
        <v>0</v>
      </c>
      <c r="J550">
        <f>J193*'WK3 - Notional GI 16-17 YIELD'!$D21</f>
        <v>0</v>
      </c>
      <c r="K550">
        <f>K193*'WK3 - Notional GI 16-17 YIELD'!$D21</f>
        <v>0</v>
      </c>
      <c r="L550">
        <f>L193*'WK3 - Notional GI 16-17 YIELD'!$D21</f>
        <v>0</v>
      </c>
    </row>
    <row r="551" spans="3:12" hidden="1" x14ac:dyDescent="0.2">
      <c r="C551" t="str">
        <f t="shared" si="304"/>
        <v>Residential</v>
      </c>
      <c r="D551" t="str">
        <f t="shared" si="305"/>
        <v/>
      </c>
      <c r="F551">
        <f>F194*'WK3 - Notional GI 16-17 YIELD'!$D22</f>
        <v>0</v>
      </c>
      <c r="G551">
        <f>G194*'WK3 - Notional GI 16-17 YIELD'!$D22</f>
        <v>0</v>
      </c>
      <c r="H551">
        <f>H194*'WK3 - Notional GI 16-17 YIELD'!$D22</f>
        <v>0</v>
      </c>
      <c r="I551">
        <f>I194*'WK3 - Notional GI 16-17 YIELD'!$D22</f>
        <v>0</v>
      </c>
      <c r="J551">
        <f>J194*'WK3 - Notional GI 16-17 YIELD'!$D22</f>
        <v>0</v>
      </c>
      <c r="K551">
        <f>K194*'WK3 - Notional GI 16-17 YIELD'!$D22</f>
        <v>0</v>
      </c>
      <c r="L551">
        <f>L194*'WK3 - Notional GI 16-17 YIELD'!$D22</f>
        <v>0</v>
      </c>
    </row>
    <row r="552" spans="3:12" hidden="1" x14ac:dyDescent="0.2">
      <c r="C552" t="str">
        <f t="shared" si="304"/>
        <v>Residential</v>
      </c>
      <c r="D552" t="str">
        <f t="shared" si="305"/>
        <v/>
      </c>
      <c r="F552">
        <f>F195*'WK3 - Notional GI 16-17 YIELD'!$D23</f>
        <v>0</v>
      </c>
      <c r="G552">
        <f>G195*'WK3 - Notional GI 16-17 YIELD'!$D23</f>
        <v>0</v>
      </c>
      <c r="H552">
        <f>H195*'WK3 - Notional GI 16-17 YIELD'!$D23</f>
        <v>0</v>
      </c>
      <c r="I552">
        <f>I195*'WK3 - Notional GI 16-17 YIELD'!$D23</f>
        <v>0</v>
      </c>
      <c r="J552">
        <f>J195*'WK3 - Notional GI 16-17 YIELD'!$D23</f>
        <v>0</v>
      </c>
      <c r="K552">
        <f>K195*'WK3 - Notional GI 16-17 YIELD'!$D23</f>
        <v>0</v>
      </c>
      <c r="L552">
        <f>L195*'WK3 - Notional GI 16-17 YIELD'!$D23</f>
        <v>0</v>
      </c>
    </row>
    <row r="553" spans="3:12" hidden="1" x14ac:dyDescent="0.2">
      <c r="C553" t="str">
        <f t="shared" si="304"/>
        <v>Residential</v>
      </c>
      <c r="D553" t="str">
        <f t="shared" si="305"/>
        <v/>
      </c>
      <c r="F553">
        <f>F196*'WK3 - Notional GI 16-17 YIELD'!$D24</f>
        <v>0</v>
      </c>
      <c r="G553">
        <f>G196*'WK3 - Notional GI 16-17 YIELD'!$D24</f>
        <v>0</v>
      </c>
      <c r="H553">
        <f>H196*'WK3 - Notional GI 16-17 YIELD'!$D24</f>
        <v>0</v>
      </c>
      <c r="I553">
        <f>I196*'WK3 - Notional GI 16-17 YIELD'!$D24</f>
        <v>0</v>
      </c>
      <c r="J553">
        <f>J196*'WK3 - Notional GI 16-17 YIELD'!$D24</f>
        <v>0</v>
      </c>
      <c r="K553">
        <f>K196*'WK3 - Notional GI 16-17 YIELD'!$D24</f>
        <v>0</v>
      </c>
      <c r="L553">
        <f>L196*'WK3 - Notional GI 16-17 YIELD'!$D24</f>
        <v>0</v>
      </c>
    </row>
    <row r="554" spans="3:12" hidden="1" x14ac:dyDescent="0.2">
      <c r="C554" t="str">
        <f t="shared" si="304"/>
        <v>Residential</v>
      </c>
      <c r="D554" t="str">
        <f t="shared" si="305"/>
        <v/>
      </c>
      <c r="F554">
        <f>F197*'WK3 - Notional GI 16-17 YIELD'!$D25</f>
        <v>0</v>
      </c>
      <c r="G554">
        <f>G197*'WK3 - Notional GI 16-17 YIELD'!$D25</f>
        <v>0</v>
      </c>
      <c r="H554">
        <f>H197*'WK3 - Notional GI 16-17 YIELD'!$D25</f>
        <v>0</v>
      </c>
      <c r="I554">
        <f>I197*'WK3 - Notional GI 16-17 YIELD'!$D25</f>
        <v>0</v>
      </c>
      <c r="J554">
        <f>J197*'WK3 - Notional GI 16-17 YIELD'!$D25</f>
        <v>0</v>
      </c>
      <c r="K554">
        <f>K197*'WK3 - Notional GI 16-17 YIELD'!$D25</f>
        <v>0</v>
      </c>
      <c r="L554">
        <f>L197*'WK3 - Notional GI 16-17 YIELD'!$D25</f>
        <v>0</v>
      </c>
    </row>
    <row r="555" spans="3:12" hidden="1" x14ac:dyDescent="0.2">
      <c r="C555" t="str">
        <f t="shared" si="304"/>
        <v>Residential</v>
      </c>
      <c r="D555" t="str">
        <f t="shared" si="305"/>
        <v/>
      </c>
      <c r="F555">
        <f>F198*'WK3 - Notional GI 16-17 YIELD'!$D26</f>
        <v>0</v>
      </c>
      <c r="G555">
        <f>G198*'WK3 - Notional GI 16-17 YIELD'!$D26</f>
        <v>0</v>
      </c>
      <c r="H555">
        <f>H198*'WK3 - Notional GI 16-17 YIELD'!$D26</f>
        <v>0</v>
      </c>
      <c r="I555">
        <f>I198*'WK3 - Notional GI 16-17 YIELD'!$D26</f>
        <v>0</v>
      </c>
      <c r="J555">
        <f>J198*'WK3 - Notional GI 16-17 YIELD'!$D26</f>
        <v>0</v>
      </c>
      <c r="K555">
        <f>K198*'WK3 - Notional GI 16-17 YIELD'!$D26</f>
        <v>0</v>
      </c>
      <c r="L555">
        <f>L198*'WK3 - Notional GI 16-17 YIELD'!$D26</f>
        <v>0</v>
      </c>
    </row>
    <row r="556" spans="3:12" hidden="1" x14ac:dyDescent="0.2">
      <c r="C556" t="str">
        <f t="shared" si="304"/>
        <v>Residential</v>
      </c>
      <c r="D556" t="str">
        <f t="shared" si="305"/>
        <v/>
      </c>
      <c r="F556">
        <f>F199*'WK3 - Notional GI 16-17 YIELD'!$D27</f>
        <v>0</v>
      </c>
      <c r="G556">
        <f>G199*'WK3 - Notional GI 16-17 YIELD'!$D27</f>
        <v>0</v>
      </c>
      <c r="H556">
        <f>H199*'WK3 - Notional GI 16-17 YIELD'!$D27</f>
        <v>0</v>
      </c>
      <c r="I556">
        <f>I199*'WK3 - Notional GI 16-17 YIELD'!$D27</f>
        <v>0</v>
      </c>
      <c r="J556">
        <f>J199*'WK3 - Notional GI 16-17 YIELD'!$D27</f>
        <v>0</v>
      </c>
      <c r="K556">
        <f>K199*'WK3 - Notional GI 16-17 YIELD'!$D27</f>
        <v>0</v>
      </c>
      <c r="L556">
        <f>L199*'WK3 - Notional GI 16-17 YIELD'!$D27</f>
        <v>0</v>
      </c>
    </row>
    <row r="557" spans="3:12" hidden="1" x14ac:dyDescent="0.2">
      <c r="C557" t="str">
        <f t="shared" si="304"/>
        <v>Residential</v>
      </c>
      <c r="D557" t="str">
        <f t="shared" si="305"/>
        <v/>
      </c>
      <c r="F557">
        <f>F200*'WK3 - Notional GI 16-17 YIELD'!$D28</f>
        <v>0</v>
      </c>
      <c r="G557">
        <f>G200*'WK3 - Notional GI 16-17 YIELD'!$D28</f>
        <v>0</v>
      </c>
      <c r="H557">
        <f>H200*'WK3 - Notional GI 16-17 YIELD'!$D28</f>
        <v>0</v>
      </c>
      <c r="I557">
        <f>I200*'WK3 - Notional GI 16-17 YIELD'!$D28</f>
        <v>0</v>
      </c>
      <c r="J557">
        <f>J200*'WK3 - Notional GI 16-17 YIELD'!$D28</f>
        <v>0</v>
      </c>
      <c r="K557">
        <f>K200*'WK3 - Notional GI 16-17 YIELD'!$D28</f>
        <v>0</v>
      </c>
      <c r="L557">
        <f>L200*'WK3 - Notional GI 16-17 YIELD'!$D28</f>
        <v>0</v>
      </c>
    </row>
    <row r="558" spans="3:12" hidden="1" x14ac:dyDescent="0.2">
      <c r="C558" t="str">
        <f t="shared" si="304"/>
        <v>Residential</v>
      </c>
      <c r="D558" t="str">
        <f t="shared" si="305"/>
        <v/>
      </c>
      <c r="F558">
        <f>F201*'WK3 - Notional GI 16-17 YIELD'!$D29</f>
        <v>0</v>
      </c>
      <c r="G558">
        <f>G201*'WK3 - Notional GI 16-17 YIELD'!$D29</f>
        <v>0</v>
      </c>
      <c r="H558">
        <f>H201*'WK3 - Notional GI 16-17 YIELD'!$D29</f>
        <v>0</v>
      </c>
      <c r="I558">
        <f>I201*'WK3 - Notional GI 16-17 YIELD'!$D29</f>
        <v>0</v>
      </c>
      <c r="J558">
        <f>J201*'WK3 - Notional GI 16-17 YIELD'!$D29</f>
        <v>0</v>
      </c>
      <c r="K558">
        <f>K201*'WK3 - Notional GI 16-17 YIELD'!$D29</f>
        <v>0</v>
      </c>
      <c r="L558">
        <f>L201*'WK3 - Notional GI 16-17 YIELD'!$D29</f>
        <v>0</v>
      </c>
    </row>
    <row r="559" spans="3:12" hidden="1" x14ac:dyDescent="0.2">
      <c r="C559" t="str">
        <f t="shared" si="304"/>
        <v>Residential</v>
      </c>
      <c r="D559" t="str">
        <f t="shared" si="305"/>
        <v/>
      </c>
      <c r="F559">
        <f>F202*'WK3 - Notional GI 16-17 YIELD'!$D30</f>
        <v>0</v>
      </c>
      <c r="G559">
        <f>G202*'WK3 - Notional GI 16-17 YIELD'!$D30</f>
        <v>0</v>
      </c>
      <c r="H559">
        <f>H202*'WK3 - Notional GI 16-17 YIELD'!$D30</f>
        <v>0</v>
      </c>
      <c r="I559">
        <f>I202*'WK3 - Notional GI 16-17 YIELD'!$D30</f>
        <v>0</v>
      </c>
      <c r="J559">
        <f>J202*'WK3 - Notional GI 16-17 YIELD'!$D30</f>
        <v>0</v>
      </c>
      <c r="K559">
        <f>K202*'WK3 - Notional GI 16-17 YIELD'!$D30</f>
        <v>0</v>
      </c>
      <c r="L559">
        <f>L202*'WK3 - Notional GI 16-17 YIELD'!$D30</f>
        <v>0</v>
      </c>
    </row>
    <row r="560" spans="3:12" hidden="1" x14ac:dyDescent="0.2">
      <c r="C560" t="str">
        <f t="shared" si="304"/>
        <v>Residential</v>
      </c>
      <c r="D560" t="str">
        <f t="shared" si="305"/>
        <v/>
      </c>
      <c r="F560">
        <f>F203*'WK3 - Notional GI 16-17 YIELD'!$D31</f>
        <v>0</v>
      </c>
      <c r="G560">
        <f>G203*'WK3 - Notional GI 16-17 YIELD'!$D31</f>
        <v>0</v>
      </c>
      <c r="H560">
        <f>H203*'WK3 - Notional GI 16-17 YIELD'!$D31</f>
        <v>0</v>
      </c>
      <c r="I560">
        <f>I203*'WK3 - Notional GI 16-17 YIELD'!$D31</f>
        <v>0</v>
      </c>
      <c r="J560">
        <f>J203*'WK3 - Notional GI 16-17 YIELD'!$D31</f>
        <v>0</v>
      </c>
      <c r="K560">
        <f>K203*'WK3 - Notional GI 16-17 YIELD'!$D31</f>
        <v>0</v>
      </c>
      <c r="L560">
        <f>L203*'WK3 - Notional GI 16-17 YIELD'!$D31</f>
        <v>0</v>
      </c>
    </row>
    <row r="561" spans="3:13" hidden="1" x14ac:dyDescent="0.2">
      <c r="C561" t="str">
        <f t="shared" si="304"/>
        <v>Residential</v>
      </c>
      <c r="D561" t="str">
        <f t="shared" si="305"/>
        <v/>
      </c>
      <c r="F561">
        <f>F204*'WK3 - Notional GI 16-17 YIELD'!$D32</f>
        <v>0</v>
      </c>
      <c r="G561">
        <f>G204*'WK3 - Notional GI 16-17 YIELD'!$D32</f>
        <v>0</v>
      </c>
      <c r="H561">
        <f>H204*'WK3 - Notional GI 16-17 YIELD'!$D32</f>
        <v>0</v>
      </c>
      <c r="I561">
        <f>I204*'WK3 - Notional GI 16-17 YIELD'!$D32</f>
        <v>0</v>
      </c>
      <c r="J561">
        <f>J204*'WK3 - Notional GI 16-17 YIELD'!$D32</f>
        <v>0</v>
      </c>
      <c r="K561">
        <f>K204*'WK3 - Notional GI 16-17 YIELD'!$D32</f>
        <v>0</v>
      </c>
      <c r="L561">
        <f>L204*'WK3 - Notional GI 16-17 YIELD'!$D32</f>
        <v>0</v>
      </c>
    </row>
    <row r="562" spans="3:13" hidden="1" x14ac:dyDescent="0.2">
      <c r="C562" t="str">
        <f t="shared" si="304"/>
        <v>Residential</v>
      </c>
      <c r="D562" t="str">
        <f t="shared" si="305"/>
        <v/>
      </c>
      <c r="F562">
        <f>F205*'WK3 - Notional GI 16-17 YIELD'!$D33</f>
        <v>0</v>
      </c>
      <c r="G562">
        <f>G205*'WK3 - Notional GI 16-17 YIELD'!$D33</f>
        <v>0</v>
      </c>
      <c r="H562">
        <f>H205*'WK3 - Notional GI 16-17 YIELD'!$D33</f>
        <v>0</v>
      </c>
      <c r="I562">
        <f>I205*'WK3 - Notional GI 16-17 YIELD'!$D33</f>
        <v>0</v>
      </c>
      <c r="J562">
        <f>J205*'WK3 - Notional GI 16-17 YIELD'!$D33</f>
        <v>0</v>
      </c>
      <c r="K562">
        <f>K205*'WK3 - Notional GI 16-17 YIELD'!$D33</f>
        <v>0</v>
      </c>
      <c r="L562">
        <f>L205*'WK3 - Notional GI 16-17 YIELD'!$D33</f>
        <v>0</v>
      </c>
    </row>
    <row r="563" spans="3:13" hidden="1" x14ac:dyDescent="0.2">
      <c r="C563" t="str">
        <f t="shared" si="304"/>
        <v>Special rate</v>
      </c>
      <c r="D563" t="str">
        <f t="shared" si="304"/>
        <v/>
      </c>
      <c r="F563">
        <f>F206*'WK3 - Notional GI 16-17 YIELD'!$D92</f>
        <v>0</v>
      </c>
      <c r="G563">
        <f>G206*'WK3 - Notional GI 16-17 YIELD'!$D92</f>
        <v>0</v>
      </c>
      <c r="H563">
        <f>H206*'WK3 - Notional GI 16-17 YIELD'!$D92</f>
        <v>0</v>
      </c>
      <c r="I563">
        <f>I206*'WK3 - Notional GI 16-17 YIELD'!$D92</f>
        <v>0</v>
      </c>
      <c r="J563">
        <f>J206*'WK3 - Notional GI 16-17 YIELD'!$D92</f>
        <v>0</v>
      </c>
      <c r="K563">
        <f>K206*'WK3 - Notional GI 16-17 YIELD'!$D92</f>
        <v>0</v>
      </c>
      <c r="L563">
        <f>L206*'WK3 - Notional GI 16-17 YIELD'!$D92</f>
        <v>0</v>
      </c>
    </row>
    <row r="564" spans="3:13" hidden="1" x14ac:dyDescent="0.2">
      <c r="C564" t="str">
        <f t="shared" si="304"/>
        <v>Special rate</v>
      </c>
      <c r="D564" t="str">
        <f t="shared" ref="D564:D572" si="306">D207</f>
        <v/>
      </c>
      <c r="F564">
        <f>F207*'WK3 - Notional GI 16-17 YIELD'!$D93</f>
        <v>0</v>
      </c>
      <c r="G564">
        <f>G207*'WK3 - Notional GI 16-17 YIELD'!$D93</f>
        <v>0</v>
      </c>
      <c r="H564">
        <f>H207*'WK3 - Notional GI 16-17 YIELD'!$D93</f>
        <v>0</v>
      </c>
      <c r="I564">
        <f>I207*'WK3 - Notional GI 16-17 YIELD'!$D93</f>
        <v>0</v>
      </c>
      <c r="J564">
        <f>J207*'WK3 - Notional GI 16-17 YIELD'!$D93</f>
        <v>0</v>
      </c>
      <c r="K564">
        <f>K207*'WK3 - Notional GI 16-17 YIELD'!$D93</f>
        <v>0</v>
      </c>
      <c r="L564">
        <f>L207*'WK3 - Notional GI 16-17 YIELD'!$D93</f>
        <v>0</v>
      </c>
    </row>
    <row r="565" spans="3:13" hidden="1" x14ac:dyDescent="0.2">
      <c r="C565" t="str">
        <f t="shared" si="304"/>
        <v>Special rate</v>
      </c>
      <c r="D565" t="str">
        <f t="shared" si="306"/>
        <v/>
      </c>
      <c r="F565">
        <f>F208*'WK3 - Notional GI 16-17 YIELD'!$D94</f>
        <v>0</v>
      </c>
      <c r="G565">
        <f>G208*'WK3 - Notional GI 16-17 YIELD'!$D94</f>
        <v>0</v>
      </c>
      <c r="H565">
        <f>H208*'WK3 - Notional GI 16-17 YIELD'!$D94</f>
        <v>0</v>
      </c>
      <c r="I565">
        <f>I208*'WK3 - Notional GI 16-17 YIELD'!$D94</f>
        <v>0</v>
      </c>
      <c r="J565">
        <f>J208*'WK3 - Notional GI 16-17 YIELD'!$D94</f>
        <v>0</v>
      </c>
      <c r="K565">
        <f>K208*'WK3 - Notional GI 16-17 YIELD'!$D94</f>
        <v>0</v>
      </c>
      <c r="L565">
        <f>L208*'WK3 - Notional GI 16-17 YIELD'!$D94</f>
        <v>0</v>
      </c>
    </row>
    <row r="566" spans="3:13" hidden="1" x14ac:dyDescent="0.2">
      <c r="C566" t="str">
        <f t="shared" si="304"/>
        <v>Special rate</v>
      </c>
      <c r="D566" t="str">
        <f t="shared" si="306"/>
        <v/>
      </c>
      <c r="F566">
        <f>F209*'WK3 - Notional GI 16-17 YIELD'!$D95</f>
        <v>0</v>
      </c>
      <c r="G566">
        <f>G209*'WK3 - Notional GI 16-17 YIELD'!$D95</f>
        <v>0</v>
      </c>
      <c r="H566">
        <f>H209*'WK3 - Notional GI 16-17 YIELD'!$D95</f>
        <v>0</v>
      </c>
      <c r="I566">
        <f>I209*'WK3 - Notional GI 16-17 YIELD'!$D95</f>
        <v>0</v>
      </c>
      <c r="J566">
        <f>J209*'WK3 - Notional GI 16-17 YIELD'!$D95</f>
        <v>0</v>
      </c>
      <c r="K566">
        <f>K209*'WK3 - Notional GI 16-17 YIELD'!$D95</f>
        <v>0</v>
      </c>
      <c r="L566">
        <f>L209*'WK3 - Notional GI 16-17 YIELD'!$D95</f>
        <v>0</v>
      </c>
    </row>
    <row r="567" spans="3:13" hidden="1" x14ac:dyDescent="0.2">
      <c r="C567" t="str">
        <f t="shared" si="304"/>
        <v>Special rate</v>
      </c>
      <c r="D567" t="str">
        <f t="shared" si="306"/>
        <v/>
      </c>
      <c r="F567">
        <f>F210*'WK3 - Notional GI 16-17 YIELD'!$D96</f>
        <v>0</v>
      </c>
      <c r="G567">
        <f>G210*'WK3 - Notional GI 16-17 YIELD'!$D96</f>
        <v>0</v>
      </c>
      <c r="H567">
        <f>H210*'WK3 - Notional GI 16-17 YIELD'!$D96</f>
        <v>0</v>
      </c>
      <c r="I567">
        <f>I210*'WK3 - Notional GI 16-17 YIELD'!$D96</f>
        <v>0</v>
      </c>
      <c r="J567">
        <f>J210*'WK3 - Notional GI 16-17 YIELD'!$D96</f>
        <v>0</v>
      </c>
      <c r="K567">
        <f>K210*'WK3 - Notional GI 16-17 YIELD'!$D96</f>
        <v>0</v>
      </c>
      <c r="L567">
        <f>L210*'WK3 - Notional GI 16-17 YIELD'!$D96</f>
        <v>0</v>
      </c>
    </row>
    <row r="568" spans="3:13" hidden="1" x14ac:dyDescent="0.2">
      <c r="C568" t="str">
        <f t="shared" si="304"/>
        <v>Special rate</v>
      </c>
      <c r="D568" t="str">
        <f t="shared" si="306"/>
        <v/>
      </c>
      <c r="F568">
        <f>F211*'WK3 - Notional GI 16-17 YIELD'!$D97</f>
        <v>0</v>
      </c>
      <c r="G568">
        <f>G211*'WK3 - Notional GI 16-17 YIELD'!$D97</f>
        <v>0</v>
      </c>
      <c r="H568">
        <f>H211*'WK3 - Notional GI 16-17 YIELD'!$D97</f>
        <v>0</v>
      </c>
      <c r="I568">
        <f>I211*'WK3 - Notional GI 16-17 YIELD'!$D97</f>
        <v>0</v>
      </c>
      <c r="J568">
        <f>J211*'WK3 - Notional GI 16-17 YIELD'!$D97</f>
        <v>0</v>
      </c>
      <c r="K568">
        <f>K211*'WK3 - Notional GI 16-17 YIELD'!$D97</f>
        <v>0</v>
      </c>
      <c r="L568">
        <f>L211*'WK3 - Notional GI 16-17 YIELD'!$D97</f>
        <v>0</v>
      </c>
    </row>
    <row r="569" spans="3:13" hidden="1" x14ac:dyDescent="0.2">
      <c r="C569" t="str">
        <f t="shared" si="304"/>
        <v>Special rate</v>
      </c>
      <c r="D569" t="str">
        <f t="shared" si="306"/>
        <v/>
      </c>
      <c r="F569">
        <f>F212*'WK3 - Notional GI 16-17 YIELD'!$D98</f>
        <v>0</v>
      </c>
      <c r="G569">
        <f>G212*'WK3 - Notional GI 16-17 YIELD'!$D98</f>
        <v>0</v>
      </c>
      <c r="H569">
        <f>H212*'WK3 - Notional GI 16-17 YIELD'!$D98</f>
        <v>0</v>
      </c>
      <c r="I569">
        <f>I212*'WK3 - Notional GI 16-17 YIELD'!$D98</f>
        <v>0</v>
      </c>
      <c r="J569">
        <f>J212*'WK3 - Notional GI 16-17 YIELD'!$D98</f>
        <v>0</v>
      </c>
      <c r="K569">
        <f>K212*'WK3 - Notional GI 16-17 YIELD'!$D98</f>
        <v>0</v>
      </c>
      <c r="L569">
        <f>L212*'WK3 - Notional GI 16-17 YIELD'!$D98</f>
        <v>0</v>
      </c>
    </row>
    <row r="570" spans="3:13" hidden="1" x14ac:dyDescent="0.2">
      <c r="C570" t="str">
        <f t="shared" si="304"/>
        <v>Special rate</v>
      </c>
      <c r="D570" t="str">
        <f t="shared" si="306"/>
        <v/>
      </c>
      <c r="F570">
        <f>F213*'WK3 - Notional GI 16-17 YIELD'!$D99</f>
        <v>0</v>
      </c>
      <c r="G570">
        <f>G213*'WK3 - Notional GI 16-17 YIELD'!$D99</f>
        <v>0</v>
      </c>
      <c r="H570">
        <f>H213*'WK3 - Notional GI 16-17 YIELD'!$D99</f>
        <v>0</v>
      </c>
      <c r="I570">
        <f>I213*'WK3 - Notional GI 16-17 YIELD'!$D99</f>
        <v>0</v>
      </c>
      <c r="J570">
        <f>J213*'WK3 - Notional GI 16-17 YIELD'!$D99</f>
        <v>0</v>
      </c>
      <c r="K570">
        <f>K213*'WK3 - Notional GI 16-17 YIELD'!$D99</f>
        <v>0</v>
      </c>
      <c r="L570">
        <f>L213*'WK3 - Notional GI 16-17 YIELD'!$D99</f>
        <v>0</v>
      </c>
    </row>
    <row r="571" spans="3:13" hidden="1" x14ac:dyDescent="0.2">
      <c r="C571" t="s">
        <v>549</v>
      </c>
      <c r="D571" t="str">
        <f t="shared" si="306"/>
        <v/>
      </c>
      <c r="F571">
        <f>F214*'WK3 - Notional GI 16-17 YIELD'!$D100</f>
        <v>0</v>
      </c>
      <c r="G571">
        <f>G214*'WK3 - Notional GI 16-17 YIELD'!$D100</f>
        <v>0</v>
      </c>
      <c r="H571">
        <f>H214*'WK3 - Notional GI 16-17 YIELD'!$D100</f>
        <v>0</v>
      </c>
      <c r="I571">
        <f>I214*'WK3 - Notional GI 16-17 YIELD'!$D100</f>
        <v>0</v>
      </c>
      <c r="J571">
        <f>J214*'WK3 - Notional GI 16-17 YIELD'!$D100</f>
        <v>0</v>
      </c>
      <c r="K571">
        <f>K214*'WK3 - Notional GI 16-17 YIELD'!$D100</f>
        <v>0</v>
      </c>
      <c r="L571">
        <f>L214*'WK3 - Notional GI 16-17 YIELD'!$D100</f>
        <v>0</v>
      </c>
    </row>
    <row r="572" spans="3:13" hidden="1" x14ac:dyDescent="0.2">
      <c r="C572" t="str">
        <f>C214</f>
        <v>Special rate</v>
      </c>
      <c r="D572" t="str">
        <f t="shared" si="306"/>
        <v/>
      </c>
      <c r="F572">
        <f>F215*'WK3 - Notional GI 16-17 YIELD'!$D101</f>
        <v>0</v>
      </c>
      <c r="G572">
        <f>G215*'WK3 - Notional GI 16-17 YIELD'!$D101</f>
        <v>0</v>
      </c>
      <c r="H572">
        <f>H215*'WK3 - Notional GI 16-17 YIELD'!$D101</f>
        <v>0</v>
      </c>
      <c r="I572">
        <f>I215*'WK3 - Notional GI 16-17 YIELD'!$D101</f>
        <v>0</v>
      </c>
      <c r="J572">
        <f>J215*'WK3 - Notional GI 16-17 YIELD'!$D101</f>
        <v>0</v>
      </c>
      <c r="K572">
        <f>K215*'WK3 - Notional GI 16-17 YIELD'!$D101</f>
        <v>0</v>
      </c>
      <c r="L572">
        <f>L215*'WK3 - Notional GI 16-17 YIELD'!$D101</f>
        <v>0</v>
      </c>
      <c r="M572">
        <f>M215*'WK3 - Notional GI 16-17 YIELD'!$D$95</f>
        <v>0</v>
      </c>
    </row>
    <row r="573" spans="3:13" s="163" customFormat="1" hidden="1" x14ac:dyDescent="0.2">
      <c r="D573" s="163" t="str">
        <f>D449</f>
        <v>TOTAL INCOME FROM RESIDENTIAL</v>
      </c>
      <c r="F573" s="163">
        <f>SUM(F543:F572)</f>
        <v>5581485.2371917367</v>
      </c>
      <c r="G573" s="163">
        <f t="shared" ref="G573:L573" si="307">SUM(G543:G572)</f>
        <v>5721022.368121529</v>
      </c>
      <c r="H573" s="163">
        <f t="shared" si="307"/>
        <v>5864047.927324567</v>
      </c>
      <c r="I573" s="163">
        <f t="shared" si="307"/>
        <v>6010649.1255076798</v>
      </c>
      <c r="J573" s="163">
        <f t="shared" si="307"/>
        <v>6160915.3536453713</v>
      </c>
      <c r="K573" s="163">
        <f t="shared" si="307"/>
        <v>6314938.2374865049</v>
      </c>
      <c r="L573" s="163">
        <f t="shared" si="307"/>
        <v>6472811.6934236679</v>
      </c>
      <c r="M573">
        <f>SUM(M543:M572)</f>
        <v>0</v>
      </c>
    </row>
    <row r="574" spans="3:13" hidden="1" x14ac:dyDescent="0.2">
      <c r="C574" t="str">
        <f t="shared" ref="C574:D593" si="308">C217</f>
        <v>Business</v>
      </c>
      <c r="D574" t="str">
        <f t="shared" si="308"/>
        <v/>
      </c>
      <c r="F574">
        <f>F217*'WK3 - Notional GI 16-17 YIELD'!$D35</f>
        <v>155568.52863875395</v>
      </c>
      <c r="G574">
        <f>G217*'WK3 - Notional GI 16-17 YIELD'!$D35</f>
        <v>159457.74185472279</v>
      </c>
      <c r="H574">
        <f>H217*'WK3 - Notional GI 16-17 YIELD'!$D35</f>
        <v>163444.18540109083</v>
      </c>
      <c r="I574">
        <f>I217*'WK3 - Notional GI 16-17 YIELD'!$D35</f>
        <v>167530.29003611809</v>
      </c>
      <c r="J574">
        <f>J217*'WK3 - Notional GI 16-17 YIELD'!$D35</f>
        <v>171718.54728702104</v>
      </c>
      <c r="K574">
        <f>K217*'WK3 - Notional GI 16-17 YIELD'!$D35</f>
        <v>176011.51096919653</v>
      </c>
      <c r="L574">
        <f>L217*'WK3 - Notional GI 16-17 YIELD'!$D35</f>
        <v>180411.79874342642</v>
      </c>
    </row>
    <row r="575" spans="3:13" hidden="1" x14ac:dyDescent="0.2">
      <c r="C575" t="str">
        <f t="shared" si="308"/>
        <v>Business</v>
      </c>
      <c r="D575" t="str">
        <f t="shared" ref="D575:D593" si="309">D218</f>
        <v>Bellingen</v>
      </c>
      <c r="F575">
        <f>F218*'WK3 - Notional GI 16-17 YIELD'!$D36</f>
        <v>131763.42054007997</v>
      </c>
      <c r="G575">
        <f>G218*'WK3 - Notional GI 16-17 YIELD'!$D36</f>
        <v>135057.50605358195</v>
      </c>
      <c r="H575">
        <f>H218*'WK3 - Notional GI 16-17 YIELD'!$D36</f>
        <v>138433.94370492149</v>
      </c>
      <c r="I575">
        <f>I218*'WK3 - Notional GI 16-17 YIELD'!$D36</f>
        <v>141894.79229754451</v>
      </c>
      <c r="J575">
        <f>J218*'WK3 - Notional GI 16-17 YIELD'!$D36</f>
        <v>145442.16210498314</v>
      </c>
      <c r="K575">
        <f>K218*'WK3 - Notional GI 16-17 YIELD'!$D36</f>
        <v>149078.21615760771</v>
      </c>
      <c r="L575">
        <f>L218*'WK3 - Notional GI 16-17 YIELD'!$D36</f>
        <v>152805.17156154788</v>
      </c>
    </row>
    <row r="576" spans="3:13" hidden="1" x14ac:dyDescent="0.2">
      <c r="C576" t="str">
        <f t="shared" si="308"/>
        <v>Business</v>
      </c>
      <c r="D576" t="str">
        <f t="shared" si="309"/>
        <v>Dorrigo</v>
      </c>
      <c r="F576">
        <f>F219*'WK3 - Notional GI 16-17 YIELD'!$D37</f>
        <v>76310.791740749992</v>
      </c>
      <c r="G576">
        <f>G219*'WK3 - Notional GI 16-17 YIELD'!$D37</f>
        <v>78218.561534268738</v>
      </c>
      <c r="H576">
        <f>H219*'WK3 - Notional GI 16-17 YIELD'!$D37</f>
        <v>80174.025572625455</v>
      </c>
      <c r="I576">
        <f>I219*'WK3 - Notional GI 16-17 YIELD'!$D37</f>
        <v>82178.376211941082</v>
      </c>
      <c r="J576">
        <f>J219*'WK3 - Notional GI 16-17 YIELD'!$D37</f>
        <v>84232.835617239602</v>
      </c>
      <c r="K576">
        <f>K219*'WK3 - Notional GI 16-17 YIELD'!$D37</f>
        <v>86338.656507670588</v>
      </c>
      <c r="L576">
        <f>L219*'WK3 - Notional GI 16-17 YIELD'!$D37</f>
        <v>88497.122920362337</v>
      </c>
    </row>
    <row r="577" spans="3:12" hidden="1" x14ac:dyDescent="0.2">
      <c r="C577" t="str">
        <f t="shared" si="308"/>
        <v>Business</v>
      </c>
      <c r="D577" t="str">
        <f t="shared" si="309"/>
        <v>Urunga</v>
      </c>
      <c r="F577">
        <f>F220*'WK3 - Notional GI 16-17 YIELD'!$D38</f>
        <v>88586.376919701492</v>
      </c>
      <c r="G577">
        <f>G220*'WK3 - Notional GI 16-17 YIELD'!$D38</f>
        <v>90801.036342694031</v>
      </c>
      <c r="H577">
        <f>H220*'WK3 - Notional GI 16-17 YIELD'!$D38</f>
        <v>93071.062251261363</v>
      </c>
      <c r="I577">
        <f>I220*'WK3 - Notional GI 16-17 YIELD'!$D38</f>
        <v>95397.838807542881</v>
      </c>
      <c r="J577">
        <f>J220*'WK3 - Notional GI 16-17 YIELD'!$D38</f>
        <v>97782.784777731446</v>
      </c>
      <c r="K577">
        <f>K220*'WK3 - Notional GI 16-17 YIELD'!$D38</f>
        <v>100227.35439717473</v>
      </c>
      <c r="L577">
        <f>L220*'WK3 - Notional GI 16-17 YIELD'!$D38</f>
        <v>102733.03825710408</v>
      </c>
    </row>
    <row r="578" spans="3:12" hidden="1" x14ac:dyDescent="0.2">
      <c r="C578" t="str">
        <f t="shared" si="308"/>
        <v>Business</v>
      </c>
      <c r="D578" t="str">
        <f t="shared" si="309"/>
        <v/>
      </c>
      <c r="F578">
        <f>F221*'WK3 - Notional GI 16-17 YIELD'!$D39</f>
        <v>0</v>
      </c>
      <c r="G578">
        <f>G221*'WK3 - Notional GI 16-17 YIELD'!$D39</f>
        <v>0</v>
      </c>
      <c r="H578">
        <f>H221*'WK3 - Notional GI 16-17 YIELD'!$D39</f>
        <v>0</v>
      </c>
      <c r="I578">
        <f>I221*'WK3 - Notional GI 16-17 YIELD'!$D39</f>
        <v>0</v>
      </c>
      <c r="J578">
        <f>J221*'WK3 - Notional GI 16-17 YIELD'!$D39</f>
        <v>0</v>
      </c>
      <c r="K578">
        <f>K221*'WK3 - Notional GI 16-17 YIELD'!$D39</f>
        <v>0</v>
      </c>
      <c r="L578">
        <f>L221*'WK3 - Notional GI 16-17 YIELD'!$D39</f>
        <v>0</v>
      </c>
    </row>
    <row r="579" spans="3:12" hidden="1" x14ac:dyDescent="0.2">
      <c r="C579" t="str">
        <f t="shared" si="308"/>
        <v>Business</v>
      </c>
      <c r="D579" t="str">
        <f t="shared" si="309"/>
        <v/>
      </c>
      <c r="F579">
        <f>F222*'WK3 - Notional GI 16-17 YIELD'!$D40</f>
        <v>0</v>
      </c>
      <c r="G579">
        <f>G222*'WK3 - Notional GI 16-17 YIELD'!$D40</f>
        <v>0</v>
      </c>
      <c r="H579">
        <f>H222*'WK3 - Notional GI 16-17 YIELD'!$D40</f>
        <v>0</v>
      </c>
      <c r="I579">
        <f>I222*'WK3 - Notional GI 16-17 YIELD'!$D40</f>
        <v>0</v>
      </c>
      <c r="J579">
        <f>J222*'WK3 - Notional GI 16-17 YIELD'!$D40</f>
        <v>0</v>
      </c>
      <c r="K579">
        <f>K222*'WK3 - Notional GI 16-17 YIELD'!$D40</f>
        <v>0</v>
      </c>
      <c r="L579">
        <f>L222*'WK3 - Notional GI 16-17 YIELD'!$D40</f>
        <v>0</v>
      </c>
    </row>
    <row r="580" spans="3:12" hidden="1" x14ac:dyDescent="0.2">
      <c r="C580" t="str">
        <f t="shared" si="308"/>
        <v>Business</v>
      </c>
      <c r="D580" t="str">
        <f t="shared" si="309"/>
        <v/>
      </c>
      <c r="F580">
        <f>F223*'WK3 - Notional GI 16-17 YIELD'!$D41</f>
        <v>0</v>
      </c>
      <c r="G580">
        <f>G223*'WK3 - Notional GI 16-17 YIELD'!$D41</f>
        <v>0</v>
      </c>
      <c r="H580">
        <f>H223*'WK3 - Notional GI 16-17 YIELD'!$D41</f>
        <v>0</v>
      </c>
      <c r="I580">
        <f>I223*'WK3 - Notional GI 16-17 YIELD'!$D41</f>
        <v>0</v>
      </c>
      <c r="J580">
        <f>J223*'WK3 - Notional GI 16-17 YIELD'!$D41</f>
        <v>0</v>
      </c>
      <c r="K580">
        <f>K223*'WK3 - Notional GI 16-17 YIELD'!$D41</f>
        <v>0</v>
      </c>
      <c r="L580">
        <f>L223*'WK3 - Notional GI 16-17 YIELD'!$D41</f>
        <v>0</v>
      </c>
    </row>
    <row r="581" spans="3:12" hidden="1" x14ac:dyDescent="0.2">
      <c r="C581" t="str">
        <f t="shared" si="308"/>
        <v>Business</v>
      </c>
      <c r="D581" t="str">
        <f t="shared" si="309"/>
        <v/>
      </c>
      <c r="F581">
        <f>F224*'WK3 - Notional GI 16-17 YIELD'!$D42</f>
        <v>0</v>
      </c>
      <c r="G581">
        <f>G224*'WK3 - Notional GI 16-17 YIELD'!$D42</f>
        <v>0</v>
      </c>
      <c r="H581">
        <f>H224*'WK3 - Notional GI 16-17 YIELD'!$D42</f>
        <v>0</v>
      </c>
      <c r="I581">
        <f>I224*'WK3 - Notional GI 16-17 YIELD'!$D42</f>
        <v>0</v>
      </c>
      <c r="J581">
        <f>J224*'WK3 - Notional GI 16-17 YIELD'!$D42</f>
        <v>0</v>
      </c>
      <c r="K581">
        <f>K224*'WK3 - Notional GI 16-17 YIELD'!$D42</f>
        <v>0</v>
      </c>
      <c r="L581">
        <f>L224*'WK3 - Notional GI 16-17 YIELD'!$D42</f>
        <v>0</v>
      </c>
    </row>
    <row r="582" spans="3:12" hidden="1" x14ac:dyDescent="0.2">
      <c r="C582" t="str">
        <f t="shared" si="308"/>
        <v>Business</v>
      </c>
      <c r="D582" t="str">
        <f t="shared" si="309"/>
        <v/>
      </c>
      <c r="F582">
        <f>F225*'WK3 - Notional GI 16-17 YIELD'!$D43</f>
        <v>0</v>
      </c>
      <c r="G582">
        <f>G225*'WK3 - Notional GI 16-17 YIELD'!$D43</f>
        <v>0</v>
      </c>
      <c r="H582">
        <f>H225*'WK3 - Notional GI 16-17 YIELD'!$D43</f>
        <v>0</v>
      </c>
      <c r="I582">
        <f>I225*'WK3 - Notional GI 16-17 YIELD'!$D43</f>
        <v>0</v>
      </c>
      <c r="J582">
        <f>J225*'WK3 - Notional GI 16-17 YIELD'!$D43</f>
        <v>0</v>
      </c>
      <c r="K582">
        <f>K225*'WK3 - Notional GI 16-17 YIELD'!$D43</f>
        <v>0</v>
      </c>
      <c r="L582">
        <f>L225*'WK3 - Notional GI 16-17 YIELD'!$D43</f>
        <v>0</v>
      </c>
    </row>
    <row r="583" spans="3:12" hidden="1" x14ac:dyDescent="0.2">
      <c r="C583" t="str">
        <f t="shared" si="308"/>
        <v>Business</v>
      </c>
      <c r="D583" t="str">
        <f t="shared" si="309"/>
        <v/>
      </c>
      <c r="F583">
        <f>F226*'WK3 - Notional GI 16-17 YIELD'!$D44</f>
        <v>0</v>
      </c>
      <c r="G583">
        <f>G226*'WK3 - Notional GI 16-17 YIELD'!$D44</f>
        <v>0</v>
      </c>
      <c r="H583">
        <f>H226*'WK3 - Notional GI 16-17 YIELD'!$D44</f>
        <v>0</v>
      </c>
      <c r="I583">
        <f>I226*'WK3 - Notional GI 16-17 YIELD'!$D44</f>
        <v>0</v>
      </c>
      <c r="J583">
        <f>J226*'WK3 - Notional GI 16-17 YIELD'!$D44</f>
        <v>0</v>
      </c>
      <c r="K583">
        <f>K226*'WK3 - Notional GI 16-17 YIELD'!$D44</f>
        <v>0</v>
      </c>
      <c r="L583">
        <f>L226*'WK3 - Notional GI 16-17 YIELD'!$D44</f>
        <v>0</v>
      </c>
    </row>
    <row r="584" spans="3:12" hidden="1" x14ac:dyDescent="0.2">
      <c r="C584" t="str">
        <f t="shared" si="308"/>
        <v>Business</v>
      </c>
      <c r="D584" t="str">
        <f t="shared" si="309"/>
        <v/>
      </c>
      <c r="F584">
        <f>F227*'WK3 - Notional GI 16-17 YIELD'!$D45</f>
        <v>0</v>
      </c>
      <c r="G584">
        <f>G227*'WK3 - Notional GI 16-17 YIELD'!$D45</f>
        <v>0</v>
      </c>
      <c r="H584">
        <f>H227*'WK3 - Notional GI 16-17 YIELD'!$D45</f>
        <v>0</v>
      </c>
      <c r="I584">
        <f>I227*'WK3 - Notional GI 16-17 YIELD'!$D45</f>
        <v>0</v>
      </c>
      <c r="J584">
        <f>J227*'WK3 - Notional GI 16-17 YIELD'!$D45</f>
        <v>0</v>
      </c>
      <c r="K584">
        <f>K227*'WK3 - Notional GI 16-17 YIELD'!$D45</f>
        <v>0</v>
      </c>
      <c r="L584">
        <f>L227*'WK3 - Notional GI 16-17 YIELD'!$D45</f>
        <v>0</v>
      </c>
    </row>
    <row r="585" spans="3:12" hidden="1" x14ac:dyDescent="0.2">
      <c r="C585" t="str">
        <f t="shared" si="308"/>
        <v>Business</v>
      </c>
      <c r="D585" t="str">
        <f t="shared" si="309"/>
        <v/>
      </c>
      <c r="F585">
        <f>F228*'WK3 - Notional GI 16-17 YIELD'!$D46</f>
        <v>0</v>
      </c>
      <c r="G585">
        <f>G228*'WK3 - Notional GI 16-17 YIELD'!$D46</f>
        <v>0</v>
      </c>
      <c r="H585">
        <f>H228*'WK3 - Notional GI 16-17 YIELD'!$D46</f>
        <v>0</v>
      </c>
      <c r="I585">
        <f>I228*'WK3 - Notional GI 16-17 YIELD'!$D46</f>
        <v>0</v>
      </c>
      <c r="J585">
        <f>J228*'WK3 - Notional GI 16-17 YIELD'!$D46</f>
        <v>0</v>
      </c>
      <c r="K585">
        <f>K228*'WK3 - Notional GI 16-17 YIELD'!$D46</f>
        <v>0</v>
      </c>
      <c r="L585">
        <f>L228*'WK3 - Notional GI 16-17 YIELD'!$D46</f>
        <v>0</v>
      </c>
    </row>
    <row r="586" spans="3:12" hidden="1" x14ac:dyDescent="0.2">
      <c r="C586" t="str">
        <f t="shared" si="308"/>
        <v>Business</v>
      </c>
      <c r="D586" t="str">
        <f t="shared" si="309"/>
        <v/>
      </c>
      <c r="F586">
        <f>F229*'WK3 - Notional GI 16-17 YIELD'!$D47</f>
        <v>0</v>
      </c>
      <c r="G586">
        <f>G229*'WK3 - Notional GI 16-17 YIELD'!$D47</f>
        <v>0</v>
      </c>
      <c r="H586">
        <f>H229*'WK3 - Notional GI 16-17 YIELD'!$D47</f>
        <v>0</v>
      </c>
      <c r="I586">
        <f>I229*'WK3 - Notional GI 16-17 YIELD'!$D47</f>
        <v>0</v>
      </c>
      <c r="J586">
        <f>J229*'WK3 - Notional GI 16-17 YIELD'!$D47</f>
        <v>0</v>
      </c>
      <c r="K586">
        <f>K229*'WK3 - Notional GI 16-17 YIELD'!$D47</f>
        <v>0</v>
      </c>
      <c r="L586">
        <f>L229*'WK3 - Notional GI 16-17 YIELD'!$D47</f>
        <v>0</v>
      </c>
    </row>
    <row r="587" spans="3:12" hidden="1" x14ac:dyDescent="0.2">
      <c r="C587" t="str">
        <f t="shared" si="308"/>
        <v>Business</v>
      </c>
      <c r="D587" t="str">
        <f t="shared" si="309"/>
        <v/>
      </c>
      <c r="F587">
        <f>F230*'WK3 - Notional GI 16-17 YIELD'!$D48</f>
        <v>0</v>
      </c>
      <c r="G587">
        <f>G230*'WK3 - Notional GI 16-17 YIELD'!$D48</f>
        <v>0</v>
      </c>
      <c r="H587">
        <f>H230*'WK3 - Notional GI 16-17 YIELD'!$D48</f>
        <v>0</v>
      </c>
      <c r="I587">
        <f>I230*'WK3 - Notional GI 16-17 YIELD'!$D48</f>
        <v>0</v>
      </c>
      <c r="J587">
        <f>J230*'WK3 - Notional GI 16-17 YIELD'!$D48</f>
        <v>0</v>
      </c>
      <c r="K587">
        <f>K230*'WK3 - Notional GI 16-17 YIELD'!$D48</f>
        <v>0</v>
      </c>
      <c r="L587">
        <f>L230*'WK3 - Notional GI 16-17 YIELD'!$D48</f>
        <v>0</v>
      </c>
    </row>
    <row r="588" spans="3:12" hidden="1" x14ac:dyDescent="0.2">
      <c r="C588" t="str">
        <f t="shared" si="308"/>
        <v>Business</v>
      </c>
      <c r="D588" t="str">
        <f t="shared" si="309"/>
        <v/>
      </c>
      <c r="F588">
        <f>F231*'WK3 - Notional GI 16-17 YIELD'!$D49</f>
        <v>0</v>
      </c>
      <c r="G588">
        <f>G231*'WK3 - Notional GI 16-17 YIELD'!$D49</f>
        <v>0</v>
      </c>
      <c r="H588">
        <f>H231*'WK3 - Notional GI 16-17 YIELD'!$D49</f>
        <v>0</v>
      </c>
      <c r="I588">
        <f>I231*'WK3 - Notional GI 16-17 YIELD'!$D49</f>
        <v>0</v>
      </c>
      <c r="J588">
        <f>J231*'WK3 - Notional GI 16-17 YIELD'!$D49</f>
        <v>0</v>
      </c>
      <c r="K588">
        <f>K231*'WK3 - Notional GI 16-17 YIELD'!$D49</f>
        <v>0</v>
      </c>
      <c r="L588">
        <f>L231*'WK3 - Notional GI 16-17 YIELD'!$D49</f>
        <v>0</v>
      </c>
    </row>
    <row r="589" spans="3:12" hidden="1" x14ac:dyDescent="0.2">
      <c r="C589" t="str">
        <f t="shared" si="308"/>
        <v>Business</v>
      </c>
      <c r="D589" t="str">
        <f t="shared" si="309"/>
        <v/>
      </c>
      <c r="F589">
        <f>F232*'WK3 - Notional GI 16-17 YIELD'!$D50</f>
        <v>0</v>
      </c>
      <c r="G589">
        <f>G232*'WK3 - Notional GI 16-17 YIELD'!$D50</f>
        <v>0</v>
      </c>
      <c r="H589">
        <f>H232*'WK3 - Notional GI 16-17 YIELD'!$D50</f>
        <v>0</v>
      </c>
      <c r="I589">
        <f>I232*'WK3 - Notional GI 16-17 YIELD'!$D50</f>
        <v>0</v>
      </c>
      <c r="J589">
        <f>J232*'WK3 - Notional GI 16-17 YIELD'!$D50</f>
        <v>0</v>
      </c>
      <c r="K589">
        <f>K232*'WK3 - Notional GI 16-17 YIELD'!$D50</f>
        <v>0</v>
      </c>
      <c r="L589">
        <f>L232*'WK3 - Notional GI 16-17 YIELD'!$D50</f>
        <v>0</v>
      </c>
    </row>
    <row r="590" spans="3:12" hidden="1" x14ac:dyDescent="0.2">
      <c r="C590" t="str">
        <f t="shared" si="308"/>
        <v>Business</v>
      </c>
      <c r="D590" t="str">
        <f t="shared" si="309"/>
        <v/>
      </c>
      <c r="F590">
        <f>F233*'WK3 - Notional GI 16-17 YIELD'!$D51</f>
        <v>0</v>
      </c>
      <c r="G590">
        <f>G233*'WK3 - Notional GI 16-17 YIELD'!$D51</f>
        <v>0</v>
      </c>
      <c r="H590">
        <f>H233*'WK3 - Notional GI 16-17 YIELD'!$D51</f>
        <v>0</v>
      </c>
      <c r="I590">
        <f>I233*'WK3 - Notional GI 16-17 YIELD'!$D51</f>
        <v>0</v>
      </c>
      <c r="J590">
        <f>J233*'WK3 - Notional GI 16-17 YIELD'!$D51</f>
        <v>0</v>
      </c>
      <c r="K590">
        <f>K233*'WK3 - Notional GI 16-17 YIELD'!$D51</f>
        <v>0</v>
      </c>
      <c r="L590">
        <f>L233*'WK3 - Notional GI 16-17 YIELD'!$D51</f>
        <v>0</v>
      </c>
    </row>
    <row r="591" spans="3:12" hidden="1" x14ac:dyDescent="0.2">
      <c r="C591" t="str">
        <f t="shared" si="308"/>
        <v>Business</v>
      </c>
      <c r="D591" t="str">
        <f t="shared" si="309"/>
        <v/>
      </c>
      <c r="F591">
        <f>F234*'WK3 - Notional GI 16-17 YIELD'!$D52</f>
        <v>0</v>
      </c>
      <c r="G591">
        <f>G234*'WK3 - Notional GI 16-17 YIELD'!$D52</f>
        <v>0</v>
      </c>
      <c r="H591">
        <f>H234*'WK3 - Notional GI 16-17 YIELD'!$D52</f>
        <v>0</v>
      </c>
      <c r="I591">
        <f>I234*'WK3 - Notional GI 16-17 YIELD'!$D52</f>
        <v>0</v>
      </c>
      <c r="J591">
        <f>J234*'WK3 - Notional GI 16-17 YIELD'!$D52</f>
        <v>0</v>
      </c>
      <c r="K591">
        <f>K234*'WK3 - Notional GI 16-17 YIELD'!$D52</f>
        <v>0</v>
      </c>
      <c r="L591">
        <f>L234*'WK3 - Notional GI 16-17 YIELD'!$D52</f>
        <v>0</v>
      </c>
    </row>
    <row r="592" spans="3:12" hidden="1" x14ac:dyDescent="0.2">
      <c r="C592" t="str">
        <f t="shared" si="308"/>
        <v>Business</v>
      </c>
      <c r="D592" t="str">
        <f t="shared" si="309"/>
        <v/>
      </c>
      <c r="F592">
        <f>F235*'WK3 - Notional GI 16-17 YIELD'!$D53</f>
        <v>0</v>
      </c>
      <c r="G592">
        <f>G235*'WK3 - Notional GI 16-17 YIELD'!$D53</f>
        <v>0</v>
      </c>
      <c r="H592">
        <f>H235*'WK3 - Notional GI 16-17 YIELD'!$D53</f>
        <v>0</v>
      </c>
      <c r="I592">
        <f>I235*'WK3 - Notional GI 16-17 YIELD'!$D53</f>
        <v>0</v>
      </c>
      <c r="J592">
        <f>J235*'WK3 - Notional GI 16-17 YIELD'!$D53</f>
        <v>0</v>
      </c>
      <c r="K592">
        <f>K235*'WK3 - Notional GI 16-17 YIELD'!$D53</f>
        <v>0</v>
      </c>
      <c r="L592">
        <f>L235*'WK3 - Notional GI 16-17 YIELD'!$D53</f>
        <v>0</v>
      </c>
    </row>
    <row r="593" spans="3:12" hidden="1" x14ac:dyDescent="0.2">
      <c r="C593" t="str">
        <f t="shared" si="308"/>
        <v>Business</v>
      </c>
      <c r="D593" t="str">
        <f t="shared" si="309"/>
        <v/>
      </c>
      <c r="F593">
        <f>F236*'WK3 - Notional GI 16-17 YIELD'!$D54</f>
        <v>0</v>
      </c>
      <c r="G593">
        <f>G236*'WK3 - Notional GI 16-17 YIELD'!$D54</f>
        <v>0</v>
      </c>
      <c r="H593">
        <f>H236*'WK3 - Notional GI 16-17 YIELD'!$D54</f>
        <v>0</v>
      </c>
      <c r="I593">
        <f>I236*'WK3 - Notional GI 16-17 YIELD'!$D54</f>
        <v>0</v>
      </c>
      <c r="J593">
        <f>J236*'WK3 - Notional GI 16-17 YIELD'!$D54</f>
        <v>0</v>
      </c>
      <c r="K593">
        <f>K236*'WK3 - Notional GI 16-17 YIELD'!$D54</f>
        <v>0</v>
      </c>
      <c r="L593">
        <f>L236*'WK3 - Notional GI 16-17 YIELD'!$D54</f>
        <v>0</v>
      </c>
    </row>
    <row r="594" spans="3:12" hidden="1" x14ac:dyDescent="0.2">
      <c r="C594" t="str">
        <f t="shared" ref="C594:D613" si="310">C237</f>
        <v>Business</v>
      </c>
      <c r="D594" t="str">
        <f t="shared" si="310"/>
        <v/>
      </c>
      <c r="F594">
        <f>F237*'WK3 - Notional GI 16-17 YIELD'!$D55</f>
        <v>0</v>
      </c>
      <c r="G594">
        <f>G237*'WK3 - Notional GI 16-17 YIELD'!$D55</f>
        <v>0</v>
      </c>
      <c r="H594">
        <f>H237*'WK3 - Notional GI 16-17 YIELD'!$D55</f>
        <v>0</v>
      </c>
      <c r="I594">
        <f>I237*'WK3 - Notional GI 16-17 YIELD'!$D55</f>
        <v>0</v>
      </c>
      <c r="J594">
        <f>J237*'WK3 - Notional GI 16-17 YIELD'!$D55</f>
        <v>0</v>
      </c>
      <c r="K594">
        <f>K237*'WK3 - Notional GI 16-17 YIELD'!$D55</f>
        <v>0</v>
      </c>
      <c r="L594">
        <f>L237*'WK3 - Notional GI 16-17 YIELD'!$D55</f>
        <v>0</v>
      </c>
    </row>
    <row r="595" spans="3:12" hidden="1" x14ac:dyDescent="0.2">
      <c r="C595" t="str">
        <f t="shared" si="310"/>
        <v>Business</v>
      </c>
      <c r="D595" t="str">
        <f t="shared" si="310"/>
        <v/>
      </c>
      <c r="F595">
        <f>F238*'WK3 - Notional GI 16-17 YIELD'!$D56</f>
        <v>0</v>
      </c>
      <c r="G595">
        <f>G238*'WK3 - Notional GI 16-17 YIELD'!$D56</f>
        <v>0</v>
      </c>
      <c r="H595">
        <f>H238*'WK3 - Notional GI 16-17 YIELD'!$D56</f>
        <v>0</v>
      </c>
      <c r="I595">
        <f>I238*'WK3 - Notional GI 16-17 YIELD'!$D56</f>
        <v>0</v>
      </c>
      <c r="J595">
        <f>J238*'WK3 - Notional GI 16-17 YIELD'!$D56</f>
        <v>0</v>
      </c>
      <c r="K595">
        <f>K238*'WK3 - Notional GI 16-17 YIELD'!$D56</f>
        <v>0</v>
      </c>
      <c r="L595">
        <f>L238*'WK3 - Notional GI 16-17 YIELD'!$D56</f>
        <v>0</v>
      </c>
    </row>
    <row r="596" spans="3:12" hidden="1" x14ac:dyDescent="0.2">
      <c r="C596" t="str">
        <f t="shared" si="310"/>
        <v>Business</v>
      </c>
      <c r="D596" t="str">
        <f t="shared" si="310"/>
        <v/>
      </c>
      <c r="F596">
        <f>F239*'WK3 - Notional GI 16-17 YIELD'!$D57</f>
        <v>0</v>
      </c>
      <c r="G596">
        <f>G239*'WK3 - Notional GI 16-17 YIELD'!$D57</f>
        <v>0</v>
      </c>
      <c r="H596">
        <f>H239*'WK3 - Notional GI 16-17 YIELD'!$D57</f>
        <v>0</v>
      </c>
      <c r="I596">
        <f>I239*'WK3 - Notional GI 16-17 YIELD'!$D57</f>
        <v>0</v>
      </c>
      <c r="J596">
        <f>J239*'WK3 - Notional GI 16-17 YIELD'!$D57</f>
        <v>0</v>
      </c>
      <c r="K596">
        <f>K239*'WK3 - Notional GI 16-17 YIELD'!$D57</f>
        <v>0</v>
      </c>
      <c r="L596">
        <f>L239*'WK3 - Notional GI 16-17 YIELD'!$D57</f>
        <v>0</v>
      </c>
    </row>
    <row r="597" spans="3:12" hidden="1" x14ac:dyDescent="0.2">
      <c r="C597" t="str">
        <f t="shared" si="310"/>
        <v>Business</v>
      </c>
      <c r="D597" t="str">
        <f t="shared" si="310"/>
        <v/>
      </c>
      <c r="F597">
        <f>F240*'WK3 - Notional GI 16-17 YIELD'!$D58</f>
        <v>0</v>
      </c>
      <c r="G597">
        <f>G240*'WK3 - Notional GI 16-17 YIELD'!$D58</f>
        <v>0</v>
      </c>
      <c r="H597">
        <f>H240*'WK3 - Notional GI 16-17 YIELD'!$D58</f>
        <v>0</v>
      </c>
      <c r="I597">
        <f>I240*'WK3 - Notional GI 16-17 YIELD'!$D58</f>
        <v>0</v>
      </c>
      <c r="J597">
        <f>J240*'WK3 - Notional GI 16-17 YIELD'!$D58</f>
        <v>0</v>
      </c>
      <c r="K597">
        <f>K240*'WK3 - Notional GI 16-17 YIELD'!$D58</f>
        <v>0</v>
      </c>
      <c r="L597">
        <f>L240*'WK3 - Notional GI 16-17 YIELD'!$D58</f>
        <v>0</v>
      </c>
    </row>
    <row r="598" spans="3:12" hidden="1" x14ac:dyDescent="0.2">
      <c r="C598" t="str">
        <f t="shared" si="310"/>
        <v>Business</v>
      </c>
      <c r="D598" t="str">
        <f t="shared" si="310"/>
        <v/>
      </c>
      <c r="F598">
        <f>F241*'WK3 - Notional GI 16-17 YIELD'!$D59</f>
        <v>0</v>
      </c>
      <c r="G598">
        <f>G241*'WK3 - Notional GI 16-17 YIELD'!$D59</f>
        <v>0</v>
      </c>
      <c r="H598">
        <f>H241*'WK3 - Notional GI 16-17 YIELD'!$D59</f>
        <v>0</v>
      </c>
      <c r="I598">
        <f>I241*'WK3 - Notional GI 16-17 YIELD'!$D59</f>
        <v>0</v>
      </c>
      <c r="J598">
        <f>J241*'WK3 - Notional GI 16-17 YIELD'!$D59</f>
        <v>0</v>
      </c>
      <c r="K598">
        <f>K241*'WK3 - Notional GI 16-17 YIELD'!$D59</f>
        <v>0</v>
      </c>
      <c r="L598">
        <f>L241*'WK3 - Notional GI 16-17 YIELD'!$D59</f>
        <v>0</v>
      </c>
    </row>
    <row r="599" spans="3:12" hidden="1" x14ac:dyDescent="0.2">
      <c r="C599" t="str">
        <f t="shared" si="310"/>
        <v>Special rate</v>
      </c>
      <c r="D599" t="str">
        <f t="shared" si="310"/>
        <v/>
      </c>
      <c r="F599">
        <f>F242*'WK3 - Notional GI 16-17 YIELD'!$D102</f>
        <v>0</v>
      </c>
      <c r="G599">
        <f>G242*'WK3 - Notional GI 16-17 YIELD'!$D102</f>
        <v>0</v>
      </c>
      <c r="H599">
        <f>H242*'WK3 - Notional GI 16-17 YIELD'!$D102</f>
        <v>0</v>
      </c>
      <c r="I599">
        <f>I242*'WK3 - Notional GI 16-17 YIELD'!$D102</f>
        <v>0</v>
      </c>
      <c r="J599">
        <f>J242*'WK3 - Notional GI 16-17 YIELD'!$D102</f>
        <v>0</v>
      </c>
      <c r="K599">
        <f>K242*'WK3 - Notional GI 16-17 YIELD'!$D102</f>
        <v>0</v>
      </c>
      <c r="L599">
        <f>L242*'WK3 - Notional GI 16-17 YIELD'!$D102</f>
        <v>0</v>
      </c>
    </row>
    <row r="600" spans="3:12" hidden="1" x14ac:dyDescent="0.2">
      <c r="C600" t="str">
        <f t="shared" si="310"/>
        <v>Special rate</v>
      </c>
      <c r="D600" t="str">
        <f t="shared" ref="D600:D613" si="311">D243</f>
        <v/>
      </c>
      <c r="F600">
        <f>F243*'WK3 - Notional GI 16-17 YIELD'!$D103</f>
        <v>0</v>
      </c>
      <c r="G600">
        <f>G243*'WK3 - Notional GI 16-17 YIELD'!$D103</f>
        <v>0</v>
      </c>
      <c r="H600">
        <f>H243*'WK3 - Notional GI 16-17 YIELD'!$D103</f>
        <v>0</v>
      </c>
      <c r="I600">
        <f>I243*'WK3 - Notional GI 16-17 YIELD'!$D103</f>
        <v>0</v>
      </c>
      <c r="J600">
        <f>J243*'WK3 - Notional GI 16-17 YIELD'!$D103</f>
        <v>0</v>
      </c>
      <c r="K600">
        <f>K243*'WK3 - Notional GI 16-17 YIELD'!$D103</f>
        <v>0</v>
      </c>
      <c r="L600">
        <f>L243*'WK3 - Notional GI 16-17 YIELD'!$D103</f>
        <v>0</v>
      </c>
    </row>
    <row r="601" spans="3:12" hidden="1" x14ac:dyDescent="0.2">
      <c r="C601" t="str">
        <f t="shared" si="310"/>
        <v>Special rate</v>
      </c>
      <c r="D601" t="str">
        <f t="shared" si="311"/>
        <v/>
      </c>
      <c r="F601">
        <f>F244*'WK3 - Notional GI 16-17 YIELD'!$D104</f>
        <v>0</v>
      </c>
      <c r="G601">
        <f>G244*'WK3 - Notional GI 16-17 YIELD'!$D104</f>
        <v>0</v>
      </c>
      <c r="H601">
        <f>H244*'WK3 - Notional GI 16-17 YIELD'!$D104</f>
        <v>0</v>
      </c>
      <c r="I601">
        <f>I244*'WK3 - Notional GI 16-17 YIELD'!$D104</f>
        <v>0</v>
      </c>
      <c r="J601">
        <f>J244*'WK3 - Notional GI 16-17 YIELD'!$D104</f>
        <v>0</v>
      </c>
      <c r="K601">
        <f>K244*'WK3 - Notional GI 16-17 YIELD'!$D104</f>
        <v>0</v>
      </c>
      <c r="L601">
        <f>L244*'WK3 - Notional GI 16-17 YIELD'!$D104</f>
        <v>0</v>
      </c>
    </row>
    <row r="602" spans="3:12" hidden="1" x14ac:dyDescent="0.2">
      <c r="C602" t="str">
        <f t="shared" si="310"/>
        <v>Special rate</v>
      </c>
      <c r="D602" t="str">
        <f t="shared" si="311"/>
        <v/>
      </c>
      <c r="F602">
        <f>F245*'WK3 - Notional GI 16-17 YIELD'!$D105</f>
        <v>0</v>
      </c>
      <c r="G602">
        <f>G245*'WK3 - Notional GI 16-17 YIELD'!$D105</f>
        <v>0</v>
      </c>
      <c r="H602">
        <f>H245*'WK3 - Notional GI 16-17 YIELD'!$D105</f>
        <v>0</v>
      </c>
      <c r="I602">
        <f>I245*'WK3 - Notional GI 16-17 YIELD'!$D105</f>
        <v>0</v>
      </c>
      <c r="J602">
        <f>J245*'WK3 - Notional GI 16-17 YIELD'!$D105</f>
        <v>0</v>
      </c>
      <c r="K602">
        <f>K245*'WK3 - Notional GI 16-17 YIELD'!$D105</f>
        <v>0</v>
      </c>
      <c r="L602">
        <f>L245*'WK3 - Notional GI 16-17 YIELD'!$D105</f>
        <v>0</v>
      </c>
    </row>
    <row r="603" spans="3:12" hidden="1" x14ac:dyDescent="0.2">
      <c r="C603" t="str">
        <f t="shared" si="310"/>
        <v>Special rate</v>
      </c>
      <c r="D603" t="str">
        <f t="shared" si="311"/>
        <v/>
      </c>
      <c r="F603">
        <f>F246*'WK3 - Notional GI 16-17 YIELD'!$D106</f>
        <v>0</v>
      </c>
      <c r="G603">
        <f>G246*'WK3 - Notional GI 16-17 YIELD'!$D106</f>
        <v>0</v>
      </c>
      <c r="H603">
        <f>H246*'WK3 - Notional GI 16-17 YIELD'!$D106</f>
        <v>0</v>
      </c>
      <c r="I603">
        <f>I246*'WK3 - Notional GI 16-17 YIELD'!$D106</f>
        <v>0</v>
      </c>
      <c r="J603">
        <f>J246*'WK3 - Notional GI 16-17 YIELD'!$D106</f>
        <v>0</v>
      </c>
      <c r="K603">
        <f>K246*'WK3 - Notional GI 16-17 YIELD'!$D106</f>
        <v>0</v>
      </c>
      <c r="L603">
        <f>L246*'WK3 - Notional GI 16-17 YIELD'!$D106</f>
        <v>0</v>
      </c>
    </row>
    <row r="604" spans="3:12" hidden="1" x14ac:dyDescent="0.2">
      <c r="C604" t="str">
        <f t="shared" si="310"/>
        <v>Special rate</v>
      </c>
      <c r="D604" t="str">
        <f t="shared" si="311"/>
        <v/>
      </c>
      <c r="F604">
        <f>F247*'WK3 - Notional GI 16-17 YIELD'!$D107</f>
        <v>0</v>
      </c>
      <c r="G604">
        <f>G247*'WK3 - Notional GI 16-17 YIELD'!$D107</f>
        <v>0</v>
      </c>
      <c r="H604">
        <f>H247*'WK3 - Notional GI 16-17 YIELD'!$D107</f>
        <v>0</v>
      </c>
      <c r="I604">
        <f>I247*'WK3 - Notional GI 16-17 YIELD'!$D107</f>
        <v>0</v>
      </c>
      <c r="J604">
        <f>J247*'WK3 - Notional GI 16-17 YIELD'!$D107</f>
        <v>0</v>
      </c>
      <c r="K604">
        <f>K247*'WK3 - Notional GI 16-17 YIELD'!$D107</f>
        <v>0</v>
      </c>
      <c r="L604">
        <f>L247*'WK3 - Notional GI 16-17 YIELD'!$D107</f>
        <v>0</v>
      </c>
    </row>
    <row r="605" spans="3:12" hidden="1" x14ac:dyDescent="0.2">
      <c r="C605" t="str">
        <f t="shared" si="310"/>
        <v>Special rate</v>
      </c>
      <c r="D605" t="str">
        <f t="shared" si="311"/>
        <v/>
      </c>
      <c r="F605">
        <f>F248*'WK3 - Notional GI 16-17 YIELD'!$D108</f>
        <v>0</v>
      </c>
      <c r="G605">
        <f>G248*'WK3 - Notional GI 16-17 YIELD'!$D108</f>
        <v>0</v>
      </c>
      <c r="H605">
        <f>H248*'WK3 - Notional GI 16-17 YIELD'!$D108</f>
        <v>0</v>
      </c>
      <c r="I605">
        <f>I248*'WK3 - Notional GI 16-17 YIELD'!$D108</f>
        <v>0</v>
      </c>
      <c r="J605">
        <f>J248*'WK3 - Notional GI 16-17 YIELD'!$D108</f>
        <v>0</v>
      </c>
      <c r="K605">
        <f>K248*'WK3 - Notional GI 16-17 YIELD'!$D108</f>
        <v>0</v>
      </c>
      <c r="L605">
        <f>L248*'WK3 - Notional GI 16-17 YIELD'!$D108</f>
        <v>0</v>
      </c>
    </row>
    <row r="606" spans="3:12" hidden="1" x14ac:dyDescent="0.2">
      <c r="C606" t="str">
        <f t="shared" si="310"/>
        <v>Special rate</v>
      </c>
      <c r="D606" t="str">
        <f t="shared" si="311"/>
        <v/>
      </c>
      <c r="F606">
        <f>F249*'WK3 - Notional GI 16-17 YIELD'!$D109</f>
        <v>0</v>
      </c>
      <c r="G606">
        <f>G249*'WK3 - Notional GI 16-17 YIELD'!$D109</f>
        <v>0</v>
      </c>
      <c r="H606">
        <f>H249*'WK3 - Notional GI 16-17 YIELD'!$D109</f>
        <v>0</v>
      </c>
      <c r="I606">
        <f>I249*'WK3 - Notional GI 16-17 YIELD'!$D109</f>
        <v>0</v>
      </c>
      <c r="J606">
        <f>J249*'WK3 - Notional GI 16-17 YIELD'!$D109</f>
        <v>0</v>
      </c>
      <c r="K606">
        <f>K249*'WK3 - Notional GI 16-17 YIELD'!$D109</f>
        <v>0</v>
      </c>
      <c r="L606">
        <f>L249*'WK3 - Notional GI 16-17 YIELD'!$D109</f>
        <v>0</v>
      </c>
    </row>
    <row r="607" spans="3:12" hidden="1" x14ac:dyDescent="0.2">
      <c r="C607" t="str">
        <f t="shared" si="310"/>
        <v>Special rate</v>
      </c>
      <c r="D607" t="str">
        <f t="shared" si="311"/>
        <v/>
      </c>
      <c r="F607">
        <f>F250*'WK3 - Notional GI 16-17 YIELD'!$D110</f>
        <v>0</v>
      </c>
      <c r="G607">
        <f>G250*'WK3 - Notional GI 16-17 YIELD'!$D110</f>
        <v>0</v>
      </c>
      <c r="H607">
        <f>H250*'WK3 - Notional GI 16-17 YIELD'!$D110</f>
        <v>0</v>
      </c>
      <c r="I607">
        <f>I250*'WK3 - Notional GI 16-17 YIELD'!$D110</f>
        <v>0</v>
      </c>
      <c r="J607">
        <f>J250*'WK3 - Notional GI 16-17 YIELD'!$D110</f>
        <v>0</v>
      </c>
      <c r="K607">
        <f>K250*'WK3 - Notional GI 16-17 YIELD'!$D110</f>
        <v>0</v>
      </c>
      <c r="L607">
        <f>L250*'WK3 - Notional GI 16-17 YIELD'!$D110</f>
        <v>0</v>
      </c>
    </row>
    <row r="608" spans="3:12" hidden="1" x14ac:dyDescent="0.2">
      <c r="C608" t="str">
        <f t="shared" si="310"/>
        <v>Special rate</v>
      </c>
      <c r="D608" t="str">
        <f t="shared" si="311"/>
        <v/>
      </c>
      <c r="F608">
        <f>F251*'WK3 - Notional GI 16-17 YIELD'!$D111</f>
        <v>0</v>
      </c>
      <c r="G608">
        <f>G251*'WK3 - Notional GI 16-17 YIELD'!$D111</f>
        <v>0</v>
      </c>
      <c r="H608">
        <f>H251*'WK3 - Notional GI 16-17 YIELD'!$D111</f>
        <v>0</v>
      </c>
      <c r="I608">
        <f>I251*'WK3 - Notional GI 16-17 YIELD'!$D111</f>
        <v>0</v>
      </c>
      <c r="J608">
        <f>J251*'WK3 - Notional GI 16-17 YIELD'!$D111</f>
        <v>0</v>
      </c>
      <c r="K608">
        <f>K251*'WK3 - Notional GI 16-17 YIELD'!$D111</f>
        <v>0</v>
      </c>
      <c r="L608">
        <f>L251*'WK3 - Notional GI 16-17 YIELD'!$D111</f>
        <v>0</v>
      </c>
    </row>
    <row r="609" spans="3:13" hidden="1" x14ac:dyDescent="0.2">
      <c r="C609" t="str">
        <f t="shared" si="310"/>
        <v>Special rate</v>
      </c>
      <c r="D609" t="str">
        <f t="shared" si="311"/>
        <v/>
      </c>
      <c r="F609">
        <f>F252*'WK3 - Notional GI 16-17 YIELD'!$D112</f>
        <v>0</v>
      </c>
      <c r="G609">
        <f>G252*'WK3 - Notional GI 16-17 YIELD'!$D112</f>
        <v>0</v>
      </c>
      <c r="H609">
        <f>H252*'WK3 - Notional GI 16-17 YIELD'!$D112</f>
        <v>0</v>
      </c>
      <c r="I609">
        <f>I252*'WK3 - Notional GI 16-17 YIELD'!$D112</f>
        <v>0</v>
      </c>
      <c r="J609">
        <f>J252*'WK3 - Notional GI 16-17 YIELD'!$D112</f>
        <v>0</v>
      </c>
      <c r="K609">
        <f>K252*'WK3 - Notional GI 16-17 YIELD'!$D112</f>
        <v>0</v>
      </c>
      <c r="L609">
        <f>L252*'WK3 - Notional GI 16-17 YIELD'!$D112</f>
        <v>0</v>
      </c>
    </row>
    <row r="610" spans="3:13" hidden="1" x14ac:dyDescent="0.2">
      <c r="C610" t="str">
        <f t="shared" si="310"/>
        <v>Special rate</v>
      </c>
      <c r="D610" t="str">
        <f t="shared" si="311"/>
        <v/>
      </c>
      <c r="F610">
        <f>F253*'WK3 - Notional GI 16-17 YIELD'!$D113</f>
        <v>0</v>
      </c>
      <c r="G610">
        <f>G253*'WK3 - Notional GI 16-17 YIELD'!$D113</f>
        <v>0</v>
      </c>
      <c r="H610">
        <f>H253*'WK3 - Notional GI 16-17 YIELD'!$D113</f>
        <v>0</v>
      </c>
      <c r="I610">
        <f>I253*'WK3 - Notional GI 16-17 YIELD'!$D113</f>
        <v>0</v>
      </c>
      <c r="J610">
        <f>J253*'WK3 - Notional GI 16-17 YIELD'!$D113</f>
        <v>0</v>
      </c>
      <c r="K610">
        <f>K253*'WK3 - Notional GI 16-17 YIELD'!$D113</f>
        <v>0</v>
      </c>
      <c r="L610">
        <f>L253*'WK3 - Notional GI 16-17 YIELD'!$D113</f>
        <v>0</v>
      </c>
    </row>
    <row r="611" spans="3:13" hidden="1" x14ac:dyDescent="0.2">
      <c r="C611" t="str">
        <f t="shared" si="310"/>
        <v>Special rate</v>
      </c>
      <c r="D611" t="str">
        <f t="shared" si="311"/>
        <v/>
      </c>
      <c r="F611">
        <f>F254*'WK3 - Notional GI 16-17 YIELD'!$D114</f>
        <v>0</v>
      </c>
      <c r="G611">
        <f>G254*'WK3 - Notional GI 16-17 YIELD'!$D114</f>
        <v>0</v>
      </c>
      <c r="H611">
        <f>H254*'WK3 - Notional GI 16-17 YIELD'!$D114</f>
        <v>0</v>
      </c>
      <c r="I611">
        <f>I254*'WK3 - Notional GI 16-17 YIELD'!$D114</f>
        <v>0</v>
      </c>
      <c r="J611">
        <f>J254*'WK3 - Notional GI 16-17 YIELD'!$D114</f>
        <v>0</v>
      </c>
      <c r="K611">
        <f>K254*'WK3 - Notional GI 16-17 YIELD'!$D114</f>
        <v>0</v>
      </c>
      <c r="L611">
        <f>L254*'WK3 - Notional GI 16-17 YIELD'!$D114</f>
        <v>0</v>
      </c>
    </row>
    <row r="612" spans="3:13" hidden="1" x14ac:dyDescent="0.2">
      <c r="C612" t="str">
        <f t="shared" si="310"/>
        <v>Special rate</v>
      </c>
      <c r="D612" t="str">
        <f t="shared" si="311"/>
        <v/>
      </c>
      <c r="F612">
        <f>F255*'WK3 - Notional GI 16-17 YIELD'!$D115</f>
        <v>0</v>
      </c>
      <c r="G612">
        <f>G255*'WK3 - Notional GI 16-17 YIELD'!$D115</f>
        <v>0</v>
      </c>
      <c r="H612">
        <f>H255*'WK3 - Notional GI 16-17 YIELD'!$D115</f>
        <v>0</v>
      </c>
      <c r="I612">
        <f>I255*'WK3 - Notional GI 16-17 YIELD'!$D115</f>
        <v>0</v>
      </c>
      <c r="J612">
        <f>J255*'WK3 - Notional GI 16-17 YIELD'!$D115</f>
        <v>0</v>
      </c>
      <c r="K612">
        <f>K255*'WK3 - Notional GI 16-17 YIELD'!$D115</f>
        <v>0</v>
      </c>
      <c r="L612">
        <f>L255*'WK3 - Notional GI 16-17 YIELD'!$D115</f>
        <v>0</v>
      </c>
    </row>
    <row r="613" spans="3:13" hidden="1" x14ac:dyDescent="0.2">
      <c r="C613" t="str">
        <f t="shared" si="310"/>
        <v>Special rate</v>
      </c>
      <c r="D613" t="str">
        <f t="shared" si="311"/>
        <v/>
      </c>
      <c r="F613">
        <f>F256*'WK3 - Notional GI 16-17 YIELD'!$D116</f>
        <v>0</v>
      </c>
      <c r="G613">
        <f>G256*'WK3 - Notional GI 16-17 YIELD'!$D116</f>
        <v>0</v>
      </c>
      <c r="H613">
        <f>H256*'WK3 - Notional GI 16-17 YIELD'!$D116</f>
        <v>0</v>
      </c>
      <c r="I613">
        <f>I256*'WK3 - Notional GI 16-17 YIELD'!$D116</f>
        <v>0</v>
      </c>
      <c r="J613">
        <f>J256*'WK3 - Notional GI 16-17 YIELD'!$D116</f>
        <v>0</v>
      </c>
      <c r="K613">
        <f>K256*'WK3 - Notional GI 16-17 YIELD'!$D116</f>
        <v>0</v>
      </c>
      <c r="L613">
        <f>L256*'WK3 - Notional GI 16-17 YIELD'!$D116</f>
        <v>0</v>
      </c>
    </row>
    <row r="614" spans="3:13" hidden="1" x14ac:dyDescent="0.2">
      <c r="C614" t="str">
        <f t="shared" ref="C614:D618" si="312">C257</f>
        <v>Special rate</v>
      </c>
      <c r="D614" t="str">
        <f t="shared" si="312"/>
        <v/>
      </c>
      <c r="F614">
        <f>F257*'WK3 - Notional GI 16-17 YIELD'!$D117</f>
        <v>0</v>
      </c>
      <c r="G614">
        <f>G257*'WK3 - Notional GI 16-17 YIELD'!$D117</f>
        <v>0</v>
      </c>
      <c r="H614">
        <f>H257*'WK3 - Notional GI 16-17 YIELD'!$D117</f>
        <v>0</v>
      </c>
      <c r="I614">
        <f>I257*'WK3 - Notional GI 16-17 YIELD'!$D117</f>
        <v>0</v>
      </c>
      <c r="J614">
        <f>J257*'WK3 - Notional GI 16-17 YIELD'!$D117</f>
        <v>0</v>
      </c>
      <c r="K614">
        <f>K257*'WK3 - Notional GI 16-17 YIELD'!$D117</f>
        <v>0</v>
      </c>
      <c r="L614">
        <f>L257*'WK3 - Notional GI 16-17 YIELD'!$D117</f>
        <v>0</v>
      </c>
    </row>
    <row r="615" spans="3:13" hidden="1" x14ac:dyDescent="0.2">
      <c r="C615" t="str">
        <f t="shared" si="312"/>
        <v>Special rate</v>
      </c>
      <c r="D615" t="str">
        <f t="shared" si="312"/>
        <v/>
      </c>
      <c r="F615">
        <f>F258*'WK3 - Notional GI 16-17 YIELD'!$D118</f>
        <v>0</v>
      </c>
      <c r="G615">
        <f>G258*'WK3 - Notional GI 16-17 YIELD'!$D118</f>
        <v>0</v>
      </c>
      <c r="H615">
        <f>H258*'WK3 - Notional GI 16-17 YIELD'!$D118</f>
        <v>0</v>
      </c>
      <c r="I615">
        <f>I258*'WK3 - Notional GI 16-17 YIELD'!$D118</f>
        <v>0</v>
      </c>
      <c r="J615">
        <f>J258*'WK3 - Notional GI 16-17 YIELD'!$D118</f>
        <v>0</v>
      </c>
      <c r="K615">
        <f>K258*'WK3 - Notional GI 16-17 YIELD'!$D118</f>
        <v>0</v>
      </c>
      <c r="L615">
        <f>L258*'WK3 - Notional GI 16-17 YIELD'!$D118</f>
        <v>0</v>
      </c>
    </row>
    <row r="616" spans="3:13" hidden="1" x14ac:dyDescent="0.2">
      <c r="C616" t="str">
        <f t="shared" si="312"/>
        <v>Special rate</v>
      </c>
      <c r="D616" t="str">
        <f t="shared" si="312"/>
        <v/>
      </c>
      <c r="F616">
        <f>F259*'WK3 - Notional GI 16-17 YIELD'!$D119</f>
        <v>0</v>
      </c>
      <c r="G616">
        <f>G259*'WK3 - Notional GI 16-17 YIELD'!$D119</f>
        <v>0</v>
      </c>
      <c r="H616">
        <f>H259*'WK3 - Notional GI 16-17 YIELD'!$D119</f>
        <v>0</v>
      </c>
      <c r="I616">
        <f>I259*'WK3 - Notional GI 16-17 YIELD'!$D119</f>
        <v>0</v>
      </c>
      <c r="J616">
        <f>J259*'WK3 - Notional GI 16-17 YIELD'!$D119</f>
        <v>0</v>
      </c>
      <c r="K616">
        <f>K259*'WK3 - Notional GI 16-17 YIELD'!$D119</f>
        <v>0</v>
      </c>
      <c r="L616">
        <f>L259*'WK3 - Notional GI 16-17 YIELD'!$D119</f>
        <v>0</v>
      </c>
    </row>
    <row r="617" spans="3:13" hidden="1" x14ac:dyDescent="0.2">
      <c r="C617" t="str">
        <f t="shared" si="312"/>
        <v>Special rate</v>
      </c>
      <c r="D617" t="str">
        <f t="shared" si="312"/>
        <v/>
      </c>
      <c r="F617">
        <f>F260*'WK3 - Notional GI 16-17 YIELD'!$D120</f>
        <v>0</v>
      </c>
      <c r="G617">
        <f>G260*'WK3 - Notional GI 16-17 YIELD'!$D120</f>
        <v>0</v>
      </c>
      <c r="H617">
        <f>H260*'WK3 - Notional GI 16-17 YIELD'!$D120</f>
        <v>0</v>
      </c>
      <c r="I617">
        <f>I260*'WK3 - Notional GI 16-17 YIELD'!$D120</f>
        <v>0</v>
      </c>
      <c r="J617">
        <f>J260*'WK3 - Notional GI 16-17 YIELD'!$D120</f>
        <v>0</v>
      </c>
      <c r="K617">
        <f>K260*'WK3 - Notional GI 16-17 YIELD'!$D120</f>
        <v>0</v>
      </c>
      <c r="L617">
        <f>L260*'WK3 - Notional GI 16-17 YIELD'!$D120</f>
        <v>0</v>
      </c>
    </row>
    <row r="618" spans="3:13" hidden="1" x14ac:dyDescent="0.2">
      <c r="C618" t="str">
        <f t="shared" si="312"/>
        <v>Special rate</v>
      </c>
      <c r="D618" t="str">
        <f t="shared" si="312"/>
        <v/>
      </c>
      <c r="F618">
        <f>F261*'WK3 - Notional GI 16-17 YIELD'!$D121</f>
        <v>0</v>
      </c>
      <c r="G618">
        <f>G261*'WK3 - Notional GI 16-17 YIELD'!$D121</f>
        <v>0</v>
      </c>
      <c r="H618">
        <f>H261*'WK3 - Notional GI 16-17 YIELD'!$D121</f>
        <v>0</v>
      </c>
      <c r="I618">
        <f>I261*'WK3 - Notional GI 16-17 YIELD'!$D121</f>
        <v>0</v>
      </c>
      <c r="J618">
        <f>J261*'WK3 - Notional GI 16-17 YIELD'!$D121</f>
        <v>0</v>
      </c>
      <c r="K618">
        <f>K261*'WK3 - Notional GI 16-17 YIELD'!$D121</f>
        <v>0</v>
      </c>
      <c r="L618">
        <f>L261*'WK3 - Notional GI 16-17 YIELD'!$D121</f>
        <v>0</v>
      </c>
    </row>
    <row r="619" spans="3:13" s="163" customFormat="1" hidden="1" x14ac:dyDescent="0.2">
      <c r="D619" s="163" t="str">
        <f>D495</f>
        <v>TOTAL INCOME FROM BUSINESS</v>
      </c>
      <c r="F619" s="163">
        <f>SUM(F574:F618)</f>
        <v>452229.11783928541</v>
      </c>
      <c r="G619" s="163">
        <f t="shared" ref="G619:L619" si="313">SUM(G574:G618)</f>
        <v>463534.84578526748</v>
      </c>
      <c r="H619" s="163">
        <f t="shared" si="313"/>
        <v>475123.21692989912</v>
      </c>
      <c r="I619" s="163">
        <f t="shared" si="313"/>
        <v>487001.29735314654</v>
      </c>
      <c r="J619" s="163">
        <f t="shared" si="313"/>
        <v>499176.32978697523</v>
      </c>
      <c r="K619" s="163">
        <f t="shared" si="313"/>
        <v>511655.73803164955</v>
      </c>
      <c r="L619" s="163">
        <f t="shared" si="313"/>
        <v>524447.13148244075</v>
      </c>
      <c r="M619">
        <f>SUM(M574:M618)</f>
        <v>0</v>
      </c>
    </row>
    <row r="620" spans="3:13" hidden="1" x14ac:dyDescent="0.2">
      <c r="C620" t="str">
        <f>C263</f>
        <v>Farmland</v>
      </c>
      <c r="D620" t="str">
        <f>D263</f>
        <v/>
      </c>
      <c r="F620">
        <f>F263*'WK3 - Notional GI 16-17 YIELD'!$D61</f>
        <v>975464.55081682117</v>
      </c>
      <c r="G620">
        <f>G263*'WK3 - Notional GI 16-17 YIELD'!$D61</f>
        <v>999851.1645872416</v>
      </c>
      <c r="H620">
        <f>H263*'WK3 - Notional GI 16-17 YIELD'!$D61</f>
        <v>1024847.4437019227</v>
      </c>
      <c r="I620">
        <f>I263*'WK3 - Notional GI 16-17 YIELD'!$D61</f>
        <v>1050468.6297944705</v>
      </c>
      <c r="J620">
        <f>J263*'WK3 - Notional GI 16-17 YIELD'!$D61</f>
        <v>1076730.3455393324</v>
      </c>
      <c r="K620">
        <f>K263*'WK3 - Notional GI 16-17 YIELD'!$D61</f>
        <v>1103648.6041778154</v>
      </c>
      <c r="L620">
        <f>L263*'WK3 - Notional GI 16-17 YIELD'!$D61</f>
        <v>1131239.8192822607</v>
      </c>
    </row>
    <row r="621" spans="3:13" hidden="1" x14ac:dyDescent="0.2">
      <c r="C621" t="str">
        <f t="shared" ref="C621:D629" si="314">C264</f>
        <v>Farmland</v>
      </c>
      <c r="D621" t="str">
        <f t="shared" si="314"/>
        <v/>
      </c>
      <c r="F621">
        <f>F264*'WK3 - Notional GI 16-17 YIELD'!$D62</f>
        <v>0</v>
      </c>
      <c r="G621">
        <f>G264*'WK3 - Notional GI 16-17 YIELD'!$D62</f>
        <v>0</v>
      </c>
      <c r="H621">
        <f>H264*'WK3 - Notional GI 16-17 YIELD'!$D62</f>
        <v>0</v>
      </c>
      <c r="I621">
        <f>I264*'WK3 - Notional GI 16-17 YIELD'!$D62</f>
        <v>0</v>
      </c>
      <c r="J621">
        <f>J264*'WK3 - Notional GI 16-17 YIELD'!$D62</f>
        <v>0</v>
      </c>
      <c r="K621">
        <f>K264*'WK3 - Notional GI 16-17 YIELD'!$D62</f>
        <v>0</v>
      </c>
      <c r="L621">
        <f>L264*'WK3 - Notional GI 16-17 YIELD'!$D62</f>
        <v>0</v>
      </c>
    </row>
    <row r="622" spans="3:13" hidden="1" x14ac:dyDescent="0.2">
      <c r="C622" t="str">
        <f t="shared" si="314"/>
        <v>Farmland</v>
      </c>
      <c r="D622" t="str">
        <f t="shared" si="314"/>
        <v/>
      </c>
      <c r="F622">
        <f>F265*'WK3 - Notional GI 16-17 YIELD'!$D63</f>
        <v>0</v>
      </c>
      <c r="G622">
        <f>G265*'WK3 - Notional GI 16-17 YIELD'!$D63</f>
        <v>0</v>
      </c>
      <c r="H622">
        <f>H265*'WK3 - Notional GI 16-17 YIELD'!$D63</f>
        <v>0</v>
      </c>
      <c r="I622">
        <f>I265*'WK3 - Notional GI 16-17 YIELD'!$D63</f>
        <v>0</v>
      </c>
      <c r="J622">
        <f>J265*'WK3 - Notional GI 16-17 YIELD'!$D63</f>
        <v>0</v>
      </c>
      <c r="K622">
        <f>K265*'WK3 - Notional GI 16-17 YIELD'!$D63</f>
        <v>0</v>
      </c>
      <c r="L622">
        <f>L265*'WK3 - Notional GI 16-17 YIELD'!$D63</f>
        <v>0</v>
      </c>
    </row>
    <row r="623" spans="3:13" hidden="1" x14ac:dyDescent="0.2">
      <c r="C623" t="str">
        <f t="shared" si="314"/>
        <v>Farmland</v>
      </c>
      <c r="D623" t="str">
        <f t="shared" si="314"/>
        <v/>
      </c>
      <c r="F623">
        <f>F266*'WK3 - Notional GI 16-17 YIELD'!$D64</f>
        <v>0</v>
      </c>
      <c r="G623">
        <f>G266*'WK3 - Notional GI 16-17 YIELD'!$D64</f>
        <v>0</v>
      </c>
      <c r="H623">
        <f>H266*'WK3 - Notional GI 16-17 YIELD'!$D64</f>
        <v>0</v>
      </c>
      <c r="I623">
        <f>I266*'WK3 - Notional GI 16-17 YIELD'!$D64</f>
        <v>0</v>
      </c>
      <c r="J623">
        <f>J266*'WK3 - Notional GI 16-17 YIELD'!$D64</f>
        <v>0</v>
      </c>
      <c r="K623">
        <f>K266*'WK3 - Notional GI 16-17 YIELD'!$D64</f>
        <v>0</v>
      </c>
      <c r="L623">
        <f>L266*'WK3 - Notional GI 16-17 YIELD'!$D64</f>
        <v>0</v>
      </c>
    </row>
    <row r="624" spans="3:13" hidden="1" x14ac:dyDescent="0.2">
      <c r="C624" t="str">
        <f t="shared" si="314"/>
        <v>Farmland</v>
      </c>
      <c r="D624" t="str">
        <f t="shared" si="314"/>
        <v/>
      </c>
      <c r="F624">
        <f>F267*'WK3 - Notional GI 16-17 YIELD'!$D65</f>
        <v>0</v>
      </c>
      <c r="G624">
        <f>G267*'WK3 - Notional GI 16-17 YIELD'!$D65</f>
        <v>0</v>
      </c>
      <c r="H624">
        <f>H267*'WK3 - Notional GI 16-17 YIELD'!$D65</f>
        <v>0</v>
      </c>
      <c r="I624">
        <f>I267*'WK3 - Notional GI 16-17 YIELD'!$D65</f>
        <v>0</v>
      </c>
      <c r="J624">
        <f>J267*'WK3 - Notional GI 16-17 YIELD'!$D65</f>
        <v>0</v>
      </c>
      <c r="K624">
        <f>K267*'WK3 - Notional GI 16-17 YIELD'!$D65</f>
        <v>0</v>
      </c>
      <c r="L624">
        <f>L267*'WK3 - Notional GI 16-17 YIELD'!$D65</f>
        <v>0</v>
      </c>
    </row>
    <row r="625" spans="3:12" hidden="1" x14ac:dyDescent="0.2">
      <c r="C625" t="str">
        <f t="shared" si="314"/>
        <v>Farmland</v>
      </c>
      <c r="D625" t="str">
        <f t="shared" si="314"/>
        <v/>
      </c>
      <c r="F625">
        <f>F268*'WK3 - Notional GI 16-17 YIELD'!$D66</f>
        <v>0</v>
      </c>
      <c r="G625">
        <f>G268*'WK3 - Notional GI 16-17 YIELD'!$D66</f>
        <v>0</v>
      </c>
      <c r="H625">
        <f>H268*'WK3 - Notional GI 16-17 YIELD'!$D66</f>
        <v>0</v>
      </c>
      <c r="I625">
        <f>I268*'WK3 - Notional GI 16-17 YIELD'!$D66</f>
        <v>0</v>
      </c>
      <c r="J625">
        <f>J268*'WK3 - Notional GI 16-17 YIELD'!$D66</f>
        <v>0</v>
      </c>
      <c r="K625">
        <f>K268*'WK3 - Notional GI 16-17 YIELD'!$D66</f>
        <v>0</v>
      </c>
      <c r="L625">
        <f>L268*'WK3 - Notional GI 16-17 YIELD'!$D66</f>
        <v>0</v>
      </c>
    </row>
    <row r="626" spans="3:12" hidden="1" x14ac:dyDescent="0.2">
      <c r="C626" t="str">
        <f t="shared" si="314"/>
        <v>Farmland</v>
      </c>
      <c r="D626" t="str">
        <f t="shared" si="314"/>
        <v/>
      </c>
      <c r="F626">
        <f>F269*'WK3 - Notional GI 16-17 YIELD'!$D67</f>
        <v>0</v>
      </c>
      <c r="G626">
        <f>G269*'WK3 - Notional GI 16-17 YIELD'!$D67</f>
        <v>0</v>
      </c>
      <c r="H626">
        <f>H269*'WK3 - Notional GI 16-17 YIELD'!$D67</f>
        <v>0</v>
      </c>
      <c r="I626">
        <f>I269*'WK3 - Notional GI 16-17 YIELD'!$D67</f>
        <v>0</v>
      </c>
      <c r="J626">
        <f>J269*'WK3 - Notional GI 16-17 YIELD'!$D67</f>
        <v>0</v>
      </c>
      <c r="K626">
        <f>K269*'WK3 - Notional GI 16-17 YIELD'!$D67</f>
        <v>0</v>
      </c>
      <c r="L626">
        <f>L269*'WK3 - Notional GI 16-17 YIELD'!$D67</f>
        <v>0</v>
      </c>
    </row>
    <row r="627" spans="3:12" hidden="1" x14ac:dyDescent="0.2">
      <c r="C627" t="str">
        <f t="shared" si="314"/>
        <v>Farmland</v>
      </c>
      <c r="D627" t="str">
        <f t="shared" si="314"/>
        <v/>
      </c>
      <c r="F627">
        <f>F270*'WK3 - Notional GI 16-17 YIELD'!$D68</f>
        <v>0</v>
      </c>
      <c r="G627">
        <f>G270*'WK3 - Notional GI 16-17 YIELD'!$D68</f>
        <v>0</v>
      </c>
      <c r="H627">
        <f>H270*'WK3 - Notional GI 16-17 YIELD'!$D68</f>
        <v>0</v>
      </c>
      <c r="I627">
        <f>I270*'WK3 - Notional GI 16-17 YIELD'!$D68</f>
        <v>0</v>
      </c>
      <c r="J627">
        <f>J270*'WK3 - Notional GI 16-17 YIELD'!$D68</f>
        <v>0</v>
      </c>
      <c r="K627">
        <f>K270*'WK3 - Notional GI 16-17 YIELD'!$D68</f>
        <v>0</v>
      </c>
      <c r="L627">
        <f>L270*'WK3 - Notional GI 16-17 YIELD'!$D68</f>
        <v>0</v>
      </c>
    </row>
    <row r="628" spans="3:12" hidden="1" x14ac:dyDescent="0.2">
      <c r="C628" t="str">
        <f t="shared" si="314"/>
        <v>Farmland</v>
      </c>
      <c r="D628" t="str">
        <f t="shared" si="314"/>
        <v/>
      </c>
      <c r="F628">
        <f>F271*'WK3 - Notional GI 16-17 YIELD'!$D69</f>
        <v>0</v>
      </c>
      <c r="G628">
        <f>G271*'WK3 - Notional GI 16-17 YIELD'!$D69</f>
        <v>0</v>
      </c>
      <c r="H628">
        <f>H271*'WK3 - Notional GI 16-17 YIELD'!$D69</f>
        <v>0</v>
      </c>
      <c r="I628">
        <f>I271*'WK3 - Notional GI 16-17 YIELD'!$D69</f>
        <v>0</v>
      </c>
      <c r="J628">
        <f>J271*'WK3 - Notional GI 16-17 YIELD'!$D69</f>
        <v>0</v>
      </c>
      <c r="K628">
        <f>K271*'WK3 - Notional GI 16-17 YIELD'!$D69</f>
        <v>0</v>
      </c>
      <c r="L628">
        <f>L271*'WK3 - Notional GI 16-17 YIELD'!$D69</f>
        <v>0</v>
      </c>
    </row>
    <row r="629" spans="3:12" hidden="1" x14ac:dyDescent="0.2">
      <c r="C629" t="str">
        <f t="shared" si="314"/>
        <v>Farmland</v>
      </c>
      <c r="D629" t="str">
        <f t="shared" si="314"/>
        <v/>
      </c>
      <c r="F629">
        <f>F272*'WK3 - Notional GI 16-17 YIELD'!$D70</f>
        <v>0</v>
      </c>
      <c r="G629">
        <f>G272*'WK3 - Notional GI 16-17 YIELD'!$D70</f>
        <v>0</v>
      </c>
      <c r="H629">
        <f>H272*'WK3 - Notional GI 16-17 YIELD'!$D70</f>
        <v>0</v>
      </c>
      <c r="I629">
        <f>I272*'WK3 - Notional GI 16-17 YIELD'!$D70</f>
        <v>0</v>
      </c>
      <c r="J629">
        <f>J272*'WK3 - Notional GI 16-17 YIELD'!$D70</f>
        <v>0</v>
      </c>
      <c r="K629">
        <f>K272*'WK3 - Notional GI 16-17 YIELD'!$D70</f>
        <v>0</v>
      </c>
      <c r="L629">
        <f>L272*'WK3 - Notional GI 16-17 YIELD'!$D70</f>
        <v>0</v>
      </c>
    </row>
    <row r="630" spans="3:12" hidden="1" x14ac:dyDescent="0.2">
      <c r="C630" t="str">
        <f>C273</f>
        <v>Special rate</v>
      </c>
      <c r="D630" t="str">
        <f>D273</f>
        <v/>
      </c>
      <c r="F630">
        <f>F273*'WK3 - Notional GI 16-17 YIELD'!$D122</f>
        <v>0</v>
      </c>
      <c r="G630">
        <f>G273*'WK3 - Notional GI 16-17 YIELD'!$D122</f>
        <v>0</v>
      </c>
      <c r="H630">
        <f>H273*'WK3 - Notional GI 16-17 YIELD'!$D122</f>
        <v>0</v>
      </c>
      <c r="I630">
        <f>I273*'WK3 - Notional GI 16-17 YIELD'!$D122</f>
        <v>0</v>
      </c>
      <c r="J630">
        <f>J273*'WK3 - Notional GI 16-17 YIELD'!$D122</f>
        <v>0</v>
      </c>
      <c r="K630">
        <f>K273*'WK3 - Notional GI 16-17 YIELD'!$D122</f>
        <v>0</v>
      </c>
      <c r="L630">
        <f>L273*'WK3 - Notional GI 16-17 YIELD'!$D122</f>
        <v>0</v>
      </c>
    </row>
    <row r="631" spans="3:12" hidden="1" x14ac:dyDescent="0.2">
      <c r="C631" t="str">
        <f t="shared" ref="C631:D639" si="315">C274</f>
        <v>Special rate</v>
      </c>
      <c r="D631" t="str">
        <f t="shared" si="315"/>
        <v/>
      </c>
      <c r="F631">
        <f>F274*'WK3 - Notional GI 16-17 YIELD'!$D123</f>
        <v>0</v>
      </c>
      <c r="G631">
        <f>G274*'WK3 - Notional GI 16-17 YIELD'!$D123</f>
        <v>0</v>
      </c>
      <c r="H631">
        <f>H274*'WK3 - Notional GI 16-17 YIELD'!$D123</f>
        <v>0</v>
      </c>
      <c r="I631">
        <f>I274*'WK3 - Notional GI 16-17 YIELD'!$D123</f>
        <v>0</v>
      </c>
      <c r="J631">
        <f>J274*'WK3 - Notional GI 16-17 YIELD'!$D123</f>
        <v>0</v>
      </c>
      <c r="K631">
        <f>K274*'WK3 - Notional GI 16-17 YIELD'!$D123</f>
        <v>0</v>
      </c>
      <c r="L631">
        <f>L274*'WK3 - Notional GI 16-17 YIELD'!$D123</f>
        <v>0</v>
      </c>
    </row>
    <row r="632" spans="3:12" hidden="1" x14ac:dyDescent="0.2">
      <c r="C632" t="str">
        <f t="shared" si="315"/>
        <v>Special rate</v>
      </c>
      <c r="D632" t="str">
        <f t="shared" si="315"/>
        <v/>
      </c>
      <c r="F632">
        <f>F275*'WK3 - Notional GI 16-17 YIELD'!$D124</f>
        <v>0</v>
      </c>
      <c r="G632">
        <f>G275*'WK3 - Notional GI 16-17 YIELD'!$D124</f>
        <v>0</v>
      </c>
      <c r="H632">
        <f>H275*'WK3 - Notional GI 16-17 YIELD'!$D124</f>
        <v>0</v>
      </c>
      <c r="I632">
        <f>I275*'WK3 - Notional GI 16-17 YIELD'!$D124</f>
        <v>0</v>
      </c>
      <c r="J632">
        <f>J275*'WK3 - Notional GI 16-17 YIELD'!$D124</f>
        <v>0</v>
      </c>
      <c r="K632">
        <f>K275*'WK3 - Notional GI 16-17 YIELD'!$D124</f>
        <v>0</v>
      </c>
      <c r="L632">
        <f>L275*'WK3 - Notional GI 16-17 YIELD'!$D124</f>
        <v>0</v>
      </c>
    </row>
    <row r="633" spans="3:12" hidden="1" x14ac:dyDescent="0.2">
      <c r="C633" t="str">
        <f t="shared" si="315"/>
        <v>Special rate</v>
      </c>
      <c r="D633" t="str">
        <f t="shared" si="315"/>
        <v/>
      </c>
      <c r="F633">
        <f>F276*'WK3 - Notional GI 16-17 YIELD'!$D125</f>
        <v>0</v>
      </c>
      <c r="G633">
        <f>G276*'WK3 - Notional GI 16-17 YIELD'!$D125</f>
        <v>0</v>
      </c>
      <c r="H633">
        <f>H276*'WK3 - Notional GI 16-17 YIELD'!$D125</f>
        <v>0</v>
      </c>
      <c r="I633">
        <f>I276*'WK3 - Notional GI 16-17 YIELD'!$D125</f>
        <v>0</v>
      </c>
      <c r="J633">
        <f>J276*'WK3 - Notional GI 16-17 YIELD'!$D125</f>
        <v>0</v>
      </c>
      <c r="K633">
        <f>K276*'WK3 - Notional GI 16-17 YIELD'!$D125</f>
        <v>0</v>
      </c>
      <c r="L633">
        <f>L276*'WK3 - Notional GI 16-17 YIELD'!$D125</f>
        <v>0</v>
      </c>
    </row>
    <row r="634" spans="3:12" hidden="1" x14ac:dyDescent="0.2">
      <c r="C634" t="str">
        <f t="shared" si="315"/>
        <v>Special rate</v>
      </c>
      <c r="D634" t="str">
        <f t="shared" si="315"/>
        <v/>
      </c>
      <c r="F634">
        <f>F277*'WK3 - Notional GI 16-17 YIELD'!$D126</f>
        <v>0</v>
      </c>
      <c r="G634">
        <f>G277*'WK3 - Notional GI 16-17 YIELD'!$D126</f>
        <v>0</v>
      </c>
      <c r="H634">
        <f>H277*'WK3 - Notional GI 16-17 YIELD'!$D126</f>
        <v>0</v>
      </c>
      <c r="I634">
        <f>I277*'WK3 - Notional GI 16-17 YIELD'!$D126</f>
        <v>0</v>
      </c>
      <c r="J634">
        <f>J277*'WK3 - Notional GI 16-17 YIELD'!$D126</f>
        <v>0</v>
      </c>
      <c r="K634">
        <f>K277*'WK3 - Notional GI 16-17 YIELD'!$D126</f>
        <v>0</v>
      </c>
      <c r="L634">
        <f>L277*'WK3 - Notional GI 16-17 YIELD'!$D126</f>
        <v>0</v>
      </c>
    </row>
    <row r="635" spans="3:12" hidden="1" x14ac:dyDescent="0.2">
      <c r="C635" t="str">
        <f t="shared" si="315"/>
        <v>Special rate</v>
      </c>
      <c r="D635" t="str">
        <f t="shared" si="315"/>
        <v/>
      </c>
      <c r="F635">
        <f>F278*'WK3 - Notional GI 16-17 YIELD'!$D127</f>
        <v>0</v>
      </c>
      <c r="G635">
        <f>G278*'WK3 - Notional GI 16-17 YIELD'!$D127</f>
        <v>0</v>
      </c>
      <c r="H635">
        <f>H278*'WK3 - Notional GI 16-17 YIELD'!$D127</f>
        <v>0</v>
      </c>
      <c r="I635">
        <f>I278*'WK3 - Notional GI 16-17 YIELD'!$D127</f>
        <v>0</v>
      </c>
      <c r="J635">
        <f>J278*'WK3 - Notional GI 16-17 YIELD'!$D127</f>
        <v>0</v>
      </c>
      <c r="K635">
        <f>K278*'WK3 - Notional GI 16-17 YIELD'!$D127</f>
        <v>0</v>
      </c>
      <c r="L635">
        <f>L278*'WK3 - Notional GI 16-17 YIELD'!$D127</f>
        <v>0</v>
      </c>
    </row>
    <row r="636" spans="3:12" hidden="1" x14ac:dyDescent="0.2">
      <c r="C636" t="str">
        <f t="shared" si="315"/>
        <v>Special rate</v>
      </c>
      <c r="D636" t="str">
        <f t="shared" si="315"/>
        <v/>
      </c>
      <c r="F636">
        <f>F279*'WK3 - Notional GI 16-17 YIELD'!$D128</f>
        <v>0</v>
      </c>
      <c r="G636">
        <f>G279*'WK3 - Notional GI 16-17 YIELD'!$D128</f>
        <v>0</v>
      </c>
      <c r="H636">
        <f>H279*'WK3 - Notional GI 16-17 YIELD'!$D128</f>
        <v>0</v>
      </c>
      <c r="I636">
        <f>I279*'WK3 - Notional GI 16-17 YIELD'!$D128</f>
        <v>0</v>
      </c>
      <c r="J636">
        <f>J279*'WK3 - Notional GI 16-17 YIELD'!$D128</f>
        <v>0</v>
      </c>
      <c r="K636">
        <f>K279*'WK3 - Notional GI 16-17 YIELD'!$D128</f>
        <v>0</v>
      </c>
      <c r="L636">
        <f>L279*'WK3 - Notional GI 16-17 YIELD'!$D128</f>
        <v>0</v>
      </c>
    </row>
    <row r="637" spans="3:12" hidden="1" x14ac:dyDescent="0.2">
      <c r="C637" t="str">
        <f t="shared" si="315"/>
        <v>Special rate</v>
      </c>
      <c r="D637" t="str">
        <f t="shared" si="315"/>
        <v/>
      </c>
      <c r="F637">
        <f>F280*'WK3 - Notional GI 16-17 YIELD'!$D129</f>
        <v>0</v>
      </c>
      <c r="G637">
        <f>G280*'WK3 - Notional GI 16-17 YIELD'!$D129</f>
        <v>0</v>
      </c>
      <c r="H637">
        <f>H280*'WK3 - Notional GI 16-17 YIELD'!$D129</f>
        <v>0</v>
      </c>
      <c r="I637">
        <f>I280*'WK3 - Notional GI 16-17 YIELD'!$D129</f>
        <v>0</v>
      </c>
      <c r="J637">
        <f>J280*'WK3 - Notional GI 16-17 YIELD'!$D129</f>
        <v>0</v>
      </c>
      <c r="K637">
        <f>K280*'WK3 - Notional GI 16-17 YIELD'!$D129</f>
        <v>0</v>
      </c>
      <c r="L637">
        <f>L280*'WK3 - Notional GI 16-17 YIELD'!$D129</f>
        <v>0</v>
      </c>
    </row>
    <row r="638" spans="3:12" hidden="1" x14ac:dyDescent="0.2">
      <c r="C638" t="str">
        <f t="shared" si="315"/>
        <v>Special rate</v>
      </c>
      <c r="D638" t="str">
        <f t="shared" si="315"/>
        <v/>
      </c>
      <c r="F638">
        <f>F281*'WK3 - Notional GI 16-17 YIELD'!$D130</f>
        <v>0</v>
      </c>
      <c r="G638">
        <f>G281*'WK3 - Notional GI 16-17 YIELD'!$D130</f>
        <v>0</v>
      </c>
      <c r="H638">
        <f>H281*'WK3 - Notional GI 16-17 YIELD'!$D130</f>
        <v>0</v>
      </c>
      <c r="I638">
        <f>I281*'WK3 - Notional GI 16-17 YIELD'!$D130</f>
        <v>0</v>
      </c>
      <c r="J638">
        <f>J281*'WK3 - Notional GI 16-17 YIELD'!$D130</f>
        <v>0</v>
      </c>
      <c r="K638">
        <f>K281*'WK3 - Notional GI 16-17 YIELD'!$D130</f>
        <v>0</v>
      </c>
      <c r="L638">
        <f>L281*'WK3 - Notional GI 16-17 YIELD'!$D130</f>
        <v>0</v>
      </c>
    </row>
    <row r="639" spans="3:12" hidden="1" x14ac:dyDescent="0.2">
      <c r="C639" t="str">
        <f t="shared" si="315"/>
        <v>Special rate</v>
      </c>
      <c r="D639" t="str">
        <f t="shared" si="315"/>
        <v/>
      </c>
      <c r="F639">
        <f>F282*'WK3 - Notional GI 16-17 YIELD'!$D131</f>
        <v>0</v>
      </c>
      <c r="G639">
        <f>G282*'WK3 - Notional GI 16-17 YIELD'!$D131</f>
        <v>0</v>
      </c>
      <c r="H639">
        <f>H282*'WK3 - Notional GI 16-17 YIELD'!$D131</f>
        <v>0</v>
      </c>
      <c r="I639">
        <f>I282*'WK3 - Notional GI 16-17 YIELD'!$D131</f>
        <v>0</v>
      </c>
      <c r="J639">
        <f>J282*'WK3 - Notional GI 16-17 YIELD'!$D131</f>
        <v>0</v>
      </c>
      <c r="K639">
        <f>K282*'WK3 - Notional GI 16-17 YIELD'!$D131</f>
        <v>0</v>
      </c>
      <c r="L639">
        <f>L282*'WK3 - Notional GI 16-17 YIELD'!$D131</f>
        <v>0</v>
      </c>
    </row>
    <row r="640" spans="3:12" s="163" customFormat="1" hidden="1" x14ac:dyDescent="0.2">
      <c r="D640" s="163" t="str">
        <f>D516</f>
        <v>TOTAL INCOME FROM FARMLAND</v>
      </c>
      <c r="F640" s="163">
        <f>SUM(F620:F639)</f>
        <v>975464.55081682117</v>
      </c>
      <c r="G640" s="163">
        <f t="shared" ref="G640:L640" si="316">SUM(G620:G639)</f>
        <v>999851.1645872416</v>
      </c>
      <c r="H640" s="163">
        <f t="shared" si="316"/>
        <v>1024847.4437019227</v>
      </c>
      <c r="I640" s="163">
        <f t="shared" si="316"/>
        <v>1050468.6297944705</v>
      </c>
      <c r="J640" s="163">
        <f t="shared" si="316"/>
        <v>1076730.3455393324</v>
      </c>
      <c r="K640" s="163">
        <f t="shared" si="316"/>
        <v>1103648.6041778154</v>
      </c>
      <c r="L640" s="163">
        <f t="shared" si="316"/>
        <v>1131239.8192822607</v>
      </c>
    </row>
    <row r="641" spans="3:12" hidden="1" x14ac:dyDescent="0.2">
      <c r="C641" t="str">
        <f>C284</f>
        <v>Mining</v>
      </c>
      <c r="D641" t="str">
        <f>D284</f>
        <v/>
      </c>
      <c r="F641">
        <f>F284*'WK3 - Notional GI 16-17 YIELD'!$D72</f>
        <v>0</v>
      </c>
      <c r="G641">
        <f>G284*'WK3 - Notional GI 16-17 YIELD'!$D72</f>
        <v>0</v>
      </c>
      <c r="H641">
        <f>H284*'WK3 - Notional GI 16-17 YIELD'!$D72</f>
        <v>0</v>
      </c>
      <c r="I641">
        <f>I284*'WK3 - Notional GI 16-17 YIELD'!$D72</f>
        <v>0</v>
      </c>
      <c r="J641">
        <f>J284*'WK3 - Notional GI 16-17 YIELD'!$D72</f>
        <v>0</v>
      </c>
      <c r="K641">
        <f>K284*'WK3 - Notional GI 16-17 YIELD'!$D72</f>
        <v>0</v>
      </c>
      <c r="L641">
        <f>L284*'WK3 - Notional GI 16-17 YIELD'!$D72</f>
        <v>0</v>
      </c>
    </row>
    <row r="642" spans="3:12" hidden="1" x14ac:dyDescent="0.2">
      <c r="C642" t="str">
        <f t="shared" ref="C642:D650" si="317">C285</f>
        <v>Mining</v>
      </c>
      <c r="D642" t="str">
        <f t="shared" si="317"/>
        <v/>
      </c>
      <c r="F642">
        <f>F285*'WK3 - Notional GI 16-17 YIELD'!$D73</f>
        <v>0</v>
      </c>
      <c r="G642">
        <f>G285*'WK3 - Notional GI 16-17 YIELD'!$D73</f>
        <v>0</v>
      </c>
      <c r="H642">
        <f>H285*'WK3 - Notional GI 16-17 YIELD'!$D73</f>
        <v>0</v>
      </c>
      <c r="I642">
        <f>I285*'WK3 - Notional GI 16-17 YIELD'!$D73</f>
        <v>0</v>
      </c>
      <c r="J642">
        <f>J285*'WK3 - Notional GI 16-17 YIELD'!$D73</f>
        <v>0</v>
      </c>
      <c r="K642">
        <f>K285*'WK3 - Notional GI 16-17 YIELD'!$D73</f>
        <v>0</v>
      </c>
      <c r="L642">
        <f>L285*'WK3 - Notional GI 16-17 YIELD'!$D73</f>
        <v>0</v>
      </c>
    </row>
    <row r="643" spans="3:12" hidden="1" x14ac:dyDescent="0.2">
      <c r="C643" t="str">
        <f t="shared" si="317"/>
        <v>Mining</v>
      </c>
      <c r="D643" t="str">
        <f t="shared" si="317"/>
        <v/>
      </c>
      <c r="F643">
        <f>F286*'WK3 - Notional GI 16-17 YIELD'!$D74</f>
        <v>0</v>
      </c>
      <c r="G643">
        <f>G286*'WK3 - Notional GI 16-17 YIELD'!$D74</f>
        <v>0</v>
      </c>
      <c r="H643">
        <f>H286*'WK3 - Notional GI 16-17 YIELD'!$D74</f>
        <v>0</v>
      </c>
      <c r="I643">
        <f>I286*'WK3 - Notional GI 16-17 YIELD'!$D74</f>
        <v>0</v>
      </c>
      <c r="J643">
        <f>J286*'WK3 - Notional GI 16-17 YIELD'!$D74</f>
        <v>0</v>
      </c>
      <c r="K643">
        <f>K286*'WK3 - Notional GI 16-17 YIELD'!$D74</f>
        <v>0</v>
      </c>
      <c r="L643">
        <f>L286*'WK3 - Notional GI 16-17 YIELD'!$D74</f>
        <v>0</v>
      </c>
    </row>
    <row r="644" spans="3:12" hidden="1" x14ac:dyDescent="0.2">
      <c r="C644" t="str">
        <f t="shared" si="317"/>
        <v>Mining</v>
      </c>
      <c r="D644" t="str">
        <f t="shared" si="317"/>
        <v/>
      </c>
      <c r="F644">
        <f>F287*'WK3 - Notional GI 16-17 YIELD'!$D75</f>
        <v>0</v>
      </c>
      <c r="G644">
        <f>G287*'WK3 - Notional GI 16-17 YIELD'!$D75</f>
        <v>0</v>
      </c>
      <c r="H644">
        <f>H287*'WK3 - Notional GI 16-17 YIELD'!$D75</f>
        <v>0</v>
      </c>
      <c r="I644">
        <f>I287*'WK3 - Notional GI 16-17 YIELD'!$D75</f>
        <v>0</v>
      </c>
      <c r="J644">
        <f>J287*'WK3 - Notional GI 16-17 YIELD'!$D75</f>
        <v>0</v>
      </c>
      <c r="K644">
        <f>K287*'WK3 - Notional GI 16-17 YIELD'!$D75</f>
        <v>0</v>
      </c>
      <c r="L644">
        <f>L287*'WK3 - Notional GI 16-17 YIELD'!$D75</f>
        <v>0</v>
      </c>
    </row>
    <row r="645" spans="3:12" hidden="1" x14ac:dyDescent="0.2">
      <c r="C645" t="str">
        <f t="shared" si="317"/>
        <v>Mining</v>
      </c>
      <c r="D645" t="str">
        <f t="shared" si="317"/>
        <v/>
      </c>
      <c r="F645">
        <f>F288*'WK3 - Notional GI 16-17 YIELD'!$D76</f>
        <v>0</v>
      </c>
      <c r="G645">
        <f>G288*'WK3 - Notional GI 16-17 YIELD'!$D76</f>
        <v>0</v>
      </c>
      <c r="H645">
        <f>H288*'WK3 - Notional GI 16-17 YIELD'!$D76</f>
        <v>0</v>
      </c>
      <c r="I645">
        <f>I288*'WK3 - Notional GI 16-17 YIELD'!$D76</f>
        <v>0</v>
      </c>
      <c r="J645">
        <f>J288*'WK3 - Notional GI 16-17 YIELD'!$D76</f>
        <v>0</v>
      </c>
      <c r="K645">
        <f>K288*'WK3 - Notional GI 16-17 YIELD'!$D76</f>
        <v>0</v>
      </c>
      <c r="L645">
        <f>L288*'WK3 - Notional GI 16-17 YIELD'!$D76</f>
        <v>0</v>
      </c>
    </row>
    <row r="646" spans="3:12" hidden="1" x14ac:dyDescent="0.2">
      <c r="C646" t="str">
        <f t="shared" si="317"/>
        <v>Mining</v>
      </c>
      <c r="D646" t="str">
        <f t="shared" si="317"/>
        <v/>
      </c>
      <c r="F646">
        <f>F289*'WK3 - Notional GI 16-17 YIELD'!$D77</f>
        <v>0</v>
      </c>
      <c r="G646">
        <f>G289*'WK3 - Notional GI 16-17 YIELD'!$D77</f>
        <v>0</v>
      </c>
      <c r="H646">
        <f>H289*'WK3 - Notional GI 16-17 YIELD'!$D77</f>
        <v>0</v>
      </c>
      <c r="I646">
        <f>I289*'WK3 - Notional GI 16-17 YIELD'!$D77</f>
        <v>0</v>
      </c>
      <c r="J646">
        <f>J289*'WK3 - Notional GI 16-17 YIELD'!$D77</f>
        <v>0</v>
      </c>
      <c r="K646">
        <f>K289*'WK3 - Notional GI 16-17 YIELD'!$D77</f>
        <v>0</v>
      </c>
      <c r="L646">
        <f>L289*'WK3 - Notional GI 16-17 YIELD'!$D77</f>
        <v>0</v>
      </c>
    </row>
    <row r="647" spans="3:12" hidden="1" x14ac:dyDescent="0.2">
      <c r="C647" t="str">
        <f t="shared" si="317"/>
        <v>Mining</v>
      </c>
      <c r="D647" t="str">
        <f t="shared" si="317"/>
        <v/>
      </c>
      <c r="F647">
        <f>F290*'WK3 - Notional GI 16-17 YIELD'!$D78</f>
        <v>0</v>
      </c>
      <c r="G647">
        <f>G290*'WK3 - Notional GI 16-17 YIELD'!$D78</f>
        <v>0</v>
      </c>
      <c r="H647">
        <f>H290*'WK3 - Notional GI 16-17 YIELD'!$D78</f>
        <v>0</v>
      </c>
      <c r="I647">
        <f>I290*'WK3 - Notional GI 16-17 YIELD'!$D78</f>
        <v>0</v>
      </c>
      <c r="J647">
        <f>J290*'WK3 - Notional GI 16-17 YIELD'!$D78</f>
        <v>0</v>
      </c>
      <c r="K647">
        <f>K290*'WK3 - Notional GI 16-17 YIELD'!$D78</f>
        <v>0</v>
      </c>
      <c r="L647">
        <f>L290*'WK3 - Notional GI 16-17 YIELD'!$D78</f>
        <v>0</v>
      </c>
    </row>
    <row r="648" spans="3:12" hidden="1" x14ac:dyDescent="0.2">
      <c r="C648" t="str">
        <f t="shared" si="317"/>
        <v>Mining</v>
      </c>
      <c r="D648" t="str">
        <f t="shared" si="317"/>
        <v/>
      </c>
      <c r="F648">
        <f>F291*'WK3 - Notional GI 16-17 YIELD'!$D79</f>
        <v>0</v>
      </c>
      <c r="G648">
        <f>G291*'WK3 - Notional GI 16-17 YIELD'!$D79</f>
        <v>0</v>
      </c>
      <c r="H648">
        <f>H291*'WK3 - Notional GI 16-17 YIELD'!$D79</f>
        <v>0</v>
      </c>
      <c r="I648">
        <f>I291*'WK3 - Notional GI 16-17 YIELD'!$D79</f>
        <v>0</v>
      </c>
      <c r="J648">
        <f>J291*'WK3 - Notional GI 16-17 YIELD'!$D79</f>
        <v>0</v>
      </c>
      <c r="K648">
        <f>K291*'WK3 - Notional GI 16-17 YIELD'!$D79</f>
        <v>0</v>
      </c>
      <c r="L648">
        <f>L291*'WK3 - Notional GI 16-17 YIELD'!$D79</f>
        <v>0</v>
      </c>
    </row>
    <row r="649" spans="3:12" hidden="1" x14ac:dyDescent="0.2">
      <c r="C649" t="str">
        <f t="shared" si="317"/>
        <v>Mining</v>
      </c>
      <c r="D649" t="str">
        <f t="shared" si="317"/>
        <v/>
      </c>
      <c r="F649">
        <f>F292*'WK3 - Notional GI 16-17 YIELD'!$D80</f>
        <v>0</v>
      </c>
      <c r="G649">
        <f>G292*'WK3 - Notional GI 16-17 YIELD'!$D80</f>
        <v>0</v>
      </c>
      <c r="H649">
        <f>H292*'WK3 - Notional GI 16-17 YIELD'!$D80</f>
        <v>0</v>
      </c>
      <c r="I649">
        <f>I292*'WK3 - Notional GI 16-17 YIELD'!$D80</f>
        <v>0</v>
      </c>
      <c r="J649">
        <f>J292*'WK3 - Notional GI 16-17 YIELD'!$D80</f>
        <v>0</v>
      </c>
      <c r="K649">
        <f>K292*'WK3 - Notional GI 16-17 YIELD'!$D80</f>
        <v>0</v>
      </c>
      <c r="L649">
        <f>L292*'WK3 - Notional GI 16-17 YIELD'!$D80</f>
        <v>0</v>
      </c>
    </row>
    <row r="650" spans="3:12" hidden="1" x14ac:dyDescent="0.2">
      <c r="C650" t="str">
        <f t="shared" si="317"/>
        <v>Mining</v>
      </c>
      <c r="D650" t="str">
        <f t="shared" si="317"/>
        <v/>
      </c>
      <c r="F650">
        <f>F293*'WK3 - Notional GI 16-17 YIELD'!$D81</f>
        <v>0</v>
      </c>
      <c r="G650">
        <f>G293*'WK3 - Notional GI 16-17 YIELD'!$D81</f>
        <v>0</v>
      </c>
      <c r="H650">
        <f>H293*'WK3 - Notional GI 16-17 YIELD'!$D81</f>
        <v>0</v>
      </c>
      <c r="I650">
        <f>I293*'WK3 - Notional GI 16-17 YIELD'!$D81</f>
        <v>0</v>
      </c>
      <c r="J650">
        <f>J293*'WK3 - Notional GI 16-17 YIELD'!$D81</f>
        <v>0</v>
      </c>
      <c r="K650">
        <f>K293*'WK3 - Notional GI 16-17 YIELD'!$D81</f>
        <v>0</v>
      </c>
      <c r="L650">
        <f>L293*'WK3 - Notional GI 16-17 YIELD'!$D81</f>
        <v>0</v>
      </c>
    </row>
    <row r="651" spans="3:12" hidden="1" x14ac:dyDescent="0.2">
      <c r="C651" t="str">
        <f>C294</f>
        <v>Special rate</v>
      </c>
      <c r="D651" t="str">
        <f>D294</f>
        <v/>
      </c>
      <c r="F651">
        <f>F294*'WK3 - Notional GI 16-17 YIELD'!$D132</f>
        <v>0</v>
      </c>
      <c r="G651">
        <f>G294*'WK3 - Notional GI 16-17 YIELD'!$D132</f>
        <v>0</v>
      </c>
      <c r="H651">
        <f>H294*'WK3 - Notional GI 16-17 YIELD'!$D132</f>
        <v>0</v>
      </c>
      <c r="I651">
        <f>I294*'WK3 - Notional GI 16-17 YIELD'!$D132</f>
        <v>0</v>
      </c>
      <c r="J651">
        <f>J294*'WK3 - Notional GI 16-17 YIELD'!$D132</f>
        <v>0</v>
      </c>
      <c r="K651">
        <f>K294*'WK3 - Notional GI 16-17 YIELD'!$D132</f>
        <v>0</v>
      </c>
      <c r="L651">
        <f>L294*'WK3 - Notional GI 16-17 YIELD'!$D132</f>
        <v>0</v>
      </c>
    </row>
    <row r="652" spans="3:12" hidden="1" x14ac:dyDescent="0.2">
      <c r="C652" t="str">
        <f t="shared" ref="C652:D660" si="318">C295</f>
        <v>Special rate</v>
      </c>
      <c r="D652" t="str">
        <f t="shared" si="318"/>
        <v/>
      </c>
      <c r="F652">
        <f>F295*'WK3 - Notional GI 16-17 YIELD'!$D133</f>
        <v>0</v>
      </c>
      <c r="G652">
        <f>G295*'WK3 - Notional GI 16-17 YIELD'!$D133</f>
        <v>0</v>
      </c>
      <c r="H652">
        <f>H295*'WK3 - Notional GI 16-17 YIELD'!$D133</f>
        <v>0</v>
      </c>
      <c r="I652">
        <f>I295*'WK3 - Notional GI 16-17 YIELD'!$D133</f>
        <v>0</v>
      </c>
      <c r="J652">
        <f>J295*'WK3 - Notional GI 16-17 YIELD'!$D133</f>
        <v>0</v>
      </c>
      <c r="K652">
        <f>K295*'WK3 - Notional GI 16-17 YIELD'!$D133</f>
        <v>0</v>
      </c>
      <c r="L652">
        <f>L295*'WK3 - Notional GI 16-17 YIELD'!$D133</f>
        <v>0</v>
      </c>
    </row>
    <row r="653" spans="3:12" hidden="1" x14ac:dyDescent="0.2">
      <c r="C653" t="str">
        <f t="shared" si="318"/>
        <v>Special rate</v>
      </c>
      <c r="D653" t="str">
        <f t="shared" si="318"/>
        <v/>
      </c>
      <c r="F653">
        <f>F296*'WK3 - Notional GI 16-17 YIELD'!$D134</f>
        <v>0</v>
      </c>
      <c r="G653">
        <f>G296*'WK3 - Notional GI 16-17 YIELD'!$D134</f>
        <v>0</v>
      </c>
      <c r="H653">
        <f>H296*'WK3 - Notional GI 16-17 YIELD'!$D134</f>
        <v>0</v>
      </c>
      <c r="I653">
        <f>I296*'WK3 - Notional GI 16-17 YIELD'!$D134</f>
        <v>0</v>
      </c>
      <c r="J653">
        <f>J296*'WK3 - Notional GI 16-17 YIELD'!$D134</f>
        <v>0</v>
      </c>
      <c r="K653">
        <f>K296*'WK3 - Notional GI 16-17 YIELD'!$D134</f>
        <v>0</v>
      </c>
      <c r="L653">
        <f>L296*'WK3 - Notional GI 16-17 YIELD'!$D134</f>
        <v>0</v>
      </c>
    </row>
    <row r="654" spans="3:12" hidden="1" x14ac:dyDescent="0.2">
      <c r="C654" t="str">
        <f t="shared" si="318"/>
        <v>Special rate</v>
      </c>
      <c r="D654" t="str">
        <f t="shared" si="318"/>
        <v/>
      </c>
      <c r="F654">
        <f>F297*'WK3 - Notional GI 16-17 YIELD'!$D135</f>
        <v>0</v>
      </c>
      <c r="G654">
        <f>G297*'WK3 - Notional GI 16-17 YIELD'!$D135</f>
        <v>0</v>
      </c>
      <c r="H654">
        <f>H297*'WK3 - Notional GI 16-17 YIELD'!$D135</f>
        <v>0</v>
      </c>
      <c r="I654">
        <f>I297*'WK3 - Notional GI 16-17 YIELD'!$D135</f>
        <v>0</v>
      </c>
      <c r="J654">
        <f>J297*'WK3 - Notional GI 16-17 YIELD'!$D135</f>
        <v>0</v>
      </c>
      <c r="K654">
        <f>K297*'WK3 - Notional GI 16-17 YIELD'!$D135</f>
        <v>0</v>
      </c>
      <c r="L654">
        <f>L297*'WK3 - Notional GI 16-17 YIELD'!$D135</f>
        <v>0</v>
      </c>
    </row>
    <row r="655" spans="3:12" hidden="1" x14ac:dyDescent="0.2">
      <c r="C655" t="str">
        <f t="shared" si="318"/>
        <v>Special rate</v>
      </c>
      <c r="D655" t="str">
        <f t="shared" si="318"/>
        <v/>
      </c>
      <c r="F655">
        <f>F298*'WK3 - Notional GI 16-17 YIELD'!$D136</f>
        <v>0</v>
      </c>
      <c r="G655">
        <f>G298*'WK3 - Notional GI 16-17 YIELD'!$D136</f>
        <v>0</v>
      </c>
      <c r="H655">
        <f>H298*'WK3 - Notional GI 16-17 YIELD'!$D136</f>
        <v>0</v>
      </c>
      <c r="I655">
        <f>I298*'WK3 - Notional GI 16-17 YIELD'!$D136</f>
        <v>0</v>
      </c>
      <c r="J655">
        <f>J298*'WK3 - Notional GI 16-17 YIELD'!$D136</f>
        <v>0</v>
      </c>
      <c r="K655">
        <f>K298*'WK3 - Notional GI 16-17 YIELD'!$D136</f>
        <v>0</v>
      </c>
      <c r="L655">
        <f>L298*'WK3 - Notional GI 16-17 YIELD'!$D136</f>
        <v>0</v>
      </c>
    </row>
    <row r="656" spans="3:12" hidden="1" x14ac:dyDescent="0.2">
      <c r="C656" t="str">
        <f t="shared" si="318"/>
        <v>Special rate</v>
      </c>
      <c r="D656" t="str">
        <f t="shared" si="318"/>
        <v/>
      </c>
      <c r="F656">
        <f>F299*'WK3 - Notional GI 16-17 YIELD'!$D137</f>
        <v>0</v>
      </c>
      <c r="G656">
        <f>G299*'WK3 - Notional GI 16-17 YIELD'!$D137</f>
        <v>0</v>
      </c>
      <c r="H656">
        <f>H299*'WK3 - Notional GI 16-17 YIELD'!$D137</f>
        <v>0</v>
      </c>
      <c r="I656">
        <f>I299*'WK3 - Notional GI 16-17 YIELD'!$D137</f>
        <v>0</v>
      </c>
      <c r="J656">
        <f>J299*'WK3 - Notional GI 16-17 YIELD'!$D137</f>
        <v>0</v>
      </c>
      <c r="K656">
        <f>K299*'WK3 - Notional GI 16-17 YIELD'!$D137</f>
        <v>0</v>
      </c>
      <c r="L656">
        <f>L299*'WK3 - Notional GI 16-17 YIELD'!$D137</f>
        <v>0</v>
      </c>
    </row>
    <row r="657" spans="3:13" hidden="1" x14ac:dyDescent="0.2">
      <c r="C657" t="str">
        <f t="shared" si="318"/>
        <v>Special rate</v>
      </c>
      <c r="D657" t="str">
        <f t="shared" si="318"/>
        <v/>
      </c>
      <c r="F657">
        <f>F300*'WK3 - Notional GI 16-17 YIELD'!$D138</f>
        <v>0</v>
      </c>
      <c r="G657">
        <f>G300*'WK3 - Notional GI 16-17 YIELD'!$D138</f>
        <v>0</v>
      </c>
      <c r="H657">
        <f>H300*'WK3 - Notional GI 16-17 YIELD'!$D138</f>
        <v>0</v>
      </c>
      <c r="I657">
        <f>I300*'WK3 - Notional GI 16-17 YIELD'!$D138</f>
        <v>0</v>
      </c>
      <c r="J657">
        <f>J300*'WK3 - Notional GI 16-17 YIELD'!$D138</f>
        <v>0</v>
      </c>
      <c r="K657">
        <f>K300*'WK3 - Notional GI 16-17 YIELD'!$D138</f>
        <v>0</v>
      </c>
      <c r="L657">
        <f>L300*'WK3 - Notional GI 16-17 YIELD'!$D138</f>
        <v>0</v>
      </c>
    </row>
    <row r="658" spans="3:13" hidden="1" x14ac:dyDescent="0.2">
      <c r="C658" t="str">
        <f t="shared" si="318"/>
        <v>Special rate</v>
      </c>
      <c r="D658" t="str">
        <f t="shared" si="318"/>
        <v/>
      </c>
      <c r="F658">
        <f>F301*'WK3 - Notional GI 16-17 YIELD'!$D139</f>
        <v>0</v>
      </c>
      <c r="G658">
        <f>G301*'WK3 - Notional GI 16-17 YIELD'!$D139</f>
        <v>0</v>
      </c>
      <c r="H658">
        <f>H301*'WK3 - Notional GI 16-17 YIELD'!$D139</f>
        <v>0</v>
      </c>
      <c r="I658">
        <f>I301*'WK3 - Notional GI 16-17 YIELD'!$D139</f>
        <v>0</v>
      </c>
      <c r="J658">
        <f>J301*'WK3 - Notional GI 16-17 YIELD'!$D139</f>
        <v>0</v>
      </c>
      <c r="K658">
        <f>K301*'WK3 - Notional GI 16-17 YIELD'!$D139</f>
        <v>0</v>
      </c>
      <c r="L658">
        <f>L301*'WK3 - Notional GI 16-17 YIELD'!$D139</f>
        <v>0</v>
      </c>
    </row>
    <row r="659" spans="3:13" hidden="1" x14ac:dyDescent="0.2">
      <c r="C659" t="str">
        <f t="shared" si="318"/>
        <v>Special rate</v>
      </c>
      <c r="D659" t="str">
        <f t="shared" si="318"/>
        <v/>
      </c>
      <c r="F659">
        <f>F302*'WK3 - Notional GI 16-17 YIELD'!$D140</f>
        <v>0</v>
      </c>
      <c r="G659">
        <f>G302*'WK3 - Notional GI 16-17 YIELD'!$D140</f>
        <v>0</v>
      </c>
      <c r="H659">
        <f>H302*'WK3 - Notional GI 16-17 YIELD'!$D140</f>
        <v>0</v>
      </c>
      <c r="I659">
        <f>I302*'WK3 - Notional GI 16-17 YIELD'!$D140</f>
        <v>0</v>
      </c>
      <c r="J659">
        <f>J302*'WK3 - Notional GI 16-17 YIELD'!$D140</f>
        <v>0</v>
      </c>
      <c r="K659">
        <f>K302*'WK3 - Notional GI 16-17 YIELD'!$D140</f>
        <v>0</v>
      </c>
      <c r="L659">
        <f>L302*'WK3 - Notional GI 16-17 YIELD'!$D140</f>
        <v>0</v>
      </c>
    </row>
    <row r="660" spans="3:13" hidden="1" x14ac:dyDescent="0.2">
      <c r="C660" t="str">
        <f t="shared" si="318"/>
        <v>Special rate</v>
      </c>
      <c r="D660" t="str">
        <f t="shared" si="318"/>
        <v/>
      </c>
      <c r="F660">
        <f>F303*'WK3 - Notional GI 16-17 YIELD'!$D141</f>
        <v>0</v>
      </c>
      <c r="G660">
        <f>G303*'WK3 - Notional GI 16-17 YIELD'!$D141</f>
        <v>0</v>
      </c>
      <c r="H660">
        <f>H303*'WK3 - Notional GI 16-17 YIELD'!$D141</f>
        <v>0</v>
      </c>
      <c r="I660">
        <f>I303*'WK3 - Notional GI 16-17 YIELD'!$D141</f>
        <v>0</v>
      </c>
      <c r="J660">
        <f>J303*'WK3 - Notional GI 16-17 YIELD'!$D141</f>
        <v>0</v>
      </c>
      <c r="K660">
        <f>K303*'WK3 - Notional GI 16-17 YIELD'!$D141</f>
        <v>0</v>
      </c>
      <c r="L660">
        <f>L303*'WK3 - Notional GI 16-17 YIELD'!$D141</f>
        <v>0</v>
      </c>
    </row>
    <row r="661" spans="3:13" s="163" customFormat="1" hidden="1" x14ac:dyDescent="0.2">
      <c r="D661" s="163" t="str">
        <f>D537</f>
        <v>TOTAL INCOME FROM MINING</v>
      </c>
      <c r="F661" s="163">
        <f>SUM(F641:F660)</f>
        <v>0</v>
      </c>
      <c r="G661" s="163">
        <f t="shared" ref="G661:L661" si="319">SUM(G641:G660)</f>
        <v>0</v>
      </c>
      <c r="H661" s="163">
        <f t="shared" si="319"/>
        <v>0</v>
      </c>
      <c r="I661" s="163">
        <f t="shared" si="319"/>
        <v>0</v>
      </c>
      <c r="J661" s="163">
        <f t="shared" si="319"/>
        <v>0</v>
      </c>
      <c r="K661" s="163">
        <f t="shared" si="319"/>
        <v>0</v>
      </c>
      <c r="L661" s="163">
        <f t="shared" si="319"/>
        <v>0</v>
      </c>
      <c r="M661">
        <f>SUM(M641:M660)</f>
        <v>0</v>
      </c>
    </row>
    <row r="662" spans="3:13" hidden="1" x14ac:dyDescent="0.2"/>
  </sheetData>
  <sheetProtection password="CC77" sheet="1"/>
  <mergeCells count="145">
    <mergeCell ref="AB345:AE345"/>
    <mergeCell ref="AF345:AI345"/>
    <mergeCell ref="AJ345:AM345"/>
    <mergeCell ref="T345:W345"/>
    <mergeCell ref="X345:AA345"/>
    <mergeCell ref="N345:O345"/>
    <mergeCell ref="P345:S345"/>
    <mergeCell ref="AF399:AI399"/>
    <mergeCell ref="AJ399:AM399"/>
    <mergeCell ref="C401:D401"/>
    <mergeCell ref="C399:D399"/>
    <mergeCell ref="N399:O399"/>
    <mergeCell ref="P399:S399"/>
    <mergeCell ref="T399:W399"/>
    <mergeCell ref="X399:AA399"/>
    <mergeCell ref="C410:D410"/>
    <mergeCell ref="C405:D405"/>
    <mergeCell ref="C406:D406"/>
    <mergeCell ref="C407:D407"/>
    <mergeCell ref="C408:D408"/>
    <mergeCell ref="C402:D402"/>
    <mergeCell ref="C403:D403"/>
    <mergeCell ref="C404:D404"/>
    <mergeCell ref="C409:D409"/>
    <mergeCell ref="C391:D391"/>
    <mergeCell ref="C392:D392"/>
    <mergeCell ref="C393:D393"/>
    <mergeCell ref="F398:L398"/>
    <mergeCell ref="C387:D387"/>
    <mergeCell ref="C388:D388"/>
    <mergeCell ref="C389:D389"/>
    <mergeCell ref="C390:D390"/>
    <mergeCell ref="AB399:AE399"/>
    <mergeCell ref="N398:AM398"/>
    <mergeCell ref="C378:D378"/>
    <mergeCell ref="AB372:AE372"/>
    <mergeCell ref="AF372:AI372"/>
    <mergeCell ref="C383:D383"/>
    <mergeCell ref="C384:D384"/>
    <mergeCell ref="C385:D385"/>
    <mergeCell ref="C386:D386"/>
    <mergeCell ref="C379:D379"/>
    <mergeCell ref="C380:D380"/>
    <mergeCell ref="C381:D381"/>
    <mergeCell ref="C382:D382"/>
    <mergeCell ref="C374:D374"/>
    <mergeCell ref="C372:D372"/>
    <mergeCell ref="N372:O372"/>
    <mergeCell ref="P372:S372"/>
    <mergeCell ref="T372:W372"/>
    <mergeCell ref="X372:AA372"/>
    <mergeCell ref="C375:D375"/>
    <mergeCell ref="C376:D376"/>
    <mergeCell ref="C377:D377"/>
    <mergeCell ref="C359:D359"/>
    <mergeCell ref="C352:D352"/>
    <mergeCell ref="C353:D353"/>
    <mergeCell ref="C354:D354"/>
    <mergeCell ref="C355:D355"/>
    <mergeCell ref="C364:D364"/>
    <mergeCell ref="C365:D365"/>
    <mergeCell ref="C366:D366"/>
    <mergeCell ref="F371:L371"/>
    <mergeCell ref="C360:D360"/>
    <mergeCell ref="C361:D361"/>
    <mergeCell ref="C362:D362"/>
    <mergeCell ref="C363:D363"/>
    <mergeCell ref="C348:D348"/>
    <mergeCell ref="C349:D349"/>
    <mergeCell ref="C350:D350"/>
    <mergeCell ref="C351:D351"/>
    <mergeCell ref="C347:D347"/>
    <mergeCell ref="C345:D345"/>
    <mergeCell ref="C356:D356"/>
    <mergeCell ref="C357:D357"/>
    <mergeCell ref="C358:D358"/>
    <mergeCell ref="C331:D331"/>
    <mergeCell ref="C332:D332"/>
    <mergeCell ref="C333:D333"/>
    <mergeCell ref="C326:D326"/>
    <mergeCell ref="C327:D327"/>
    <mergeCell ref="C328:D328"/>
    <mergeCell ref="C329:D329"/>
    <mergeCell ref="C338:D338"/>
    <mergeCell ref="C339:D339"/>
    <mergeCell ref="C334:D334"/>
    <mergeCell ref="C335:D335"/>
    <mergeCell ref="C336:D336"/>
    <mergeCell ref="C337:D337"/>
    <mergeCell ref="C323:D323"/>
    <mergeCell ref="C324:D324"/>
    <mergeCell ref="C325:D325"/>
    <mergeCell ref="C318:D318"/>
    <mergeCell ref="C319:D319"/>
    <mergeCell ref="C320:D320"/>
    <mergeCell ref="C321:D321"/>
    <mergeCell ref="C322:D322"/>
    <mergeCell ref="C330:D330"/>
    <mergeCell ref="X22:AA22"/>
    <mergeCell ref="AB22:AE22"/>
    <mergeCell ref="X184:AA184"/>
    <mergeCell ref="AB184:AE184"/>
    <mergeCell ref="C316:D316"/>
    <mergeCell ref="C317:D317"/>
    <mergeCell ref="C312:D312"/>
    <mergeCell ref="N312:O312"/>
    <mergeCell ref="N184:O184"/>
    <mergeCell ref="F183:L183"/>
    <mergeCell ref="N183:AM183"/>
    <mergeCell ref="C314:D314"/>
    <mergeCell ref="C315:D315"/>
    <mergeCell ref="F311:L311"/>
    <mergeCell ref="X312:AA312"/>
    <mergeCell ref="AB312:AE312"/>
    <mergeCell ref="AF312:AI312"/>
    <mergeCell ref="AJ312:AM312"/>
    <mergeCell ref="N311:AM311"/>
    <mergeCell ref="P312:S312"/>
    <mergeCell ref="T312:W312"/>
    <mergeCell ref="N57:AM57"/>
    <mergeCell ref="AB58:AE58"/>
    <mergeCell ref="F344:L344"/>
    <mergeCell ref="AJ372:AM372"/>
    <mergeCell ref="N344:AM344"/>
    <mergeCell ref="N371:AM371"/>
    <mergeCell ref="C2:G2"/>
    <mergeCell ref="C4:L4"/>
    <mergeCell ref="F57:L57"/>
    <mergeCell ref="T184:W184"/>
    <mergeCell ref="AF184:AI184"/>
    <mergeCell ref="AJ184:AM184"/>
    <mergeCell ref="T58:W58"/>
    <mergeCell ref="P22:S22"/>
    <mergeCell ref="T22:W22"/>
    <mergeCell ref="X58:AA58"/>
    <mergeCell ref="AF58:AI58"/>
    <mergeCell ref="AJ58:AM58"/>
    <mergeCell ref="P184:S184"/>
    <mergeCell ref="N58:O58"/>
    <mergeCell ref="P58:S58"/>
    <mergeCell ref="F21:L21"/>
    <mergeCell ref="N21:AM21"/>
    <mergeCell ref="AF22:AI22"/>
    <mergeCell ref="AJ22:AM22"/>
    <mergeCell ref="N22:O22"/>
  </mergeCells>
  <phoneticPr fontId="17" type="noConversion"/>
  <dataValidations count="2">
    <dataValidation type="list" showInputMessage="1" showErrorMessage="1" sqref="C305">
      <formula1>$C$412:$C$417</formula1>
    </dataValidation>
    <dataValidation type="decimal" operator="greaterThan" allowBlank="1" showInputMessage="1" showErrorMessage="1" errorTitle="Minimum Amounts" error="Enter the proposed minimum amount for each category or sub-category." sqref="F45:F53 H45:H53 J45:J53">
      <formula1>0</formula1>
    </dataValidation>
  </dataValidations>
  <printOptions horizontalCentered="1"/>
  <pageMargins left="0.31496062992125984" right="0.31496062992125984" top="0.35433070866141736" bottom="0.35433070866141736" header="0.11811023622047245" footer="0.11811023622047245"/>
  <pageSetup paperSize="9" scale="36" fitToHeight="0" pageOrder="overThenDown" orientation="landscape" r:id="rId1"/>
  <headerFooter alignWithMargins="0"/>
  <rowBreaks count="2" manualBreakCount="2">
    <brk id="306" min="1" max="39" man="1"/>
    <brk id="367" min="1" max="39"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AV457"/>
  <sheetViews>
    <sheetView showGridLines="0" view="pageBreakPreview" topLeftCell="B90" zoomScaleNormal="100" zoomScaleSheetLayoutView="100" workbookViewId="0">
      <selection activeCell="H90" sqref="H90:M103"/>
    </sheetView>
  </sheetViews>
  <sheetFormatPr defaultRowHeight="12" x14ac:dyDescent="0.2"/>
  <cols>
    <col min="1" max="1" width="2.7109375" hidden="1" customWidth="1"/>
    <col min="2" max="2" width="1.7109375" customWidth="1"/>
    <col min="3" max="3" width="21.85546875" customWidth="1"/>
    <col min="4" max="4" width="23.5703125" customWidth="1"/>
    <col min="5" max="5" width="18.5703125" style="120" customWidth="1"/>
    <col min="6" max="6" width="12.7109375" customWidth="1"/>
    <col min="7" max="12" width="12.85546875" customWidth="1"/>
    <col min="13" max="13" width="12.7109375" customWidth="1"/>
    <col min="14" max="14" width="5.140625" customWidth="1"/>
    <col min="15" max="15" width="1.85546875" customWidth="1"/>
    <col min="16" max="16" width="19.42578125" customWidth="1"/>
    <col min="17" max="17" width="12.7109375" customWidth="1"/>
    <col min="18" max="18" width="9.5703125" customWidth="1"/>
    <col min="19" max="19" width="12.7109375" customWidth="1"/>
    <col min="20" max="20" width="9.5703125" customWidth="1"/>
    <col min="21" max="21" width="12.7109375" customWidth="1"/>
    <col min="22" max="22" width="9.5703125" customWidth="1"/>
    <col min="23" max="23" width="12.7109375" customWidth="1"/>
    <col min="24" max="24" width="9.5703125" customWidth="1"/>
    <col min="25" max="25" width="12.7109375" customWidth="1"/>
    <col min="26" max="26" width="9.5703125" customWidth="1"/>
    <col min="27" max="27" width="12.7109375" customWidth="1"/>
    <col min="28" max="28" width="9.5703125" customWidth="1"/>
    <col min="29" max="29" width="12.7109375" customWidth="1"/>
    <col min="30" max="30" width="9.5703125" customWidth="1"/>
    <col min="31" max="31" width="18.85546875" hidden="1" customWidth="1"/>
    <col min="32" max="32" width="1.140625" customWidth="1"/>
    <col min="33" max="33" width="1" customWidth="1"/>
    <col min="34" max="34" width="18.85546875" customWidth="1"/>
    <col min="35" max="35" width="12.7109375" customWidth="1"/>
    <col min="36" max="36" width="9.5703125" customWidth="1"/>
    <col min="37" max="37" width="12.7109375" customWidth="1"/>
    <col min="38" max="38" width="9.7109375" customWidth="1"/>
    <col min="39" max="39" width="12.7109375" customWidth="1"/>
    <col min="40" max="40" width="9.5703125" customWidth="1"/>
    <col min="41" max="41" width="12.7109375" customWidth="1"/>
    <col min="42" max="42" width="9.5703125" customWidth="1"/>
    <col min="43" max="43" width="12.7109375" customWidth="1"/>
    <col min="44" max="44" width="9.5703125" customWidth="1"/>
    <col min="45" max="45" width="12.85546875" customWidth="1"/>
    <col min="46" max="46" width="9.7109375" customWidth="1"/>
    <col min="47" max="47" width="1.140625" customWidth="1"/>
  </cols>
  <sheetData>
    <row r="1" spans="1:47" x14ac:dyDescent="0.2">
      <c r="A1" s="25"/>
      <c r="B1" s="38"/>
      <c r="C1" s="38"/>
      <c r="D1" s="38"/>
      <c r="E1" s="216"/>
      <c r="F1" s="38"/>
      <c r="G1" s="38"/>
      <c r="H1" s="38"/>
      <c r="I1" s="38"/>
      <c r="J1" s="38"/>
      <c r="K1" s="38"/>
      <c r="L1" s="38"/>
      <c r="M1" s="38"/>
      <c r="N1" s="38"/>
      <c r="O1" s="38"/>
      <c r="P1" s="38"/>
      <c r="Q1" s="38"/>
      <c r="R1" s="38"/>
      <c r="S1" s="38"/>
      <c r="T1" s="38"/>
      <c r="U1" s="38"/>
      <c r="V1" s="38"/>
      <c r="W1" s="38"/>
      <c r="X1" s="38"/>
      <c r="Y1" s="38"/>
      <c r="Z1" s="38"/>
      <c r="AA1" s="38"/>
      <c r="AB1" s="38"/>
      <c r="AC1" s="38"/>
      <c r="AD1" s="38"/>
      <c r="AE1" s="38"/>
      <c r="AF1" s="38"/>
      <c r="AG1" s="38"/>
      <c r="AH1" s="38"/>
      <c r="AI1" s="38"/>
      <c r="AJ1" s="38"/>
      <c r="AK1" s="38"/>
      <c r="AL1" s="38"/>
      <c r="AM1" s="38"/>
      <c r="AN1" s="38"/>
      <c r="AO1" s="38"/>
      <c r="AP1" s="38"/>
      <c r="AQ1" s="38"/>
      <c r="AR1" s="38"/>
      <c r="AS1" s="38"/>
      <c r="AT1" s="38"/>
      <c r="AU1" s="38"/>
    </row>
    <row r="2" spans="1:47" ht="15.75" x14ac:dyDescent="0.25">
      <c r="A2" s="26"/>
      <c r="B2" s="38"/>
      <c r="C2" s="844" t="str">
        <f>'WK1 - Identification'!E11</f>
        <v>Bellingen Shire Council</v>
      </c>
      <c r="D2" s="845"/>
      <c r="E2" s="845"/>
      <c r="F2" s="845"/>
      <c r="G2" s="845"/>
      <c r="H2" s="845"/>
      <c r="I2" s="846"/>
      <c r="J2" s="209"/>
      <c r="K2" s="209"/>
      <c r="L2" s="209"/>
      <c r="M2" s="209"/>
      <c r="N2" s="209"/>
      <c r="O2" s="209"/>
      <c r="P2" s="209"/>
      <c r="Q2" s="209"/>
      <c r="R2" s="38"/>
      <c r="S2" s="38"/>
      <c r="T2" s="38"/>
      <c r="U2" s="38"/>
      <c r="V2" s="38"/>
      <c r="W2" s="38"/>
      <c r="X2" s="38"/>
      <c r="Y2" s="38"/>
      <c r="Z2" s="38"/>
      <c r="AA2" s="38"/>
      <c r="AB2" s="38"/>
      <c r="AC2" s="38"/>
      <c r="AD2" s="38"/>
      <c r="AE2" s="38"/>
      <c r="AF2" s="38"/>
      <c r="AG2" s="38"/>
      <c r="AH2" s="38"/>
      <c r="AI2" s="38"/>
      <c r="AJ2" s="38"/>
      <c r="AK2" s="38"/>
      <c r="AL2" s="38"/>
      <c r="AM2" s="38"/>
      <c r="AN2" s="38"/>
      <c r="AO2" s="38"/>
      <c r="AP2" s="38"/>
      <c r="AQ2" s="38"/>
      <c r="AR2" s="215" t="s">
        <v>21</v>
      </c>
      <c r="AS2" s="215"/>
      <c r="AT2" s="215"/>
      <c r="AU2" s="215"/>
    </row>
    <row r="3" spans="1:47" x14ac:dyDescent="0.2">
      <c r="A3" s="26"/>
      <c r="B3" s="38"/>
      <c r="C3" s="38"/>
      <c r="D3" s="38"/>
      <c r="E3" s="216"/>
      <c r="F3" s="38"/>
      <c r="G3" s="38"/>
      <c r="H3" s="38"/>
      <c r="I3" s="38"/>
      <c r="J3" s="38"/>
      <c r="K3" s="38"/>
      <c r="L3" s="38"/>
      <c r="M3" s="38"/>
      <c r="N3" s="38"/>
      <c r="O3" s="38"/>
      <c r="P3" s="38"/>
      <c r="Q3" s="38"/>
      <c r="R3" s="38"/>
      <c r="S3" s="38"/>
      <c r="T3" s="38"/>
      <c r="U3" s="38"/>
      <c r="V3" s="38"/>
      <c r="W3" s="38"/>
      <c r="X3" s="38"/>
      <c r="Y3" s="38"/>
      <c r="Z3" s="38"/>
      <c r="AA3" s="38"/>
      <c r="AB3" s="38"/>
      <c r="AC3" s="38"/>
      <c r="AD3" s="38"/>
      <c r="AE3" s="38"/>
      <c r="AF3" s="38"/>
      <c r="AG3" s="38"/>
      <c r="AH3" s="38"/>
      <c r="AI3" s="38"/>
      <c r="AJ3" s="38"/>
      <c r="AK3" s="38"/>
      <c r="AL3" s="38"/>
      <c r="AM3" s="38"/>
      <c r="AN3" s="38"/>
      <c r="AO3" s="38"/>
      <c r="AP3" s="38"/>
      <c r="AQ3" s="38"/>
      <c r="AR3" s="38"/>
      <c r="AS3" s="38"/>
      <c r="AT3" s="38"/>
      <c r="AU3" s="38"/>
    </row>
    <row r="4" spans="1:47" ht="30" x14ac:dyDescent="0.4">
      <c r="A4" s="26"/>
      <c r="B4" s="38"/>
      <c r="C4" s="832" t="s">
        <v>375</v>
      </c>
      <c r="D4" s="832"/>
      <c r="E4" s="832"/>
      <c r="F4" s="832"/>
      <c r="G4" s="832"/>
      <c r="H4" s="832"/>
      <c r="I4" s="832"/>
      <c r="J4" s="832"/>
      <c r="K4" s="832"/>
      <c r="L4" s="832"/>
      <c r="M4" s="832"/>
      <c r="N4" s="217"/>
      <c r="O4" s="217"/>
      <c r="P4" s="217"/>
      <c r="Q4" s="217"/>
      <c r="R4" s="217"/>
      <c r="S4" s="217"/>
      <c r="T4" s="217"/>
      <c r="U4" s="217"/>
      <c r="V4" s="217"/>
      <c r="W4" s="217"/>
      <c r="X4" s="217"/>
      <c r="Y4" s="217"/>
      <c r="Z4" s="217"/>
      <c r="AA4" s="217"/>
      <c r="AB4" s="217"/>
      <c r="AC4" s="217"/>
      <c r="AD4" s="217"/>
      <c r="AE4" s="217"/>
      <c r="AF4" s="38"/>
      <c r="AG4" s="38"/>
      <c r="AH4" s="217"/>
      <c r="AI4" s="217"/>
      <c r="AJ4" s="217"/>
      <c r="AK4" s="217"/>
      <c r="AL4" s="217"/>
      <c r="AM4" s="217"/>
      <c r="AN4" s="217"/>
      <c r="AO4" s="217"/>
      <c r="AP4" s="217"/>
      <c r="AQ4" s="217"/>
      <c r="AR4" s="217"/>
      <c r="AS4" s="217"/>
      <c r="AT4" s="217"/>
      <c r="AU4" s="217"/>
    </row>
    <row r="5" spans="1:47" x14ac:dyDescent="0.2">
      <c r="A5" s="26"/>
      <c r="B5" s="38"/>
      <c r="C5" s="38"/>
      <c r="D5" s="38"/>
      <c r="E5" s="216"/>
      <c r="F5" s="38"/>
      <c r="G5" s="38"/>
      <c r="H5" s="38"/>
      <c r="I5" s="38"/>
      <c r="J5" s="38"/>
      <c r="K5" s="38"/>
      <c r="L5" s="38"/>
      <c r="M5" s="38"/>
      <c r="N5" s="38"/>
      <c r="O5" s="38"/>
      <c r="P5" s="38"/>
      <c r="Q5" s="38"/>
      <c r="R5" s="38"/>
      <c r="S5" s="38"/>
      <c r="T5" s="38"/>
      <c r="U5" s="38"/>
      <c r="V5" s="38"/>
      <c r="W5" s="38"/>
      <c r="X5" s="38"/>
      <c r="Y5" s="38"/>
      <c r="Z5" s="38"/>
      <c r="AA5" s="38"/>
      <c r="AB5" s="38"/>
      <c r="AC5" s="38"/>
      <c r="AD5" s="38"/>
      <c r="AE5" s="38"/>
      <c r="AF5" s="38"/>
      <c r="AG5" s="38"/>
      <c r="AH5" s="38"/>
      <c r="AI5" s="38"/>
      <c r="AJ5" s="38"/>
      <c r="AK5" s="38"/>
      <c r="AL5" s="38"/>
      <c r="AM5" s="38"/>
      <c r="AN5" s="38"/>
      <c r="AO5" s="38"/>
      <c r="AP5" s="38"/>
      <c r="AQ5" s="38"/>
      <c r="AR5" s="38"/>
      <c r="AS5" s="38"/>
      <c r="AT5" s="38"/>
      <c r="AU5" s="38"/>
    </row>
    <row r="6" spans="1:47" ht="18" x14ac:dyDescent="0.25">
      <c r="A6" s="26"/>
      <c r="B6" s="38"/>
      <c r="C6" s="38"/>
      <c r="D6" s="38"/>
      <c r="E6" s="216"/>
      <c r="F6" s="37" t="s">
        <v>945</v>
      </c>
      <c r="G6" s="37"/>
      <c r="H6" s="37"/>
      <c r="I6" s="38"/>
      <c r="J6" s="38"/>
      <c r="K6" s="38"/>
      <c r="L6" s="38"/>
      <c r="M6" s="38"/>
      <c r="N6" s="38"/>
      <c r="O6" s="38"/>
      <c r="P6" s="38"/>
      <c r="Q6" s="38"/>
      <c r="R6" s="38"/>
      <c r="S6" s="38"/>
      <c r="T6" s="38"/>
      <c r="U6" s="38"/>
      <c r="V6" s="38"/>
      <c r="W6" s="38"/>
      <c r="X6" s="38"/>
      <c r="Y6" s="38"/>
      <c r="Z6" s="38"/>
      <c r="AA6" s="38"/>
      <c r="AB6" s="38"/>
      <c r="AC6" s="38"/>
      <c r="AD6" s="38"/>
      <c r="AE6" s="38"/>
      <c r="AF6" s="38"/>
      <c r="AG6" s="38"/>
      <c r="AH6" s="38"/>
      <c r="AI6" s="38"/>
      <c r="AJ6" s="38"/>
      <c r="AK6" s="38"/>
      <c r="AL6" s="38"/>
      <c r="AM6" s="38"/>
      <c r="AN6" s="38"/>
      <c r="AO6" s="38"/>
      <c r="AP6" s="38"/>
      <c r="AQ6" s="38"/>
      <c r="AR6" s="38"/>
      <c r="AS6" s="38"/>
      <c r="AT6" s="38"/>
      <c r="AU6" s="38"/>
    </row>
    <row r="7" spans="1:47" x14ac:dyDescent="0.2">
      <c r="A7" s="26"/>
      <c r="B7" s="38"/>
      <c r="C7" s="38"/>
      <c r="D7" s="38"/>
      <c r="E7" s="216"/>
      <c r="F7" s="38"/>
      <c r="G7" s="38"/>
      <c r="H7" s="38"/>
      <c r="I7" s="38"/>
      <c r="J7" s="38"/>
      <c r="K7" s="38"/>
      <c r="L7" s="38"/>
      <c r="M7" s="38"/>
      <c r="N7" s="38"/>
      <c r="O7" s="38"/>
      <c r="P7" s="38"/>
      <c r="Q7" s="38"/>
      <c r="R7" s="38"/>
      <c r="S7" s="38"/>
      <c r="T7" s="38"/>
      <c r="U7" s="38"/>
      <c r="V7" s="38"/>
      <c r="W7" s="38"/>
      <c r="X7" s="38"/>
      <c r="Y7" s="38"/>
      <c r="Z7" s="38"/>
      <c r="AA7" s="38"/>
      <c r="AB7" s="38"/>
      <c r="AC7" s="38"/>
      <c r="AD7" s="38"/>
      <c r="AE7" s="38"/>
      <c r="AF7" s="38"/>
      <c r="AG7" s="38"/>
      <c r="AH7" s="38"/>
      <c r="AI7" s="38"/>
      <c r="AJ7" s="38"/>
      <c r="AK7" s="38"/>
      <c r="AL7" s="38"/>
      <c r="AM7" s="38"/>
      <c r="AN7" s="38"/>
      <c r="AO7" s="38"/>
      <c r="AP7" s="38"/>
      <c r="AQ7" s="38"/>
      <c r="AR7" s="38"/>
      <c r="AS7" s="38"/>
      <c r="AT7" s="38"/>
      <c r="AU7" s="38"/>
    </row>
    <row r="8" spans="1:47" ht="23.25" x14ac:dyDescent="0.35">
      <c r="A8" s="27"/>
      <c r="B8" s="81"/>
      <c r="C8" s="870" t="s">
        <v>751</v>
      </c>
      <c r="D8" s="870"/>
      <c r="E8" s="870"/>
      <c r="F8" s="870"/>
      <c r="G8" s="870"/>
      <c r="H8" s="870"/>
      <c r="I8" s="870"/>
      <c r="J8" s="870"/>
      <c r="K8" s="870"/>
      <c r="L8" s="870"/>
      <c r="M8" s="870"/>
      <c r="N8" s="218"/>
      <c r="O8" s="218"/>
      <c r="P8" s="218"/>
      <c r="Q8" s="218"/>
      <c r="R8" s="218"/>
      <c r="S8" s="218"/>
      <c r="T8" s="218"/>
      <c r="U8" s="218"/>
      <c r="V8" s="218"/>
      <c r="W8" s="218"/>
      <c r="X8" s="218"/>
      <c r="Y8" s="218"/>
      <c r="Z8" s="218"/>
      <c r="AA8" s="218"/>
      <c r="AB8" s="218"/>
      <c r="AC8" s="218"/>
      <c r="AD8" s="218"/>
      <c r="AE8" s="218"/>
      <c r="AF8" s="38"/>
      <c r="AG8" s="38"/>
      <c r="AH8" s="218"/>
      <c r="AI8" s="218"/>
      <c r="AJ8" s="218"/>
      <c r="AK8" s="218"/>
      <c r="AL8" s="218"/>
      <c r="AM8" s="218"/>
      <c r="AN8" s="218"/>
      <c r="AO8" s="218"/>
      <c r="AP8" s="218"/>
      <c r="AQ8" s="218"/>
      <c r="AR8" s="218"/>
      <c r="AS8" s="218"/>
      <c r="AT8" s="218"/>
      <c r="AU8" s="218"/>
    </row>
    <row r="9" spans="1:47" ht="15" x14ac:dyDescent="0.2">
      <c r="A9" s="26"/>
      <c r="B9" s="38"/>
      <c r="C9" s="780" t="s">
        <v>873</v>
      </c>
      <c r="D9" s="918"/>
      <c r="E9" s="918"/>
      <c r="F9" s="918"/>
      <c r="G9" s="918"/>
      <c r="H9" s="918"/>
      <c r="I9" s="918"/>
      <c r="J9" s="918"/>
      <c r="K9" s="918"/>
      <c r="L9" s="918"/>
      <c r="M9" s="918"/>
      <c r="N9" s="38"/>
      <c r="O9" s="38"/>
      <c r="P9" s="418" t="s">
        <v>73</v>
      </c>
      <c r="Q9" s="38"/>
      <c r="R9" s="38"/>
      <c r="S9" s="38"/>
      <c r="T9" s="38"/>
      <c r="U9" s="38"/>
      <c r="V9" s="38"/>
      <c r="W9" s="38"/>
      <c r="X9" s="38"/>
      <c r="Y9" s="38"/>
      <c r="Z9" s="38"/>
      <c r="AA9" s="38"/>
      <c r="AB9" s="38"/>
      <c r="AC9" s="38"/>
      <c r="AD9" s="38"/>
      <c r="AE9" s="38"/>
      <c r="AF9" s="38"/>
      <c r="AG9" s="38"/>
      <c r="AH9" s="38"/>
      <c r="AI9" s="38"/>
      <c r="AJ9" s="38"/>
      <c r="AK9" s="38"/>
      <c r="AL9" s="38"/>
      <c r="AM9" s="38"/>
      <c r="AN9" s="38"/>
      <c r="AO9" s="38"/>
      <c r="AP9" s="38"/>
      <c r="AQ9" s="38"/>
      <c r="AR9" s="38"/>
      <c r="AS9" s="38"/>
      <c r="AT9" s="38"/>
      <c r="AU9" s="38"/>
    </row>
    <row r="10" spans="1:47" ht="15" x14ac:dyDescent="0.2">
      <c r="A10" s="26"/>
      <c r="B10" s="38"/>
      <c r="C10" s="780" t="s">
        <v>752</v>
      </c>
      <c r="D10" s="918"/>
      <c r="E10" s="918"/>
      <c r="F10" s="918"/>
      <c r="G10" s="918"/>
      <c r="H10" s="918"/>
      <c r="I10" s="918"/>
      <c r="J10" s="918"/>
      <c r="K10" s="918"/>
      <c r="L10" s="918"/>
      <c r="M10" s="918"/>
      <c r="N10" s="38"/>
      <c r="O10" s="38"/>
      <c r="P10" s="418" t="s">
        <v>76</v>
      </c>
      <c r="Q10" s="38"/>
      <c r="R10" s="38"/>
      <c r="S10" s="38"/>
      <c r="T10" s="38"/>
      <c r="U10" s="38"/>
      <c r="V10" s="38"/>
      <c r="W10" s="38"/>
      <c r="X10" s="38"/>
      <c r="Y10" s="38"/>
      <c r="Z10" s="38"/>
      <c r="AA10" s="38"/>
      <c r="AB10" s="38"/>
      <c r="AC10" s="38"/>
      <c r="AD10" s="38"/>
      <c r="AE10" s="38"/>
      <c r="AF10" s="38"/>
      <c r="AG10" s="38"/>
      <c r="AH10" s="38"/>
      <c r="AI10" s="38"/>
      <c r="AJ10" s="38"/>
      <c r="AK10" s="38"/>
      <c r="AL10" s="38"/>
      <c r="AM10" s="38"/>
      <c r="AN10" s="38"/>
      <c r="AO10" s="38"/>
      <c r="AP10" s="38"/>
      <c r="AQ10" s="38"/>
      <c r="AR10" s="38"/>
      <c r="AS10" s="38"/>
      <c r="AT10" s="38"/>
      <c r="AU10" s="38"/>
    </row>
    <row r="11" spans="1:47" ht="15" x14ac:dyDescent="0.2">
      <c r="A11" s="26"/>
      <c r="B11" s="38"/>
      <c r="C11" s="205"/>
      <c r="D11" s="205"/>
      <c r="E11" s="205"/>
      <c r="F11" s="205"/>
      <c r="G11" s="205"/>
      <c r="H11" s="205"/>
      <c r="I11" s="205"/>
      <c r="J11" s="205"/>
      <c r="K11" s="205"/>
      <c r="L11" s="205"/>
      <c r="M11" s="205"/>
      <c r="N11" s="38"/>
      <c r="O11" s="38"/>
      <c r="P11" s="418"/>
      <c r="Q11" s="38"/>
      <c r="R11" s="38"/>
      <c r="S11" s="38"/>
      <c r="T11" s="38"/>
      <c r="U11" s="38"/>
      <c r="V11" s="38"/>
      <c r="W11" s="38"/>
      <c r="X11" s="38"/>
      <c r="Y11" s="38"/>
      <c r="Z11" s="38"/>
      <c r="AA11" s="38"/>
      <c r="AB11" s="38"/>
      <c r="AC11" s="38"/>
      <c r="AD11" s="38"/>
      <c r="AE11" s="38"/>
      <c r="AF11" s="38"/>
      <c r="AG11" s="38"/>
      <c r="AH11" s="38"/>
      <c r="AI11" s="38"/>
      <c r="AJ11" s="38"/>
      <c r="AK11" s="38"/>
      <c r="AL11" s="38"/>
      <c r="AM11" s="38"/>
      <c r="AN11" s="38"/>
      <c r="AO11" s="38"/>
      <c r="AP11" s="38"/>
      <c r="AQ11" s="38"/>
      <c r="AR11" s="38"/>
      <c r="AS11" s="38"/>
      <c r="AT11" s="38"/>
      <c r="AU11" s="38"/>
    </row>
    <row r="12" spans="1:47" ht="15" x14ac:dyDescent="0.2">
      <c r="A12" s="26"/>
      <c r="B12" s="38"/>
      <c r="C12" s="780" t="s">
        <v>753</v>
      </c>
      <c r="D12" s="918"/>
      <c r="E12" s="918"/>
      <c r="F12" s="918"/>
      <c r="G12" s="918"/>
      <c r="H12" s="918"/>
      <c r="I12" s="918"/>
      <c r="J12" s="918"/>
      <c r="K12" s="918"/>
      <c r="L12" s="918"/>
      <c r="M12" s="918"/>
      <c r="N12" s="38"/>
      <c r="O12" s="38"/>
      <c r="P12" s="418" t="s">
        <v>78</v>
      </c>
      <c r="Q12" s="38"/>
      <c r="R12" s="38"/>
      <c r="S12" s="38"/>
      <c r="T12" s="38"/>
      <c r="U12" s="38"/>
      <c r="V12" s="38"/>
      <c r="W12" s="38"/>
      <c r="X12" s="38"/>
      <c r="Y12" s="38"/>
      <c r="Z12" s="38"/>
      <c r="AA12" s="38"/>
      <c r="AB12" s="38"/>
      <c r="AC12" s="38"/>
      <c r="AD12" s="38"/>
      <c r="AE12" s="38"/>
      <c r="AF12" s="38"/>
      <c r="AG12" s="38"/>
      <c r="AH12" s="38"/>
      <c r="AI12" s="38"/>
      <c r="AJ12" s="38"/>
      <c r="AK12" s="38"/>
      <c r="AL12" s="38"/>
      <c r="AM12" s="38"/>
      <c r="AN12" s="38"/>
      <c r="AO12" s="38"/>
      <c r="AP12" s="38"/>
      <c r="AQ12" s="38"/>
      <c r="AR12" s="38"/>
      <c r="AS12" s="38"/>
      <c r="AT12" s="38"/>
      <c r="AU12" s="38"/>
    </row>
    <row r="13" spans="1:47" ht="15" x14ac:dyDescent="0.2">
      <c r="A13" s="26"/>
      <c r="B13" s="38"/>
      <c r="C13" s="205"/>
      <c r="D13" s="205"/>
      <c r="E13" s="205"/>
      <c r="F13" s="205"/>
      <c r="G13" s="205"/>
      <c r="H13" s="205"/>
      <c r="I13" s="205"/>
      <c r="J13" s="205"/>
      <c r="K13" s="205"/>
      <c r="L13" s="205"/>
      <c r="M13" s="205"/>
      <c r="N13" s="205"/>
      <c r="O13" s="205"/>
      <c r="P13" s="418"/>
      <c r="Q13" s="38"/>
      <c r="R13" s="38"/>
      <c r="S13" s="38"/>
      <c r="T13" s="38"/>
      <c r="U13" s="38"/>
      <c r="V13" s="38"/>
      <c r="W13" s="38"/>
      <c r="X13" s="38"/>
      <c r="Y13" s="38"/>
      <c r="Z13" s="38"/>
      <c r="AA13" s="38"/>
      <c r="AB13" s="38"/>
      <c r="AC13" s="38"/>
      <c r="AD13" s="38"/>
      <c r="AE13" s="38"/>
      <c r="AF13" s="38"/>
      <c r="AG13" s="38"/>
      <c r="AH13" s="38"/>
      <c r="AI13" s="38"/>
      <c r="AJ13" s="38"/>
      <c r="AK13" s="38"/>
      <c r="AL13" s="38"/>
      <c r="AM13" s="38"/>
      <c r="AN13" s="38"/>
      <c r="AO13" s="38"/>
      <c r="AP13" s="38"/>
      <c r="AQ13" s="38"/>
      <c r="AR13" s="38"/>
      <c r="AS13" s="38"/>
      <c r="AT13" s="38"/>
      <c r="AU13" s="38"/>
    </row>
    <row r="14" spans="1:47" ht="15" x14ac:dyDescent="0.2">
      <c r="A14" s="26"/>
      <c r="B14" s="38"/>
      <c r="C14" s="780" t="s">
        <v>754</v>
      </c>
      <c r="D14" s="918"/>
      <c r="E14" s="918"/>
      <c r="F14" s="918"/>
      <c r="G14" s="918"/>
      <c r="H14" s="918"/>
      <c r="I14" s="918"/>
      <c r="J14" s="918"/>
      <c r="K14" s="918"/>
      <c r="L14" s="918"/>
      <c r="M14" s="918"/>
      <c r="N14" s="38"/>
      <c r="O14" s="38"/>
      <c r="P14" s="38"/>
      <c r="Q14" s="38"/>
      <c r="R14" s="38"/>
      <c r="S14" s="38"/>
      <c r="T14" s="38"/>
      <c r="U14" s="38"/>
      <c r="V14" s="38"/>
      <c r="W14" s="38"/>
      <c r="X14" s="38"/>
      <c r="Y14" s="38"/>
      <c r="Z14" s="38"/>
      <c r="AA14" s="38"/>
      <c r="AB14" s="38"/>
      <c r="AC14" s="38"/>
      <c r="AD14" s="38"/>
      <c r="AE14" s="38"/>
      <c r="AF14" s="38"/>
      <c r="AG14" s="38"/>
      <c r="AH14" s="38"/>
      <c r="AI14" s="38"/>
      <c r="AJ14" s="38"/>
      <c r="AK14" s="38"/>
      <c r="AL14" s="38"/>
      <c r="AM14" s="38"/>
      <c r="AN14" s="38"/>
      <c r="AO14" s="38"/>
      <c r="AP14" s="38"/>
      <c r="AQ14" s="38"/>
      <c r="AR14" s="38"/>
      <c r="AS14" s="38"/>
      <c r="AT14" s="38"/>
      <c r="AU14" s="38"/>
    </row>
    <row r="15" spans="1:47" ht="15" x14ac:dyDescent="0.2">
      <c r="A15" s="26"/>
      <c r="B15" s="38"/>
      <c r="C15" s="205" t="s">
        <v>4</v>
      </c>
      <c r="D15" s="305"/>
      <c r="E15" s="305"/>
      <c r="F15" s="305"/>
      <c r="G15" s="305"/>
      <c r="H15" s="305"/>
      <c r="I15" s="305"/>
      <c r="J15" s="305"/>
      <c r="K15" s="305"/>
      <c r="L15" s="305"/>
      <c r="M15" s="305"/>
      <c r="N15" s="38"/>
      <c r="O15" s="38"/>
      <c r="P15" s="38"/>
      <c r="Q15" s="38"/>
      <c r="R15" s="38"/>
      <c r="S15" s="38"/>
      <c r="T15" s="38"/>
      <c r="U15" s="38"/>
      <c r="V15" s="38"/>
      <c r="W15" s="38"/>
      <c r="X15" s="38"/>
      <c r="Y15" s="38"/>
      <c r="Z15" s="38"/>
      <c r="AA15" s="38"/>
      <c r="AB15" s="38"/>
      <c r="AC15" s="38"/>
      <c r="AD15" s="38"/>
      <c r="AE15" s="38"/>
      <c r="AF15" s="38"/>
      <c r="AG15" s="38"/>
      <c r="AH15" s="38"/>
      <c r="AI15" s="38"/>
      <c r="AJ15" s="38"/>
      <c r="AK15" s="38"/>
      <c r="AL15" s="38"/>
      <c r="AM15" s="38"/>
      <c r="AN15" s="38"/>
      <c r="AO15" s="38"/>
      <c r="AP15" s="38"/>
      <c r="AQ15" s="38"/>
      <c r="AR15" s="38"/>
      <c r="AS15" s="38"/>
      <c r="AT15" s="38"/>
      <c r="AU15" s="38"/>
    </row>
    <row r="16" spans="1:47" ht="15" x14ac:dyDescent="0.2">
      <c r="A16" s="26"/>
      <c r="B16" s="38"/>
      <c r="C16" s="205"/>
      <c r="D16" s="305"/>
      <c r="E16" s="305"/>
      <c r="F16" s="305"/>
      <c r="G16" s="305"/>
      <c r="H16" s="305"/>
      <c r="I16" s="305"/>
      <c r="J16" s="305"/>
      <c r="K16" s="305"/>
      <c r="L16" s="305"/>
      <c r="M16" s="305"/>
      <c r="N16" s="38"/>
      <c r="O16" s="38"/>
      <c r="P16" s="38"/>
      <c r="Q16" s="38"/>
      <c r="R16" s="38"/>
      <c r="S16" s="38"/>
      <c r="T16" s="38"/>
      <c r="U16" s="38"/>
      <c r="V16" s="38"/>
      <c r="W16" s="38"/>
      <c r="X16" s="38"/>
      <c r="Y16" s="38"/>
      <c r="Z16" s="38"/>
      <c r="AA16" s="38"/>
      <c r="AB16" s="38"/>
      <c r="AC16" s="38"/>
      <c r="AD16" s="38"/>
      <c r="AE16" s="38"/>
      <c r="AF16" s="38"/>
      <c r="AG16" s="38"/>
      <c r="AH16" s="38"/>
      <c r="AI16" s="38"/>
      <c r="AJ16" s="38"/>
      <c r="AK16" s="38"/>
      <c r="AL16" s="38"/>
      <c r="AM16" s="38"/>
      <c r="AN16" s="38"/>
      <c r="AO16" s="38"/>
      <c r="AP16" s="38"/>
      <c r="AQ16" s="38"/>
      <c r="AR16" s="38"/>
      <c r="AS16" s="38"/>
      <c r="AT16" s="38"/>
      <c r="AU16" s="38"/>
    </row>
    <row r="17" spans="1:48" ht="15.75" x14ac:dyDescent="0.25">
      <c r="A17" s="26"/>
      <c r="B17" s="38"/>
      <c r="C17" s="919" t="s">
        <v>755</v>
      </c>
      <c r="D17" s="919"/>
      <c r="E17" s="919"/>
      <c r="F17" s="919"/>
      <c r="G17" s="919"/>
      <c r="H17" s="919"/>
      <c r="I17" s="919"/>
      <c r="J17" s="919"/>
      <c r="K17" s="919"/>
      <c r="L17" s="919"/>
      <c r="M17" s="919"/>
      <c r="N17" s="38"/>
      <c r="O17" s="38"/>
      <c r="P17" s="38"/>
      <c r="Q17" s="38"/>
      <c r="R17" s="38"/>
      <c r="S17" s="38"/>
      <c r="T17" s="38"/>
      <c r="U17" s="38"/>
      <c r="V17" s="38"/>
      <c r="W17" s="38"/>
      <c r="X17" s="38"/>
      <c r="Y17" s="38"/>
      <c r="Z17" s="38"/>
      <c r="AA17" s="38"/>
      <c r="AB17" s="38"/>
      <c r="AC17" s="38"/>
      <c r="AD17" s="38"/>
      <c r="AE17" s="38"/>
      <c r="AF17" s="38"/>
      <c r="AG17" s="38"/>
      <c r="AH17" s="38"/>
      <c r="AI17" s="38"/>
      <c r="AJ17" s="38"/>
      <c r="AK17" s="38"/>
      <c r="AL17" s="38"/>
      <c r="AM17" s="38"/>
      <c r="AN17" s="38"/>
      <c r="AO17" s="38"/>
      <c r="AP17" s="38"/>
      <c r="AQ17" s="38"/>
      <c r="AR17" s="38"/>
      <c r="AS17" s="38"/>
      <c r="AT17" s="38"/>
      <c r="AU17" s="38"/>
    </row>
    <row r="18" spans="1:48" ht="15.75" x14ac:dyDescent="0.25">
      <c r="A18" s="26"/>
      <c r="B18" s="38"/>
      <c r="C18" s="116"/>
      <c r="D18" s="116"/>
      <c r="E18" s="116"/>
      <c r="F18" s="116"/>
      <c r="G18" s="116"/>
      <c r="H18" s="116"/>
      <c r="I18" s="116"/>
      <c r="J18" s="116"/>
      <c r="K18" s="116"/>
      <c r="L18" s="116"/>
      <c r="M18" s="116"/>
      <c r="N18" s="38"/>
      <c r="O18" s="38"/>
      <c r="P18" s="38"/>
      <c r="Q18" s="38"/>
      <c r="R18" s="38"/>
      <c r="S18" s="38"/>
      <c r="T18" s="38"/>
      <c r="U18" s="38"/>
      <c r="V18" s="38"/>
      <c r="W18" s="38"/>
      <c r="X18" s="38"/>
      <c r="Y18" s="38"/>
      <c r="Z18" s="38"/>
      <c r="AA18" s="38"/>
      <c r="AB18" s="38"/>
      <c r="AC18" s="38"/>
      <c r="AD18" s="38"/>
      <c r="AE18" s="38"/>
      <c r="AF18" s="38"/>
      <c r="AG18" s="38"/>
      <c r="AH18" s="38"/>
      <c r="AI18" s="38"/>
      <c r="AJ18" s="38"/>
      <c r="AK18" s="38"/>
      <c r="AL18" s="38"/>
      <c r="AM18" s="38"/>
      <c r="AN18" s="38"/>
      <c r="AO18" s="38"/>
      <c r="AP18" s="38"/>
      <c r="AQ18" s="38"/>
      <c r="AR18" s="38"/>
      <c r="AS18" s="38"/>
      <c r="AT18" s="38"/>
      <c r="AU18" s="38"/>
    </row>
    <row r="19" spans="1:48" ht="15.75" x14ac:dyDescent="0.25">
      <c r="A19" s="26"/>
      <c r="B19" s="38"/>
      <c r="C19" s="920" t="s">
        <v>756</v>
      </c>
      <c r="D19" s="920"/>
      <c r="E19" s="920"/>
      <c r="F19" s="920"/>
      <c r="G19" s="920"/>
      <c r="H19" s="920"/>
      <c r="I19" s="920"/>
      <c r="J19" s="920"/>
      <c r="K19" s="920"/>
      <c r="L19" s="920"/>
      <c r="M19" s="116"/>
      <c r="N19" s="38"/>
      <c r="O19" s="38"/>
      <c r="P19" s="38"/>
      <c r="Q19" s="38"/>
      <c r="R19" s="38"/>
      <c r="S19" s="38"/>
      <c r="T19" s="38"/>
      <c r="U19" s="38"/>
      <c r="V19" s="38"/>
      <c r="W19" s="38"/>
      <c r="X19" s="38"/>
      <c r="Y19" s="38"/>
      <c r="Z19" s="38"/>
      <c r="AA19" s="38"/>
      <c r="AB19" s="38"/>
      <c r="AC19" s="38"/>
      <c r="AD19" s="38"/>
      <c r="AE19" s="38"/>
      <c r="AF19" s="38"/>
      <c r="AG19" s="38"/>
      <c r="AH19" s="38"/>
      <c r="AI19" s="38"/>
      <c r="AJ19" s="38"/>
      <c r="AK19" s="38"/>
      <c r="AL19" s="38"/>
      <c r="AM19" s="38"/>
      <c r="AN19" s="38"/>
      <c r="AO19" s="38"/>
      <c r="AP19" s="38"/>
      <c r="AQ19" s="38"/>
      <c r="AR19" s="38"/>
      <c r="AS19" s="38"/>
      <c r="AT19" s="38"/>
      <c r="AU19" s="38"/>
    </row>
    <row r="20" spans="1:48" ht="15.75" x14ac:dyDescent="0.25">
      <c r="A20" s="26"/>
      <c r="B20" s="38"/>
      <c r="C20" s="633"/>
      <c r="D20" s="633"/>
      <c r="E20" s="633"/>
      <c r="F20" s="633"/>
      <c r="G20" s="633"/>
      <c r="H20" s="633"/>
      <c r="I20" s="633"/>
      <c r="J20" s="633"/>
      <c r="K20" s="633"/>
      <c r="L20" s="633"/>
      <c r="M20" s="116"/>
      <c r="N20" s="38"/>
      <c r="O20" s="38"/>
      <c r="P20" s="38"/>
      <c r="Q20" s="38"/>
      <c r="R20" s="38"/>
      <c r="S20" s="38"/>
      <c r="T20" s="38"/>
      <c r="U20" s="38"/>
      <c r="V20" s="38"/>
      <c r="W20" s="38"/>
      <c r="X20" s="38"/>
      <c r="Y20" s="38"/>
      <c r="Z20" s="38"/>
      <c r="AA20" s="38"/>
      <c r="AB20" s="38"/>
      <c r="AC20" s="38"/>
      <c r="AD20" s="38"/>
      <c r="AE20" s="38"/>
      <c r="AF20" s="38"/>
      <c r="AG20" s="38"/>
      <c r="AH20" s="38"/>
      <c r="AI20" s="38"/>
      <c r="AJ20" s="38"/>
      <c r="AK20" s="38"/>
      <c r="AL20" s="38"/>
      <c r="AM20" s="38"/>
      <c r="AN20" s="38"/>
      <c r="AO20" s="38"/>
      <c r="AP20" s="38"/>
      <c r="AQ20" s="38"/>
      <c r="AR20" s="38"/>
      <c r="AS20" s="38"/>
      <c r="AT20" s="38"/>
      <c r="AU20" s="38"/>
    </row>
    <row r="21" spans="1:48" ht="15.75" x14ac:dyDescent="0.25">
      <c r="A21" s="26"/>
      <c r="B21" s="38"/>
      <c r="C21" s="116"/>
      <c r="D21" s="38"/>
      <c r="E21" s="416"/>
      <c r="F21" s="416" t="s">
        <v>391</v>
      </c>
      <c r="G21" s="415" t="s">
        <v>78</v>
      </c>
      <c r="H21" s="416"/>
      <c r="I21" s="416"/>
      <c r="J21" s="38"/>
      <c r="K21" s="38"/>
      <c r="L21" s="38"/>
      <c r="M21" s="38"/>
      <c r="N21" s="38"/>
      <c r="O21" s="38"/>
      <c r="P21" s="38"/>
      <c r="Q21" s="38"/>
      <c r="R21" s="38"/>
      <c r="S21" s="38"/>
      <c r="T21" s="38"/>
      <c r="U21" s="38"/>
      <c r="V21" s="38"/>
      <c r="W21" s="38"/>
      <c r="X21" s="38"/>
      <c r="Y21" s="38"/>
      <c r="Z21" s="38"/>
      <c r="AA21" s="38"/>
      <c r="AB21" s="38"/>
      <c r="AC21" s="38"/>
      <c r="AD21" s="38"/>
      <c r="AE21" s="38"/>
      <c r="AF21" s="38"/>
      <c r="AG21" s="38"/>
      <c r="AH21" s="38"/>
      <c r="AI21" s="38"/>
      <c r="AJ21" s="38"/>
      <c r="AK21" s="38"/>
      <c r="AL21" s="38"/>
      <c r="AM21" s="38"/>
      <c r="AN21" s="38"/>
      <c r="AO21" s="38"/>
      <c r="AP21" s="38"/>
      <c r="AQ21" s="38"/>
      <c r="AR21" s="38"/>
      <c r="AS21" s="38"/>
      <c r="AT21" s="38"/>
      <c r="AU21" s="38"/>
    </row>
    <row r="22" spans="1:48" ht="12.6" customHeight="1" x14ac:dyDescent="0.25">
      <c r="A22" s="26"/>
      <c r="B22" s="38"/>
      <c r="C22" s="116"/>
      <c r="D22" s="38"/>
      <c r="E22" s="416"/>
      <c r="F22" s="38"/>
      <c r="G22" s="38"/>
      <c r="H22" s="38"/>
      <c r="I22" s="38"/>
      <c r="J22" s="38"/>
      <c r="K22" s="38"/>
      <c r="L22" s="38"/>
      <c r="M22" s="38"/>
      <c r="N22" s="38"/>
      <c r="O22" s="38"/>
      <c r="P22" s="38"/>
      <c r="Q22" s="38"/>
      <c r="R22" s="38"/>
      <c r="S22" s="38"/>
      <c r="T22" s="38"/>
      <c r="U22" s="38"/>
      <c r="V22" s="38"/>
      <c r="W22" s="38"/>
      <c r="X22" s="38"/>
      <c r="Y22" s="38"/>
      <c r="Z22" s="38"/>
      <c r="AA22" s="38"/>
      <c r="AB22" s="38"/>
      <c r="AC22" s="38"/>
      <c r="AD22" s="38"/>
      <c r="AE22" s="38"/>
      <c r="AF22" s="38"/>
      <c r="AG22" s="38"/>
      <c r="AH22" s="38"/>
      <c r="AI22" s="38"/>
      <c r="AJ22" s="38"/>
      <c r="AK22" s="38"/>
      <c r="AL22" s="38"/>
      <c r="AM22" s="38"/>
      <c r="AN22" s="38"/>
      <c r="AO22" s="38"/>
      <c r="AP22" s="38"/>
      <c r="AQ22" s="38"/>
      <c r="AR22" s="38"/>
      <c r="AS22" s="38"/>
      <c r="AT22" s="38"/>
      <c r="AU22" s="38"/>
    </row>
    <row r="23" spans="1:48" ht="15" x14ac:dyDescent="0.2">
      <c r="A23" s="26"/>
      <c r="B23" s="38"/>
      <c r="C23" s="38"/>
      <c r="D23" s="122"/>
      <c r="E23" s="219"/>
      <c r="F23" s="81"/>
      <c r="G23" s="38"/>
      <c r="H23" s="38"/>
      <c r="I23" s="38"/>
      <c r="J23" s="38"/>
      <c r="K23" s="38"/>
      <c r="L23" s="38"/>
      <c r="M23" s="38"/>
      <c r="N23" s="38"/>
      <c r="O23" s="38"/>
      <c r="P23" s="38"/>
      <c r="Q23" s="38"/>
      <c r="R23" s="38"/>
      <c r="S23" s="38"/>
      <c r="T23" s="38"/>
      <c r="U23" s="38"/>
      <c r="V23" s="38"/>
      <c r="W23" s="38"/>
      <c r="X23" s="38"/>
      <c r="Y23" s="38"/>
      <c r="Z23" s="38"/>
      <c r="AA23" s="38"/>
      <c r="AB23" s="38"/>
      <c r="AC23" s="38"/>
      <c r="AD23" s="38"/>
      <c r="AE23" s="38"/>
      <c r="AF23" s="38"/>
      <c r="AG23" s="38"/>
      <c r="AH23" s="38"/>
      <c r="AI23" s="38"/>
      <c r="AJ23" s="38"/>
      <c r="AK23" s="38"/>
      <c r="AL23" s="38"/>
      <c r="AM23" s="38"/>
      <c r="AN23" s="38"/>
      <c r="AO23" s="38"/>
      <c r="AP23" s="38"/>
      <c r="AQ23" s="38"/>
      <c r="AR23" s="38"/>
      <c r="AS23" s="38"/>
      <c r="AT23" s="38"/>
      <c r="AU23" s="38"/>
    </row>
    <row r="24" spans="1:48" ht="15.75" x14ac:dyDescent="0.25">
      <c r="A24" s="26"/>
      <c r="B24" s="38"/>
      <c r="C24" s="83" t="s">
        <v>317</v>
      </c>
      <c r="D24" s="122"/>
      <c r="E24" s="219"/>
      <c r="F24" s="81"/>
      <c r="G24" s="38"/>
      <c r="H24" s="38"/>
      <c r="I24" s="38"/>
      <c r="J24" s="38"/>
      <c r="K24" s="38"/>
      <c r="L24" s="38"/>
      <c r="M24" s="38"/>
      <c r="N24" s="38"/>
      <c r="O24" s="38"/>
      <c r="P24" s="83" t="s">
        <v>317</v>
      </c>
      <c r="Q24" s="38"/>
      <c r="R24" s="38"/>
      <c r="S24" s="38"/>
      <c r="T24" s="38"/>
      <c r="U24" s="38"/>
      <c r="V24" s="38"/>
      <c r="W24" s="38"/>
      <c r="X24" s="38"/>
      <c r="Y24" s="38"/>
      <c r="Z24" s="38"/>
      <c r="AA24" s="38"/>
      <c r="AB24" s="38"/>
      <c r="AC24" s="38"/>
      <c r="AD24" s="38"/>
      <c r="AE24" s="38"/>
      <c r="AF24" s="38"/>
      <c r="AG24" s="38"/>
      <c r="AH24" s="83" t="s">
        <v>317</v>
      </c>
      <c r="AI24" s="38"/>
      <c r="AJ24" s="38"/>
      <c r="AK24" s="38"/>
      <c r="AL24" s="38"/>
      <c r="AM24" s="38"/>
      <c r="AN24" s="38"/>
      <c r="AO24" s="38"/>
      <c r="AP24" s="38"/>
      <c r="AQ24" s="38"/>
      <c r="AR24" s="38"/>
      <c r="AS24" s="38"/>
      <c r="AT24" s="38"/>
      <c r="AU24" s="38"/>
    </row>
    <row r="25" spans="1:48" ht="4.5" customHeight="1" thickBot="1" x14ac:dyDescent="0.3">
      <c r="A25" s="26"/>
      <c r="B25" s="38"/>
      <c r="C25" s="83"/>
      <c r="D25" s="38"/>
      <c r="E25" s="216"/>
      <c r="F25" s="38"/>
      <c r="G25" s="38"/>
      <c r="H25" s="38"/>
      <c r="I25" s="38"/>
      <c r="J25" s="38"/>
      <c r="K25" s="38"/>
      <c r="L25" s="38"/>
      <c r="M25" s="38"/>
      <c r="N25" s="38"/>
      <c r="O25" s="38"/>
      <c r="P25" s="38"/>
      <c r="Q25" s="38"/>
      <c r="R25" s="38"/>
      <c r="S25" s="38"/>
      <c r="T25" s="38"/>
      <c r="U25" s="38"/>
      <c r="V25" s="38"/>
      <c r="W25" s="38"/>
      <c r="X25" s="38"/>
      <c r="Y25" s="38"/>
      <c r="Z25" s="38"/>
      <c r="AA25" s="38"/>
      <c r="AB25" s="38"/>
      <c r="AC25" s="38"/>
      <c r="AD25" s="38"/>
      <c r="AE25" s="38"/>
      <c r="AF25" s="38"/>
      <c r="AG25" s="38"/>
      <c r="AH25" s="38"/>
      <c r="AI25" s="38"/>
      <c r="AJ25" s="38"/>
      <c r="AK25" s="38"/>
      <c r="AL25" s="38"/>
      <c r="AM25" s="38"/>
      <c r="AN25" s="38"/>
      <c r="AO25" s="38"/>
      <c r="AP25" s="38"/>
      <c r="AQ25" s="38"/>
      <c r="AR25" s="38"/>
      <c r="AS25" s="38"/>
      <c r="AT25" s="38"/>
      <c r="AU25" s="38"/>
    </row>
    <row r="26" spans="1:48" ht="17.25" thickTop="1" thickBot="1" x14ac:dyDescent="0.3">
      <c r="A26" s="26"/>
      <c r="B26" s="38"/>
      <c r="C26" s="38"/>
      <c r="D26" s="38"/>
      <c r="E26" s="216"/>
      <c r="F26" s="220"/>
      <c r="G26" s="221"/>
      <c r="H26" s="899" t="s">
        <v>340</v>
      </c>
      <c r="I26" s="900"/>
      <c r="J26" s="900"/>
      <c r="K26" s="900"/>
      <c r="L26" s="900"/>
      <c r="M26" s="901"/>
      <c r="N26" s="38"/>
      <c r="O26" s="38"/>
      <c r="P26" s="38"/>
      <c r="Q26" s="909" t="s">
        <v>771</v>
      </c>
      <c r="R26" s="910"/>
      <c r="S26" s="910"/>
      <c r="T26" s="910"/>
      <c r="U26" s="910"/>
      <c r="V26" s="910"/>
      <c r="W26" s="910"/>
      <c r="X26" s="910"/>
      <c r="Y26" s="910"/>
      <c r="Z26" s="910"/>
      <c r="AA26" s="910"/>
      <c r="AB26" s="910"/>
      <c r="AC26" s="910"/>
      <c r="AD26" s="911"/>
      <c r="AE26" s="223"/>
      <c r="AF26" s="38"/>
      <c r="AG26" s="38"/>
      <c r="AH26" s="909" t="s">
        <v>771</v>
      </c>
      <c r="AI26" s="910"/>
      <c r="AJ26" s="910"/>
      <c r="AK26" s="910"/>
      <c r="AL26" s="910"/>
      <c r="AM26" s="910"/>
      <c r="AN26" s="910"/>
      <c r="AO26" s="910"/>
      <c r="AP26" s="910"/>
      <c r="AQ26" s="910"/>
      <c r="AR26" s="910"/>
      <c r="AS26" s="910"/>
      <c r="AT26" s="911"/>
      <c r="AU26" s="305"/>
      <c r="AV26" s="191"/>
    </row>
    <row r="27" spans="1:48" ht="52.9" customHeight="1" thickTop="1" x14ac:dyDescent="0.2">
      <c r="A27" s="26"/>
      <c r="B27" s="38"/>
      <c r="C27" s="730" t="s">
        <v>328</v>
      </c>
      <c r="D27" s="896" t="s">
        <v>757</v>
      </c>
      <c r="E27" s="719" t="s">
        <v>332</v>
      </c>
      <c r="F27" s="748" t="s">
        <v>349</v>
      </c>
      <c r="G27" s="748" t="s">
        <v>784</v>
      </c>
      <c r="H27" s="748" t="s">
        <v>785</v>
      </c>
      <c r="I27" s="748" t="s">
        <v>786</v>
      </c>
      <c r="J27" s="748" t="s">
        <v>787</v>
      </c>
      <c r="K27" s="748" t="s">
        <v>788</v>
      </c>
      <c r="L27" s="748" t="s">
        <v>789</v>
      </c>
      <c r="M27" s="720" t="s">
        <v>790</v>
      </c>
      <c r="N27" s="38"/>
      <c r="O27" s="38"/>
      <c r="P27" s="224" t="s">
        <v>332</v>
      </c>
      <c r="Q27" s="912" t="s">
        <v>333</v>
      </c>
      <c r="R27" s="913"/>
      <c r="S27" s="912" t="s">
        <v>334</v>
      </c>
      <c r="T27" s="913"/>
      <c r="U27" s="913"/>
      <c r="V27" s="914"/>
      <c r="W27" s="912" t="s">
        <v>335</v>
      </c>
      <c r="X27" s="913"/>
      <c r="Y27" s="913"/>
      <c r="Z27" s="914"/>
      <c r="AA27" s="915" t="s">
        <v>336</v>
      </c>
      <c r="AB27" s="916"/>
      <c r="AC27" s="916"/>
      <c r="AD27" s="917"/>
      <c r="AE27" s="226" t="s">
        <v>332</v>
      </c>
      <c r="AF27" s="38"/>
      <c r="AG27" s="38"/>
      <c r="AH27" s="227" t="s">
        <v>332</v>
      </c>
      <c r="AI27" s="904" t="s">
        <v>337</v>
      </c>
      <c r="AJ27" s="905"/>
      <c r="AK27" s="905"/>
      <c r="AL27" s="908"/>
      <c r="AM27" s="876" t="s">
        <v>338</v>
      </c>
      <c r="AN27" s="902"/>
      <c r="AO27" s="902"/>
      <c r="AP27" s="903"/>
      <c r="AQ27" s="875" t="s">
        <v>339</v>
      </c>
      <c r="AR27" s="902"/>
      <c r="AS27" s="902"/>
      <c r="AT27" s="903"/>
      <c r="AU27" s="225"/>
    </row>
    <row r="28" spans="1:48" ht="12.75" x14ac:dyDescent="0.2">
      <c r="A28" s="26"/>
      <c r="B28" s="38"/>
      <c r="C28" s="721"/>
      <c r="D28" s="897"/>
      <c r="E28" s="749"/>
      <c r="F28" s="158" t="str">
        <f>'WK5a - Impact on Rates'!E59</f>
        <v>2016-17</v>
      </c>
      <c r="G28" s="158" t="str">
        <f>'WK5a - Impact on Rates'!F59</f>
        <v>2017-18</v>
      </c>
      <c r="H28" s="158" t="str">
        <f>'WK5a - Impact on Rates'!G59</f>
        <v>2018-19</v>
      </c>
      <c r="I28" s="158" t="str">
        <f>'WK5a - Impact on Rates'!H59</f>
        <v>2019-20</v>
      </c>
      <c r="J28" s="158" t="str">
        <f>'WK5a - Impact on Rates'!I59</f>
        <v>2020-21</v>
      </c>
      <c r="K28" s="158" t="str">
        <f>'WK5a - Impact on Rates'!J59</f>
        <v>2021-22</v>
      </c>
      <c r="L28" s="158" t="str">
        <f>'WK5a - Impact on Rates'!K59</f>
        <v>2022-23</v>
      </c>
      <c r="M28" s="722" t="str">
        <f>'WK5a - Impact on Rates'!L59</f>
        <v>2023-24</v>
      </c>
      <c r="N28" s="38"/>
      <c r="O28" s="38"/>
      <c r="P28" s="228" t="s">
        <v>72</v>
      </c>
      <c r="Q28" s="229" t="s">
        <v>45</v>
      </c>
      <c r="R28" s="230" t="s">
        <v>68</v>
      </c>
      <c r="S28" s="229" t="s">
        <v>45</v>
      </c>
      <c r="T28" s="231" t="s">
        <v>68</v>
      </c>
      <c r="U28" s="232" t="s">
        <v>46</v>
      </c>
      <c r="V28" s="233" t="s">
        <v>68</v>
      </c>
      <c r="W28" s="229" t="s">
        <v>45</v>
      </c>
      <c r="X28" s="234" t="s">
        <v>68</v>
      </c>
      <c r="Y28" s="231" t="s">
        <v>46</v>
      </c>
      <c r="Z28" s="233" t="s">
        <v>68</v>
      </c>
      <c r="AA28" s="232" t="s">
        <v>45</v>
      </c>
      <c r="AB28" s="234" t="s">
        <v>68</v>
      </c>
      <c r="AC28" s="231" t="s">
        <v>46</v>
      </c>
      <c r="AD28" s="235" t="s">
        <v>68</v>
      </c>
      <c r="AE28" s="236"/>
      <c r="AF28" s="38"/>
      <c r="AG28" s="38"/>
      <c r="AH28" s="237" t="s">
        <v>72</v>
      </c>
      <c r="AI28" s="229" t="s">
        <v>45</v>
      </c>
      <c r="AJ28" s="234" t="s">
        <v>68</v>
      </c>
      <c r="AK28" s="231" t="s">
        <v>46</v>
      </c>
      <c r="AL28" s="233" t="s">
        <v>68</v>
      </c>
      <c r="AM28" s="232" t="s">
        <v>45</v>
      </c>
      <c r="AN28" s="234" t="s">
        <v>68</v>
      </c>
      <c r="AO28" s="231" t="s">
        <v>46</v>
      </c>
      <c r="AP28" s="235" t="s">
        <v>68</v>
      </c>
      <c r="AQ28" s="238" t="s">
        <v>45</v>
      </c>
      <c r="AR28" s="234" t="s">
        <v>68</v>
      </c>
      <c r="AS28" s="231" t="s">
        <v>46</v>
      </c>
      <c r="AT28" s="235" t="s">
        <v>68</v>
      </c>
      <c r="AU28" s="332"/>
    </row>
    <row r="29" spans="1:48" ht="12.75" x14ac:dyDescent="0.2">
      <c r="A29" s="26"/>
      <c r="B29" s="38"/>
      <c r="C29" s="723" t="s">
        <v>14</v>
      </c>
      <c r="D29" s="23">
        <v>550</v>
      </c>
      <c r="E29" s="750">
        <v>50000</v>
      </c>
      <c r="F29" s="23">
        <v>584.97</v>
      </c>
      <c r="G29" s="23">
        <v>601.15</v>
      </c>
      <c r="H29" s="23">
        <f>+G29*1.025</f>
        <v>616.17874999999992</v>
      </c>
      <c r="I29" s="23">
        <f t="shared" ref="I29:M29" si="0">+H29*1.025</f>
        <v>631.5832187499999</v>
      </c>
      <c r="J29" s="23">
        <f t="shared" si="0"/>
        <v>647.37279921874983</v>
      </c>
      <c r="K29" s="23">
        <f t="shared" si="0"/>
        <v>663.5571191992185</v>
      </c>
      <c r="L29" s="23">
        <f t="shared" si="0"/>
        <v>680.14604717919894</v>
      </c>
      <c r="M29" s="23">
        <f t="shared" si="0"/>
        <v>697.14969835867885</v>
      </c>
      <c r="N29" s="38"/>
      <c r="O29" s="38"/>
      <c r="P29" s="239">
        <v>50000</v>
      </c>
      <c r="Q29" s="240">
        <f>IF(G29="","",IF(F29=0,"",G29-F29))</f>
        <v>16.17999999999995</v>
      </c>
      <c r="R29" s="241">
        <f t="shared" ref="R29:R42" si="1">IF(Q29="","",Q29/F29)</f>
        <v>2.7659538095970645E-2</v>
      </c>
      <c r="S29" s="240">
        <f>IF(H29="","",IF(G29=0,"",H29-G29))</f>
        <v>15.028749999999945</v>
      </c>
      <c r="T29" s="242">
        <f t="shared" ref="T29:T42" si="2">IF(S29="","",S29/G29)</f>
        <v>2.4999999999999911E-2</v>
      </c>
      <c r="U29" s="243">
        <f>IF(S29="","",S29+Q29)</f>
        <v>31.208749999999895</v>
      </c>
      <c r="V29" s="244">
        <f t="shared" ref="V29:V42" si="3">IF(T29="","",U29/F29)</f>
        <v>5.3351026548369818E-2</v>
      </c>
      <c r="W29" s="240">
        <f>IF(I29="","",IF(H29=0,"",I29-H29))</f>
        <v>15.404468749999978</v>
      </c>
      <c r="X29" s="241">
        <f t="shared" ref="X29:X42" si="4">IF(W29="","",W29/H29)</f>
        <v>2.4999999999999967E-2</v>
      </c>
      <c r="Y29" s="245">
        <f>IF(W29="","",W29+U29)</f>
        <v>46.613218749999874</v>
      </c>
      <c r="Z29" s="244">
        <f t="shared" ref="Z29:Z42" si="5">IF(X29="","",Y29/F29)</f>
        <v>7.9684802212079034E-2</v>
      </c>
      <c r="AA29" s="243">
        <f>IF(J29="","",IF(I29=0,"",J29-I29))</f>
        <v>15.789580468749932</v>
      </c>
      <c r="AB29" s="241">
        <f t="shared" ref="AB29:AB42" si="6">IF(AA29="","",AA29/I29)</f>
        <v>2.4999999999999897E-2</v>
      </c>
      <c r="AC29" s="245">
        <f>IF(AA29="","",AA29+Y29)</f>
        <v>62.402799218749806</v>
      </c>
      <c r="AD29" s="246">
        <f t="shared" ref="AD29:AD42" si="7">IF(AB29="","",AC29/F29)</f>
        <v>0.1066769222673809</v>
      </c>
      <c r="AE29" s="247">
        <v>50000</v>
      </c>
      <c r="AF29" s="38"/>
      <c r="AG29" s="38"/>
      <c r="AH29" s="248">
        <v>50000</v>
      </c>
      <c r="AI29" s="240">
        <f>IF(K29="","",IF(J29=0,"",K29-J29))</f>
        <v>16.184319980468672</v>
      </c>
      <c r="AJ29" s="242">
        <f t="shared" ref="AJ29:AJ42" si="8">IF(AI29="","",AI29/J29)</f>
        <v>2.4999999999999887E-2</v>
      </c>
      <c r="AK29" s="245">
        <f>IF(AI29="","",AI29+AC29)</f>
        <v>78.587119199218478</v>
      </c>
      <c r="AL29" s="244">
        <f t="shared" ref="AL29:AL42" si="9">IF(AK29="","",AK29/F29)</f>
        <v>0.13434384532406529</v>
      </c>
      <c r="AM29" s="243">
        <f>IF(L29="","",IF(K29=0,"",L29-K29))</f>
        <v>16.58892797998044</v>
      </c>
      <c r="AN29" s="242">
        <f t="shared" ref="AN29:AN42" si="10">IF(AM29="","",AM29/K29)</f>
        <v>2.4999999999999967E-2</v>
      </c>
      <c r="AO29" s="245">
        <f>IF(AM29="","",AM29+AK29)</f>
        <v>95.176047179198918</v>
      </c>
      <c r="AP29" s="246">
        <f t="shared" ref="AP29:AP42" si="11">IF(AO29="","",AO29/F29)</f>
        <v>0.16270244145716689</v>
      </c>
      <c r="AQ29" s="240">
        <f>IF(M29="","",IF(L29=0,"",M29-L29))</f>
        <v>17.003651179479903</v>
      </c>
      <c r="AR29" s="242">
        <f t="shared" ref="AR29:AR42" si="12">IF(AQ29="","",AQ29/L29)</f>
        <v>2.4999999999999894E-2</v>
      </c>
      <c r="AS29" s="245">
        <f>IF(AQ29="","",AQ29+AO29)</f>
        <v>112.17969835867882</v>
      </c>
      <c r="AT29" s="246">
        <f t="shared" ref="AT29:AT42" si="13">IF(AS29="","",AS29/F29)</f>
        <v>0.19177000249359594</v>
      </c>
      <c r="AU29" s="321"/>
    </row>
    <row r="30" spans="1:48" ht="12.75" x14ac:dyDescent="0.2">
      <c r="A30" s="26"/>
      <c r="B30" s="38"/>
      <c r="C30" s="723" t="s">
        <v>319</v>
      </c>
      <c r="D30" s="175">
        <v>1705</v>
      </c>
      <c r="E30" s="750">
        <v>150000</v>
      </c>
      <c r="F30" s="23">
        <v>881.52</v>
      </c>
      <c r="G30" s="23">
        <v>877.65</v>
      </c>
      <c r="H30" s="23">
        <f t="shared" ref="H30:M30" si="14">+G30*1.025</f>
        <v>899.59124999999995</v>
      </c>
      <c r="I30" s="23">
        <f t="shared" si="14"/>
        <v>922.08103124999991</v>
      </c>
      <c r="J30" s="23">
        <f t="shared" si="14"/>
        <v>945.13305703124979</v>
      </c>
      <c r="K30" s="23">
        <f t="shared" si="14"/>
        <v>968.761383457031</v>
      </c>
      <c r="L30" s="23">
        <f t="shared" si="14"/>
        <v>992.98041804345667</v>
      </c>
      <c r="M30" s="23">
        <f t="shared" si="14"/>
        <v>1017.804928494543</v>
      </c>
      <c r="N30" s="38"/>
      <c r="O30" s="38"/>
      <c r="P30" s="239">
        <v>150000</v>
      </c>
      <c r="Q30" s="240">
        <f t="shared" ref="Q30:Q42" si="15">IF(G30="","",IF(F30=0,"",G30-F30))</f>
        <v>-3.8700000000000045</v>
      </c>
      <c r="R30" s="241">
        <f t="shared" si="1"/>
        <v>-4.3901442962156331E-3</v>
      </c>
      <c r="S30" s="240">
        <f t="shared" ref="S30:S42" si="16">IF(H30="","",IF(G30=0,"",H30-G30))</f>
        <v>21.941249999999968</v>
      </c>
      <c r="T30" s="242">
        <f t="shared" si="2"/>
        <v>2.4999999999999963E-2</v>
      </c>
      <c r="U30" s="243">
        <f t="shared" ref="U30:U42" si="17">IF(S30="","",S30+Q30)</f>
        <v>18.071249999999964</v>
      </c>
      <c r="V30" s="244">
        <f t="shared" si="3"/>
        <v>2.0500102096378942E-2</v>
      </c>
      <c r="W30" s="240">
        <f t="shared" ref="W30:W42" si="18">IF(I30="","",IF(H30=0,"",I30-H30))</f>
        <v>22.489781249999965</v>
      </c>
      <c r="X30" s="241">
        <f t="shared" si="4"/>
        <v>2.4999999999999963E-2</v>
      </c>
      <c r="Y30" s="245">
        <f t="shared" ref="Y30:Y42" si="19">IF(W30="","",W30+U30)</f>
        <v>40.561031249999928</v>
      </c>
      <c r="Z30" s="244">
        <f t="shared" si="5"/>
        <v>4.6012604648788376E-2</v>
      </c>
      <c r="AA30" s="243">
        <f t="shared" ref="AA30:AA42" si="20">IF(J30="","",IF(I30=0,"",J30-I30))</f>
        <v>23.052025781249881</v>
      </c>
      <c r="AB30" s="241">
        <f t="shared" si="6"/>
        <v>2.4999999999999873E-2</v>
      </c>
      <c r="AC30" s="245">
        <f t="shared" ref="AC30:AC42" si="21">IF(AA30="","",AA30+Y30)</f>
        <v>63.613057031249809</v>
      </c>
      <c r="AD30" s="246">
        <f t="shared" si="7"/>
        <v>7.2162919765007952E-2</v>
      </c>
      <c r="AE30" s="247">
        <v>150000</v>
      </c>
      <c r="AF30" s="38"/>
      <c r="AG30" s="38"/>
      <c r="AH30" s="248">
        <v>150000</v>
      </c>
      <c r="AI30" s="240">
        <f t="shared" ref="AI30:AI42" si="22">IF(K30="","",IF(J30=0,"",K30-J30))</f>
        <v>23.628326425781211</v>
      </c>
      <c r="AJ30" s="242">
        <f t="shared" si="8"/>
        <v>2.4999999999999963E-2</v>
      </c>
      <c r="AK30" s="245">
        <f t="shared" ref="AK30:AK42" si="23">IF(AI30="","",AI30+AC30)</f>
        <v>87.24138345703102</v>
      </c>
      <c r="AL30" s="244">
        <f t="shared" si="9"/>
        <v>9.8966992759133107E-2</v>
      </c>
      <c r="AM30" s="243">
        <f t="shared" ref="AM30:AM42" si="24">IF(L30="","",IF(K30=0,"",L30-K30))</f>
        <v>24.219034586425664</v>
      </c>
      <c r="AN30" s="242">
        <f t="shared" si="10"/>
        <v>2.4999999999999887E-2</v>
      </c>
      <c r="AO30" s="245">
        <f t="shared" ref="AO30:AO42" si="25">IF(AM30="","",AM30+AK30)</f>
        <v>111.46041804345668</v>
      </c>
      <c r="AP30" s="246">
        <f t="shared" si="11"/>
        <v>0.1264411675781113</v>
      </c>
      <c r="AQ30" s="240">
        <f t="shared" ref="AQ30:AQ42" si="26">IF(M30="","",IF(L30=0,"",M30-L30))</f>
        <v>24.824510451086326</v>
      </c>
      <c r="AR30" s="242">
        <f t="shared" si="12"/>
        <v>2.4999999999999908E-2</v>
      </c>
      <c r="AS30" s="245">
        <f t="shared" ref="AS30:AS42" si="27">IF(AQ30="","",AQ30+AO30)</f>
        <v>136.28492849454301</v>
      </c>
      <c r="AT30" s="246">
        <f t="shared" si="13"/>
        <v>0.15460219676756398</v>
      </c>
      <c r="AU30" s="321"/>
    </row>
    <row r="31" spans="1:48" ht="12.75" x14ac:dyDescent="0.2">
      <c r="A31" s="26"/>
      <c r="B31" s="38"/>
      <c r="C31" s="723" t="s">
        <v>320</v>
      </c>
      <c r="D31" s="175">
        <v>1843</v>
      </c>
      <c r="E31" s="750">
        <v>250000</v>
      </c>
      <c r="F31" s="23">
        <v>1178.07</v>
      </c>
      <c r="G31" s="23">
        <v>1154.1600000000001</v>
      </c>
      <c r="H31" s="23">
        <f t="shared" ref="H31:M31" si="28">+G31*1.025</f>
        <v>1183.0139999999999</v>
      </c>
      <c r="I31" s="23">
        <f t="shared" si="28"/>
        <v>1212.5893499999997</v>
      </c>
      <c r="J31" s="23">
        <f t="shared" si="28"/>
        <v>1242.9040837499997</v>
      </c>
      <c r="K31" s="23">
        <f t="shared" si="28"/>
        <v>1273.9766858437497</v>
      </c>
      <c r="L31" s="23">
        <f t="shared" si="28"/>
        <v>1305.8261029898433</v>
      </c>
      <c r="M31" s="23">
        <f t="shared" si="28"/>
        <v>1338.4717555645893</v>
      </c>
      <c r="N31" s="38"/>
      <c r="O31" s="38"/>
      <c r="P31" s="239">
        <v>250000</v>
      </c>
      <c r="Q31" s="240">
        <f t="shared" si="15"/>
        <v>-23.909999999999854</v>
      </c>
      <c r="R31" s="241">
        <f t="shared" si="1"/>
        <v>-2.0295907713463422E-2</v>
      </c>
      <c r="S31" s="240">
        <f t="shared" si="16"/>
        <v>28.853999999999814</v>
      </c>
      <c r="T31" s="242">
        <f t="shared" si="2"/>
        <v>2.4999999999999838E-2</v>
      </c>
      <c r="U31" s="243">
        <f t="shared" si="17"/>
        <v>4.94399999999996</v>
      </c>
      <c r="V31" s="244">
        <f t="shared" si="3"/>
        <v>4.1966945936998314E-3</v>
      </c>
      <c r="W31" s="240">
        <f t="shared" si="18"/>
        <v>29.575349999999844</v>
      </c>
      <c r="X31" s="241">
        <f t="shared" si="4"/>
        <v>2.499999999999987E-2</v>
      </c>
      <c r="Y31" s="245">
        <f t="shared" si="19"/>
        <v>34.519349999999804</v>
      </c>
      <c r="Z31" s="244">
        <f t="shared" si="5"/>
        <v>2.9301611958542195E-2</v>
      </c>
      <c r="AA31" s="243">
        <f t="shared" si="20"/>
        <v>30.314733749999959</v>
      </c>
      <c r="AB31" s="241">
        <f t="shared" si="6"/>
        <v>2.499999999999997E-2</v>
      </c>
      <c r="AC31" s="245">
        <f t="shared" si="21"/>
        <v>64.834083749999763</v>
      </c>
      <c r="AD31" s="246">
        <f t="shared" si="7"/>
        <v>5.5034152257505721E-2</v>
      </c>
      <c r="AE31" s="247">
        <v>250000</v>
      </c>
      <c r="AF31" s="38"/>
      <c r="AG31" s="38"/>
      <c r="AH31" s="248">
        <v>250000</v>
      </c>
      <c r="AI31" s="240">
        <f t="shared" si="22"/>
        <v>31.072602093749992</v>
      </c>
      <c r="AJ31" s="242">
        <f t="shared" si="8"/>
        <v>2.5000000000000001E-2</v>
      </c>
      <c r="AK31" s="245">
        <f t="shared" si="23"/>
        <v>95.906685843749756</v>
      </c>
      <c r="AL31" s="244">
        <f t="shared" si="9"/>
        <v>8.1410006063943371E-2</v>
      </c>
      <c r="AM31" s="243">
        <f t="shared" si="24"/>
        <v>31.849417146093629</v>
      </c>
      <c r="AN31" s="242">
        <f t="shared" si="10"/>
        <v>2.4999999999999911E-2</v>
      </c>
      <c r="AO31" s="245">
        <f t="shared" si="25"/>
        <v>127.75610298984338</v>
      </c>
      <c r="AP31" s="246">
        <f t="shared" si="11"/>
        <v>0.10844525621554185</v>
      </c>
      <c r="AQ31" s="240">
        <f t="shared" si="26"/>
        <v>32.645652574746009</v>
      </c>
      <c r="AR31" s="242">
        <f t="shared" si="12"/>
        <v>2.4999999999999942E-2</v>
      </c>
      <c r="AS31" s="245">
        <f t="shared" si="27"/>
        <v>160.40175556458939</v>
      </c>
      <c r="AT31" s="246">
        <f t="shared" si="13"/>
        <v>0.13615638762093032</v>
      </c>
      <c r="AU31" s="321"/>
    </row>
    <row r="32" spans="1:48" ht="12.75" x14ac:dyDescent="0.2">
      <c r="A32" s="26"/>
      <c r="B32" s="38"/>
      <c r="C32" s="723" t="s">
        <v>321</v>
      </c>
      <c r="D32" s="175">
        <v>668</v>
      </c>
      <c r="E32" s="750">
        <v>350000</v>
      </c>
      <c r="F32" s="23">
        <v>1474.61</v>
      </c>
      <c r="G32" s="23">
        <v>1430.66</v>
      </c>
      <c r="H32" s="23">
        <f t="shared" ref="H32:M32" si="29">+G32*1.025</f>
        <v>1466.4265</v>
      </c>
      <c r="I32" s="23">
        <f t="shared" si="29"/>
        <v>1503.0871625</v>
      </c>
      <c r="J32" s="23">
        <f t="shared" si="29"/>
        <v>1540.6643415624999</v>
      </c>
      <c r="K32" s="23">
        <f t="shared" si="29"/>
        <v>1579.1809501015623</v>
      </c>
      <c r="L32" s="23">
        <f t="shared" si="29"/>
        <v>1618.6604738541012</v>
      </c>
      <c r="M32" s="724">
        <f t="shared" si="29"/>
        <v>1659.1269857004536</v>
      </c>
      <c r="N32" s="38"/>
      <c r="O32" s="38"/>
      <c r="P32" s="239">
        <v>350000</v>
      </c>
      <c r="Q32" s="240">
        <f t="shared" si="15"/>
        <v>-43.949999999999818</v>
      </c>
      <c r="R32" s="241">
        <f t="shared" si="1"/>
        <v>-2.9804490678891248E-2</v>
      </c>
      <c r="S32" s="240">
        <f t="shared" si="16"/>
        <v>35.766499999999951</v>
      </c>
      <c r="T32" s="242">
        <f t="shared" si="2"/>
        <v>2.4999999999999963E-2</v>
      </c>
      <c r="U32" s="243">
        <f t="shared" si="17"/>
        <v>-8.1834999999998672</v>
      </c>
      <c r="V32" s="244">
        <f t="shared" si="3"/>
        <v>-5.5496029458635627E-3</v>
      </c>
      <c r="W32" s="240">
        <f t="shared" si="18"/>
        <v>36.660662499999944</v>
      </c>
      <c r="X32" s="241">
        <f t="shared" si="4"/>
        <v>2.499999999999996E-2</v>
      </c>
      <c r="Y32" s="245">
        <f t="shared" si="19"/>
        <v>28.477162500000077</v>
      </c>
      <c r="Z32" s="244">
        <f t="shared" si="5"/>
        <v>1.9311656980489811E-2</v>
      </c>
      <c r="AA32" s="243">
        <f t="shared" si="20"/>
        <v>37.577179062499908</v>
      </c>
      <c r="AB32" s="241">
        <f t="shared" si="6"/>
        <v>2.4999999999999939E-2</v>
      </c>
      <c r="AC32" s="245">
        <f t="shared" si="21"/>
        <v>66.054341562499985</v>
      </c>
      <c r="AD32" s="246">
        <f t="shared" si="7"/>
        <v>4.4794448405001991E-2</v>
      </c>
      <c r="AE32" s="247">
        <v>350000</v>
      </c>
      <c r="AF32" s="38"/>
      <c r="AG32" s="38"/>
      <c r="AH32" s="248">
        <v>350000</v>
      </c>
      <c r="AI32" s="240">
        <f t="shared" si="22"/>
        <v>38.516608539062418</v>
      </c>
      <c r="AJ32" s="242">
        <f t="shared" si="8"/>
        <v>2.4999999999999949E-2</v>
      </c>
      <c r="AK32" s="245">
        <f t="shared" si="23"/>
        <v>104.5709501015624</v>
      </c>
      <c r="AL32" s="244">
        <f t="shared" si="9"/>
        <v>7.0914309615126986E-2</v>
      </c>
      <c r="AM32" s="243">
        <f t="shared" si="24"/>
        <v>39.479523752538853</v>
      </c>
      <c r="AN32" s="242">
        <f t="shared" si="10"/>
        <v>2.499999999999987E-2</v>
      </c>
      <c r="AO32" s="245">
        <f t="shared" si="25"/>
        <v>144.05047385410126</v>
      </c>
      <c r="AP32" s="246">
        <f t="shared" si="11"/>
        <v>9.768716735550502E-2</v>
      </c>
      <c r="AQ32" s="240">
        <f t="shared" si="26"/>
        <v>40.466511846352432</v>
      </c>
      <c r="AR32" s="242">
        <f t="shared" si="12"/>
        <v>2.4999999999999939E-2</v>
      </c>
      <c r="AS32" s="245">
        <f t="shared" si="27"/>
        <v>184.51698570045369</v>
      </c>
      <c r="AT32" s="246">
        <f t="shared" si="13"/>
        <v>0.12512934653939259</v>
      </c>
      <c r="AU32" s="321"/>
    </row>
    <row r="33" spans="1:47" ht="12.75" x14ac:dyDescent="0.2">
      <c r="A33" s="26"/>
      <c r="B33" s="38"/>
      <c r="C33" s="723" t="s">
        <v>322</v>
      </c>
      <c r="D33" s="175">
        <v>264</v>
      </c>
      <c r="E33" s="750">
        <v>450000</v>
      </c>
      <c r="F33" s="23">
        <v>1771.16</v>
      </c>
      <c r="G33" s="23">
        <v>1707.16</v>
      </c>
      <c r="H33" s="23">
        <f t="shared" ref="H33:M33" si="30">+G33*1.025</f>
        <v>1749.8389999999999</v>
      </c>
      <c r="I33" s="23">
        <f t="shared" si="30"/>
        <v>1793.5849749999998</v>
      </c>
      <c r="J33" s="23">
        <f t="shared" si="30"/>
        <v>1838.4245993749996</v>
      </c>
      <c r="K33" s="23">
        <f t="shared" si="30"/>
        <v>1884.3852143593745</v>
      </c>
      <c r="L33" s="23">
        <f t="shared" si="30"/>
        <v>1931.4948447183588</v>
      </c>
      <c r="M33" s="724">
        <f t="shared" si="30"/>
        <v>1979.7822158363176</v>
      </c>
      <c r="N33" s="38"/>
      <c r="O33" s="38"/>
      <c r="P33" s="239">
        <v>450000</v>
      </c>
      <c r="Q33" s="240">
        <f t="shared" si="15"/>
        <v>-64</v>
      </c>
      <c r="R33" s="241">
        <f t="shared" si="1"/>
        <v>-3.6134510716140836E-2</v>
      </c>
      <c r="S33" s="240">
        <f t="shared" si="16"/>
        <v>42.67899999999986</v>
      </c>
      <c r="T33" s="242">
        <f t="shared" si="2"/>
        <v>2.4999999999999918E-2</v>
      </c>
      <c r="U33" s="243">
        <f t="shared" si="17"/>
        <v>-21.32100000000014</v>
      </c>
      <c r="V33" s="244">
        <f t="shared" si="3"/>
        <v>-1.2037873484044434E-2</v>
      </c>
      <c r="W33" s="240">
        <f t="shared" si="18"/>
        <v>43.745974999999817</v>
      </c>
      <c r="X33" s="241">
        <f t="shared" si="4"/>
        <v>2.4999999999999897E-2</v>
      </c>
      <c r="Y33" s="245">
        <f t="shared" si="19"/>
        <v>22.424974999999677</v>
      </c>
      <c r="Z33" s="244">
        <f t="shared" si="5"/>
        <v>1.2661179678854353E-2</v>
      </c>
      <c r="AA33" s="243">
        <f t="shared" si="20"/>
        <v>44.839624374999858</v>
      </c>
      <c r="AB33" s="241">
        <f t="shared" si="6"/>
        <v>2.4999999999999925E-2</v>
      </c>
      <c r="AC33" s="245">
        <f t="shared" si="21"/>
        <v>67.264599374999534</v>
      </c>
      <c r="AD33" s="246">
        <f t="shared" si="7"/>
        <v>3.7977709170825637E-2</v>
      </c>
      <c r="AE33" s="247">
        <v>450000</v>
      </c>
      <c r="AF33" s="38"/>
      <c r="AG33" s="38"/>
      <c r="AH33" s="248">
        <v>450000</v>
      </c>
      <c r="AI33" s="240">
        <f t="shared" si="22"/>
        <v>45.960614984374843</v>
      </c>
      <c r="AJ33" s="242">
        <f t="shared" si="8"/>
        <v>2.4999999999999918E-2</v>
      </c>
      <c r="AK33" s="245">
        <f t="shared" si="23"/>
        <v>113.22521435937438</v>
      </c>
      <c r="AL33" s="244">
        <f t="shared" si="9"/>
        <v>6.3927151900096194E-2</v>
      </c>
      <c r="AM33" s="243">
        <f t="shared" si="24"/>
        <v>47.109630358984305</v>
      </c>
      <c r="AN33" s="242">
        <f t="shared" si="10"/>
        <v>2.499999999999997E-2</v>
      </c>
      <c r="AO33" s="245">
        <f t="shared" si="25"/>
        <v>160.33484471835868</v>
      </c>
      <c r="AP33" s="246">
        <f t="shared" si="11"/>
        <v>9.0525330697598563E-2</v>
      </c>
      <c r="AQ33" s="240">
        <f t="shared" si="26"/>
        <v>48.287371117958855</v>
      </c>
      <c r="AR33" s="242">
        <f t="shared" si="12"/>
        <v>2.4999999999999942E-2</v>
      </c>
      <c r="AS33" s="245">
        <f t="shared" si="27"/>
        <v>208.62221583631754</v>
      </c>
      <c r="AT33" s="246">
        <f t="shared" si="13"/>
        <v>0.11778846396503846</v>
      </c>
      <c r="AU33" s="321"/>
    </row>
    <row r="34" spans="1:47" ht="12.75" x14ac:dyDescent="0.2">
      <c r="A34" s="26"/>
      <c r="B34" s="38"/>
      <c r="C34" s="723" t="s">
        <v>323</v>
      </c>
      <c r="D34" s="175">
        <v>98</v>
      </c>
      <c r="E34" s="750">
        <v>550000</v>
      </c>
      <c r="F34" s="23">
        <v>2067.71</v>
      </c>
      <c r="G34" s="23">
        <v>1983.66</v>
      </c>
      <c r="H34" s="23">
        <f t="shared" ref="H34:M34" si="31">+G34*1.025</f>
        <v>2033.2514999999999</v>
      </c>
      <c r="I34" s="23">
        <f t="shared" si="31"/>
        <v>2084.0827874999995</v>
      </c>
      <c r="J34" s="23">
        <f t="shared" si="31"/>
        <v>2136.1848571874993</v>
      </c>
      <c r="K34" s="23">
        <f t="shared" si="31"/>
        <v>2189.5894786171866</v>
      </c>
      <c r="L34" s="23">
        <f t="shared" si="31"/>
        <v>2244.3292155826161</v>
      </c>
      <c r="M34" s="724">
        <f t="shared" si="31"/>
        <v>2300.4374459721812</v>
      </c>
      <c r="N34" s="38"/>
      <c r="O34" s="38"/>
      <c r="P34" s="239">
        <v>550000</v>
      </c>
      <c r="Q34" s="240">
        <f t="shared" si="15"/>
        <v>-84.049999999999955</v>
      </c>
      <c r="R34" s="241">
        <f t="shared" si="1"/>
        <v>-4.0648833733937524E-2</v>
      </c>
      <c r="S34" s="240">
        <f t="shared" si="16"/>
        <v>49.591499999999769</v>
      </c>
      <c r="T34" s="242">
        <f t="shared" si="2"/>
        <v>2.4999999999999883E-2</v>
      </c>
      <c r="U34" s="243">
        <f t="shared" si="17"/>
        <v>-34.458500000000186</v>
      </c>
      <c r="V34" s="244">
        <f t="shared" si="3"/>
        <v>-1.6665054577286072E-2</v>
      </c>
      <c r="W34" s="240">
        <f t="shared" si="18"/>
        <v>50.831287499999689</v>
      </c>
      <c r="X34" s="241">
        <f t="shared" si="4"/>
        <v>2.4999999999999849E-2</v>
      </c>
      <c r="Y34" s="245">
        <f t="shared" si="19"/>
        <v>16.372787499999504</v>
      </c>
      <c r="Z34" s="244">
        <f t="shared" si="5"/>
        <v>7.9183190582816278E-3</v>
      </c>
      <c r="AA34" s="243">
        <f t="shared" si="20"/>
        <v>52.102069687499807</v>
      </c>
      <c r="AB34" s="241">
        <f t="shared" si="6"/>
        <v>2.4999999999999911E-2</v>
      </c>
      <c r="AC34" s="245">
        <f t="shared" si="21"/>
        <v>68.47485718749931</v>
      </c>
      <c r="AD34" s="246">
        <f t="shared" si="7"/>
        <v>3.311627703473858E-2</v>
      </c>
      <c r="AE34" s="247">
        <v>550000</v>
      </c>
      <c r="AF34" s="38"/>
      <c r="AG34" s="38"/>
      <c r="AH34" s="248">
        <v>550000</v>
      </c>
      <c r="AI34" s="240">
        <f t="shared" si="22"/>
        <v>53.404621429687268</v>
      </c>
      <c r="AJ34" s="242">
        <f t="shared" si="8"/>
        <v>2.4999999999999897E-2</v>
      </c>
      <c r="AK34" s="245">
        <f t="shared" si="23"/>
        <v>121.87947861718658</v>
      </c>
      <c r="AL34" s="244">
        <f t="shared" si="9"/>
        <v>5.8944183960606938E-2</v>
      </c>
      <c r="AM34" s="243">
        <f t="shared" si="24"/>
        <v>54.739736965429529</v>
      </c>
      <c r="AN34" s="242">
        <f t="shared" si="10"/>
        <v>2.4999999999999939E-2</v>
      </c>
      <c r="AO34" s="245">
        <f t="shared" si="25"/>
        <v>176.61921558261611</v>
      </c>
      <c r="AP34" s="246">
        <f t="shared" si="11"/>
        <v>8.5417788559622052E-2</v>
      </c>
      <c r="AQ34" s="240">
        <f t="shared" si="26"/>
        <v>56.108230389565051</v>
      </c>
      <c r="AR34" s="242">
        <f t="shared" si="12"/>
        <v>2.4999999999999842E-2</v>
      </c>
      <c r="AS34" s="245">
        <f t="shared" si="27"/>
        <v>232.72744597218116</v>
      </c>
      <c r="AT34" s="246">
        <f t="shared" si="13"/>
        <v>0.11255323327361243</v>
      </c>
      <c r="AU34" s="321"/>
    </row>
    <row r="35" spans="1:47" ht="12.75" x14ac:dyDescent="0.2">
      <c r="A35" s="26"/>
      <c r="B35" s="38"/>
      <c r="C35" s="723" t="s">
        <v>324</v>
      </c>
      <c r="D35" s="175">
        <v>46</v>
      </c>
      <c r="E35" s="750">
        <v>650000</v>
      </c>
      <c r="F35" s="23">
        <v>2364.2600000000002</v>
      </c>
      <c r="G35" s="23">
        <v>2260.16</v>
      </c>
      <c r="H35" s="23">
        <f t="shared" ref="H35:M35" si="32">+G35*1.025</f>
        <v>2316.6639999999998</v>
      </c>
      <c r="I35" s="23">
        <f t="shared" si="32"/>
        <v>2374.5805999999993</v>
      </c>
      <c r="J35" s="23">
        <f t="shared" si="32"/>
        <v>2433.9451149999991</v>
      </c>
      <c r="K35" s="23">
        <f t="shared" si="32"/>
        <v>2494.7937428749988</v>
      </c>
      <c r="L35" s="23">
        <f t="shared" si="32"/>
        <v>2557.1635864468735</v>
      </c>
      <c r="M35" s="724">
        <f t="shared" si="32"/>
        <v>2621.092676108045</v>
      </c>
      <c r="N35" s="38"/>
      <c r="O35" s="38"/>
      <c r="P35" s="239">
        <v>650000</v>
      </c>
      <c r="Q35" s="240">
        <f t="shared" si="15"/>
        <v>-104.10000000000036</v>
      </c>
      <c r="R35" s="241">
        <f t="shared" si="1"/>
        <v>-4.4030690364004109E-2</v>
      </c>
      <c r="S35" s="240">
        <f t="shared" si="16"/>
        <v>56.503999999999905</v>
      </c>
      <c r="T35" s="242">
        <f t="shared" si="2"/>
        <v>2.499999999999996E-2</v>
      </c>
      <c r="U35" s="243">
        <f t="shared" si="17"/>
        <v>-47.596000000000458</v>
      </c>
      <c r="V35" s="244">
        <f t="shared" si="3"/>
        <v>-2.0131457623104251E-2</v>
      </c>
      <c r="W35" s="240">
        <f t="shared" si="18"/>
        <v>57.916599999999562</v>
      </c>
      <c r="X35" s="241">
        <f t="shared" si="4"/>
        <v>2.4999999999999814E-2</v>
      </c>
      <c r="Y35" s="245">
        <f t="shared" si="19"/>
        <v>10.320599999999104</v>
      </c>
      <c r="Z35" s="244">
        <f t="shared" si="5"/>
        <v>4.3652559363179608E-3</v>
      </c>
      <c r="AA35" s="243">
        <f t="shared" si="20"/>
        <v>59.364514999999756</v>
      </c>
      <c r="AB35" s="241">
        <f t="shared" si="6"/>
        <v>2.4999999999999904E-2</v>
      </c>
      <c r="AC35" s="245">
        <f t="shared" si="21"/>
        <v>69.685114999998859</v>
      </c>
      <c r="AD35" s="246">
        <f t="shared" si="7"/>
        <v>2.9474387334725814E-2</v>
      </c>
      <c r="AE35" s="247">
        <v>650000</v>
      </c>
      <c r="AF35" s="38"/>
      <c r="AG35" s="38"/>
      <c r="AH35" s="248">
        <v>650000</v>
      </c>
      <c r="AI35" s="240">
        <f t="shared" si="22"/>
        <v>60.848627874999693</v>
      </c>
      <c r="AJ35" s="242">
        <f t="shared" si="8"/>
        <v>2.4999999999999883E-2</v>
      </c>
      <c r="AK35" s="245">
        <f t="shared" si="23"/>
        <v>130.53374287499855</v>
      </c>
      <c r="AL35" s="244">
        <f t="shared" si="9"/>
        <v>5.5211247018093837E-2</v>
      </c>
      <c r="AM35" s="243">
        <f t="shared" si="24"/>
        <v>62.369843571874753</v>
      </c>
      <c r="AN35" s="242">
        <f t="shared" si="10"/>
        <v>2.4999999999999915E-2</v>
      </c>
      <c r="AO35" s="245">
        <f t="shared" si="25"/>
        <v>192.90358644687331</v>
      </c>
      <c r="AP35" s="246">
        <f t="shared" si="11"/>
        <v>8.1591528193546092E-2</v>
      </c>
      <c r="AQ35" s="240">
        <f t="shared" si="26"/>
        <v>63.929089661171474</v>
      </c>
      <c r="AR35" s="242">
        <f t="shared" si="12"/>
        <v>2.4999999999999859E-2</v>
      </c>
      <c r="AS35" s="245">
        <f t="shared" si="27"/>
        <v>256.83267610804478</v>
      </c>
      <c r="AT35" s="246">
        <f t="shared" si="13"/>
        <v>0.10863131639838459</v>
      </c>
      <c r="AU35" s="321"/>
    </row>
    <row r="36" spans="1:47" ht="12.75" x14ac:dyDescent="0.2">
      <c r="A36" s="26"/>
      <c r="B36" s="38"/>
      <c r="C36" s="723" t="s">
        <v>325</v>
      </c>
      <c r="D36" s="175">
        <v>15</v>
      </c>
      <c r="E36" s="750">
        <v>750000</v>
      </c>
      <c r="F36" s="23">
        <v>2660.8</v>
      </c>
      <c r="G36" s="23">
        <v>2536.67</v>
      </c>
      <c r="H36" s="23">
        <f t="shared" ref="H36:I36" si="33">+G36*1.025</f>
        <v>2600.0867499999999</v>
      </c>
      <c r="I36" s="23">
        <f t="shared" si="33"/>
        <v>2665.0889187499997</v>
      </c>
      <c r="J36" s="23">
        <f>+I36*1.025</f>
        <v>2731.7161417187494</v>
      </c>
      <c r="K36" s="23">
        <f t="shared" ref="K36:M36" si="34">+J36*1.025</f>
        <v>2800.0090452617178</v>
      </c>
      <c r="L36" s="23">
        <f t="shared" si="34"/>
        <v>2870.0092713932604</v>
      </c>
      <c r="M36" s="724">
        <f t="shared" si="34"/>
        <v>2941.7595031780916</v>
      </c>
      <c r="N36" s="38"/>
      <c r="O36" s="38"/>
      <c r="P36" s="239">
        <v>750000</v>
      </c>
      <c r="Q36" s="240">
        <f t="shared" si="15"/>
        <v>-124.13000000000011</v>
      </c>
      <c r="R36" s="241">
        <f t="shared" si="1"/>
        <v>-4.6651383042693964E-2</v>
      </c>
      <c r="S36" s="240">
        <f t="shared" si="16"/>
        <v>63.416749999999865</v>
      </c>
      <c r="T36" s="242">
        <f t="shared" si="2"/>
        <v>2.4999999999999946E-2</v>
      </c>
      <c r="U36" s="243">
        <f t="shared" si="17"/>
        <v>-60.713250000000244</v>
      </c>
      <c r="V36" s="244">
        <f t="shared" si="3"/>
        <v>-2.2817667618761365E-2</v>
      </c>
      <c r="W36" s="240">
        <f t="shared" si="18"/>
        <v>65.002168749999782</v>
      </c>
      <c r="X36" s="241">
        <f t="shared" si="4"/>
        <v>2.4999999999999918E-2</v>
      </c>
      <c r="Y36" s="245">
        <f t="shared" si="19"/>
        <v>4.2889187499995387</v>
      </c>
      <c r="Z36" s="244">
        <f t="shared" si="5"/>
        <v>1.6118906907695199E-3</v>
      </c>
      <c r="AA36" s="243">
        <f t="shared" si="20"/>
        <v>66.62722296874972</v>
      </c>
      <c r="AB36" s="241">
        <f t="shared" si="6"/>
        <v>2.4999999999999897E-2</v>
      </c>
      <c r="AC36" s="245">
        <f t="shared" si="21"/>
        <v>70.916141718749259</v>
      </c>
      <c r="AD36" s="246">
        <f t="shared" si="7"/>
        <v>2.6652187958038656E-2</v>
      </c>
      <c r="AE36" s="247">
        <v>750000</v>
      </c>
      <c r="AF36" s="38"/>
      <c r="AG36" s="38"/>
      <c r="AH36" s="248">
        <v>750000</v>
      </c>
      <c r="AI36" s="240">
        <f t="shared" si="22"/>
        <v>68.292903542968361</v>
      </c>
      <c r="AJ36" s="242">
        <f t="shared" si="8"/>
        <v>2.4999999999999863E-2</v>
      </c>
      <c r="AK36" s="245">
        <f t="shared" si="23"/>
        <v>139.20904526171762</v>
      </c>
      <c r="AL36" s="244">
        <f t="shared" si="9"/>
        <v>5.2318492656989478E-2</v>
      </c>
      <c r="AM36" s="243">
        <f t="shared" si="24"/>
        <v>70.000226131542604</v>
      </c>
      <c r="AN36" s="242">
        <f t="shared" si="10"/>
        <v>2.4999999999999876E-2</v>
      </c>
      <c r="AO36" s="245">
        <f t="shared" si="25"/>
        <v>209.20927139326022</v>
      </c>
      <c r="AP36" s="246">
        <f t="shared" si="11"/>
        <v>7.8626454973414084E-2</v>
      </c>
      <c r="AQ36" s="240">
        <f t="shared" si="26"/>
        <v>71.750231784831158</v>
      </c>
      <c r="AR36" s="242">
        <f t="shared" si="12"/>
        <v>2.4999999999999876E-2</v>
      </c>
      <c r="AS36" s="245">
        <f t="shared" si="27"/>
        <v>280.95950317809138</v>
      </c>
      <c r="AT36" s="246">
        <f t="shared" si="13"/>
        <v>0.10559211634774932</v>
      </c>
      <c r="AU36" s="321"/>
    </row>
    <row r="37" spans="1:47" ht="12.75" x14ac:dyDescent="0.2">
      <c r="A37" s="26"/>
      <c r="B37" s="38"/>
      <c r="C37" s="723" t="s">
        <v>326</v>
      </c>
      <c r="D37" s="175">
        <v>8</v>
      </c>
      <c r="E37" s="750">
        <v>850000</v>
      </c>
      <c r="F37" s="23">
        <v>2957.35</v>
      </c>
      <c r="G37" s="23">
        <v>2813.17</v>
      </c>
      <c r="H37" s="23">
        <f t="shared" ref="H37:M37" si="35">+G37*1.025</f>
        <v>2883.4992499999998</v>
      </c>
      <c r="I37" s="23">
        <f t="shared" si="35"/>
        <v>2955.5867312499995</v>
      </c>
      <c r="J37" s="23">
        <f t="shared" si="35"/>
        <v>3029.4763995312492</v>
      </c>
      <c r="K37" s="23">
        <f t="shared" si="35"/>
        <v>3105.21330951953</v>
      </c>
      <c r="L37" s="23">
        <f t="shared" si="35"/>
        <v>3182.8436422575178</v>
      </c>
      <c r="M37" s="724">
        <f t="shared" si="35"/>
        <v>3262.4147333139554</v>
      </c>
      <c r="N37" s="38"/>
      <c r="O37" s="38"/>
      <c r="P37" s="239">
        <v>850000</v>
      </c>
      <c r="Q37" s="240">
        <f t="shared" si="15"/>
        <v>-144.17999999999984</v>
      </c>
      <c r="R37" s="241">
        <f t="shared" si="1"/>
        <v>-4.8753106666441184E-2</v>
      </c>
      <c r="S37" s="240">
        <f t="shared" si="16"/>
        <v>70.329249999999774</v>
      </c>
      <c r="T37" s="242">
        <f t="shared" si="2"/>
        <v>2.4999999999999918E-2</v>
      </c>
      <c r="U37" s="243">
        <f t="shared" si="17"/>
        <v>-73.850750000000062</v>
      </c>
      <c r="V37" s="244">
        <f t="shared" si="3"/>
        <v>-2.4971934333102293E-2</v>
      </c>
      <c r="W37" s="240">
        <f t="shared" si="18"/>
        <v>72.087481249999655</v>
      </c>
      <c r="X37" s="241">
        <f t="shared" si="4"/>
        <v>2.4999999999999883E-2</v>
      </c>
      <c r="Y37" s="245">
        <f t="shared" si="19"/>
        <v>-1.7632687500004067</v>
      </c>
      <c r="Z37" s="244">
        <f t="shared" si="5"/>
        <v>-5.9623269142996497E-4</v>
      </c>
      <c r="AA37" s="243">
        <f t="shared" si="20"/>
        <v>73.889668281249669</v>
      </c>
      <c r="AB37" s="241">
        <f t="shared" si="6"/>
        <v>2.4999999999999894E-2</v>
      </c>
      <c r="AC37" s="245">
        <f t="shared" si="21"/>
        <v>72.126399531249263</v>
      </c>
      <c r="AD37" s="246">
        <f t="shared" si="7"/>
        <v>2.4388861491284178E-2</v>
      </c>
      <c r="AE37" s="247">
        <v>850000</v>
      </c>
      <c r="AF37" s="38"/>
      <c r="AG37" s="38"/>
      <c r="AH37" s="248">
        <v>850000</v>
      </c>
      <c r="AI37" s="240">
        <f t="shared" si="22"/>
        <v>75.736909988280786</v>
      </c>
      <c r="AJ37" s="242">
        <f t="shared" si="8"/>
        <v>2.4999999999999852E-2</v>
      </c>
      <c r="AK37" s="245">
        <f t="shared" si="23"/>
        <v>147.86330951953005</v>
      </c>
      <c r="AL37" s="244">
        <f t="shared" si="9"/>
        <v>4.9998583028566135E-2</v>
      </c>
      <c r="AM37" s="243">
        <f t="shared" si="24"/>
        <v>77.630332737987828</v>
      </c>
      <c r="AN37" s="242">
        <f t="shared" si="10"/>
        <v>2.4999999999999866E-2</v>
      </c>
      <c r="AO37" s="245">
        <f t="shared" si="25"/>
        <v>225.49364225751788</v>
      </c>
      <c r="AP37" s="246">
        <f t="shared" si="11"/>
        <v>7.624854760428014E-2</v>
      </c>
      <c r="AQ37" s="240">
        <f t="shared" si="26"/>
        <v>79.571091056437581</v>
      </c>
      <c r="AR37" s="242">
        <f t="shared" si="12"/>
        <v>2.4999999999999887E-2</v>
      </c>
      <c r="AS37" s="245">
        <f t="shared" si="27"/>
        <v>305.06473331395546</v>
      </c>
      <c r="AT37" s="246">
        <f t="shared" si="13"/>
        <v>0.10315476129438703</v>
      </c>
      <c r="AU37" s="321"/>
    </row>
    <row r="38" spans="1:47" ht="12.75" x14ac:dyDescent="0.2">
      <c r="A38" s="26"/>
      <c r="B38" s="38"/>
      <c r="C38" s="723" t="s">
        <v>327</v>
      </c>
      <c r="D38" s="175">
        <v>4</v>
      </c>
      <c r="E38" s="750">
        <v>950000</v>
      </c>
      <c r="F38" s="23">
        <v>3253.9</v>
      </c>
      <c r="G38" s="23">
        <v>3089.67</v>
      </c>
      <c r="H38" s="23">
        <f t="shared" ref="H38:M38" si="36">+G38*1.025</f>
        <v>3166.9117499999998</v>
      </c>
      <c r="I38" s="23">
        <f t="shared" si="36"/>
        <v>3246.0845437499993</v>
      </c>
      <c r="J38" s="23">
        <f t="shared" si="36"/>
        <v>3327.2366573437489</v>
      </c>
      <c r="K38" s="23">
        <f t="shared" si="36"/>
        <v>3410.4175737773421</v>
      </c>
      <c r="L38" s="23">
        <f t="shared" si="36"/>
        <v>3495.6780131217752</v>
      </c>
      <c r="M38" s="724">
        <f t="shared" si="36"/>
        <v>3583.0699634498192</v>
      </c>
      <c r="N38" s="38"/>
      <c r="O38" s="38"/>
      <c r="P38" s="239">
        <v>950000</v>
      </c>
      <c r="Q38" s="240">
        <f t="shared" si="15"/>
        <v>-164.23000000000002</v>
      </c>
      <c r="R38" s="241">
        <f t="shared" si="1"/>
        <v>-5.0471741602384837E-2</v>
      </c>
      <c r="S38" s="240">
        <f t="shared" si="16"/>
        <v>77.241749999999683</v>
      </c>
      <c r="T38" s="242">
        <f t="shared" si="2"/>
        <v>2.4999999999999897E-2</v>
      </c>
      <c r="U38" s="243">
        <f t="shared" si="17"/>
        <v>-86.988250000000335</v>
      </c>
      <c r="V38" s="244">
        <f t="shared" si="3"/>
        <v>-2.6733535142444552E-2</v>
      </c>
      <c r="W38" s="240">
        <f t="shared" si="18"/>
        <v>79.172793749999528</v>
      </c>
      <c r="X38" s="241">
        <f t="shared" si="4"/>
        <v>2.4999999999999852E-2</v>
      </c>
      <c r="Y38" s="245">
        <f t="shared" si="19"/>
        <v>-7.8154562500008069</v>
      </c>
      <c r="Z38" s="244">
        <f t="shared" si="5"/>
        <v>-2.4018735210058107E-3</v>
      </c>
      <c r="AA38" s="243">
        <f t="shared" si="20"/>
        <v>81.152113593749618</v>
      </c>
      <c r="AB38" s="241">
        <f t="shared" si="6"/>
        <v>2.4999999999999887E-2</v>
      </c>
      <c r="AC38" s="245">
        <f t="shared" si="21"/>
        <v>73.336657343748811</v>
      </c>
      <c r="AD38" s="246">
        <f t="shared" si="7"/>
        <v>2.2538079640968933E-2</v>
      </c>
      <c r="AE38" s="247">
        <v>950000</v>
      </c>
      <c r="AF38" s="38"/>
      <c r="AG38" s="38"/>
      <c r="AH38" s="248">
        <v>950000</v>
      </c>
      <c r="AI38" s="240">
        <f t="shared" si="22"/>
        <v>83.180916433593211</v>
      </c>
      <c r="AJ38" s="242">
        <f t="shared" si="8"/>
        <v>2.4999999999999845E-2</v>
      </c>
      <c r="AK38" s="245">
        <f t="shared" si="23"/>
        <v>156.51757377734202</v>
      </c>
      <c r="AL38" s="244">
        <f t="shared" si="9"/>
        <v>4.8101531631992996E-2</v>
      </c>
      <c r="AM38" s="243">
        <f t="shared" si="24"/>
        <v>85.260439344433053</v>
      </c>
      <c r="AN38" s="242">
        <f t="shared" si="10"/>
        <v>2.4999999999999852E-2</v>
      </c>
      <c r="AO38" s="245">
        <f t="shared" si="25"/>
        <v>241.77801312177507</v>
      </c>
      <c r="AP38" s="246">
        <f t="shared" si="11"/>
        <v>7.4304069922792676E-2</v>
      </c>
      <c r="AQ38" s="240">
        <f t="shared" si="26"/>
        <v>87.391950328044004</v>
      </c>
      <c r="AR38" s="242">
        <f t="shared" si="12"/>
        <v>2.4999999999999894E-2</v>
      </c>
      <c r="AS38" s="245">
        <f t="shared" si="27"/>
        <v>329.16996344981908</v>
      </c>
      <c r="AT38" s="246">
        <f t="shared" si="13"/>
        <v>0.10116167167086237</v>
      </c>
      <c r="AU38" s="321"/>
    </row>
    <row r="39" spans="1:47" ht="12.75" x14ac:dyDescent="0.2">
      <c r="A39" s="26"/>
      <c r="B39" s="38"/>
      <c r="C39" s="723" t="s">
        <v>329</v>
      </c>
      <c r="D39" s="175">
        <v>10</v>
      </c>
      <c r="E39" s="750">
        <v>1250000</v>
      </c>
      <c r="F39" s="23">
        <v>4143.54</v>
      </c>
      <c r="G39" s="23">
        <v>3919.18</v>
      </c>
      <c r="H39" s="23">
        <f t="shared" ref="H39:M39" si="37">+G39*1.025</f>
        <v>4017.1594999999993</v>
      </c>
      <c r="I39" s="23">
        <f t="shared" si="37"/>
        <v>4117.5884874999992</v>
      </c>
      <c r="J39" s="23">
        <f t="shared" si="37"/>
        <v>4220.5281996874992</v>
      </c>
      <c r="K39" s="23">
        <f t="shared" si="37"/>
        <v>4326.0414046796859</v>
      </c>
      <c r="L39" s="23">
        <f t="shared" si="37"/>
        <v>4434.1924397966777</v>
      </c>
      <c r="M39" s="724">
        <f t="shared" si="37"/>
        <v>4545.0472507915947</v>
      </c>
      <c r="N39" s="38"/>
      <c r="O39" s="38"/>
      <c r="P39" s="239">
        <v>1250000</v>
      </c>
      <c r="Q39" s="240">
        <f t="shared" si="15"/>
        <v>-224.36000000000013</v>
      </c>
      <c r="R39" s="241">
        <f t="shared" si="1"/>
        <v>-5.4146937160012967E-2</v>
      </c>
      <c r="S39" s="240">
        <f t="shared" si="16"/>
        <v>97.979499999999462</v>
      </c>
      <c r="T39" s="242">
        <f t="shared" si="2"/>
        <v>2.4999999999999863E-2</v>
      </c>
      <c r="U39" s="243">
        <f t="shared" si="17"/>
        <v>-126.38050000000067</v>
      </c>
      <c r="V39" s="244">
        <f t="shared" si="3"/>
        <v>-3.0500610589013419E-2</v>
      </c>
      <c r="W39" s="240">
        <f t="shared" si="18"/>
        <v>100.42898749999995</v>
      </c>
      <c r="X39" s="241">
        <f t="shared" si="4"/>
        <v>2.4999999999999991E-2</v>
      </c>
      <c r="Y39" s="245">
        <f t="shared" si="19"/>
        <v>-25.951512500000717</v>
      </c>
      <c r="Z39" s="244">
        <f t="shared" si="5"/>
        <v>-6.2631258537387642E-3</v>
      </c>
      <c r="AA39" s="243">
        <f t="shared" si="20"/>
        <v>102.93971218749994</v>
      </c>
      <c r="AB39" s="241">
        <f t="shared" si="6"/>
        <v>2.4999999999999988E-2</v>
      </c>
      <c r="AC39" s="245">
        <f t="shared" si="21"/>
        <v>76.988199687499218</v>
      </c>
      <c r="AD39" s="246">
        <f t="shared" si="7"/>
        <v>1.8580295999917756E-2</v>
      </c>
      <c r="AE39" s="247">
        <v>1250000</v>
      </c>
      <c r="AF39" s="38"/>
      <c r="AG39" s="38"/>
      <c r="AH39" s="248">
        <v>1250000</v>
      </c>
      <c r="AI39" s="240">
        <f t="shared" si="22"/>
        <v>105.51320499218673</v>
      </c>
      <c r="AJ39" s="242">
        <f t="shared" si="8"/>
        <v>2.4999999999999821E-2</v>
      </c>
      <c r="AK39" s="245">
        <f t="shared" si="23"/>
        <v>182.50140467968595</v>
      </c>
      <c r="AL39" s="244">
        <f t="shared" si="9"/>
        <v>4.4044803399915518E-2</v>
      </c>
      <c r="AM39" s="243">
        <f t="shared" si="24"/>
        <v>108.15103511699181</v>
      </c>
      <c r="AN39" s="242">
        <f t="shared" si="10"/>
        <v>2.4999999999999922E-2</v>
      </c>
      <c r="AO39" s="245">
        <f t="shared" si="25"/>
        <v>290.65243979667775</v>
      </c>
      <c r="AP39" s="246">
        <f t="shared" si="11"/>
        <v>7.0145923484913331E-2</v>
      </c>
      <c r="AQ39" s="240">
        <f t="shared" si="26"/>
        <v>110.85481099491699</v>
      </c>
      <c r="AR39" s="242">
        <f t="shared" si="12"/>
        <v>2.5000000000000012E-2</v>
      </c>
      <c r="AS39" s="245">
        <f t="shared" si="27"/>
        <v>401.50725079159474</v>
      </c>
      <c r="AT39" s="246">
        <f t="shared" si="13"/>
        <v>9.6899571572036172E-2</v>
      </c>
      <c r="AU39" s="321"/>
    </row>
    <row r="40" spans="1:47" ht="12.75" x14ac:dyDescent="0.2">
      <c r="A40" s="26"/>
      <c r="B40" s="38"/>
      <c r="C40" s="723" t="s">
        <v>330</v>
      </c>
      <c r="D40" s="175">
        <v>2</v>
      </c>
      <c r="E40" s="750">
        <v>1750000</v>
      </c>
      <c r="F40" s="23">
        <v>5626.27</v>
      </c>
      <c r="G40" s="23">
        <v>5301.69</v>
      </c>
      <c r="H40" s="23">
        <f t="shared" ref="H40:M40" si="38">+G40*1.025</f>
        <v>5434.2322499999991</v>
      </c>
      <c r="I40" s="23">
        <f t="shared" si="38"/>
        <v>5570.0880562499988</v>
      </c>
      <c r="J40" s="23">
        <f t="shared" si="38"/>
        <v>5709.3402576562485</v>
      </c>
      <c r="K40" s="23">
        <f t="shared" si="38"/>
        <v>5852.073764097654</v>
      </c>
      <c r="L40" s="23">
        <f t="shared" si="38"/>
        <v>5998.3756082000946</v>
      </c>
      <c r="M40" s="724">
        <f t="shared" si="38"/>
        <v>6148.3349984050965</v>
      </c>
      <c r="N40" s="38"/>
      <c r="O40" s="38"/>
      <c r="P40" s="239">
        <v>1750000</v>
      </c>
      <c r="Q40" s="240">
        <f t="shared" si="15"/>
        <v>-324.58000000000084</v>
      </c>
      <c r="R40" s="241">
        <f t="shared" si="1"/>
        <v>-5.7690085971700757E-2</v>
      </c>
      <c r="S40" s="240">
        <f t="shared" si="16"/>
        <v>132.54224999999951</v>
      </c>
      <c r="T40" s="242">
        <f t="shared" si="2"/>
        <v>2.4999999999999911E-2</v>
      </c>
      <c r="U40" s="243">
        <f t="shared" si="17"/>
        <v>-192.03775000000132</v>
      </c>
      <c r="V40" s="244">
        <f t="shared" si="3"/>
        <v>-3.4132338120993359E-2</v>
      </c>
      <c r="W40" s="240">
        <f t="shared" si="18"/>
        <v>135.85580624999966</v>
      </c>
      <c r="X40" s="241">
        <f t="shared" si="4"/>
        <v>2.4999999999999942E-2</v>
      </c>
      <c r="Y40" s="245">
        <f t="shared" si="19"/>
        <v>-56.181943750001665</v>
      </c>
      <c r="Z40" s="244">
        <f t="shared" si="5"/>
        <v>-9.9856465740182504E-3</v>
      </c>
      <c r="AA40" s="243">
        <f t="shared" si="20"/>
        <v>139.2522014062497</v>
      </c>
      <c r="AB40" s="241">
        <f t="shared" si="6"/>
        <v>2.4999999999999949E-2</v>
      </c>
      <c r="AC40" s="245">
        <f t="shared" si="21"/>
        <v>83.070257656248032</v>
      </c>
      <c r="AD40" s="246">
        <f t="shared" si="7"/>
        <v>1.4764712261631245E-2</v>
      </c>
      <c r="AE40" s="247">
        <v>1750000</v>
      </c>
      <c r="AF40" s="38"/>
      <c r="AG40" s="38"/>
      <c r="AH40" s="248">
        <v>1750000</v>
      </c>
      <c r="AI40" s="240">
        <f t="shared" si="22"/>
        <v>142.73350644140555</v>
      </c>
      <c r="AJ40" s="242">
        <f t="shared" si="8"/>
        <v>2.4999999999999883E-2</v>
      </c>
      <c r="AK40" s="245">
        <f t="shared" si="23"/>
        <v>225.80376409765358</v>
      </c>
      <c r="AL40" s="244">
        <f t="shared" si="9"/>
        <v>4.0133830068171908E-2</v>
      </c>
      <c r="AM40" s="243">
        <f t="shared" si="24"/>
        <v>146.30184410244055</v>
      </c>
      <c r="AN40" s="242">
        <f t="shared" si="10"/>
        <v>2.4999999999999863E-2</v>
      </c>
      <c r="AO40" s="245">
        <f t="shared" si="25"/>
        <v>372.10560820009414</v>
      </c>
      <c r="AP40" s="246">
        <f t="shared" si="11"/>
        <v>6.6137175819876062E-2</v>
      </c>
      <c r="AQ40" s="240">
        <f t="shared" si="26"/>
        <v>149.95939020500191</v>
      </c>
      <c r="AR40" s="242">
        <f t="shared" si="12"/>
        <v>2.4999999999999925E-2</v>
      </c>
      <c r="AS40" s="245">
        <f t="shared" si="27"/>
        <v>522.06499840509605</v>
      </c>
      <c r="AT40" s="246">
        <f t="shared" si="13"/>
        <v>9.2790605215372884E-2</v>
      </c>
      <c r="AU40" s="321"/>
    </row>
    <row r="41" spans="1:47" ht="12.75" x14ac:dyDescent="0.2">
      <c r="A41" s="26"/>
      <c r="B41" s="38"/>
      <c r="C41" s="723" t="s">
        <v>331</v>
      </c>
      <c r="D41" s="175">
        <v>2</v>
      </c>
      <c r="E41" s="750">
        <v>2500000</v>
      </c>
      <c r="F41" s="23">
        <v>7850.38</v>
      </c>
      <c r="G41" s="23">
        <v>7375.45</v>
      </c>
      <c r="H41" s="23">
        <f t="shared" ref="H41:M41" si="39">+G41*1.025</f>
        <v>7559.8362499999994</v>
      </c>
      <c r="I41" s="23">
        <f t="shared" si="39"/>
        <v>7748.8321562499987</v>
      </c>
      <c r="J41" s="23">
        <f t="shared" si="39"/>
        <v>7942.5529601562475</v>
      </c>
      <c r="K41" s="23">
        <f t="shared" si="39"/>
        <v>8141.1167841601527</v>
      </c>
      <c r="L41" s="23">
        <f t="shared" si="39"/>
        <v>8344.6447037641556</v>
      </c>
      <c r="M41" s="724">
        <f t="shared" si="39"/>
        <v>8553.2608213582589</v>
      </c>
      <c r="N41" s="38"/>
      <c r="O41" s="38"/>
      <c r="P41" s="239">
        <v>2500000</v>
      </c>
      <c r="Q41" s="240">
        <f t="shared" si="15"/>
        <v>-474.93000000000029</v>
      </c>
      <c r="R41" s="241">
        <f t="shared" si="1"/>
        <v>-6.0497708391186199E-2</v>
      </c>
      <c r="S41" s="240">
        <f t="shared" si="16"/>
        <v>184.38624999999956</v>
      </c>
      <c r="T41" s="242">
        <f t="shared" si="2"/>
        <v>2.4999999999999942E-2</v>
      </c>
      <c r="U41" s="243">
        <f t="shared" si="17"/>
        <v>-290.54375000000073</v>
      </c>
      <c r="V41" s="244">
        <f t="shared" si="3"/>
        <v>-3.7010151100965907E-2</v>
      </c>
      <c r="W41" s="240">
        <f t="shared" si="18"/>
        <v>188.99590624999928</v>
      </c>
      <c r="X41" s="241">
        <f t="shared" si="4"/>
        <v>2.4999999999999908E-2</v>
      </c>
      <c r="Y41" s="245">
        <f t="shared" si="19"/>
        <v>-101.54784375000145</v>
      </c>
      <c r="Z41" s="244">
        <f t="shared" si="5"/>
        <v>-1.2935404878490143E-2</v>
      </c>
      <c r="AA41" s="243">
        <f t="shared" si="20"/>
        <v>193.72080390624888</v>
      </c>
      <c r="AB41" s="241">
        <f t="shared" si="6"/>
        <v>2.4999999999999859E-2</v>
      </c>
      <c r="AC41" s="245">
        <f t="shared" si="21"/>
        <v>92.172960156247427</v>
      </c>
      <c r="AD41" s="246">
        <f t="shared" si="7"/>
        <v>1.1741209999547465E-2</v>
      </c>
      <c r="AE41" s="247">
        <v>2500000</v>
      </c>
      <c r="AF41" s="38"/>
      <c r="AG41" s="38"/>
      <c r="AH41" s="248">
        <v>2500000</v>
      </c>
      <c r="AI41" s="240">
        <f t="shared" si="22"/>
        <v>198.56382400390521</v>
      </c>
      <c r="AJ41" s="242">
        <f t="shared" si="8"/>
        <v>2.4999999999999876E-2</v>
      </c>
      <c r="AK41" s="245">
        <f t="shared" si="23"/>
        <v>290.73678416015264</v>
      </c>
      <c r="AL41" s="244">
        <f t="shared" si="9"/>
        <v>3.7034740249536027E-2</v>
      </c>
      <c r="AM41" s="243">
        <f t="shared" si="24"/>
        <v>203.52791960400282</v>
      </c>
      <c r="AN41" s="242">
        <f t="shared" si="10"/>
        <v>2.4999999999999876E-2</v>
      </c>
      <c r="AO41" s="245">
        <f t="shared" si="25"/>
        <v>494.26470376415546</v>
      </c>
      <c r="AP41" s="246">
        <f t="shared" si="11"/>
        <v>6.2960608755774305E-2</v>
      </c>
      <c r="AQ41" s="240">
        <f t="shared" si="26"/>
        <v>208.61611759410334</v>
      </c>
      <c r="AR41" s="242">
        <f t="shared" si="12"/>
        <v>2.4999999999999935E-2</v>
      </c>
      <c r="AS41" s="245">
        <f t="shared" si="27"/>
        <v>702.8808213582588</v>
      </c>
      <c r="AT41" s="246">
        <f t="shared" si="13"/>
        <v>8.953462397466859E-2</v>
      </c>
      <c r="AU41" s="321"/>
    </row>
    <row r="42" spans="1:47" ht="13.5" thickBot="1" x14ac:dyDescent="0.25">
      <c r="A42" s="26"/>
      <c r="B42" s="38"/>
      <c r="C42" s="681" t="s">
        <v>15</v>
      </c>
      <c r="D42" s="729">
        <v>0</v>
      </c>
      <c r="E42" s="726">
        <v>3000000</v>
      </c>
      <c r="F42" s="727">
        <v>9333.11</v>
      </c>
      <c r="G42" s="727">
        <v>8757.9599999999991</v>
      </c>
      <c r="H42" s="727">
        <f t="shared" ref="H42:M42" si="40">+G42*1.025</f>
        <v>8976.9089999999978</v>
      </c>
      <c r="I42" s="727">
        <f t="shared" si="40"/>
        <v>9201.3317249999964</v>
      </c>
      <c r="J42" s="727">
        <f t="shared" si="40"/>
        <v>9431.3650181249959</v>
      </c>
      <c r="K42" s="727">
        <f t="shared" si="40"/>
        <v>9667.1491435781209</v>
      </c>
      <c r="L42" s="727">
        <f t="shared" si="40"/>
        <v>9908.8278721675724</v>
      </c>
      <c r="M42" s="728">
        <f t="shared" si="40"/>
        <v>10156.548568971761</v>
      </c>
      <c r="N42" s="38"/>
      <c r="O42" s="38"/>
      <c r="P42" s="249">
        <v>3000000</v>
      </c>
      <c r="Q42" s="250">
        <f t="shared" si="15"/>
        <v>-575.15000000000146</v>
      </c>
      <c r="R42" s="251">
        <f t="shared" si="1"/>
        <v>-6.162468887648398E-2</v>
      </c>
      <c r="S42" s="250">
        <f t="shared" si="16"/>
        <v>218.9489999999987</v>
      </c>
      <c r="T42" s="252">
        <f t="shared" si="2"/>
        <v>2.4999999999999856E-2</v>
      </c>
      <c r="U42" s="253">
        <f t="shared" si="17"/>
        <v>-356.20100000000275</v>
      </c>
      <c r="V42" s="254">
        <f t="shared" si="3"/>
        <v>-3.8165306098396218E-2</v>
      </c>
      <c r="W42" s="250">
        <f t="shared" si="18"/>
        <v>224.42272499999854</v>
      </c>
      <c r="X42" s="251">
        <f t="shared" si="4"/>
        <v>2.4999999999999842E-2</v>
      </c>
      <c r="Y42" s="255">
        <f t="shared" si="19"/>
        <v>-131.77827500000421</v>
      </c>
      <c r="Z42" s="254">
        <f t="shared" si="5"/>
        <v>-1.4119438750856275E-2</v>
      </c>
      <c r="AA42" s="322">
        <f t="shared" si="20"/>
        <v>230.03329312499955</v>
      </c>
      <c r="AB42" s="323">
        <f t="shared" si="6"/>
        <v>2.499999999999996E-2</v>
      </c>
      <c r="AC42" s="324">
        <f t="shared" si="21"/>
        <v>98.255018124995331</v>
      </c>
      <c r="AD42" s="325">
        <f t="shared" si="7"/>
        <v>1.052757528037228E-2</v>
      </c>
      <c r="AE42" s="256">
        <v>3000000</v>
      </c>
      <c r="AF42" s="38"/>
      <c r="AG42" s="38"/>
      <c r="AH42" s="257">
        <v>3000000</v>
      </c>
      <c r="AI42" s="250">
        <f t="shared" si="22"/>
        <v>235.78412545312494</v>
      </c>
      <c r="AJ42" s="252">
        <f t="shared" si="8"/>
        <v>2.5000000000000005E-2</v>
      </c>
      <c r="AK42" s="255">
        <f t="shared" si="23"/>
        <v>334.03914357812027</v>
      </c>
      <c r="AL42" s="254">
        <f t="shared" si="9"/>
        <v>3.579076466238159E-2</v>
      </c>
      <c r="AM42" s="253">
        <f t="shared" si="24"/>
        <v>241.67872858945157</v>
      </c>
      <c r="AN42" s="252">
        <f t="shared" si="10"/>
        <v>2.4999999999999849E-2</v>
      </c>
      <c r="AO42" s="255">
        <f t="shared" si="25"/>
        <v>575.71787216757184</v>
      </c>
      <c r="AP42" s="258">
        <f t="shared" si="11"/>
        <v>6.1685533778940975E-2</v>
      </c>
      <c r="AQ42" s="250">
        <f t="shared" si="26"/>
        <v>247.72069680418826</v>
      </c>
      <c r="AR42" s="252">
        <f t="shared" si="12"/>
        <v>2.4999999999999894E-2</v>
      </c>
      <c r="AS42" s="255">
        <f t="shared" si="27"/>
        <v>823.43856897176011</v>
      </c>
      <c r="AT42" s="258">
        <f t="shared" si="13"/>
        <v>8.8227672123414383E-2</v>
      </c>
      <c r="AU42" s="321"/>
    </row>
    <row r="43" spans="1:47" ht="13.5" thickTop="1" x14ac:dyDescent="0.2">
      <c r="A43" s="26"/>
      <c r="B43" s="38"/>
      <c r="C43" s="319"/>
      <c r="D43" s="334"/>
      <c r="E43" s="260"/>
      <c r="F43" s="319"/>
      <c r="G43" s="319"/>
      <c r="H43" s="319"/>
      <c r="I43" s="319"/>
      <c r="J43" s="319"/>
      <c r="K43" s="319"/>
      <c r="L43" s="319"/>
      <c r="M43" s="319"/>
      <c r="N43" s="38"/>
      <c r="O43" s="38"/>
      <c r="P43" s="260"/>
      <c r="Q43" s="320"/>
      <c r="R43" s="321"/>
      <c r="S43" s="320"/>
      <c r="T43" s="321"/>
      <c r="U43" s="320"/>
      <c r="V43" s="321"/>
      <c r="W43" s="320"/>
      <c r="X43" s="321"/>
      <c r="Y43" s="320"/>
      <c r="Z43" s="321"/>
      <c r="AA43" s="326"/>
      <c r="AB43" s="327"/>
      <c r="AC43" s="326"/>
      <c r="AD43" s="327"/>
      <c r="AE43" s="260"/>
      <c r="AF43" s="38"/>
      <c r="AG43" s="38"/>
      <c r="AH43" s="260"/>
      <c r="AI43" s="320"/>
      <c r="AJ43" s="321"/>
      <c r="AK43" s="320"/>
      <c r="AL43" s="321"/>
      <c r="AM43" s="320"/>
      <c r="AN43" s="321"/>
      <c r="AO43" s="320"/>
      <c r="AP43" s="321"/>
      <c r="AQ43" s="320"/>
      <c r="AR43" s="321"/>
      <c r="AS43" s="320"/>
      <c r="AT43" s="321"/>
      <c r="AU43" s="321"/>
    </row>
    <row r="44" spans="1:47" ht="15.75" x14ac:dyDescent="0.25">
      <c r="A44" s="26"/>
      <c r="B44" s="38"/>
      <c r="C44" s="83" t="s">
        <v>1</v>
      </c>
      <c r="D44" s="122"/>
      <c r="E44" s="219"/>
      <c r="F44" s="81"/>
      <c r="G44" s="38"/>
      <c r="H44" s="38"/>
      <c r="I44" s="38"/>
      <c r="J44" s="38"/>
      <c r="K44" s="38"/>
      <c r="L44" s="38"/>
      <c r="M44" s="38"/>
      <c r="N44" s="38"/>
      <c r="O44" s="38"/>
      <c r="P44" s="83" t="s">
        <v>1</v>
      </c>
      <c r="Q44" s="38"/>
      <c r="R44" s="38"/>
      <c r="S44" s="38"/>
      <c r="T44" s="38"/>
      <c r="U44" s="38"/>
      <c r="V44" s="38"/>
      <c r="W44" s="38"/>
      <c r="X44" s="38"/>
      <c r="Y44" s="38"/>
      <c r="Z44" s="38"/>
      <c r="AA44" s="38"/>
      <c r="AB44" s="38"/>
      <c r="AC44" s="38"/>
      <c r="AD44" s="38"/>
      <c r="AE44" s="38"/>
      <c r="AF44" s="38"/>
      <c r="AG44" s="38"/>
      <c r="AH44" s="83" t="s">
        <v>1</v>
      </c>
      <c r="AI44" s="38"/>
      <c r="AJ44" s="38"/>
      <c r="AK44" s="38"/>
      <c r="AL44" s="38"/>
      <c r="AM44" s="38"/>
      <c r="AN44" s="38"/>
      <c r="AO44" s="38"/>
      <c r="AP44" s="38"/>
      <c r="AQ44" s="38"/>
      <c r="AR44" s="38"/>
      <c r="AS44" s="38"/>
      <c r="AT44" s="38"/>
      <c r="AU44" s="321"/>
    </row>
    <row r="45" spans="1:47" ht="16.5" thickBot="1" x14ac:dyDescent="0.3">
      <c r="A45" s="26"/>
      <c r="B45" s="38"/>
      <c r="C45" s="83"/>
      <c r="D45" s="38"/>
      <c r="E45" s="216"/>
      <c r="F45" s="38"/>
      <c r="G45" s="38"/>
      <c r="H45" s="38"/>
      <c r="I45" s="38"/>
      <c r="J45" s="38"/>
      <c r="K45" s="38"/>
      <c r="L45" s="38"/>
      <c r="M45" s="38"/>
      <c r="N45" s="38"/>
      <c r="O45" s="38"/>
      <c r="P45" s="38"/>
      <c r="Q45" s="38"/>
      <c r="R45" s="38"/>
      <c r="S45" s="38"/>
      <c r="T45" s="38"/>
      <c r="U45" s="38"/>
      <c r="V45" s="38"/>
      <c r="W45" s="38"/>
      <c r="X45" s="38"/>
      <c r="Y45" s="38"/>
      <c r="Z45" s="38"/>
      <c r="AA45" s="38"/>
      <c r="AB45" s="38"/>
      <c r="AC45" s="38"/>
      <c r="AD45" s="38"/>
      <c r="AE45" s="38"/>
      <c r="AF45" s="38"/>
      <c r="AG45" s="38"/>
      <c r="AH45" s="38"/>
      <c r="AI45" s="38"/>
      <c r="AJ45" s="38"/>
      <c r="AK45" s="38"/>
      <c r="AL45" s="38"/>
      <c r="AM45" s="38"/>
      <c r="AN45" s="38"/>
      <c r="AO45" s="38"/>
      <c r="AP45" s="38"/>
      <c r="AQ45" s="38"/>
      <c r="AR45" s="38"/>
      <c r="AS45" s="38"/>
      <c r="AT45" s="38"/>
      <c r="AU45" s="321"/>
    </row>
    <row r="46" spans="1:47" ht="17.25" thickTop="1" thickBot="1" x14ac:dyDescent="0.3">
      <c r="A46" s="26"/>
      <c r="B46" s="38"/>
      <c r="C46" s="38"/>
      <c r="D46" s="38"/>
      <c r="E46" s="216"/>
      <c r="F46" s="220"/>
      <c r="G46" s="221"/>
      <c r="H46" s="899" t="s">
        <v>340</v>
      </c>
      <c r="I46" s="900"/>
      <c r="J46" s="900"/>
      <c r="K46" s="900"/>
      <c r="L46" s="900"/>
      <c r="M46" s="901"/>
      <c r="N46" s="38"/>
      <c r="O46" s="38"/>
      <c r="P46" s="38"/>
      <c r="Q46" s="909" t="s">
        <v>771</v>
      </c>
      <c r="R46" s="910"/>
      <c r="S46" s="910"/>
      <c r="T46" s="910"/>
      <c r="U46" s="910"/>
      <c r="V46" s="910"/>
      <c r="W46" s="910"/>
      <c r="X46" s="910"/>
      <c r="Y46" s="910"/>
      <c r="Z46" s="910"/>
      <c r="AA46" s="910"/>
      <c r="AB46" s="910"/>
      <c r="AC46" s="910"/>
      <c r="AD46" s="911"/>
      <c r="AE46" s="223"/>
      <c r="AF46" s="38"/>
      <c r="AG46" s="38"/>
      <c r="AH46" s="909" t="s">
        <v>771</v>
      </c>
      <c r="AI46" s="910"/>
      <c r="AJ46" s="910"/>
      <c r="AK46" s="910"/>
      <c r="AL46" s="910"/>
      <c r="AM46" s="910"/>
      <c r="AN46" s="910"/>
      <c r="AO46" s="910"/>
      <c r="AP46" s="910"/>
      <c r="AQ46" s="910"/>
      <c r="AR46" s="910"/>
      <c r="AS46" s="910"/>
      <c r="AT46" s="911"/>
      <c r="AU46" s="321"/>
    </row>
    <row r="47" spans="1:47" ht="57" customHeight="1" thickTop="1" x14ac:dyDescent="0.2">
      <c r="A47" s="26"/>
      <c r="B47" s="38"/>
      <c r="C47" s="730" t="s">
        <v>328</v>
      </c>
      <c r="D47" s="896" t="s">
        <v>757</v>
      </c>
      <c r="E47" s="719" t="s">
        <v>332</v>
      </c>
      <c r="F47" s="748" t="s">
        <v>349</v>
      </c>
      <c r="G47" s="748" t="s">
        <v>784</v>
      </c>
      <c r="H47" s="748" t="s">
        <v>785</v>
      </c>
      <c r="I47" s="748" t="s">
        <v>786</v>
      </c>
      <c r="J47" s="748" t="s">
        <v>787</v>
      </c>
      <c r="K47" s="748" t="s">
        <v>788</v>
      </c>
      <c r="L47" s="748" t="s">
        <v>789</v>
      </c>
      <c r="M47" s="720" t="s">
        <v>790</v>
      </c>
      <c r="N47" s="38"/>
      <c r="O47" s="38"/>
      <c r="P47" s="224" t="s">
        <v>332</v>
      </c>
      <c r="Q47" s="912" t="s">
        <v>333</v>
      </c>
      <c r="R47" s="913"/>
      <c r="S47" s="912" t="s">
        <v>334</v>
      </c>
      <c r="T47" s="913"/>
      <c r="U47" s="913"/>
      <c r="V47" s="914"/>
      <c r="W47" s="912" t="s">
        <v>335</v>
      </c>
      <c r="X47" s="913"/>
      <c r="Y47" s="913"/>
      <c r="Z47" s="914"/>
      <c r="AA47" s="915" t="s">
        <v>336</v>
      </c>
      <c r="AB47" s="916"/>
      <c r="AC47" s="916"/>
      <c r="AD47" s="917"/>
      <c r="AE47" s="226" t="s">
        <v>332</v>
      </c>
      <c r="AF47" s="38"/>
      <c r="AG47" s="38"/>
      <c r="AH47" s="227" t="s">
        <v>332</v>
      </c>
      <c r="AI47" s="904" t="s">
        <v>337</v>
      </c>
      <c r="AJ47" s="905"/>
      <c r="AK47" s="905"/>
      <c r="AL47" s="908"/>
      <c r="AM47" s="876" t="s">
        <v>338</v>
      </c>
      <c r="AN47" s="902"/>
      <c r="AO47" s="902"/>
      <c r="AP47" s="903"/>
      <c r="AQ47" s="875" t="s">
        <v>339</v>
      </c>
      <c r="AR47" s="902"/>
      <c r="AS47" s="902"/>
      <c r="AT47" s="903"/>
      <c r="AU47" s="321"/>
    </row>
    <row r="48" spans="1:47" ht="12.75" x14ac:dyDescent="0.2">
      <c r="A48" s="26"/>
      <c r="B48" s="38"/>
      <c r="C48" s="721"/>
      <c r="D48" s="897"/>
      <c r="E48" s="749"/>
      <c r="F48" s="158" t="str">
        <f>F28</f>
        <v>2016-17</v>
      </c>
      <c r="G48" s="158" t="str">
        <f t="shared" ref="G48:M48" si="41">G28</f>
        <v>2017-18</v>
      </c>
      <c r="H48" s="158" t="str">
        <f t="shared" si="41"/>
        <v>2018-19</v>
      </c>
      <c r="I48" s="158" t="str">
        <f t="shared" si="41"/>
        <v>2019-20</v>
      </c>
      <c r="J48" s="158" t="str">
        <f t="shared" si="41"/>
        <v>2020-21</v>
      </c>
      <c r="K48" s="158" t="str">
        <f t="shared" si="41"/>
        <v>2021-22</v>
      </c>
      <c r="L48" s="158" t="str">
        <f t="shared" si="41"/>
        <v>2022-23</v>
      </c>
      <c r="M48" s="722" t="str">
        <f t="shared" si="41"/>
        <v>2023-24</v>
      </c>
      <c r="N48" s="38"/>
      <c r="O48" s="38"/>
      <c r="P48" s="228" t="s">
        <v>72</v>
      </c>
      <c r="Q48" s="229" t="s">
        <v>45</v>
      </c>
      <c r="R48" s="230" t="s">
        <v>68</v>
      </c>
      <c r="S48" s="229" t="s">
        <v>45</v>
      </c>
      <c r="T48" s="231" t="s">
        <v>68</v>
      </c>
      <c r="U48" s="232" t="s">
        <v>46</v>
      </c>
      <c r="V48" s="233" t="s">
        <v>68</v>
      </c>
      <c r="W48" s="229" t="s">
        <v>45</v>
      </c>
      <c r="X48" s="234" t="s">
        <v>68</v>
      </c>
      <c r="Y48" s="231" t="s">
        <v>46</v>
      </c>
      <c r="Z48" s="233" t="s">
        <v>68</v>
      </c>
      <c r="AA48" s="232" t="s">
        <v>45</v>
      </c>
      <c r="AB48" s="234" t="s">
        <v>68</v>
      </c>
      <c r="AC48" s="231" t="s">
        <v>46</v>
      </c>
      <c r="AD48" s="235" t="s">
        <v>68</v>
      </c>
      <c r="AE48" s="236"/>
      <c r="AF48" s="38"/>
      <c r="AG48" s="38"/>
      <c r="AH48" s="237" t="s">
        <v>72</v>
      </c>
      <c r="AI48" s="229" t="s">
        <v>45</v>
      </c>
      <c r="AJ48" s="234" t="s">
        <v>68</v>
      </c>
      <c r="AK48" s="231" t="s">
        <v>46</v>
      </c>
      <c r="AL48" s="233" t="s">
        <v>68</v>
      </c>
      <c r="AM48" s="232" t="s">
        <v>45</v>
      </c>
      <c r="AN48" s="234" t="s">
        <v>68</v>
      </c>
      <c r="AO48" s="231" t="s">
        <v>46</v>
      </c>
      <c r="AP48" s="235" t="s">
        <v>68</v>
      </c>
      <c r="AQ48" s="238" t="s">
        <v>45</v>
      </c>
      <c r="AR48" s="234" t="s">
        <v>68</v>
      </c>
      <c r="AS48" s="231" t="s">
        <v>46</v>
      </c>
      <c r="AT48" s="235" t="s">
        <v>68</v>
      </c>
      <c r="AU48" s="321"/>
    </row>
    <row r="49" spans="1:47" ht="12.75" x14ac:dyDescent="0.2">
      <c r="A49" s="26"/>
      <c r="B49" s="38"/>
      <c r="C49" s="723" t="s">
        <v>14</v>
      </c>
      <c r="D49" s="750">
        <f>IF(D29="","",D29)</f>
        <v>550</v>
      </c>
      <c r="E49" s="750">
        <v>50000</v>
      </c>
      <c r="F49" s="23">
        <v>584.97</v>
      </c>
      <c r="G49" s="23">
        <v>575.63</v>
      </c>
      <c r="H49" s="23">
        <f>+G49*1.025</f>
        <v>590.02074999999991</v>
      </c>
      <c r="I49" s="23">
        <f t="shared" ref="I49:M49" si="42">+H49*1.025</f>
        <v>604.77126874999988</v>
      </c>
      <c r="J49" s="23">
        <f t="shared" si="42"/>
        <v>619.89055046874978</v>
      </c>
      <c r="K49" s="23">
        <f t="shared" si="42"/>
        <v>635.38781423046851</v>
      </c>
      <c r="L49" s="23">
        <f t="shared" si="42"/>
        <v>651.27250958623017</v>
      </c>
      <c r="M49" s="23">
        <f t="shared" si="42"/>
        <v>667.55432232588589</v>
      </c>
      <c r="N49" s="38"/>
      <c r="O49" s="38"/>
      <c r="P49" s="239">
        <v>50000</v>
      </c>
      <c r="Q49" s="240">
        <f>IF(G49="","",IF(F49=0,"",G49-F49))</f>
        <v>-9.3400000000000318</v>
      </c>
      <c r="R49" s="241">
        <f t="shared" ref="R49:R62" si="43">IF(Q49="","",Q49/F49)</f>
        <v>-1.5966630767389835E-2</v>
      </c>
      <c r="S49" s="240">
        <f>IF(H49="","",IF(G49=0,"",H49-G49))</f>
        <v>14.390749999999912</v>
      </c>
      <c r="T49" s="242">
        <f t="shared" ref="T49:T62" si="44">IF(S49="","",S49/G49)</f>
        <v>2.4999999999999845E-2</v>
      </c>
      <c r="U49" s="243">
        <f>IF(S49="","",S49+Q49)</f>
        <v>5.0507499999998799</v>
      </c>
      <c r="V49" s="244">
        <f t="shared" ref="V49:V62" si="45">IF(T49="","",U49/F49)</f>
        <v>8.6342034634252687E-3</v>
      </c>
      <c r="W49" s="240">
        <f>IF(I49="","",IF(H49=0,"",I49-H49))</f>
        <v>14.750518749999969</v>
      </c>
      <c r="X49" s="241">
        <f t="shared" ref="X49:X62" si="46">IF(W49="","",W49/H49)</f>
        <v>2.4999999999999953E-2</v>
      </c>
      <c r="Y49" s="245">
        <f>IF(W49="","",W49+U49)</f>
        <v>19.801268749999849</v>
      </c>
      <c r="Z49" s="244">
        <f t="shared" ref="Z49:Z62" si="47">IF(X49="","",Y49/F49)</f>
        <v>3.3850058550010852E-2</v>
      </c>
      <c r="AA49" s="243">
        <f>IF(J49="","",IF(I49=0,"",J49-I49))</f>
        <v>15.119281718749903</v>
      </c>
      <c r="AB49" s="241">
        <f t="shared" ref="AB49:AB62" si="48">IF(AA49="","",AA49/I49)</f>
        <v>2.4999999999999845E-2</v>
      </c>
      <c r="AC49" s="245">
        <f>IF(AA49="","",AA49+Y49)</f>
        <v>34.920550468749752</v>
      </c>
      <c r="AD49" s="246">
        <f t="shared" ref="AD49:AD62" si="49">IF(AB49="","",AC49/F49)</f>
        <v>5.969631001376096E-2</v>
      </c>
      <c r="AE49" s="247">
        <v>50000</v>
      </c>
      <c r="AF49" s="38"/>
      <c r="AG49" s="38"/>
      <c r="AH49" s="248">
        <v>50000</v>
      </c>
      <c r="AI49" s="240">
        <f>IF(K49="","",IF(J49=0,"",K49-J49))</f>
        <v>15.497263761718727</v>
      </c>
      <c r="AJ49" s="242">
        <f t="shared" ref="AJ49:AJ62" si="50">IF(AI49="","",AI49/J49)</f>
        <v>2.4999999999999974E-2</v>
      </c>
      <c r="AK49" s="245">
        <f>IF(AI49="","",AI49+AC49)</f>
        <v>50.41781423046848</v>
      </c>
      <c r="AL49" s="244">
        <f t="shared" ref="AL49:AL62" si="51">IF(AK49="","",AK49/F49)</f>
        <v>8.6188717764104958E-2</v>
      </c>
      <c r="AM49" s="243">
        <f>IF(L49="","",IF(K49=0,"",L49-K49))</f>
        <v>15.884695355761664</v>
      </c>
      <c r="AN49" s="242">
        <f t="shared" ref="AN49:AN62" si="52">IF(AM49="","",AM49/K49)</f>
        <v>2.4999999999999925E-2</v>
      </c>
      <c r="AO49" s="245">
        <f>IF(AM49="","",AM49+AK49)</f>
        <v>66.302509586230144</v>
      </c>
      <c r="AP49" s="246">
        <f t="shared" ref="AP49:AP62" si="53">IF(AO49="","",AO49/F49)</f>
        <v>0.1133434357082075</v>
      </c>
      <c r="AQ49" s="240">
        <f>IF(M49="","",IF(L49=0,"",M49-L49))</f>
        <v>16.28181273965572</v>
      </c>
      <c r="AR49" s="242">
        <f t="shared" ref="AR49:AR62" si="54">IF(AQ49="","",AQ49/L49)</f>
        <v>2.4999999999999949E-2</v>
      </c>
      <c r="AS49" s="245">
        <f>IF(AQ49="","",AQ49+AO49)</f>
        <v>82.584322325885864</v>
      </c>
      <c r="AT49" s="246">
        <f t="shared" ref="AT49:AT62" si="55">IF(AS49="","",AS49/F49)</f>
        <v>0.14117702160091264</v>
      </c>
      <c r="AU49" s="321"/>
    </row>
    <row r="50" spans="1:47" ht="12.75" x14ac:dyDescent="0.2">
      <c r="A50" s="26"/>
      <c r="B50" s="38"/>
      <c r="C50" s="723" t="s">
        <v>319</v>
      </c>
      <c r="D50" s="750">
        <f t="shared" ref="D50:D62" si="56">IF(D30="","",D30)</f>
        <v>1705</v>
      </c>
      <c r="E50" s="750">
        <v>150000</v>
      </c>
      <c r="F50" s="23">
        <v>881.52</v>
      </c>
      <c r="G50" s="23">
        <v>840.39</v>
      </c>
      <c r="H50" s="23">
        <f t="shared" ref="H50:M50" si="57">+G50*1.025</f>
        <v>861.39974999999993</v>
      </c>
      <c r="I50" s="23">
        <f t="shared" si="57"/>
        <v>882.93474374999983</v>
      </c>
      <c r="J50" s="23">
        <f t="shared" si="57"/>
        <v>905.00811234374976</v>
      </c>
      <c r="K50" s="23">
        <f t="shared" si="57"/>
        <v>927.63331515234347</v>
      </c>
      <c r="L50" s="23">
        <f t="shared" si="57"/>
        <v>950.82414803115194</v>
      </c>
      <c r="M50" s="23">
        <f t="shared" si="57"/>
        <v>974.59475173193061</v>
      </c>
      <c r="N50" s="38"/>
      <c r="O50" s="38"/>
      <c r="P50" s="239">
        <v>150000</v>
      </c>
      <c r="Q50" s="240">
        <f t="shared" ref="Q50:Q62" si="58">IF(G50="","",IF(F50=0,"",G50-F50))</f>
        <v>-41.129999999999995</v>
      </c>
      <c r="R50" s="241">
        <f t="shared" si="43"/>
        <v>-4.6658045194663759E-2</v>
      </c>
      <c r="S50" s="240">
        <f t="shared" ref="S50:S62" si="59">IF(H50="","",IF(G50=0,"",H50-G50))</f>
        <v>21.00974999999994</v>
      </c>
      <c r="T50" s="242">
        <f t="shared" si="44"/>
        <v>2.4999999999999929E-2</v>
      </c>
      <c r="U50" s="243">
        <f t="shared" ref="U50:U62" si="60">IF(S50="","",S50+Q50)</f>
        <v>-20.120250000000055</v>
      </c>
      <c r="V50" s="244">
        <f t="shared" si="45"/>
        <v>-2.282449632453042E-2</v>
      </c>
      <c r="W50" s="240">
        <f t="shared" ref="W50:W62" si="61">IF(I50="","",IF(H50=0,"",I50-H50))</f>
        <v>21.534993749999899</v>
      </c>
      <c r="X50" s="241">
        <f t="shared" si="46"/>
        <v>2.4999999999999883E-2</v>
      </c>
      <c r="Y50" s="245">
        <f t="shared" ref="Y50:Y62" si="62">IF(W50="","",W50+U50)</f>
        <v>1.4147437499998432</v>
      </c>
      <c r="Z50" s="244">
        <f t="shared" si="47"/>
        <v>1.6048912673562066E-3</v>
      </c>
      <c r="AA50" s="243">
        <f t="shared" ref="AA50:AA62" si="63">IF(J50="","",IF(I50=0,"",J50-I50))</f>
        <v>22.073368593749933</v>
      </c>
      <c r="AB50" s="241">
        <f t="shared" si="48"/>
        <v>2.4999999999999929E-2</v>
      </c>
      <c r="AC50" s="245">
        <f t="shared" ref="AC50:AC62" si="64">IF(AA50="","",AA50+Y50)</f>
        <v>23.488112343749776</v>
      </c>
      <c r="AD50" s="246">
        <f t="shared" si="49"/>
        <v>2.6645013549040041E-2</v>
      </c>
      <c r="AE50" s="247">
        <v>150000</v>
      </c>
      <c r="AF50" s="38"/>
      <c r="AG50" s="38"/>
      <c r="AH50" s="248">
        <v>150000</v>
      </c>
      <c r="AI50" s="240">
        <f t="shared" ref="AI50:AI62" si="65">IF(K50="","",IF(J50=0,"",K50-J50))</f>
        <v>22.625202808593713</v>
      </c>
      <c r="AJ50" s="242">
        <f t="shared" si="50"/>
        <v>2.4999999999999967E-2</v>
      </c>
      <c r="AK50" s="245">
        <f t="shared" ref="AK50:AK62" si="66">IF(AI50="","",AI50+AC50)</f>
        <v>46.113315152343489</v>
      </c>
      <c r="AL50" s="244">
        <f t="shared" si="51"/>
        <v>5.2311138887766007E-2</v>
      </c>
      <c r="AM50" s="243">
        <f t="shared" ref="AM50:AM62" si="67">IF(L50="","",IF(K50=0,"",L50-K50))</f>
        <v>23.190832878808465</v>
      </c>
      <c r="AN50" s="242">
        <f t="shared" si="52"/>
        <v>2.499999999999987E-2</v>
      </c>
      <c r="AO50" s="245">
        <f t="shared" ref="AO50:AO62" si="68">IF(AM50="","",AM50+AK50)</f>
        <v>69.304148031151954</v>
      </c>
      <c r="AP50" s="246">
        <f t="shared" si="53"/>
        <v>7.8618917359960017E-2</v>
      </c>
      <c r="AQ50" s="240">
        <f t="shared" ref="AQ50:AQ62" si="69">IF(M50="","",IF(L50=0,"",M50-L50))</f>
        <v>23.770603700778679</v>
      </c>
      <c r="AR50" s="242">
        <f t="shared" si="54"/>
        <v>2.4999999999999873E-2</v>
      </c>
      <c r="AS50" s="245">
        <f t="shared" ref="AS50:AS62" si="70">IF(AQ50="","",AQ50+AO50)</f>
        <v>93.074751731930633</v>
      </c>
      <c r="AT50" s="246">
        <f t="shared" si="55"/>
        <v>0.10558439029395889</v>
      </c>
      <c r="AU50" s="321"/>
    </row>
    <row r="51" spans="1:47" ht="12.75" x14ac:dyDescent="0.2">
      <c r="A51" s="26"/>
      <c r="B51" s="38"/>
      <c r="C51" s="723" t="s">
        <v>320</v>
      </c>
      <c r="D51" s="750">
        <f t="shared" si="56"/>
        <v>1843</v>
      </c>
      <c r="E51" s="750">
        <v>250000</v>
      </c>
      <c r="F51" s="23">
        <v>1178.07</v>
      </c>
      <c r="G51" s="23">
        <v>1105.1600000000001</v>
      </c>
      <c r="H51" s="23">
        <f t="shared" ref="H51:M51" si="71">+G51*1.025</f>
        <v>1132.789</v>
      </c>
      <c r="I51" s="23">
        <f t="shared" si="71"/>
        <v>1161.1087249999998</v>
      </c>
      <c r="J51" s="23">
        <f t="shared" si="71"/>
        <v>1190.1364431249997</v>
      </c>
      <c r="K51" s="23">
        <f t="shared" si="71"/>
        <v>1219.8898542031245</v>
      </c>
      <c r="L51" s="23">
        <f t="shared" si="71"/>
        <v>1250.3871005582025</v>
      </c>
      <c r="M51" s="23">
        <f t="shared" si="71"/>
        <v>1281.6467780721575</v>
      </c>
      <c r="N51" s="38"/>
      <c r="O51" s="38"/>
      <c r="P51" s="239">
        <v>250000</v>
      </c>
      <c r="Q51" s="240">
        <f t="shared" si="58"/>
        <v>-72.909999999999854</v>
      </c>
      <c r="R51" s="241">
        <f t="shared" si="43"/>
        <v>-6.1889361413158692E-2</v>
      </c>
      <c r="S51" s="240">
        <f t="shared" si="59"/>
        <v>27.628999999999905</v>
      </c>
      <c r="T51" s="242">
        <f t="shared" si="44"/>
        <v>2.4999999999999911E-2</v>
      </c>
      <c r="U51" s="243">
        <f t="shared" si="60"/>
        <v>-45.280999999999949</v>
      </c>
      <c r="V51" s="244">
        <f t="shared" si="45"/>
        <v>-3.8436595448487737E-2</v>
      </c>
      <c r="W51" s="240">
        <f t="shared" si="61"/>
        <v>28.319724999999835</v>
      </c>
      <c r="X51" s="241">
        <f t="shared" si="46"/>
        <v>2.4999999999999856E-2</v>
      </c>
      <c r="Y51" s="245">
        <f t="shared" si="62"/>
        <v>-16.961275000000114</v>
      </c>
      <c r="Z51" s="244">
        <f t="shared" si="47"/>
        <v>-1.4397510334700074E-2</v>
      </c>
      <c r="AA51" s="243">
        <f t="shared" si="63"/>
        <v>29.027718124999865</v>
      </c>
      <c r="AB51" s="241">
        <f t="shared" si="48"/>
        <v>2.4999999999999887E-2</v>
      </c>
      <c r="AC51" s="245">
        <f t="shared" si="64"/>
        <v>12.066443124999751</v>
      </c>
      <c r="AD51" s="246">
        <f t="shared" si="49"/>
        <v>1.0242551906932315E-2</v>
      </c>
      <c r="AE51" s="247">
        <v>250000</v>
      </c>
      <c r="AF51" s="38"/>
      <c r="AG51" s="38"/>
      <c r="AH51" s="248">
        <v>250000</v>
      </c>
      <c r="AI51" s="240">
        <f t="shared" si="65"/>
        <v>29.753411078124827</v>
      </c>
      <c r="AJ51" s="242">
        <f t="shared" si="50"/>
        <v>2.4999999999999863E-2</v>
      </c>
      <c r="AK51" s="245">
        <f t="shared" si="66"/>
        <v>41.819854203124578</v>
      </c>
      <c r="AL51" s="244">
        <f t="shared" si="51"/>
        <v>3.5498615704605482E-2</v>
      </c>
      <c r="AM51" s="243">
        <f t="shared" si="67"/>
        <v>30.497246355078005</v>
      </c>
      <c r="AN51" s="242">
        <f t="shared" si="52"/>
        <v>2.4999999999999911E-2</v>
      </c>
      <c r="AO51" s="245">
        <f t="shared" si="68"/>
        <v>72.317100558202583</v>
      </c>
      <c r="AP51" s="246">
        <f t="shared" si="53"/>
        <v>6.1386081097220525E-2</v>
      </c>
      <c r="AQ51" s="240">
        <f t="shared" si="69"/>
        <v>31.259677513955012</v>
      </c>
      <c r="AR51" s="242">
        <f t="shared" si="54"/>
        <v>2.499999999999996E-2</v>
      </c>
      <c r="AS51" s="245">
        <f t="shared" si="70"/>
        <v>103.57677807215759</v>
      </c>
      <c r="AT51" s="246">
        <f t="shared" si="55"/>
        <v>8.7920733124650999E-2</v>
      </c>
      <c r="AU51" s="321"/>
    </row>
    <row r="52" spans="1:47" ht="12.75" x14ac:dyDescent="0.2">
      <c r="A52" s="26"/>
      <c r="B52" s="38"/>
      <c r="C52" s="723" t="s">
        <v>321</v>
      </c>
      <c r="D52" s="750">
        <f t="shared" si="56"/>
        <v>668</v>
      </c>
      <c r="E52" s="750">
        <v>350000</v>
      </c>
      <c r="F52" s="23">
        <v>1474.61</v>
      </c>
      <c r="G52" s="23">
        <v>1369.92</v>
      </c>
      <c r="H52" s="23">
        <f t="shared" ref="H52:M52" si="72">+G52*1.025</f>
        <v>1404.1679999999999</v>
      </c>
      <c r="I52" s="23">
        <f t="shared" si="72"/>
        <v>1439.2721999999997</v>
      </c>
      <c r="J52" s="23">
        <f t="shared" si="72"/>
        <v>1475.2540049999996</v>
      </c>
      <c r="K52" s="23">
        <f t="shared" si="72"/>
        <v>1512.1353551249995</v>
      </c>
      <c r="L52" s="23">
        <f t="shared" si="72"/>
        <v>1549.9387390031243</v>
      </c>
      <c r="M52" s="724">
        <f t="shared" si="72"/>
        <v>1588.6872074782023</v>
      </c>
      <c r="N52" s="38"/>
      <c r="O52" s="38"/>
      <c r="P52" s="239">
        <v>350000</v>
      </c>
      <c r="Q52" s="240">
        <f t="shared" si="58"/>
        <v>-104.68999999999983</v>
      </c>
      <c r="R52" s="241">
        <f t="shared" si="43"/>
        <v>-7.0995042757067861E-2</v>
      </c>
      <c r="S52" s="240">
        <f t="shared" si="59"/>
        <v>34.24799999999982</v>
      </c>
      <c r="T52" s="242">
        <f t="shared" si="44"/>
        <v>2.4999999999999866E-2</v>
      </c>
      <c r="U52" s="243">
        <f t="shared" si="60"/>
        <v>-70.442000000000007</v>
      </c>
      <c r="V52" s="244">
        <f t="shared" si="45"/>
        <v>-4.7769918825994677E-2</v>
      </c>
      <c r="W52" s="240">
        <f t="shared" si="61"/>
        <v>35.104199999999764</v>
      </c>
      <c r="X52" s="241">
        <f t="shared" si="46"/>
        <v>2.4999999999999835E-2</v>
      </c>
      <c r="Y52" s="245">
        <f t="shared" si="62"/>
        <v>-35.337800000000243</v>
      </c>
      <c r="Z52" s="244">
        <f t="shared" si="47"/>
        <v>-2.3964166796644704E-2</v>
      </c>
      <c r="AA52" s="243">
        <f t="shared" si="63"/>
        <v>35.981804999999895</v>
      </c>
      <c r="AB52" s="241">
        <f t="shared" si="48"/>
        <v>2.4999999999999932E-2</v>
      </c>
      <c r="AC52" s="245">
        <f t="shared" si="64"/>
        <v>0.64400499999965177</v>
      </c>
      <c r="AD52" s="246">
        <f t="shared" si="49"/>
        <v>4.3672903343911396E-4</v>
      </c>
      <c r="AE52" s="247">
        <v>350000</v>
      </c>
      <c r="AF52" s="38"/>
      <c r="AG52" s="38"/>
      <c r="AH52" s="248">
        <v>350000</v>
      </c>
      <c r="AI52" s="240">
        <f t="shared" si="65"/>
        <v>36.881350124999926</v>
      </c>
      <c r="AJ52" s="242">
        <f t="shared" si="50"/>
        <v>2.4999999999999956E-2</v>
      </c>
      <c r="AK52" s="245">
        <f t="shared" si="66"/>
        <v>37.525355124999578</v>
      </c>
      <c r="AL52" s="244">
        <f t="shared" si="51"/>
        <v>2.544764725927505E-2</v>
      </c>
      <c r="AM52" s="243">
        <f t="shared" si="67"/>
        <v>37.803383878124805</v>
      </c>
      <c r="AN52" s="242">
        <f t="shared" si="52"/>
        <v>2.499999999999988E-2</v>
      </c>
      <c r="AO52" s="245">
        <f t="shared" si="68"/>
        <v>75.328739003124383</v>
      </c>
      <c r="AP52" s="246">
        <f t="shared" si="53"/>
        <v>5.1083838440756806E-2</v>
      </c>
      <c r="AQ52" s="240">
        <f t="shared" si="69"/>
        <v>38.748468475077971</v>
      </c>
      <c r="AR52" s="242">
        <f t="shared" si="54"/>
        <v>2.4999999999999911E-2</v>
      </c>
      <c r="AS52" s="245">
        <f t="shared" si="70"/>
        <v>114.07720747820235</v>
      </c>
      <c r="AT52" s="246">
        <f t="shared" si="55"/>
        <v>7.7360934401775633E-2</v>
      </c>
      <c r="AU52" s="321"/>
    </row>
    <row r="53" spans="1:47" ht="12.75" x14ac:dyDescent="0.2">
      <c r="A53" s="26"/>
      <c r="B53" s="38"/>
      <c r="C53" s="723" t="s">
        <v>322</v>
      </c>
      <c r="D53" s="750">
        <f t="shared" si="56"/>
        <v>264</v>
      </c>
      <c r="E53" s="750">
        <v>450000</v>
      </c>
      <c r="F53" s="23">
        <v>1771.16</v>
      </c>
      <c r="G53" s="23">
        <v>1634.68</v>
      </c>
      <c r="H53" s="23">
        <f t="shared" ref="H53:M53" si="73">+G53*1.025</f>
        <v>1675.547</v>
      </c>
      <c r="I53" s="23">
        <f t="shared" si="73"/>
        <v>1717.4356749999999</v>
      </c>
      <c r="J53" s="23">
        <f t="shared" si="73"/>
        <v>1760.3715668749999</v>
      </c>
      <c r="K53" s="23">
        <f t="shared" si="73"/>
        <v>1804.3808560468747</v>
      </c>
      <c r="L53" s="23">
        <f t="shared" si="73"/>
        <v>1849.4903774480463</v>
      </c>
      <c r="M53" s="724">
        <f t="shared" si="73"/>
        <v>1895.7276368842472</v>
      </c>
      <c r="N53" s="38"/>
      <c r="O53" s="38"/>
      <c r="P53" s="239">
        <v>450000</v>
      </c>
      <c r="Q53" s="240">
        <f t="shared" si="58"/>
        <v>-136.48000000000002</v>
      </c>
      <c r="R53" s="241">
        <f t="shared" si="43"/>
        <v>-7.7056844102170341E-2</v>
      </c>
      <c r="S53" s="240">
        <f t="shared" si="59"/>
        <v>40.866999999999962</v>
      </c>
      <c r="T53" s="242">
        <f t="shared" si="44"/>
        <v>2.4999999999999977E-2</v>
      </c>
      <c r="U53" s="243">
        <f t="shared" si="60"/>
        <v>-95.613000000000056</v>
      </c>
      <c r="V53" s="244">
        <f t="shared" si="45"/>
        <v>-5.3983265204724615E-2</v>
      </c>
      <c r="W53" s="240">
        <f t="shared" si="61"/>
        <v>41.888674999999921</v>
      </c>
      <c r="X53" s="241">
        <f t="shared" si="46"/>
        <v>2.4999999999999953E-2</v>
      </c>
      <c r="Y53" s="245">
        <f t="shared" si="62"/>
        <v>-53.724325000000135</v>
      </c>
      <c r="Z53" s="244">
        <f t="shared" si="47"/>
        <v>-3.0332846834842778E-2</v>
      </c>
      <c r="AA53" s="243">
        <f t="shared" si="63"/>
        <v>42.935891874999925</v>
      </c>
      <c r="AB53" s="241">
        <f t="shared" si="48"/>
        <v>2.4999999999999956E-2</v>
      </c>
      <c r="AC53" s="245">
        <f t="shared" si="64"/>
        <v>-10.788433125000211</v>
      </c>
      <c r="AD53" s="246">
        <f t="shared" si="49"/>
        <v>-6.0911680057138878E-3</v>
      </c>
      <c r="AE53" s="247">
        <v>450000</v>
      </c>
      <c r="AF53" s="38"/>
      <c r="AG53" s="38"/>
      <c r="AH53" s="248">
        <v>450000</v>
      </c>
      <c r="AI53" s="240">
        <f t="shared" si="65"/>
        <v>44.009289171874798</v>
      </c>
      <c r="AJ53" s="242">
        <f t="shared" si="50"/>
        <v>2.4999999999999887E-2</v>
      </c>
      <c r="AK53" s="245">
        <f t="shared" si="66"/>
        <v>33.220856046874587</v>
      </c>
      <c r="AL53" s="244">
        <f t="shared" si="51"/>
        <v>1.8756552794143153E-2</v>
      </c>
      <c r="AM53" s="243">
        <f t="shared" si="67"/>
        <v>45.109521401171605</v>
      </c>
      <c r="AN53" s="242">
        <f t="shared" si="52"/>
        <v>2.4999999999999856E-2</v>
      </c>
      <c r="AO53" s="245">
        <f t="shared" si="68"/>
        <v>78.330377448046193</v>
      </c>
      <c r="AP53" s="246">
        <f t="shared" si="53"/>
        <v>4.4225466613996581E-2</v>
      </c>
      <c r="AQ53" s="240">
        <f t="shared" si="69"/>
        <v>46.237259436200929</v>
      </c>
      <c r="AR53" s="242">
        <f t="shared" si="54"/>
        <v>2.4999999999999876E-2</v>
      </c>
      <c r="AS53" s="245">
        <f t="shared" si="70"/>
        <v>124.56763688424712</v>
      </c>
      <c r="AT53" s="246">
        <f t="shared" si="55"/>
        <v>7.0331103279346371E-2</v>
      </c>
      <c r="AU53" s="321"/>
    </row>
    <row r="54" spans="1:47" ht="12.75" x14ac:dyDescent="0.2">
      <c r="A54" s="26"/>
      <c r="B54" s="38"/>
      <c r="C54" s="723" t="s">
        <v>323</v>
      </c>
      <c r="D54" s="750">
        <f t="shared" si="56"/>
        <v>98</v>
      </c>
      <c r="E54" s="750">
        <v>550000</v>
      </c>
      <c r="F54" s="23">
        <v>2067.71</v>
      </c>
      <c r="G54" s="23">
        <v>1899.45</v>
      </c>
      <c r="H54" s="23">
        <f t="shared" ref="H54:M54" si="74">+G54*1.025</f>
        <v>1946.93625</v>
      </c>
      <c r="I54" s="23">
        <f t="shared" si="74"/>
        <v>1995.6096562499997</v>
      </c>
      <c r="J54" s="23">
        <f t="shared" si="74"/>
        <v>2045.4998976562495</v>
      </c>
      <c r="K54" s="23">
        <f t="shared" si="74"/>
        <v>2096.6373950976554</v>
      </c>
      <c r="L54" s="23">
        <f t="shared" si="74"/>
        <v>2149.0533299750964</v>
      </c>
      <c r="M54" s="724">
        <f t="shared" si="74"/>
        <v>2202.7796632244736</v>
      </c>
      <c r="N54" s="38"/>
      <c r="O54" s="38"/>
      <c r="P54" s="239">
        <v>550000</v>
      </c>
      <c r="Q54" s="240">
        <f t="shared" si="58"/>
        <v>-168.26</v>
      </c>
      <c r="R54" s="241">
        <f t="shared" si="43"/>
        <v>-8.1375047758147898E-2</v>
      </c>
      <c r="S54" s="240">
        <f t="shared" si="59"/>
        <v>47.486249999999927</v>
      </c>
      <c r="T54" s="242">
        <f t="shared" si="44"/>
        <v>2.499999999999996E-2</v>
      </c>
      <c r="U54" s="243">
        <f t="shared" si="60"/>
        <v>-120.77375000000006</v>
      </c>
      <c r="V54" s="244">
        <f t="shared" si="45"/>
        <v>-5.8409423952101629E-2</v>
      </c>
      <c r="W54" s="240">
        <f t="shared" si="61"/>
        <v>48.673406249999744</v>
      </c>
      <c r="X54" s="241">
        <f t="shared" si="46"/>
        <v>2.499999999999987E-2</v>
      </c>
      <c r="Y54" s="245">
        <f t="shared" si="62"/>
        <v>-72.10034375000032</v>
      </c>
      <c r="Z54" s="244">
        <f t="shared" si="47"/>
        <v>-3.4869659550904292E-2</v>
      </c>
      <c r="AA54" s="243">
        <f t="shared" si="63"/>
        <v>49.890241406249743</v>
      </c>
      <c r="AB54" s="241">
        <f t="shared" si="48"/>
        <v>2.4999999999999873E-2</v>
      </c>
      <c r="AC54" s="245">
        <f t="shared" si="64"/>
        <v>-22.210102343750577</v>
      </c>
      <c r="AD54" s="246">
        <f t="shared" si="49"/>
        <v>-1.0741401039677023E-2</v>
      </c>
      <c r="AE54" s="247">
        <v>550000</v>
      </c>
      <c r="AF54" s="38"/>
      <c r="AG54" s="38"/>
      <c r="AH54" s="248">
        <v>550000</v>
      </c>
      <c r="AI54" s="240">
        <f t="shared" si="65"/>
        <v>51.137497441405912</v>
      </c>
      <c r="AJ54" s="242">
        <f t="shared" si="50"/>
        <v>2.4999999999999842E-2</v>
      </c>
      <c r="AK54" s="245">
        <f t="shared" si="66"/>
        <v>28.927395097655335</v>
      </c>
      <c r="AL54" s="244">
        <f t="shared" si="51"/>
        <v>1.3990063934330894E-2</v>
      </c>
      <c r="AM54" s="243">
        <f t="shared" si="67"/>
        <v>52.415934877441032</v>
      </c>
      <c r="AN54" s="242">
        <f t="shared" si="52"/>
        <v>2.4999999999999831E-2</v>
      </c>
      <c r="AO54" s="245">
        <f t="shared" si="68"/>
        <v>81.343329975096367</v>
      </c>
      <c r="AP54" s="246">
        <f t="shared" si="53"/>
        <v>3.9339815532688997E-2</v>
      </c>
      <c r="AQ54" s="240">
        <f t="shared" si="69"/>
        <v>53.726333249377149</v>
      </c>
      <c r="AR54" s="242">
        <f t="shared" si="54"/>
        <v>2.499999999999988E-2</v>
      </c>
      <c r="AS54" s="245">
        <f t="shared" si="70"/>
        <v>135.06966322447352</v>
      </c>
      <c r="AT54" s="246">
        <f t="shared" si="55"/>
        <v>6.53233109210061E-2</v>
      </c>
      <c r="AU54" s="321"/>
    </row>
    <row r="55" spans="1:47" ht="12.75" x14ac:dyDescent="0.2">
      <c r="A55" s="26"/>
      <c r="B55" s="38"/>
      <c r="C55" s="723" t="s">
        <v>324</v>
      </c>
      <c r="D55" s="750">
        <f t="shared" si="56"/>
        <v>46</v>
      </c>
      <c r="E55" s="750">
        <v>650000</v>
      </c>
      <c r="F55" s="23">
        <v>2364.2600000000002</v>
      </c>
      <c r="G55" s="23">
        <v>2164.21</v>
      </c>
      <c r="H55" s="23">
        <f t="shared" ref="H55:M55" si="75">+G55*1.025</f>
        <v>2218.3152499999997</v>
      </c>
      <c r="I55" s="23">
        <f t="shared" si="75"/>
        <v>2273.7731312499996</v>
      </c>
      <c r="J55" s="23">
        <f t="shared" si="75"/>
        <v>2330.6174595312496</v>
      </c>
      <c r="K55" s="23">
        <f t="shared" si="75"/>
        <v>2388.8828960195306</v>
      </c>
      <c r="L55" s="23">
        <f t="shared" si="75"/>
        <v>2448.6049684200184</v>
      </c>
      <c r="M55" s="724">
        <f t="shared" si="75"/>
        <v>2509.8200926305185</v>
      </c>
      <c r="N55" s="38"/>
      <c r="O55" s="38"/>
      <c r="P55" s="239">
        <v>650000</v>
      </c>
      <c r="Q55" s="240">
        <f t="shared" si="58"/>
        <v>-200.05000000000018</v>
      </c>
      <c r="R55" s="241">
        <f t="shared" si="43"/>
        <v>-8.4614213326791532E-2</v>
      </c>
      <c r="S55" s="240">
        <f t="shared" si="59"/>
        <v>54.105249999999614</v>
      </c>
      <c r="T55" s="242">
        <f t="shared" si="44"/>
        <v>2.4999999999999821E-2</v>
      </c>
      <c r="U55" s="243">
        <f t="shared" si="60"/>
        <v>-145.94475000000057</v>
      </c>
      <c r="V55" s="244">
        <f t="shared" si="45"/>
        <v>-6.1729568659961494E-2</v>
      </c>
      <c r="W55" s="240">
        <f t="shared" si="61"/>
        <v>55.4578812499999</v>
      </c>
      <c r="X55" s="241">
        <f t="shared" si="46"/>
        <v>2.499999999999996E-2</v>
      </c>
      <c r="Y55" s="245">
        <f t="shared" si="62"/>
        <v>-90.486868750000667</v>
      </c>
      <c r="Z55" s="244">
        <f t="shared" si="47"/>
        <v>-3.827280787646057E-2</v>
      </c>
      <c r="AA55" s="243">
        <f t="shared" si="63"/>
        <v>56.84432828125</v>
      </c>
      <c r="AB55" s="241">
        <f t="shared" si="48"/>
        <v>2.5000000000000005E-2</v>
      </c>
      <c r="AC55" s="245">
        <f t="shared" si="64"/>
        <v>-33.642540468750667</v>
      </c>
      <c r="AD55" s="246">
        <f t="shared" si="49"/>
        <v>-1.4229628073372075E-2</v>
      </c>
      <c r="AE55" s="247">
        <v>650000</v>
      </c>
      <c r="AF55" s="38"/>
      <c r="AG55" s="38"/>
      <c r="AH55" s="248">
        <v>650000</v>
      </c>
      <c r="AI55" s="240">
        <f t="shared" si="65"/>
        <v>58.265436488281011</v>
      </c>
      <c r="AJ55" s="242">
        <f t="shared" si="50"/>
        <v>2.4999999999999901E-2</v>
      </c>
      <c r="AK55" s="245">
        <f t="shared" si="66"/>
        <v>24.622896019530344</v>
      </c>
      <c r="AL55" s="244">
        <f t="shared" si="51"/>
        <v>1.0414631224793526E-2</v>
      </c>
      <c r="AM55" s="243">
        <f t="shared" si="67"/>
        <v>59.722072400487832</v>
      </c>
      <c r="AN55" s="242">
        <f t="shared" si="52"/>
        <v>2.4999999999999818E-2</v>
      </c>
      <c r="AO55" s="245">
        <f t="shared" si="68"/>
        <v>84.344968420018176</v>
      </c>
      <c r="AP55" s="246">
        <f t="shared" si="53"/>
        <v>3.5674997005413184E-2</v>
      </c>
      <c r="AQ55" s="240">
        <f t="shared" si="69"/>
        <v>61.215124210500107</v>
      </c>
      <c r="AR55" s="242">
        <f t="shared" si="54"/>
        <v>2.4999999999999856E-2</v>
      </c>
      <c r="AS55" s="245">
        <f t="shared" si="70"/>
        <v>145.56009263051828</v>
      </c>
      <c r="AT55" s="246">
        <f t="shared" si="55"/>
        <v>6.1566871930548363E-2</v>
      </c>
      <c r="AU55" s="321"/>
    </row>
    <row r="56" spans="1:47" ht="12.75" x14ac:dyDescent="0.2">
      <c r="A56" s="26"/>
      <c r="B56" s="38"/>
      <c r="C56" s="723" t="s">
        <v>325</v>
      </c>
      <c r="D56" s="750">
        <f t="shared" si="56"/>
        <v>15</v>
      </c>
      <c r="E56" s="750">
        <v>750000</v>
      </c>
      <c r="F56" s="23">
        <v>2660.8</v>
      </c>
      <c r="G56" s="23">
        <v>2428.9699999999998</v>
      </c>
      <c r="H56" s="23">
        <f t="shared" ref="H56:I56" si="76">+G56*1.025</f>
        <v>2489.6942499999996</v>
      </c>
      <c r="I56" s="23">
        <f t="shared" si="76"/>
        <v>2551.9366062499994</v>
      </c>
      <c r="J56" s="23">
        <f>+I56*1.025</f>
        <v>2615.735021406249</v>
      </c>
      <c r="K56" s="23">
        <f t="shared" ref="K56:M56" si="77">+J56*1.025</f>
        <v>2681.1283969414048</v>
      </c>
      <c r="L56" s="23">
        <f t="shared" si="77"/>
        <v>2748.1566068649399</v>
      </c>
      <c r="M56" s="724">
        <f t="shared" si="77"/>
        <v>2816.860522036563</v>
      </c>
      <c r="N56" s="38"/>
      <c r="O56" s="38"/>
      <c r="P56" s="239">
        <v>750000</v>
      </c>
      <c r="Q56" s="240">
        <f t="shared" si="58"/>
        <v>-231.83000000000038</v>
      </c>
      <c r="R56" s="241">
        <f t="shared" si="43"/>
        <v>-8.7127931449188345E-2</v>
      </c>
      <c r="S56" s="240">
        <f t="shared" si="59"/>
        <v>60.724249999999756</v>
      </c>
      <c r="T56" s="242">
        <f t="shared" si="44"/>
        <v>2.4999999999999901E-2</v>
      </c>
      <c r="U56" s="243">
        <f t="shared" si="60"/>
        <v>-171.10575000000063</v>
      </c>
      <c r="V56" s="244">
        <f t="shared" si="45"/>
        <v>-6.4306129735418147E-2</v>
      </c>
      <c r="W56" s="240">
        <f t="shared" si="61"/>
        <v>62.24235624999983</v>
      </c>
      <c r="X56" s="241">
        <f t="shared" si="46"/>
        <v>2.4999999999999935E-2</v>
      </c>
      <c r="Y56" s="245">
        <f t="shared" si="62"/>
        <v>-108.8633937500008</v>
      </c>
      <c r="Z56" s="244">
        <f t="shared" si="47"/>
        <v>-4.0913782978803666E-2</v>
      </c>
      <c r="AA56" s="243">
        <f t="shared" si="63"/>
        <v>63.798415156249575</v>
      </c>
      <c r="AB56" s="241">
        <f t="shared" si="48"/>
        <v>2.4999999999999838E-2</v>
      </c>
      <c r="AC56" s="245">
        <f t="shared" si="64"/>
        <v>-45.064978593751221</v>
      </c>
      <c r="AD56" s="246">
        <f t="shared" si="49"/>
        <v>-1.6936627553273909E-2</v>
      </c>
      <c r="AE56" s="247">
        <v>750000</v>
      </c>
      <c r="AF56" s="38"/>
      <c r="AG56" s="38"/>
      <c r="AH56" s="248">
        <v>750000</v>
      </c>
      <c r="AI56" s="240">
        <f t="shared" si="65"/>
        <v>65.393375535155883</v>
      </c>
      <c r="AJ56" s="242">
        <f t="shared" si="50"/>
        <v>2.499999999999987E-2</v>
      </c>
      <c r="AK56" s="245">
        <f t="shared" si="66"/>
        <v>20.328396941404662</v>
      </c>
      <c r="AL56" s="244">
        <f t="shared" si="51"/>
        <v>7.6399567578941145E-3</v>
      </c>
      <c r="AM56" s="243">
        <f t="shared" si="67"/>
        <v>67.028209923535087</v>
      </c>
      <c r="AN56" s="242">
        <f t="shared" si="52"/>
        <v>2.4999999999999988E-2</v>
      </c>
      <c r="AO56" s="245">
        <f t="shared" si="68"/>
        <v>87.356606864939749</v>
      </c>
      <c r="AP56" s="246">
        <f t="shared" si="53"/>
        <v>3.2830955676841453E-2</v>
      </c>
      <c r="AQ56" s="240">
        <f t="shared" si="69"/>
        <v>68.703915171623066</v>
      </c>
      <c r="AR56" s="242">
        <f t="shared" si="54"/>
        <v>2.4999999999999842E-2</v>
      </c>
      <c r="AS56" s="245">
        <f t="shared" si="70"/>
        <v>156.06052203656282</v>
      </c>
      <c r="AT56" s="246">
        <f t="shared" si="55"/>
        <v>5.8651729568762329E-2</v>
      </c>
      <c r="AU56" s="321"/>
    </row>
    <row r="57" spans="1:47" ht="12.75" x14ac:dyDescent="0.2">
      <c r="A57" s="26"/>
      <c r="B57" s="38"/>
      <c r="C57" s="723" t="s">
        <v>326</v>
      </c>
      <c r="D57" s="750">
        <f t="shared" si="56"/>
        <v>8</v>
      </c>
      <c r="E57" s="750">
        <v>850000</v>
      </c>
      <c r="F57" s="23">
        <v>2957.35</v>
      </c>
      <c r="G57" s="23">
        <v>2693.74</v>
      </c>
      <c r="H57" s="23">
        <f t="shared" ref="H57:M57" si="78">+G57*1.025</f>
        <v>2761.0834999999997</v>
      </c>
      <c r="I57" s="23">
        <f t="shared" si="78"/>
        <v>2830.1105874999994</v>
      </c>
      <c r="J57" s="23">
        <f t="shared" si="78"/>
        <v>2900.863352187499</v>
      </c>
      <c r="K57" s="23">
        <f t="shared" si="78"/>
        <v>2973.384935992186</v>
      </c>
      <c r="L57" s="23">
        <f t="shared" si="78"/>
        <v>3047.7195593919905</v>
      </c>
      <c r="M57" s="724">
        <f t="shared" si="78"/>
        <v>3123.9125483767898</v>
      </c>
      <c r="N57" s="38"/>
      <c r="O57" s="38"/>
      <c r="P57" s="239">
        <v>850000</v>
      </c>
      <c r="Q57" s="240">
        <f t="shared" si="58"/>
        <v>-263.61000000000013</v>
      </c>
      <c r="R57" s="241">
        <f t="shared" si="43"/>
        <v>-8.9137234348318647E-2</v>
      </c>
      <c r="S57" s="240">
        <f t="shared" si="59"/>
        <v>67.343499999999949</v>
      </c>
      <c r="T57" s="242">
        <f t="shared" si="44"/>
        <v>2.4999999999999984E-2</v>
      </c>
      <c r="U57" s="243">
        <f t="shared" si="60"/>
        <v>-196.26650000000018</v>
      </c>
      <c r="V57" s="244">
        <f t="shared" si="45"/>
        <v>-6.6365665207026622E-2</v>
      </c>
      <c r="W57" s="240">
        <f t="shared" si="61"/>
        <v>69.027087499999652</v>
      </c>
      <c r="X57" s="241">
        <f t="shared" si="46"/>
        <v>2.4999999999999876E-2</v>
      </c>
      <c r="Y57" s="245">
        <f t="shared" si="62"/>
        <v>-127.23941250000053</v>
      </c>
      <c r="Z57" s="244">
        <f t="shared" si="47"/>
        <v>-4.3024806837202403E-2</v>
      </c>
      <c r="AA57" s="243">
        <f t="shared" si="63"/>
        <v>70.752764687499621</v>
      </c>
      <c r="AB57" s="241">
        <f t="shared" si="48"/>
        <v>2.4999999999999873E-2</v>
      </c>
      <c r="AC57" s="245">
        <f t="shared" si="64"/>
        <v>-56.486647812500905</v>
      </c>
      <c r="AD57" s="246">
        <f t="shared" si="49"/>
        <v>-1.9100427008132588E-2</v>
      </c>
      <c r="AE57" s="247">
        <v>850000</v>
      </c>
      <c r="AF57" s="38"/>
      <c r="AG57" s="38"/>
      <c r="AH57" s="248">
        <v>850000</v>
      </c>
      <c r="AI57" s="240">
        <f t="shared" si="65"/>
        <v>72.521583804686998</v>
      </c>
      <c r="AJ57" s="242">
        <f t="shared" si="50"/>
        <v>2.4999999999999835E-2</v>
      </c>
      <c r="AK57" s="245">
        <f t="shared" si="66"/>
        <v>16.034935992186092</v>
      </c>
      <c r="AL57" s="244">
        <f t="shared" si="51"/>
        <v>5.4220623166639365E-3</v>
      </c>
      <c r="AM57" s="243">
        <f t="shared" si="67"/>
        <v>74.334623399804514</v>
      </c>
      <c r="AN57" s="242">
        <f t="shared" si="52"/>
        <v>2.4999999999999953E-2</v>
      </c>
      <c r="AO57" s="245">
        <f t="shared" si="68"/>
        <v>90.369559391990606</v>
      </c>
      <c r="AP57" s="246">
        <f t="shared" si="53"/>
        <v>3.0557613874580489E-2</v>
      </c>
      <c r="AQ57" s="240">
        <f t="shared" si="69"/>
        <v>76.192988984799285</v>
      </c>
      <c r="AR57" s="242">
        <f t="shared" si="54"/>
        <v>2.4999999999999842E-2</v>
      </c>
      <c r="AS57" s="245">
        <f t="shared" si="70"/>
        <v>166.56254837678989</v>
      </c>
      <c r="AT57" s="246">
        <f t="shared" si="55"/>
        <v>5.6321554221444838E-2</v>
      </c>
      <c r="AU57" s="321"/>
    </row>
    <row r="58" spans="1:47" ht="12.75" x14ac:dyDescent="0.2">
      <c r="A58" s="26"/>
      <c r="B58" s="38"/>
      <c r="C58" s="723" t="s">
        <v>327</v>
      </c>
      <c r="D58" s="750">
        <f t="shared" si="56"/>
        <v>4</v>
      </c>
      <c r="E58" s="750">
        <v>950000</v>
      </c>
      <c r="F58" s="23">
        <v>3253.9</v>
      </c>
      <c r="G58" s="23">
        <v>2958.5</v>
      </c>
      <c r="H58" s="23">
        <f t="shared" ref="H58:M58" si="79">+G58*1.025</f>
        <v>3032.4624999999996</v>
      </c>
      <c r="I58" s="23">
        <f t="shared" si="79"/>
        <v>3108.2740624999992</v>
      </c>
      <c r="J58" s="23">
        <f t="shared" si="79"/>
        <v>3185.9809140624989</v>
      </c>
      <c r="K58" s="23">
        <f t="shared" si="79"/>
        <v>3265.6304369140612</v>
      </c>
      <c r="L58" s="23">
        <f t="shared" si="79"/>
        <v>3347.2711978369125</v>
      </c>
      <c r="M58" s="724">
        <f t="shared" si="79"/>
        <v>3430.9529777828352</v>
      </c>
      <c r="N58" s="38"/>
      <c r="O58" s="38"/>
      <c r="P58" s="239">
        <v>950000</v>
      </c>
      <c r="Q58" s="240">
        <f t="shared" si="58"/>
        <v>-295.40000000000009</v>
      </c>
      <c r="R58" s="241">
        <f t="shared" si="43"/>
        <v>-9.0783367651126365E-2</v>
      </c>
      <c r="S58" s="240">
        <f t="shared" si="59"/>
        <v>73.962499999999636</v>
      </c>
      <c r="T58" s="242">
        <f t="shared" si="44"/>
        <v>2.4999999999999876E-2</v>
      </c>
      <c r="U58" s="243">
        <f t="shared" si="60"/>
        <v>-221.43750000000045</v>
      </c>
      <c r="V58" s="244">
        <f t="shared" si="45"/>
        <v>-6.8052951842404633E-2</v>
      </c>
      <c r="W58" s="240">
        <f t="shared" si="61"/>
        <v>75.811562499999582</v>
      </c>
      <c r="X58" s="241">
        <f t="shared" si="46"/>
        <v>2.4999999999999866E-2</v>
      </c>
      <c r="Y58" s="245">
        <f t="shared" si="62"/>
        <v>-145.62593750000087</v>
      </c>
      <c r="Z58" s="244">
        <f t="shared" si="47"/>
        <v>-4.4754275638464881E-2</v>
      </c>
      <c r="AA58" s="243">
        <f t="shared" si="63"/>
        <v>77.706851562499651</v>
      </c>
      <c r="AB58" s="241">
        <f t="shared" si="48"/>
        <v>2.4999999999999894E-2</v>
      </c>
      <c r="AC58" s="245">
        <f t="shared" si="64"/>
        <v>-67.919085937501222</v>
      </c>
      <c r="AD58" s="246">
        <f t="shared" si="49"/>
        <v>-2.0873132529426602E-2</v>
      </c>
      <c r="AE58" s="247">
        <v>950000</v>
      </c>
      <c r="AF58" s="38"/>
      <c r="AG58" s="38"/>
      <c r="AH58" s="248">
        <v>950000</v>
      </c>
      <c r="AI58" s="240">
        <f t="shared" si="65"/>
        <v>79.649522851562324</v>
      </c>
      <c r="AJ58" s="242">
        <f t="shared" si="50"/>
        <v>2.4999999999999953E-2</v>
      </c>
      <c r="AK58" s="245">
        <f t="shared" si="66"/>
        <v>11.730436914061102</v>
      </c>
      <c r="AL58" s="244">
        <f t="shared" si="51"/>
        <v>3.6050391573376876E-3</v>
      </c>
      <c r="AM58" s="243">
        <f t="shared" si="67"/>
        <v>81.640760922851314</v>
      </c>
      <c r="AN58" s="242">
        <f t="shared" si="52"/>
        <v>2.4999999999999935E-2</v>
      </c>
      <c r="AO58" s="245">
        <f t="shared" si="68"/>
        <v>93.371197836912415</v>
      </c>
      <c r="AP58" s="246">
        <f t="shared" si="53"/>
        <v>2.8695165136271062E-2</v>
      </c>
      <c r="AQ58" s="240">
        <f t="shared" si="69"/>
        <v>83.681779945922699</v>
      </c>
      <c r="AR58" s="242">
        <f t="shared" si="54"/>
        <v>2.4999999999999967E-2</v>
      </c>
      <c r="AS58" s="245">
        <f t="shared" si="70"/>
        <v>177.05297778283511</v>
      </c>
      <c r="AT58" s="246">
        <f t="shared" si="55"/>
        <v>5.4412544264677808E-2</v>
      </c>
      <c r="AU58" s="321"/>
    </row>
    <row r="59" spans="1:47" ht="12.75" x14ac:dyDescent="0.2">
      <c r="A59" s="26"/>
      <c r="B59" s="38"/>
      <c r="C59" s="723" t="s">
        <v>329</v>
      </c>
      <c r="D59" s="750">
        <f t="shared" si="56"/>
        <v>10</v>
      </c>
      <c r="E59" s="750">
        <v>1250000</v>
      </c>
      <c r="F59" s="23">
        <v>4143.54</v>
      </c>
      <c r="G59" s="23">
        <v>3752.79</v>
      </c>
      <c r="H59" s="23">
        <f t="shared" ref="H59:M59" si="80">+G59*1.025</f>
        <v>3846.6097499999996</v>
      </c>
      <c r="I59" s="23">
        <f t="shared" si="80"/>
        <v>3942.7749937499993</v>
      </c>
      <c r="J59" s="23">
        <f t="shared" si="80"/>
        <v>4041.3443685937491</v>
      </c>
      <c r="K59" s="23">
        <f t="shared" si="80"/>
        <v>4142.3779778085927</v>
      </c>
      <c r="L59" s="23">
        <f t="shared" si="80"/>
        <v>4245.9374272538071</v>
      </c>
      <c r="M59" s="724">
        <f t="shared" si="80"/>
        <v>4352.0858629351515</v>
      </c>
      <c r="N59" s="38"/>
      <c r="O59" s="38"/>
      <c r="P59" s="239">
        <v>1250000</v>
      </c>
      <c r="Q59" s="240">
        <f t="shared" si="58"/>
        <v>-390.75</v>
      </c>
      <c r="R59" s="241">
        <f t="shared" si="43"/>
        <v>-9.4303421711869562E-2</v>
      </c>
      <c r="S59" s="240">
        <f t="shared" si="59"/>
        <v>93.819749999999658</v>
      </c>
      <c r="T59" s="242">
        <f t="shared" si="44"/>
        <v>2.4999999999999908E-2</v>
      </c>
      <c r="U59" s="243">
        <f t="shared" si="60"/>
        <v>-296.93025000000034</v>
      </c>
      <c r="V59" s="244">
        <f t="shared" si="45"/>
        <v>-7.1661007254666384E-2</v>
      </c>
      <c r="W59" s="240">
        <f t="shared" si="61"/>
        <v>96.165243749999718</v>
      </c>
      <c r="X59" s="241">
        <f t="shared" si="46"/>
        <v>2.4999999999999929E-2</v>
      </c>
      <c r="Y59" s="245">
        <f t="shared" si="62"/>
        <v>-200.76500625000062</v>
      </c>
      <c r="Z59" s="244">
        <f t="shared" si="47"/>
        <v>-4.8452532436033105E-2</v>
      </c>
      <c r="AA59" s="243">
        <f t="shared" si="63"/>
        <v>98.569374843749756</v>
      </c>
      <c r="AB59" s="241">
        <f t="shared" si="48"/>
        <v>2.4999999999999942E-2</v>
      </c>
      <c r="AC59" s="245">
        <f t="shared" si="64"/>
        <v>-102.19563140625087</v>
      </c>
      <c r="AD59" s="246">
        <f t="shared" si="49"/>
        <v>-2.4663845746933991E-2</v>
      </c>
      <c r="AE59" s="247">
        <v>1250000</v>
      </c>
      <c r="AF59" s="38"/>
      <c r="AG59" s="38"/>
      <c r="AH59" s="248">
        <v>1250000</v>
      </c>
      <c r="AI59" s="240">
        <f t="shared" si="65"/>
        <v>101.03360921484364</v>
      </c>
      <c r="AJ59" s="242">
        <f t="shared" si="50"/>
        <v>2.4999999999999977E-2</v>
      </c>
      <c r="AK59" s="245">
        <f t="shared" si="66"/>
        <v>-1.1620221914072317</v>
      </c>
      <c r="AL59" s="244">
        <f t="shared" si="51"/>
        <v>-2.8044189060736274E-4</v>
      </c>
      <c r="AM59" s="243">
        <f t="shared" si="67"/>
        <v>103.55944944521434</v>
      </c>
      <c r="AN59" s="242">
        <f t="shared" si="52"/>
        <v>2.4999999999999883E-2</v>
      </c>
      <c r="AO59" s="245">
        <f t="shared" si="68"/>
        <v>102.39742725380711</v>
      </c>
      <c r="AP59" s="246">
        <f t="shared" si="53"/>
        <v>2.4712547062127339E-2</v>
      </c>
      <c r="AQ59" s="240">
        <f t="shared" si="69"/>
        <v>106.14843568134438</v>
      </c>
      <c r="AR59" s="242">
        <f t="shared" si="54"/>
        <v>2.4999999999999814E-2</v>
      </c>
      <c r="AS59" s="245">
        <f t="shared" si="70"/>
        <v>208.54586293515149</v>
      </c>
      <c r="AT59" s="246">
        <f t="shared" si="55"/>
        <v>5.033036073868033E-2</v>
      </c>
      <c r="AU59" s="321"/>
    </row>
    <row r="60" spans="1:47" ht="12.75" x14ac:dyDescent="0.2">
      <c r="A60" s="26"/>
      <c r="B60" s="38"/>
      <c r="C60" s="723" t="s">
        <v>330</v>
      </c>
      <c r="D60" s="750">
        <f t="shared" si="56"/>
        <v>2</v>
      </c>
      <c r="E60" s="750">
        <v>1750000</v>
      </c>
      <c r="F60" s="23">
        <v>5626.27</v>
      </c>
      <c r="G60" s="23">
        <v>5076.6000000000004</v>
      </c>
      <c r="H60" s="23">
        <f t="shared" ref="H60:M60" si="81">+G60*1.025</f>
        <v>5203.5150000000003</v>
      </c>
      <c r="I60" s="23">
        <f>+H60*1.025</f>
        <v>5333.6028749999996</v>
      </c>
      <c r="J60" s="23">
        <f t="shared" si="81"/>
        <v>5466.9429468749995</v>
      </c>
      <c r="K60" s="23">
        <f t="shared" si="81"/>
        <v>5603.6165205468742</v>
      </c>
      <c r="L60" s="23">
        <f t="shared" si="81"/>
        <v>5743.7069335605456</v>
      </c>
      <c r="M60" s="724">
        <f t="shared" si="81"/>
        <v>5887.299606899559</v>
      </c>
      <c r="N60" s="38"/>
      <c r="O60" s="38"/>
      <c r="P60" s="239">
        <v>1750000</v>
      </c>
      <c r="Q60" s="240">
        <f t="shared" si="58"/>
        <v>-549.67000000000007</v>
      </c>
      <c r="R60" s="241">
        <f t="shared" si="43"/>
        <v>-9.7697053287524427E-2</v>
      </c>
      <c r="S60" s="240">
        <f t="shared" si="59"/>
        <v>126.91499999999996</v>
      </c>
      <c r="T60" s="242">
        <f t="shared" si="44"/>
        <v>2.4999999999999991E-2</v>
      </c>
      <c r="U60" s="243">
        <f t="shared" si="60"/>
        <v>-422.75500000000011</v>
      </c>
      <c r="V60" s="244">
        <f t="shared" si="45"/>
        <v>-7.513947961971254E-2</v>
      </c>
      <c r="W60" s="240">
        <f t="shared" si="61"/>
        <v>130.08787499999926</v>
      </c>
      <c r="X60" s="241">
        <f t="shared" si="46"/>
        <v>2.4999999999999856E-2</v>
      </c>
      <c r="Y60" s="245">
        <f t="shared" si="62"/>
        <v>-292.66712500000085</v>
      </c>
      <c r="Z60" s="244">
        <f t="shared" si="47"/>
        <v>-5.2017966610205489E-2</v>
      </c>
      <c r="AA60" s="243">
        <f t="shared" si="63"/>
        <v>133.34007187499992</v>
      </c>
      <c r="AB60" s="241">
        <f t="shared" si="48"/>
        <v>2.4999999999999988E-2</v>
      </c>
      <c r="AC60" s="245">
        <f t="shared" si="64"/>
        <v>-159.32705312500093</v>
      </c>
      <c r="AD60" s="246">
        <f t="shared" si="49"/>
        <v>-2.8318415775460636E-2</v>
      </c>
      <c r="AE60" s="247">
        <v>1750000</v>
      </c>
      <c r="AF60" s="38"/>
      <c r="AG60" s="38"/>
      <c r="AH60" s="248">
        <v>1750000</v>
      </c>
      <c r="AI60" s="240">
        <f t="shared" si="65"/>
        <v>136.67357367187469</v>
      </c>
      <c r="AJ60" s="242">
        <f t="shared" si="50"/>
        <v>2.4999999999999946E-2</v>
      </c>
      <c r="AK60" s="245">
        <f t="shared" si="66"/>
        <v>-22.653479453126238</v>
      </c>
      <c r="AL60" s="244">
        <f t="shared" si="51"/>
        <v>-4.0263761698472057E-3</v>
      </c>
      <c r="AM60" s="243">
        <f t="shared" si="67"/>
        <v>140.09041301367142</v>
      </c>
      <c r="AN60" s="242">
        <f t="shared" si="52"/>
        <v>2.4999999999999922E-2</v>
      </c>
      <c r="AO60" s="245">
        <f t="shared" si="68"/>
        <v>117.43693356054519</v>
      </c>
      <c r="AP60" s="246">
        <f t="shared" si="53"/>
        <v>2.0872964425906537E-2</v>
      </c>
      <c r="AQ60" s="240">
        <f t="shared" si="69"/>
        <v>143.59267333901334</v>
      </c>
      <c r="AR60" s="242">
        <f t="shared" si="54"/>
        <v>2.4999999999999949E-2</v>
      </c>
      <c r="AS60" s="245">
        <f t="shared" si="70"/>
        <v>261.02960689955853</v>
      </c>
      <c r="AT60" s="246">
        <f t="shared" si="55"/>
        <v>4.6394788536554148E-2</v>
      </c>
      <c r="AU60" s="321"/>
    </row>
    <row r="61" spans="1:47" ht="12.75" x14ac:dyDescent="0.2">
      <c r="A61" s="26"/>
      <c r="B61" s="38"/>
      <c r="C61" s="723" t="s">
        <v>331</v>
      </c>
      <c r="D61" s="750">
        <f t="shared" si="56"/>
        <v>2</v>
      </c>
      <c r="E61" s="750">
        <v>2500000</v>
      </c>
      <c r="F61" s="23">
        <v>7850.38</v>
      </c>
      <c r="G61" s="23">
        <v>7062.33</v>
      </c>
      <c r="H61" s="23">
        <f t="shared" ref="H61:M61" si="82">+G61*1.025</f>
        <v>7238.8882499999991</v>
      </c>
      <c r="I61" s="23">
        <f t="shared" si="82"/>
        <v>7419.8604562499986</v>
      </c>
      <c r="J61" s="23">
        <f t="shared" si="82"/>
        <v>7605.3569676562483</v>
      </c>
      <c r="K61" s="23">
        <f t="shared" si="82"/>
        <v>7795.490891847654</v>
      </c>
      <c r="L61" s="23">
        <f t="shared" si="82"/>
        <v>7990.3781641438445</v>
      </c>
      <c r="M61" s="724">
        <f t="shared" si="82"/>
        <v>8190.1376182474396</v>
      </c>
      <c r="N61" s="38"/>
      <c r="O61" s="38"/>
      <c r="P61" s="239">
        <v>2500000</v>
      </c>
      <c r="Q61" s="240">
        <f t="shared" si="58"/>
        <v>-788.05000000000018</v>
      </c>
      <c r="R61" s="241">
        <f t="shared" si="43"/>
        <v>-0.10038367569467976</v>
      </c>
      <c r="S61" s="240">
        <f t="shared" si="59"/>
        <v>176.55824999999913</v>
      </c>
      <c r="T61" s="242">
        <f t="shared" si="44"/>
        <v>2.4999999999999876E-2</v>
      </c>
      <c r="U61" s="243">
        <f t="shared" si="60"/>
        <v>-611.49175000000105</v>
      </c>
      <c r="V61" s="244">
        <f t="shared" si="45"/>
        <v>-7.7893267587046872E-2</v>
      </c>
      <c r="W61" s="240">
        <f t="shared" si="61"/>
        <v>180.97220624999954</v>
      </c>
      <c r="X61" s="241">
        <f t="shared" si="46"/>
        <v>2.4999999999999939E-2</v>
      </c>
      <c r="Y61" s="245">
        <f t="shared" si="62"/>
        <v>-430.5195437500015</v>
      </c>
      <c r="Z61" s="244">
        <f t="shared" si="47"/>
        <v>-5.48405992767231E-2</v>
      </c>
      <c r="AA61" s="243">
        <f t="shared" si="63"/>
        <v>185.49651140624974</v>
      </c>
      <c r="AB61" s="241">
        <f t="shared" si="48"/>
        <v>2.499999999999997E-2</v>
      </c>
      <c r="AC61" s="245">
        <f t="shared" si="64"/>
        <v>-245.02303234375177</v>
      </c>
      <c r="AD61" s="246">
        <f t="shared" si="49"/>
        <v>-3.1211614258641208E-2</v>
      </c>
      <c r="AE61" s="247">
        <v>2500000</v>
      </c>
      <c r="AF61" s="38"/>
      <c r="AG61" s="38"/>
      <c r="AH61" s="248">
        <v>2500000</v>
      </c>
      <c r="AI61" s="240">
        <f t="shared" si="65"/>
        <v>190.13392419140564</v>
      </c>
      <c r="AJ61" s="242">
        <f t="shared" si="50"/>
        <v>2.4999999999999925E-2</v>
      </c>
      <c r="AK61" s="245">
        <f t="shared" si="66"/>
        <v>-54.889108152346125</v>
      </c>
      <c r="AL61" s="244">
        <f t="shared" si="51"/>
        <v>-6.9919046151073099E-3</v>
      </c>
      <c r="AM61" s="243">
        <f t="shared" si="67"/>
        <v>194.88727229619053</v>
      </c>
      <c r="AN61" s="242">
        <f t="shared" si="52"/>
        <v>2.4999999999999894E-2</v>
      </c>
      <c r="AO61" s="245">
        <f t="shared" si="68"/>
        <v>139.99816414384441</v>
      </c>
      <c r="AP61" s="246">
        <f t="shared" si="53"/>
        <v>1.7833297769514905E-2</v>
      </c>
      <c r="AQ61" s="240">
        <f t="shared" si="69"/>
        <v>199.75945410359509</v>
      </c>
      <c r="AR61" s="242">
        <f t="shared" si="54"/>
        <v>2.4999999999999873E-2</v>
      </c>
      <c r="AS61" s="245">
        <f t="shared" si="70"/>
        <v>339.7576182474395</v>
      </c>
      <c r="AT61" s="246">
        <f t="shared" si="55"/>
        <v>4.3279130213752647E-2</v>
      </c>
      <c r="AU61" s="321"/>
    </row>
    <row r="62" spans="1:47" ht="13.5" thickBot="1" x14ac:dyDescent="0.25">
      <c r="A62" s="26"/>
      <c r="B62" s="38"/>
      <c r="C62" s="681" t="s">
        <v>15</v>
      </c>
      <c r="D62" s="726">
        <f t="shared" si="56"/>
        <v>0</v>
      </c>
      <c r="E62" s="726">
        <v>3000000</v>
      </c>
      <c r="F62" s="727">
        <v>9333.11</v>
      </c>
      <c r="G62" s="727">
        <v>8386.14</v>
      </c>
      <c r="H62" s="727">
        <f t="shared" ref="H62:M62" si="83">+G62*1.025</f>
        <v>8595.7934999999979</v>
      </c>
      <c r="I62" s="727">
        <f t="shared" si="83"/>
        <v>8810.6883374999979</v>
      </c>
      <c r="J62" s="727">
        <f t="shared" si="83"/>
        <v>9030.9555459374969</v>
      </c>
      <c r="K62" s="727">
        <f t="shared" si="83"/>
        <v>9256.7294345859336</v>
      </c>
      <c r="L62" s="727">
        <f t="shared" si="83"/>
        <v>9488.1476704505803</v>
      </c>
      <c r="M62" s="728">
        <f t="shared" si="83"/>
        <v>9725.3513622118444</v>
      </c>
      <c r="N62" s="38"/>
      <c r="O62" s="38"/>
      <c r="P62" s="249">
        <v>3000000</v>
      </c>
      <c r="Q62" s="250">
        <f t="shared" si="58"/>
        <v>-946.97000000000116</v>
      </c>
      <c r="R62" s="251">
        <f t="shared" si="43"/>
        <v>-0.10146349930516206</v>
      </c>
      <c r="S62" s="250">
        <f t="shared" si="59"/>
        <v>209.65349999999853</v>
      </c>
      <c r="T62" s="252">
        <f t="shared" si="44"/>
        <v>2.4999999999999828E-2</v>
      </c>
      <c r="U62" s="253">
        <f t="shared" si="60"/>
        <v>-737.31650000000263</v>
      </c>
      <c r="V62" s="254">
        <f t="shared" si="45"/>
        <v>-7.9000086787791274E-2</v>
      </c>
      <c r="W62" s="250">
        <f t="shared" si="61"/>
        <v>214.89483749999999</v>
      </c>
      <c r="X62" s="251">
        <f t="shared" si="46"/>
        <v>2.5000000000000005E-2</v>
      </c>
      <c r="Y62" s="255">
        <f t="shared" si="62"/>
        <v>-522.42166250000264</v>
      </c>
      <c r="Z62" s="254">
        <f t="shared" si="47"/>
        <v>-5.5975088957486048E-2</v>
      </c>
      <c r="AA62" s="322">
        <f t="shared" si="63"/>
        <v>220.26720843749899</v>
      </c>
      <c r="AB62" s="323">
        <f t="shared" si="48"/>
        <v>2.499999999999989E-2</v>
      </c>
      <c r="AC62" s="324">
        <f t="shared" si="64"/>
        <v>-302.15445406250365</v>
      </c>
      <c r="AD62" s="325">
        <f t="shared" si="49"/>
        <v>-3.2374466181423305E-2</v>
      </c>
      <c r="AE62" s="256">
        <v>3000000</v>
      </c>
      <c r="AF62" s="38"/>
      <c r="AG62" s="38"/>
      <c r="AH62" s="257">
        <v>3000000</v>
      </c>
      <c r="AI62" s="250">
        <f t="shared" si="65"/>
        <v>225.7738886484367</v>
      </c>
      <c r="AJ62" s="252">
        <f t="shared" si="50"/>
        <v>2.4999999999999918E-2</v>
      </c>
      <c r="AK62" s="255">
        <f t="shared" si="66"/>
        <v>-76.38056541406695</v>
      </c>
      <c r="AL62" s="254">
        <f t="shared" si="51"/>
        <v>-8.1838278359589612E-3</v>
      </c>
      <c r="AM62" s="253">
        <f t="shared" si="67"/>
        <v>231.4182358646467</v>
      </c>
      <c r="AN62" s="252">
        <f t="shared" si="52"/>
        <v>2.4999999999999824E-2</v>
      </c>
      <c r="AO62" s="255">
        <f t="shared" si="68"/>
        <v>155.03767045057975</v>
      </c>
      <c r="AP62" s="258">
        <f t="shared" si="53"/>
        <v>1.6611576468141889E-2</v>
      </c>
      <c r="AQ62" s="250">
        <f t="shared" si="69"/>
        <v>237.20369176126405</v>
      </c>
      <c r="AR62" s="252">
        <f t="shared" si="54"/>
        <v>2.4999999999999953E-2</v>
      </c>
      <c r="AS62" s="255">
        <f t="shared" si="70"/>
        <v>392.24136221184381</v>
      </c>
      <c r="AT62" s="258">
        <f t="shared" si="55"/>
        <v>4.2026865879845388E-2</v>
      </c>
      <c r="AU62" s="321"/>
    </row>
    <row r="63" spans="1:47" ht="13.5" thickTop="1" x14ac:dyDescent="0.2">
      <c r="A63" s="26"/>
      <c r="B63" s="38"/>
      <c r="C63" s="319"/>
      <c r="D63" s="334"/>
      <c r="E63" s="260"/>
      <c r="F63" s="319"/>
      <c r="G63" s="319"/>
      <c r="H63" s="319"/>
      <c r="I63" s="319"/>
      <c r="J63" s="319"/>
      <c r="K63" s="319"/>
      <c r="L63" s="319"/>
      <c r="M63" s="319"/>
      <c r="N63" s="38"/>
      <c r="O63" s="38"/>
      <c r="P63" s="260"/>
      <c r="Q63" s="320"/>
      <c r="R63" s="321"/>
      <c r="S63" s="320"/>
      <c r="T63" s="321"/>
      <c r="U63" s="320"/>
      <c r="V63" s="321"/>
      <c r="W63" s="320"/>
      <c r="X63" s="321"/>
      <c r="Y63" s="320"/>
      <c r="Z63" s="321"/>
      <c r="AA63" s="326"/>
      <c r="AB63" s="327"/>
      <c r="AC63" s="326"/>
      <c r="AD63" s="327"/>
      <c r="AE63" s="260"/>
      <c r="AF63" s="38"/>
      <c r="AG63" s="38"/>
      <c r="AH63" s="260"/>
      <c r="AI63" s="320"/>
      <c r="AJ63" s="321"/>
      <c r="AK63" s="320"/>
      <c r="AL63" s="321"/>
      <c r="AM63" s="320"/>
      <c r="AN63" s="321"/>
      <c r="AO63" s="320"/>
      <c r="AP63" s="321"/>
      <c r="AQ63" s="320"/>
      <c r="AR63" s="321"/>
      <c r="AS63" s="320"/>
      <c r="AT63" s="321"/>
      <c r="AU63" s="321"/>
    </row>
    <row r="64" spans="1:47" x14ac:dyDescent="0.2">
      <c r="A64" s="26"/>
      <c r="B64" s="38"/>
      <c r="C64" s="38"/>
      <c r="D64" s="38"/>
      <c r="E64" s="216"/>
      <c r="F64" s="38"/>
      <c r="G64" s="38"/>
      <c r="H64" s="38"/>
      <c r="I64" s="38"/>
      <c r="J64" s="38"/>
      <c r="K64" s="38"/>
      <c r="L64" s="38"/>
      <c r="M64" s="38"/>
      <c r="N64" s="38"/>
      <c r="O64" s="38"/>
      <c r="P64" s="38"/>
      <c r="Q64" s="38"/>
      <c r="R64" s="38"/>
      <c r="S64" s="38"/>
      <c r="T64" s="38"/>
      <c r="U64" s="38"/>
      <c r="V64" s="38"/>
      <c r="W64" s="38"/>
      <c r="X64" s="38"/>
      <c r="Y64" s="38"/>
      <c r="Z64" s="38"/>
      <c r="AA64" s="38"/>
      <c r="AB64" s="38"/>
      <c r="AC64" s="38"/>
      <c r="AD64" s="32"/>
      <c r="AE64" s="32"/>
      <c r="AF64" s="32"/>
      <c r="AG64" s="38"/>
      <c r="AH64" s="38"/>
      <c r="AI64" s="38"/>
      <c r="AJ64" s="38"/>
      <c r="AK64" s="38"/>
      <c r="AL64" s="38"/>
      <c r="AM64" s="38"/>
      <c r="AN64" s="38"/>
      <c r="AO64" s="38"/>
      <c r="AP64" s="38"/>
      <c r="AQ64" s="38"/>
      <c r="AR64" s="38"/>
      <c r="AS64" s="38"/>
      <c r="AT64" s="32"/>
      <c r="AU64" s="38"/>
    </row>
    <row r="65" spans="1:47" ht="15.75" x14ac:dyDescent="0.25">
      <c r="A65" s="26"/>
      <c r="B65" s="38"/>
      <c r="C65" s="83" t="s">
        <v>318</v>
      </c>
      <c r="D65" s="38"/>
      <c r="E65" s="216"/>
      <c r="F65" s="38"/>
      <c r="G65" s="38"/>
      <c r="H65" s="38"/>
      <c r="I65" s="38"/>
      <c r="J65" s="38"/>
      <c r="K65" s="38"/>
      <c r="L65" s="38"/>
      <c r="M65" s="38"/>
      <c r="N65" s="38"/>
      <c r="O65" s="38"/>
      <c r="P65" s="83" t="s">
        <v>318</v>
      </c>
      <c r="Q65" s="38"/>
      <c r="R65" s="38"/>
      <c r="S65" s="38"/>
      <c r="T65" s="38"/>
      <c r="U65" s="38"/>
      <c r="V65" s="38"/>
      <c r="W65" s="38"/>
      <c r="X65" s="38"/>
      <c r="Y65" s="38"/>
      <c r="Z65" s="38"/>
      <c r="AA65" s="38"/>
      <c r="AB65" s="38"/>
      <c r="AC65" s="38"/>
      <c r="AD65" s="38"/>
      <c r="AE65" s="38"/>
      <c r="AF65" s="38"/>
      <c r="AG65" s="38"/>
      <c r="AH65" s="83" t="s">
        <v>318</v>
      </c>
      <c r="AI65" s="38"/>
      <c r="AJ65" s="38"/>
      <c r="AK65" s="38"/>
      <c r="AL65" s="38"/>
      <c r="AM65" s="38"/>
      <c r="AN65" s="38"/>
      <c r="AO65" s="38"/>
      <c r="AP65" s="38"/>
      <c r="AQ65" s="38"/>
      <c r="AR65" s="38"/>
      <c r="AS65" s="38"/>
      <c r="AT65" s="38"/>
      <c r="AU65" s="38"/>
    </row>
    <row r="66" spans="1:47" ht="4.5" customHeight="1" thickBot="1" x14ac:dyDescent="0.3">
      <c r="A66" s="26"/>
      <c r="B66" s="38"/>
      <c r="C66" s="83"/>
      <c r="D66" s="38"/>
      <c r="E66" s="216"/>
      <c r="F66" s="38"/>
      <c r="G66" s="38"/>
      <c r="H66" s="38"/>
      <c r="I66" s="38"/>
      <c r="J66" s="38"/>
      <c r="K66" s="38"/>
      <c r="L66" s="38"/>
      <c r="M66" s="38"/>
      <c r="N66" s="38"/>
      <c r="O66" s="38"/>
      <c r="P66" s="38"/>
      <c r="Q66" s="261"/>
      <c r="R66" s="261"/>
      <c r="S66" s="38"/>
      <c r="T66" s="38"/>
      <c r="U66" s="38"/>
      <c r="V66" s="38"/>
      <c r="W66" s="38"/>
      <c r="X66" s="38"/>
      <c r="Y66" s="38"/>
      <c r="Z66" s="38"/>
      <c r="AA66" s="38"/>
      <c r="AB66" s="38"/>
      <c r="AC66" s="38"/>
      <c r="AD66" s="38"/>
      <c r="AE66" s="38"/>
      <c r="AF66" s="38"/>
      <c r="AG66" s="38"/>
      <c r="AH66" s="38"/>
      <c r="AI66" s="38"/>
      <c r="AJ66" s="38"/>
      <c r="AK66" s="38"/>
      <c r="AL66" s="38"/>
      <c r="AM66" s="38"/>
      <c r="AN66" s="38"/>
      <c r="AO66" s="38"/>
      <c r="AP66" s="38"/>
      <c r="AQ66" s="38"/>
      <c r="AR66" s="38"/>
      <c r="AS66" s="38"/>
      <c r="AT66" s="38"/>
      <c r="AU66" s="38"/>
    </row>
    <row r="67" spans="1:47" ht="17.25" thickTop="1" thickBot="1" x14ac:dyDescent="0.3">
      <c r="A67" s="26"/>
      <c r="B67" s="38"/>
      <c r="C67" s="38"/>
      <c r="D67" s="38"/>
      <c r="E67" s="216"/>
      <c r="F67" s="220"/>
      <c r="G67" s="221"/>
      <c r="H67" s="899" t="s">
        <v>341</v>
      </c>
      <c r="I67" s="900"/>
      <c r="J67" s="900"/>
      <c r="K67" s="900"/>
      <c r="L67" s="900"/>
      <c r="M67" s="901"/>
      <c r="N67" s="38"/>
      <c r="O67" s="38"/>
      <c r="P67" s="38"/>
      <c r="Q67" s="909" t="s">
        <v>771</v>
      </c>
      <c r="R67" s="910"/>
      <c r="S67" s="910"/>
      <c r="T67" s="910"/>
      <c r="U67" s="910"/>
      <c r="V67" s="910"/>
      <c r="W67" s="910"/>
      <c r="X67" s="910"/>
      <c r="Y67" s="910"/>
      <c r="Z67" s="910"/>
      <c r="AA67" s="910"/>
      <c r="AB67" s="910"/>
      <c r="AC67" s="910"/>
      <c r="AD67" s="911"/>
      <c r="AE67" s="222"/>
      <c r="AF67" s="38"/>
      <c r="AG67" s="38"/>
      <c r="AH67" s="909" t="s">
        <v>771</v>
      </c>
      <c r="AI67" s="910"/>
      <c r="AJ67" s="910"/>
      <c r="AK67" s="910"/>
      <c r="AL67" s="910"/>
      <c r="AM67" s="910"/>
      <c r="AN67" s="910"/>
      <c r="AO67" s="910"/>
      <c r="AP67" s="910"/>
      <c r="AQ67" s="910"/>
      <c r="AR67" s="910"/>
      <c r="AS67" s="910"/>
      <c r="AT67" s="911"/>
      <c r="AU67" s="333"/>
    </row>
    <row r="68" spans="1:47" ht="54" customHeight="1" thickTop="1" x14ac:dyDescent="0.2">
      <c r="A68" s="26"/>
      <c r="B68" s="38"/>
      <c r="C68" s="730" t="s">
        <v>328</v>
      </c>
      <c r="D68" s="896" t="s">
        <v>757</v>
      </c>
      <c r="E68" s="719" t="s">
        <v>332</v>
      </c>
      <c r="F68" s="748" t="s">
        <v>349</v>
      </c>
      <c r="G68" s="748" t="s">
        <v>784</v>
      </c>
      <c r="H68" s="748" t="s">
        <v>785</v>
      </c>
      <c r="I68" s="748" t="s">
        <v>786</v>
      </c>
      <c r="J68" s="748" t="s">
        <v>787</v>
      </c>
      <c r="K68" s="748" t="s">
        <v>788</v>
      </c>
      <c r="L68" s="748" t="s">
        <v>789</v>
      </c>
      <c r="M68" s="720" t="s">
        <v>790</v>
      </c>
      <c r="N68" s="38"/>
      <c r="O68" s="38"/>
      <c r="P68" s="224" t="s">
        <v>332</v>
      </c>
      <c r="Q68" s="907" t="s">
        <v>333</v>
      </c>
      <c r="R68" s="902"/>
      <c r="S68" s="904" t="s">
        <v>334</v>
      </c>
      <c r="T68" s="905"/>
      <c r="U68" s="905"/>
      <c r="V68" s="908"/>
      <c r="W68" s="876" t="s">
        <v>335</v>
      </c>
      <c r="X68" s="902"/>
      <c r="Y68" s="902"/>
      <c r="Z68" s="902"/>
      <c r="AA68" s="904" t="s">
        <v>336</v>
      </c>
      <c r="AB68" s="905"/>
      <c r="AC68" s="905"/>
      <c r="AD68" s="906"/>
      <c r="AE68" s="262" t="s">
        <v>332</v>
      </c>
      <c r="AF68" s="38"/>
      <c r="AG68" s="38"/>
      <c r="AH68" s="227" t="s">
        <v>332</v>
      </c>
      <c r="AI68" s="904" t="s">
        <v>337</v>
      </c>
      <c r="AJ68" s="905"/>
      <c r="AK68" s="905"/>
      <c r="AL68" s="908"/>
      <c r="AM68" s="904" t="s">
        <v>338</v>
      </c>
      <c r="AN68" s="905"/>
      <c r="AO68" s="905"/>
      <c r="AP68" s="908"/>
      <c r="AQ68" s="876" t="s">
        <v>339</v>
      </c>
      <c r="AR68" s="902"/>
      <c r="AS68" s="902"/>
      <c r="AT68" s="903"/>
      <c r="AU68" s="225"/>
    </row>
    <row r="69" spans="1:47" ht="12.75" x14ac:dyDescent="0.2">
      <c r="A69" s="26"/>
      <c r="B69" s="38"/>
      <c r="C69" s="721"/>
      <c r="D69" s="897"/>
      <c r="E69" s="749"/>
      <c r="F69" s="158" t="str">
        <f>'WK5a - Impact on Rates'!E59</f>
        <v>2016-17</v>
      </c>
      <c r="G69" s="158" t="str">
        <f>'WK5a - Impact on Rates'!F59</f>
        <v>2017-18</v>
      </c>
      <c r="H69" s="158" t="str">
        <f>'WK5a - Impact on Rates'!G59</f>
        <v>2018-19</v>
      </c>
      <c r="I69" s="158" t="str">
        <f>'WK5a - Impact on Rates'!H59</f>
        <v>2019-20</v>
      </c>
      <c r="J69" s="158" t="str">
        <f>'WK5a - Impact on Rates'!I59</f>
        <v>2020-21</v>
      </c>
      <c r="K69" s="158" t="str">
        <f>'WK5a - Impact on Rates'!J59</f>
        <v>2021-22</v>
      </c>
      <c r="L69" s="158" t="str">
        <f>'WK5a - Impact on Rates'!K59</f>
        <v>2022-23</v>
      </c>
      <c r="M69" s="722" t="str">
        <f>'WK5a - Impact on Rates'!L59</f>
        <v>2023-24</v>
      </c>
      <c r="N69" s="38"/>
      <c r="O69" s="38"/>
      <c r="P69" s="228" t="s">
        <v>72</v>
      </c>
      <c r="Q69" s="229" t="s">
        <v>45</v>
      </c>
      <c r="R69" s="230" t="s">
        <v>68</v>
      </c>
      <c r="S69" s="229" t="s">
        <v>45</v>
      </c>
      <c r="T69" s="234" t="s">
        <v>68</v>
      </c>
      <c r="U69" s="231" t="s">
        <v>46</v>
      </c>
      <c r="V69" s="233" t="s">
        <v>68</v>
      </c>
      <c r="W69" s="232" t="s">
        <v>45</v>
      </c>
      <c r="X69" s="234" t="s">
        <v>68</v>
      </c>
      <c r="Y69" s="231" t="s">
        <v>46</v>
      </c>
      <c r="Z69" s="230" t="s">
        <v>68</v>
      </c>
      <c r="AA69" s="229" t="s">
        <v>45</v>
      </c>
      <c r="AB69" s="234" t="s">
        <v>68</v>
      </c>
      <c r="AC69" s="231" t="s">
        <v>46</v>
      </c>
      <c r="AD69" s="235" t="s">
        <v>68</v>
      </c>
      <c r="AE69" s="263"/>
      <c r="AF69" s="38"/>
      <c r="AG69" s="38"/>
      <c r="AH69" s="237" t="s">
        <v>72</v>
      </c>
      <c r="AI69" s="229" t="s">
        <v>45</v>
      </c>
      <c r="AJ69" s="234" t="s">
        <v>68</v>
      </c>
      <c r="AK69" s="231" t="s">
        <v>46</v>
      </c>
      <c r="AL69" s="233" t="s">
        <v>68</v>
      </c>
      <c r="AM69" s="229" t="s">
        <v>45</v>
      </c>
      <c r="AN69" s="234" t="s">
        <v>68</v>
      </c>
      <c r="AO69" s="231" t="s">
        <v>46</v>
      </c>
      <c r="AP69" s="233" t="s">
        <v>68</v>
      </c>
      <c r="AQ69" s="232" t="s">
        <v>45</v>
      </c>
      <c r="AR69" s="234" t="s">
        <v>68</v>
      </c>
      <c r="AS69" s="231" t="s">
        <v>46</v>
      </c>
      <c r="AT69" s="235" t="s">
        <v>68</v>
      </c>
      <c r="AU69" s="332"/>
    </row>
    <row r="70" spans="1:47" ht="12.75" x14ac:dyDescent="0.2">
      <c r="A70" s="26"/>
      <c r="B70" s="38"/>
      <c r="C70" s="723" t="s">
        <v>14</v>
      </c>
      <c r="D70" s="23">
        <v>136</v>
      </c>
      <c r="E70" s="750">
        <v>50000</v>
      </c>
      <c r="F70" s="23">
        <v>560.23</v>
      </c>
      <c r="G70" s="23">
        <v>582.69000000000005</v>
      </c>
      <c r="H70" s="23">
        <f>+G70*1.025</f>
        <v>597.25725</v>
      </c>
      <c r="I70" s="23">
        <f t="shared" ref="I70:M70" si="84">+H70*1.025</f>
        <v>612.18868124999995</v>
      </c>
      <c r="J70" s="23">
        <f t="shared" si="84"/>
        <v>627.49339828124994</v>
      </c>
      <c r="K70" s="23">
        <f t="shared" si="84"/>
        <v>643.18073323828116</v>
      </c>
      <c r="L70" s="23">
        <f t="shared" si="84"/>
        <v>659.26025156923811</v>
      </c>
      <c r="M70" s="23">
        <f t="shared" si="84"/>
        <v>675.74175785846899</v>
      </c>
      <c r="N70" s="38"/>
      <c r="O70" s="38"/>
      <c r="P70" s="239">
        <v>50000</v>
      </c>
      <c r="Q70" s="240">
        <f>IF(G70="","",IF(F70=0,"",G70-F70))</f>
        <v>22.460000000000036</v>
      </c>
      <c r="R70" s="241">
        <f t="shared" ref="R70:R83" si="85">IF(Q70="","",Q70/F70)</f>
        <v>4.0090677043357253E-2</v>
      </c>
      <c r="S70" s="240">
        <f>IF(H70="","",IF(G70=0,"",H70-G70))</f>
        <v>14.567249999999945</v>
      </c>
      <c r="T70" s="241">
        <f t="shared" ref="T70:T83" si="86">IF(S70="","",S70/G70)</f>
        <v>2.4999999999999901E-2</v>
      </c>
      <c r="U70" s="245">
        <f>IF(S70="","",S70+Q70)</f>
        <v>37.027249999999981</v>
      </c>
      <c r="V70" s="244">
        <f t="shared" ref="V70:V83" si="87">IF(T70="","",U70/F70)</f>
        <v>6.6092943969441084E-2</v>
      </c>
      <c r="W70" s="243">
        <f>IF(I70="","",IF(H70=0,"",I70-H70))</f>
        <v>14.931431249999946</v>
      </c>
      <c r="X70" s="241">
        <f t="shared" ref="X70:X83" si="88">IF(W70="","",W70/H70)</f>
        <v>2.4999999999999911E-2</v>
      </c>
      <c r="Y70" s="245">
        <f>IF(W70="","",W70+U70)</f>
        <v>51.958681249999927</v>
      </c>
      <c r="Z70" s="241">
        <f t="shared" ref="Z70:Z83" si="89">IF(X70="","",Y70/F70)</f>
        <v>9.2745267568677014E-2</v>
      </c>
      <c r="AA70" s="240">
        <f>IF(J70="","",IF(I70=0,"",J70-I70))</f>
        <v>15.304717031249993</v>
      </c>
      <c r="AB70" s="241">
        <f t="shared" ref="AB70:AB83" si="90">IF(AA70="","",AA70/I70)</f>
        <v>2.4999999999999991E-2</v>
      </c>
      <c r="AC70" s="245">
        <f>IF(AA70="","",AA70+Y70)</f>
        <v>67.26339828124992</v>
      </c>
      <c r="AD70" s="246">
        <f t="shared" ref="AD70:AD83" si="91">IF(AB70="","",AC70/F70)</f>
        <v>0.12006389925789393</v>
      </c>
      <c r="AE70" s="264">
        <v>50000</v>
      </c>
      <c r="AF70" s="38"/>
      <c r="AG70" s="38"/>
      <c r="AH70" s="248">
        <v>50000</v>
      </c>
      <c r="AI70" s="240">
        <f>IF(K70="","",IF(J70=0,"",K70-J70))</f>
        <v>15.687334957031226</v>
      </c>
      <c r="AJ70" s="241">
        <f t="shared" ref="AJ70:AJ83" si="92">IF(AI70="","",AI70/J70)</f>
        <v>2.4999999999999963E-2</v>
      </c>
      <c r="AK70" s="245">
        <f t="shared" ref="AK70:AK83" si="93">IF(AI70="","",AI70+AC70)</f>
        <v>82.950733238281146</v>
      </c>
      <c r="AL70" s="244">
        <f t="shared" ref="AL70:AL83" si="94">IF(AK70="","",AK70/F70)</f>
        <v>0.14806549673934125</v>
      </c>
      <c r="AM70" s="240">
        <f>IF(L70="","",IF(K70=0,"",L70-K70))</f>
        <v>16.079518330956944</v>
      </c>
      <c r="AN70" s="241">
        <f t="shared" ref="AN70:AN83" si="95">IF(AM70="","",AM70/K70)</f>
        <v>2.4999999999999866E-2</v>
      </c>
      <c r="AO70" s="245">
        <f t="shared" ref="AO70:AO83" si="96">IF(AM70="","",AM70+AK70)</f>
        <v>99.030251569238089</v>
      </c>
      <c r="AP70" s="244">
        <f t="shared" ref="AP70:AP83" si="97">IF(AO70="","",AO70/F70)</f>
        <v>0.17676713415782461</v>
      </c>
      <c r="AQ70" s="243">
        <f>IF(M70="","",IF(L70=0,"",M70-L70))</f>
        <v>16.481506289230879</v>
      </c>
      <c r="AR70" s="242">
        <f t="shared" ref="AR70:AR83" si="98">IF(AQ70="","",AQ70/L70)</f>
        <v>2.4999999999999887E-2</v>
      </c>
      <c r="AS70" s="243">
        <f t="shared" ref="AS70:AS83" si="99">IF(AQ70="","",AQ70+AO70)</f>
        <v>115.51175785846897</v>
      </c>
      <c r="AT70" s="246">
        <f t="shared" ref="AT70:AT83" si="100">IF(AS70="","",AS70/F70)</f>
        <v>0.20618631251177011</v>
      </c>
      <c r="AU70" s="321"/>
    </row>
    <row r="71" spans="1:47" ht="12.75" x14ac:dyDescent="0.2">
      <c r="A71" s="26"/>
      <c r="B71" s="38"/>
      <c r="C71" s="723" t="s">
        <v>319</v>
      </c>
      <c r="D71" s="175">
        <v>96</v>
      </c>
      <c r="E71" s="750">
        <v>150000</v>
      </c>
      <c r="F71" s="23">
        <v>807.29</v>
      </c>
      <c r="G71" s="23">
        <v>822.28</v>
      </c>
      <c r="H71" s="23">
        <f t="shared" ref="H71:M71" si="101">+G71*1.025</f>
        <v>842.83699999999988</v>
      </c>
      <c r="I71" s="23">
        <f t="shared" si="101"/>
        <v>863.90792499999975</v>
      </c>
      <c r="J71" s="23">
        <f t="shared" si="101"/>
        <v>885.50562312499972</v>
      </c>
      <c r="K71" s="23">
        <f t="shared" si="101"/>
        <v>907.6432637031246</v>
      </c>
      <c r="L71" s="23">
        <f t="shared" si="101"/>
        <v>930.33434529570263</v>
      </c>
      <c r="M71" s="23">
        <f t="shared" si="101"/>
        <v>953.59270392809515</v>
      </c>
      <c r="N71" s="38"/>
      <c r="O71" s="38"/>
      <c r="P71" s="239">
        <v>150000</v>
      </c>
      <c r="Q71" s="240">
        <f t="shared" ref="Q71:Q83" si="102">IF(G71="","",IF(F71=0,"",G71-F71))</f>
        <v>14.990000000000009</v>
      </c>
      <c r="R71" s="241">
        <f t="shared" si="85"/>
        <v>1.8568296399063544E-2</v>
      </c>
      <c r="S71" s="240">
        <f t="shared" ref="S71:S83" si="103">IF(H71="","",IF(G71=0,"",H71-G71))</f>
        <v>20.556999999999903</v>
      </c>
      <c r="T71" s="241">
        <f t="shared" si="86"/>
        <v>2.4999999999999883E-2</v>
      </c>
      <c r="U71" s="245">
        <f t="shared" ref="U71:U83" si="104">IF(S71="","",S71+Q71)</f>
        <v>35.546999999999912</v>
      </c>
      <c r="V71" s="244">
        <f t="shared" si="87"/>
        <v>4.4032503809040016E-2</v>
      </c>
      <c r="W71" s="243">
        <f t="shared" ref="W71:W83" si="105">IF(I71="","",IF(H71=0,"",I71-H71))</f>
        <v>21.070924999999875</v>
      </c>
      <c r="X71" s="241">
        <f t="shared" si="88"/>
        <v>2.4999999999999856E-2</v>
      </c>
      <c r="Y71" s="245">
        <f t="shared" ref="Y71:Y83" si="106">IF(W71="","",W71+U71)</f>
        <v>56.617924999999786</v>
      </c>
      <c r="Z71" s="241">
        <f t="shared" si="89"/>
        <v>7.0133316404265858E-2</v>
      </c>
      <c r="AA71" s="240">
        <f t="shared" ref="AA71:AA83" si="107">IF(J71="","",IF(I71=0,"",J71-I71))</f>
        <v>21.597698124999965</v>
      </c>
      <c r="AB71" s="241">
        <f t="shared" si="90"/>
        <v>2.4999999999999967E-2</v>
      </c>
      <c r="AC71" s="245">
        <f t="shared" ref="AC71:AC83" si="108">IF(AA71="","",AA71+Y71)</f>
        <v>78.215623124999752</v>
      </c>
      <c r="AD71" s="246">
        <f t="shared" si="91"/>
        <v>9.6886649314372478E-2</v>
      </c>
      <c r="AE71" s="264">
        <v>150000</v>
      </c>
      <c r="AF71" s="38"/>
      <c r="AG71" s="38"/>
      <c r="AH71" s="248">
        <v>150000</v>
      </c>
      <c r="AI71" s="240">
        <f t="shared" ref="AI71:AI83" si="109">IF(K71="","",IF(J71=0,"",K71-J71))</f>
        <v>22.137640578124888</v>
      </c>
      <c r="AJ71" s="241">
        <f t="shared" si="92"/>
        <v>2.499999999999988E-2</v>
      </c>
      <c r="AK71" s="245">
        <f t="shared" si="93"/>
        <v>100.35326370312464</v>
      </c>
      <c r="AL71" s="244">
        <f t="shared" si="94"/>
        <v>0.12430881554723165</v>
      </c>
      <c r="AM71" s="240">
        <f t="shared" ref="AM71:AM83" si="110">IF(L71="","",IF(K71=0,"",L71-K71))</f>
        <v>22.69108159257803</v>
      </c>
      <c r="AN71" s="241">
        <f t="shared" si="95"/>
        <v>2.4999999999999908E-2</v>
      </c>
      <c r="AO71" s="245">
        <f t="shared" si="96"/>
        <v>123.04434529570267</v>
      </c>
      <c r="AP71" s="244">
        <f t="shared" si="97"/>
        <v>0.15241653593591234</v>
      </c>
      <c r="AQ71" s="243">
        <f t="shared" ref="AQ71:AQ83" si="111">IF(M71="","",IF(L71=0,"",M71-L71))</f>
        <v>23.258358632392515</v>
      </c>
      <c r="AR71" s="242">
        <f t="shared" si="98"/>
        <v>2.4999999999999946E-2</v>
      </c>
      <c r="AS71" s="243">
        <f t="shared" si="99"/>
        <v>146.30270392809518</v>
      </c>
      <c r="AT71" s="246">
        <f t="shared" si="100"/>
        <v>0.18122694933431008</v>
      </c>
      <c r="AU71" s="321"/>
    </row>
    <row r="72" spans="1:47" ht="12.75" x14ac:dyDescent="0.2">
      <c r="A72" s="26"/>
      <c r="B72" s="38"/>
      <c r="C72" s="723" t="s">
        <v>320</v>
      </c>
      <c r="D72" s="175">
        <v>67</v>
      </c>
      <c r="E72" s="750">
        <v>250000</v>
      </c>
      <c r="F72" s="23">
        <v>1054.3499999999999</v>
      </c>
      <c r="G72" s="23">
        <v>1061.8699999999999</v>
      </c>
      <c r="H72" s="23">
        <f t="shared" ref="H72:M72" si="112">+G72*1.025</f>
        <v>1088.4167499999999</v>
      </c>
      <c r="I72" s="23">
        <f t="shared" si="112"/>
        <v>1115.6271687499998</v>
      </c>
      <c r="J72" s="23">
        <f t="shared" si="112"/>
        <v>1143.5178479687497</v>
      </c>
      <c r="K72" s="23">
        <f t="shared" si="112"/>
        <v>1172.1057941679683</v>
      </c>
      <c r="L72" s="23">
        <f t="shared" si="112"/>
        <v>1201.4084390221674</v>
      </c>
      <c r="M72" s="23">
        <f t="shared" si="112"/>
        <v>1231.4436499977214</v>
      </c>
      <c r="N72" s="38"/>
      <c r="O72" s="38"/>
      <c r="P72" s="239">
        <v>250000</v>
      </c>
      <c r="Q72" s="240">
        <f t="shared" si="102"/>
        <v>7.5199999999999818</v>
      </c>
      <c r="R72" s="241">
        <f t="shared" si="85"/>
        <v>7.1323564281310595E-3</v>
      </c>
      <c r="S72" s="240">
        <f t="shared" si="103"/>
        <v>26.546749999999975</v>
      </c>
      <c r="T72" s="241">
        <f t="shared" si="86"/>
        <v>2.4999999999999977E-2</v>
      </c>
      <c r="U72" s="245">
        <f t="shared" si="104"/>
        <v>34.066749999999956</v>
      </c>
      <c r="V72" s="244">
        <f t="shared" si="87"/>
        <v>3.2310665338834317E-2</v>
      </c>
      <c r="W72" s="243">
        <f t="shared" si="105"/>
        <v>27.210418749999917</v>
      </c>
      <c r="X72" s="241">
        <f t="shared" si="88"/>
        <v>2.4999999999999929E-2</v>
      </c>
      <c r="Y72" s="245">
        <f t="shared" si="106"/>
        <v>61.277168749999873</v>
      </c>
      <c r="Z72" s="241">
        <f t="shared" si="89"/>
        <v>5.8118431972305096E-2</v>
      </c>
      <c r="AA72" s="240">
        <f t="shared" si="107"/>
        <v>27.890679218749938</v>
      </c>
      <c r="AB72" s="241">
        <f t="shared" si="90"/>
        <v>2.4999999999999949E-2</v>
      </c>
      <c r="AC72" s="245">
        <f t="shared" si="108"/>
        <v>89.167847968749811</v>
      </c>
      <c r="AD72" s="246">
        <f t="shared" si="91"/>
        <v>8.4571392771612672E-2</v>
      </c>
      <c r="AE72" s="264">
        <v>250000</v>
      </c>
      <c r="AF72" s="38"/>
      <c r="AG72" s="38"/>
      <c r="AH72" s="248">
        <v>250000</v>
      </c>
      <c r="AI72" s="240">
        <f t="shared" si="109"/>
        <v>28.58794619921855</v>
      </c>
      <c r="AJ72" s="241">
        <f t="shared" si="92"/>
        <v>2.4999999999999831E-2</v>
      </c>
      <c r="AK72" s="245">
        <f t="shared" si="93"/>
        <v>117.75579416796836</v>
      </c>
      <c r="AL72" s="244">
        <f t="shared" si="94"/>
        <v>0.11168567759090281</v>
      </c>
      <c r="AM72" s="240">
        <f t="shared" si="110"/>
        <v>29.302644854199116</v>
      </c>
      <c r="AN72" s="241">
        <f t="shared" si="95"/>
        <v>2.4999999999999922E-2</v>
      </c>
      <c r="AO72" s="245">
        <f t="shared" si="96"/>
        <v>147.05843902216748</v>
      </c>
      <c r="AP72" s="244">
        <f t="shared" si="97"/>
        <v>0.13947781953067528</v>
      </c>
      <c r="AQ72" s="243">
        <f t="shared" si="111"/>
        <v>30.035210975554037</v>
      </c>
      <c r="AR72" s="242">
        <f t="shared" si="98"/>
        <v>2.4999999999999876E-2</v>
      </c>
      <c r="AS72" s="243">
        <f t="shared" si="99"/>
        <v>177.09364999772151</v>
      </c>
      <c r="AT72" s="246">
        <f t="shared" si="100"/>
        <v>0.16796476501894203</v>
      </c>
      <c r="AU72" s="321"/>
    </row>
    <row r="73" spans="1:47" ht="12.75" x14ac:dyDescent="0.2">
      <c r="A73" s="26"/>
      <c r="B73" s="38"/>
      <c r="C73" s="723" t="s">
        <v>321</v>
      </c>
      <c r="D73" s="175">
        <v>52</v>
      </c>
      <c r="E73" s="750">
        <v>350000</v>
      </c>
      <c r="F73" s="23">
        <v>1301.4100000000001</v>
      </c>
      <c r="G73" s="23">
        <v>1301.45</v>
      </c>
      <c r="H73" s="23">
        <f t="shared" ref="H73:M73" si="113">+G73*1.025</f>
        <v>1333.9862499999999</v>
      </c>
      <c r="I73" s="23">
        <f t="shared" si="113"/>
        <v>1367.3359062499999</v>
      </c>
      <c r="J73" s="23">
        <f t="shared" si="113"/>
        <v>1401.5193039062497</v>
      </c>
      <c r="K73" s="23">
        <f t="shared" si="113"/>
        <v>1436.5572865039057</v>
      </c>
      <c r="L73" s="23">
        <f t="shared" si="113"/>
        <v>1472.4712186665033</v>
      </c>
      <c r="M73" s="724">
        <f t="shared" si="113"/>
        <v>1509.2829991331657</v>
      </c>
      <c r="N73" s="38"/>
      <c r="O73" s="38"/>
      <c r="P73" s="239">
        <v>350000</v>
      </c>
      <c r="Q73" s="240">
        <f t="shared" si="102"/>
        <v>3.999999999996362E-2</v>
      </c>
      <c r="R73" s="241">
        <f t="shared" si="85"/>
        <v>3.0735894145552605E-5</v>
      </c>
      <c r="S73" s="240">
        <f t="shared" si="103"/>
        <v>32.536249999999882</v>
      </c>
      <c r="T73" s="241">
        <f t="shared" si="86"/>
        <v>2.4999999999999908E-2</v>
      </c>
      <c r="U73" s="245">
        <f t="shared" si="104"/>
        <v>32.576249999999845</v>
      </c>
      <c r="V73" s="244">
        <f t="shared" si="87"/>
        <v>2.5031504291499099E-2</v>
      </c>
      <c r="W73" s="243">
        <f t="shared" si="105"/>
        <v>33.349656249999953</v>
      </c>
      <c r="X73" s="241">
        <f t="shared" si="88"/>
        <v>2.4999999999999967E-2</v>
      </c>
      <c r="Y73" s="245">
        <f t="shared" si="106"/>
        <v>65.925906249999798</v>
      </c>
      <c r="Z73" s="241">
        <f t="shared" si="89"/>
        <v>5.0657291898786545E-2</v>
      </c>
      <c r="AA73" s="240">
        <f t="shared" si="107"/>
        <v>34.183397656249781</v>
      </c>
      <c r="AB73" s="241">
        <f t="shared" si="90"/>
        <v>2.4999999999999842E-2</v>
      </c>
      <c r="AC73" s="245">
        <f t="shared" si="108"/>
        <v>100.10930390624958</v>
      </c>
      <c r="AD73" s="246">
        <f t="shared" si="91"/>
        <v>7.6923724196256038E-2</v>
      </c>
      <c r="AE73" s="264">
        <v>350000</v>
      </c>
      <c r="AF73" s="38"/>
      <c r="AG73" s="38"/>
      <c r="AH73" s="248">
        <v>350000</v>
      </c>
      <c r="AI73" s="240">
        <f t="shared" si="109"/>
        <v>35.037982597656082</v>
      </c>
      <c r="AJ73" s="241">
        <f t="shared" si="92"/>
        <v>2.4999999999999887E-2</v>
      </c>
      <c r="AK73" s="245">
        <f t="shared" si="93"/>
        <v>135.14728650390566</v>
      </c>
      <c r="AL73" s="244">
        <f t="shared" si="94"/>
        <v>0.10384681730116233</v>
      </c>
      <c r="AM73" s="240">
        <f t="shared" si="110"/>
        <v>35.913932162597575</v>
      </c>
      <c r="AN73" s="241">
        <f t="shared" si="95"/>
        <v>2.4999999999999953E-2</v>
      </c>
      <c r="AO73" s="245">
        <f t="shared" si="96"/>
        <v>171.06121866650324</v>
      </c>
      <c r="AP73" s="244">
        <f t="shared" si="97"/>
        <v>0.13144298773369131</v>
      </c>
      <c r="AQ73" s="243">
        <f t="shared" si="111"/>
        <v>36.811780466662412</v>
      </c>
      <c r="AR73" s="242">
        <f t="shared" si="98"/>
        <v>2.4999999999999883E-2</v>
      </c>
      <c r="AS73" s="243">
        <f t="shared" si="99"/>
        <v>207.87299913316565</v>
      </c>
      <c r="AT73" s="246">
        <f t="shared" si="100"/>
        <v>0.15972906242703347</v>
      </c>
      <c r="AU73" s="321"/>
    </row>
    <row r="74" spans="1:47" ht="12.75" x14ac:dyDescent="0.2">
      <c r="A74" s="26"/>
      <c r="B74" s="38"/>
      <c r="C74" s="723" t="s">
        <v>322</v>
      </c>
      <c r="D74" s="175">
        <v>28</v>
      </c>
      <c r="E74" s="750">
        <v>450000</v>
      </c>
      <c r="F74" s="23">
        <v>1548.47</v>
      </c>
      <c r="G74" s="23">
        <v>1541.04</v>
      </c>
      <c r="H74" s="23">
        <f t="shared" ref="H74:M74" si="114">+G74*1.025</f>
        <v>1579.5659999999998</v>
      </c>
      <c r="I74" s="23">
        <f t="shared" si="114"/>
        <v>1619.0551499999997</v>
      </c>
      <c r="J74" s="23">
        <f t="shared" si="114"/>
        <v>1659.5315287499996</v>
      </c>
      <c r="K74" s="23">
        <f t="shared" si="114"/>
        <v>1701.0198169687494</v>
      </c>
      <c r="L74" s="23">
        <f t="shared" si="114"/>
        <v>1743.5453123929681</v>
      </c>
      <c r="M74" s="724">
        <f t="shared" si="114"/>
        <v>1787.1339452027921</v>
      </c>
      <c r="N74" s="38"/>
      <c r="O74" s="38"/>
      <c r="P74" s="239">
        <v>450000</v>
      </c>
      <c r="Q74" s="240">
        <f t="shared" si="102"/>
        <v>-7.4300000000000637</v>
      </c>
      <c r="R74" s="241">
        <f t="shared" si="85"/>
        <v>-4.7982847585035958E-3</v>
      </c>
      <c r="S74" s="240">
        <f t="shared" si="103"/>
        <v>38.52599999999984</v>
      </c>
      <c r="T74" s="241">
        <f t="shared" si="86"/>
        <v>2.4999999999999897E-2</v>
      </c>
      <c r="U74" s="245">
        <f t="shared" si="104"/>
        <v>31.095999999999776</v>
      </c>
      <c r="V74" s="244">
        <f t="shared" si="87"/>
        <v>2.0081758122533711E-2</v>
      </c>
      <c r="W74" s="243">
        <f t="shared" si="105"/>
        <v>39.489149999999881</v>
      </c>
      <c r="X74" s="241">
        <f t="shared" si="88"/>
        <v>2.4999999999999929E-2</v>
      </c>
      <c r="Y74" s="245">
        <f t="shared" si="106"/>
        <v>70.585149999999658</v>
      </c>
      <c r="Z74" s="241">
        <f t="shared" si="89"/>
        <v>4.558380207559698E-2</v>
      </c>
      <c r="AA74" s="240">
        <f t="shared" si="107"/>
        <v>40.476378749999867</v>
      </c>
      <c r="AB74" s="241">
        <f t="shared" si="90"/>
        <v>2.4999999999999922E-2</v>
      </c>
      <c r="AC74" s="245">
        <f t="shared" si="108"/>
        <v>111.06152874999952</v>
      </c>
      <c r="AD74" s="246">
        <f t="shared" si="91"/>
        <v>7.1723397127486821E-2</v>
      </c>
      <c r="AE74" s="264">
        <v>450000</v>
      </c>
      <c r="AF74" s="38"/>
      <c r="AG74" s="38"/>
      <c r="AH74" s="248">
        <v>450000</v>
      </c>
      <c r="AI74" s="240">
        <f t="shared" si="109"/>
        <v>41.488288218749858</v>
      </c>
      <c r="AJ74" s="241">
        <f t="shared" si="92"/>
        <v>2.4999999999999922E-2</v>
      </c>
      <c r="AK74" s="245">
        <f t="shared" si="93"/>
        <v>152.54981696874938</v>
      </c>
      <c r="AL74" s="244">
        <f t="shared" si="94"/>
        <v>9.8516482055673912E-2</v>
      </c>
      <c r="AM74" s="240">
        <f t="shared" si="110"/>
        <v>42.525495424218661</v>
      </c>
      <c r="AN74" s="241">
        <f t="shared" si="95"/>
        <v>2.4999999999999956E-2</v>
      </c>
      <c r="AO74" s="245">
        <f t="shared" si="96"/>
        <v>195.07531239296804</v>
      </c>
      <c r="AP74" s="244">
        <f t="shared" si="97"/>
        <v>0.12597939410706571</v>
      </c>
      <c r="AQ74" s="243">
        <f t="shared" si="111"/>
        <v>43.588632809824048</v>
      </c>
      <c r="AR74" s="242">
        <f t="shared" si="98"/>
        <v>2.4999999999999911E-2</v>
      </c>
      <c r="AS74" s="243">
        <f t="shared" si="99"/>
        <v>238.66394520279209</v>
      </c>
      <c r="AT74" s="246">
        <f t="shared" si="100"/>
        <v>0.15412887895974225</v>
      </c>
      <c r="AU74" s="321"/>
    </row>
    <row r="75" spans="1:47" ht="12.75" x14ac:dyDescent="0.2">
      <c r="A75" s="26"/>
      <c r="B75" s="38"/>
      <c r="C75" s="723" t="s">
        <v>323</v>
      </c>
      <c r="D75" s="175">
        <v>12</v>
      </c>
      <c r="E75" s="750">
        <v>550000</v>
      </c>
      <c r="F75" s="23">
        <v>1795.53</v>
      </c>
      <c r="G75" s="23">
        <v>1780.63</v>
      </c>
      <c r="H75" s="23">
        <f t="shared" ref="H75:M75" si="115">+G75*1.025</f>
        <v>1825.1457499999999</v>
      </c>
      <c r="I75" s="23">
        <f t="shared" si="115"/>
        <v>1870.7743937499997</v>
      </c>
      <c r="J75" s="23">
        <f t="shared" si="115"/>
        <v>1917.5437535937494</v>
      </c>
      <c r="K75" s="23">
        <f t="shared" si="115"/>
        <v>1965.4823474335931</v>
      </c>
      <c r="L75" s="23">
        <f t="shared" si="115"/>
        <v>2014.6194061194328</v>
      </c>
      <c r="M75" s="724">
        <f t="shared" si="115"/>
        <v>2064.9848912724183</v>
      </c>
      <c r="N75" s="38"/>
      <c r="O75" s="38"/>
      <c r="P75" s="239">
        <v>550000</v>
      </c>
      <c r="Q75" s="240">
        <f t="shared" si="102"/>
        <v>-14.899999999999864</v>
      </c>
      <c r="R75" s="241">
        <f t="shared" si="85"/>
        <v>-8.2983854349411388E-3</v>
      </c>
      <c r="S75" s="240">
        <f t="shared" si="103"/>
        <v>44.515749999999798</v>
      </c>
      <c r="T75" s="241">
        <f t="shared" si="86"/>
        <v>2.4999999999999883E-2</v>
      </c>
      <c r="U75" s="245">
        <f t="shared" si="104"/>
        <v>29.615749999999935</v>
      </c>
      <c r="V75" s="244">
        <f t="shared" si="87"/>
        <v>1.6494154929185219E-2</v>
      </c>
      <c r="W75" s="243">
        <f t="shared" si="105"/>
        <v>45.62864374999981</v>
      </c>
      <c r="X75" s="241">
        <f t="shared" si="88"/>
        <v>2.4999999999999897E-2</v>
      </c>
      <c r="Y75" s="245">
        <f t="shared" si="106"/>
        <v>75.244393749999745</v>
      </c>
      <c r="Z75" s="241">
        <f t="shared" si="89"/>
        <v>4.1906508802414741E-2</v>
      </c>
      <c r="AA75" s="240">
        <f t="shared" si="107"/>
        <v>46.769359843749726</v>
      </c>
      <c r="AB75" s="241">
        <f t="shared" si="90"/>
        <v>2.4999999999999856E-2</v>
      </c>
      <c r="AC75" s="245">
        <f t="shared" si="108"/>
        <v>122.01375359374947</v>
      </c>
      <c r="AD75" s="246">
        <f t="shared" si="91"/>
        <v>6.795417152247496E-2</v>
      </c>
      <c r="AE75" s="264">
        <v>550000</v>
      </c>
      <c r="AF75" s="38"/>
      <c r="AG75" s="38"/>
      <c r="AH75" s="248">
        <v>550000</v>
      </c>
      <c r="AI75" s="240">
        <f t="shared" si="109"/>
        <v>47.938593839843634</v>
      </c>
      <c r="AJ75" s="241">
        <f t="shared" si="92"/>
        <v>2.4999999999999946E-2</v>
      </c>
      <c r="AK75" s="245">
        <f t="shared" si="93"/>
        <v>169.9523474335931</v>
      </c>
      <c r="AL75" s="244">
        <f t="shared" si="94"/>
        <v>9.4653025810536778E-2</v>
      </c>
      <c r="AM75" s="240">
        <f t="shared" si="110"/>
        <v>49.137058685839747</v>
      </c>
      <c r="AN75" s="241">
        <f t="shared" si="95"/>
        <v>2.499999999999996E-2</v>
      </c>
      <c r="AO75" s="245">
        <f t="shared" si="96"/>
        <v>219.08940611943285</v>
      </c>
      <c r="AP75" s="244">
        <f t="shared" si="97"/>
        <v>0.12201935145580016</v>
      </c>
      <c r="AQ75" s="243">
        <f t="shared" si="111"/>
        <v>50.365485152985457</v>
      </c>
      <c r="AR75" s="242">
        <f t="shared" si="98"/>
        <v>2.4999999999999821E-2</v>
      </c>
      <c r="AS75" s="243">
        <f t="shared" si="99"/>
        <v>269.45489127241831</v>
      </c>
      <c r="AT75" s="246">
        <f t="shared" si="100"/>
        <v>0.15006983524219497</v>
      </c>
      <c r="AU75" s="321"/>
    </row>
    <row r="76" spans="1:47" ht="12.75" x14ac:dyDescent="0.2">
      <c r="A76" s="26"/>
      <c r="B76" s="38"/>
      <c r="C76" s="723" t="s">
        <v>324</v>
      </c>
      <c r="D76" s="175">
        <v>6</v>
      </c>
      <c r="E76" s="750">
        <v>650000</v>
      </c>
      <c r="F76" s="23">
        <v>2042.59</v>
      </c>
      <c r="G76" s="23">
        <v>2020.22</v>
      </c>
      <c r="H76" s="23">
        <f t="shared" ref="H76:M76" si="116">+G76*1.025</f>
        <v>2070.7255</v>
      </c>
      <c r="I76" s="23">
        <f t="shared" si="116"/>
        <v>2122.4936374999997</v>
      </c>
      <c r="J76" s="23">
        <f t="shared" si="116"/>
        <v>2175.5559784374996</v>
      </c>
      <c r="K76" s="23">
        <f t="shared" si="116"/>
        <v>2229.944877898437</v>
      </c>
      <c r="L76" s="23">
        <f t="shared" si="116"/>
        <v>2285.6934998458978</v>
      </c>
      <c r="M76" s="724">
        <f t="shared" si="116"/>
        <v>2342.8358373420451</v>
      </c>
      <c r="N76" s="38"/>
      <c r="O76" s="38"/>
      <c r="P76" s="239">
        <v>650000</v>
      </c>
      <c r="Q76" s="240">
        <f t="shared" si="102"/>
        <v>-22.369999999999891</v>
      </c>
      <c r="R76" s="241">
        <f t="shared" si="85"/>
        <v>-1.0951781806431977E-2</v>
      </c>
      <c r="S76" s="240">
        <f t="shared" si="103"/>
        <v>50.505499999999984</v>
      </c>
      <c r="T76" s="241">
        <f t="shared" si="86"/>
        <v>2.4999999999999991E-2</v>
      </c>
      <c r="U76" s="245">
        <f t="shared" si="104"/>
        <v>28.135500000000093</v>
      </c>
      <c r="V76" s="244">
        <f t="shared" si="87"/>
        <v>1.3774423648407216E-2</v>
      </c>
      <c r="W76" s="243">
        <f t="shared" si="105"/>
        <v>51.768137499999739</v>
      </c>
      <c r="X76" s="241">
        <f t="shared" si="88"/>
        <v>2.4999999999999873E-2</v>
      </c>
      <c r="Y76" s="245">
        <f t="shared" si="106"/>
        <v>79.903637499999832</v>
      </c>
      <c r="Z76" s="241">
        <f t="shared" si="89"/>
        <v>3.9118784239617267E-2</v>
      </c>
      <c r="AA76" s="240">
        <f t="shared" si="107"/>
        <v>53.062340937499812</v>
      </c>
      <c r="AB76" s="241">
        <f t="shared" si="90"/>
        <v>2.4999999999999915E-2</v>
      </c>
      <c r="AC76" s="245">
        <f t="shared" si="108"/>
        <v>132.96597843749964</v>
      </c>
      <c r="AD76" s="246">
        <f t="shared" si="91"/>
        <v>6.5096753845607605E-2</v>
      </c>
      <c r="AE76" s="264">
        <v>650000</v>
      </c>
      <c r="AF76" s="38"/>
      <c r="AG76" s="38"/>
      <c r="AH76" s="248">
        <v>650000</v>
      </c>
      <c r="AI76" s="240">
        <f t="shared" si="109"/>
        <v>54.388899460937409</v>
      </c>
      <c r="AJ76" s="241">
        <f t="shared" si="92"/>
        <v>2.4999999999999963E-2</v>
      </c>
      <c r="AK76" s="245">
        <f t="shared" si="93"/>
        <v>187.35487789843705</v>
      </c>
      <c r="AL76" s="244">
        <f t="shared" si="94"/>
        <v>9.1724172691747763E-2</v>
      </c>
      <c r="AM76" s="240">
        <f t="shared" si="110"/>
        <v>55.748621947460833</v>
      </c>
      <c r="AN76" s="241">
        <f t="shared" si="95"/>
        <v>2.499999999999996E-2</v>
      </c>
      <c r="AO76" s="245">
        <f t="shared" si="96"/>
        <v>243.10349984589789</v>
      </c>
      <c r="AP76" s="244">
        <f t="shared" si="97"/>
        <v>0.11901727700904141</v>
      </c>
      <c r="AQ76" s="243">
        <f t="shared" si="111"/>
        <v>57.14233749614732</v>
      </c>
      <c r="AR76" s="242">
        <f t="shared" si="98"/>
        <v>2.4999999999999946E-2</v>
      </c>
      <c r="AS76" s="243">
        <f t="shared" si="99"/>
        <v>300.24583734204521</v>
      </c>
      <c r="AT76" s="246">
        <f t="shared" si="100"/>
        <v>0.14699270893426739</v>
      </c>
      <c r="AU76" s="321"/>
    </row>
    <row r="77" spans="1:47" ht="12.75" x14ac:dyDescent="0.2">
      <c r="A77" s="26"/>
      <c r="B77" s="38"/>
      <c r="C77" s="723" t="s">
        <v>325</v>
      </c>
      <c r="D77" s="175">
        <v>7</v>
      </c>
      <c r="E77" s="750">
        <v>750000</v>
      </c>
      <c r="F77" s="23">
        <v>2289.65</v>
      </c>
      <c r="G77" s="23">
        <v>2259.8000000000002</v>
      </c>
      <c r="H77" s="23">
        <f t="shared" ref="H77:I77" si="117">+G77*1.025</f>
        <v>2316.2950000000001</v>
      </c>
      <c r="I77" s="23">
        <f t="shared" si="117"/>
        <v>2374.2023749999998</v>
      </c>
      <c r="J77" s="23">
        <f>+I77*1.025</f>
        <v>2433.5574343749995</v>
      </c>
      <c r="K77" s="23">
        <f t="shared" ref="K77:M77" si="118">+J77*1.025</f>
        <v>2494.3963702343744</v>
      </c>
      <c r="L77" s="23">
        <f t="shared" si="118"/>
        <v>2556.7562794902337</v>
      </c>
      <c r="M77" s="724">
        <f t="shared" si="118"/>
        <v>2620.6751864774892</v>
      </c>
      <c r="N77" s="38"/>
      <c r="O77" s="38"/>
      <c r="P77" s="239">
        <v>750000</v>
      </c>
      <c r="Q77" s="240">
        <f t="shared" si="102"/>
        <v>-29.849999999999909</v>
      </c>
      <c r="R77" s="241">
        <f t="shared" si="85"/>
        <v>-1.3036927041250805E-2</v>
      </c>
      <c r="S77" s="240">
        <f t="shared" si="103"/>
        <v>56.494999999999891</v>
      </c>
      <c r="T77" s="241">
        <f t="shared" si="86"/>
        <v>2.4999999999999949E-2</v>
      </c>
      <c r="U77" s="245">
        <f t="shared" si="104"/>
        <v>26.644999999999982</v>
      </c>
      <c r="V77" s="244">
        <f t="shared" si="87"/>
        <v>1.1637149782717874E-2</v>
      </c>
      <c r="W77" s="243">
        <f t="shared" si="105"/>
        <v>57.907374999999774</v>
      </c>
      <c r="X77" s="241">
        <f t="shared" si="88"/>
        <v>2.4999999999999901E-2</v>
      </c>
      <c r="Y77" s="245">
        <f t="shared" si="106"/>
        <v>84.552374999999756</v>
      </c>
      <c r="Z77" s="241">
        <f t="shared" si="89"/>
        <v>3.6928078527285725E-2</v>
      </c>
      <c r="AA77" s="240">
        <f t="shared" si="107"/>
        <v>59.355059374999655</v>
      </c>
      <c r="AB77" s="241">
        <f t="shared" si="90"/>
        <v>2.4999999999999856E-2</v>
      </c>
      <c r="AC77" s="245">
        <f t="shared" si="108"/>
        <v>143.90743437499941</v>
      </c>
      <c r="AD77" s="246">
        <f t="shared" si="91"/>
        <v>6.2851280490467717E-2</v>
      </c>
      <c r="AE77" s="264">
        <v>750000</v>
      </c>
      <c r="AF77" s="38"/>
      <c r="AG77" s="38"/>
      <c r="AH77" s="248">
        <v>750000</v>
      </c>
      <c r="AI77" s="240">
        <f t="shared" si="109"/>
        <v>60.838935859374942</v>
      </c>
      <c r="AJ77" s="241">
        <f t="shared" si="92"/>
        <v>2.4999999999999981E-2</v>
      </c>
      <c r="AK77" s="245">
        <f t="shared" si="93"/>
        <v>204.74637023437435</v>
      </c>
      <c r="AL77" s="244">
        <f t="shared" si="94"/>
        <v>8.9422562502729383E-2</v>
      </c>
      <c r="AM77" s="240">
        <f t="shared" si="110"/>
        <v>62.359909255859293</v>
      </c>
      <c r="AN77" s="241">
        <f t="shared" si="95"/>
        <v>2.4999999999999974E-2</v>
      </c>
      <c r="AO77" s="245">
        <f t="shared" si="96"/>
        <v>267.10627949023365</v>
      </c>
      <c r="AP77" s="244">
        <f t="shared" si="97"/>
        <v>0.11665812656529759</v>
      </c>
      <c r="AQ77" s="243">
        <f t="shared" si="111"/>
        <v>63.918906987255468</v>
      </c>
      <c r="AR77" s="242">
        <f t="shared" si="98"/>
        <v>2.4999999999999852E-2</v>
      </c>
      <c r="AS77" s="243">
        <f t="shared" si="99"/>
        <v>331.02518647748911</v>
      </c>
      <c r="AT77" s="246">
        <f t="shared" si="100"/>
        <v>0.14457457972942986</v>
      </c>
      <c r="AU77" s="321"/>
    </row>
    <row r="78" spans="1:47" ht="12.75" x14ac:dyDescent="0.2">
      <c r="A78" s="26"/>
      <c r="B78" s="38"/>
      <c r="C78" s="723" t="s">
        <v>326</v>
      </c>
      <c r="D78" s="175">
        <v>2</v>
      </c>
      <c r="E78" s="750">
        <v>850000</v>
      </c>
      <c r="F78" s="23">
        <v>2536.71</v>
      </c>
      <c r="G78" s="23">
        <v>2499.39</v>
      </c>
      <c r="H78" s="23">
        <f t="shared" ref="H78:M78" si="119">+G78*1.025</f>
        <v>2561.8747499999995</v>
      </c>
      <c r="I78" s="23">
        <f t="shared" si="119"/>
        <v>2625.9216187499992</v>
      </c>
      <c r="J78" s="23">
        <f t="shared" si="119"/>
        <v>2691.5696592187492</v>
      </c>
      <c r="K78" s="23">
        <f t="shared" si="119"/>
        <v>2758.8589006992174</v>
      </c>
      <c r="L78" s="23">
        <f t="shared" si="119"/>
        <v>2827.8303732166978</v>
      </c>
      <c r="M78" s="724">
        <f t="shared" si="119"/>
        <v>2898.5261325471151</v>
      </c>
      <c r="N78" s="38"/>
      <c r="O78" s="38"/>
      <c r="P78" s="239">
        <v>850000</v>
      </c>
      <c r="Q78" s="240">
        <f t="shared" si="102"/>
        <v>-37.320000000000164</v>
      </c>
      <c r="R78" s="241">
        <f t="shared" si="85"/>
        <v>-1.4711969440732352E-2</v>
      </c>
      <c r="S78" s="240">
        <f t="shared" si="103"/>
        <v>62.484749999999622</v>
      </c>
      <c r="T78" s="241">
        <f t="shared" si="86"/>
        <v>2.4999999999999849E-2</v>
      </c>
      <c r="U78" s="245">
        <f t="shared" si="104"/>
        <v>25.164749999999458</v>
      </c>
      <c r="V78" s="244">
        <f t="shared" si="87"/>
        <v>9.9202313232491911E-3</v>
      </c>
      <c r="W78" s="243">
        <f t="shared" si="105"/>
        <v>64.046868749999703</v>
      </c>
      <c r="X78" s="241">
        <f t="shared" si="88"/>
        <v>2.499999999999989E-2</v>
      </c>
      <c r="Y78" s="245">
        <f t="shared" si="106"/>
        <v>89.211618749999161</v>
      </c>
      <c r="Z78" s="241">
        <f t="shared" si="89"/>
        <v>3.5168237106330311E-2</v>
      </c>
      <c r="AA78" s="240">
        <f t="shared" si="107"/>
        <v>65.648040468749969</v>
      </c>
      <c r="AB78" s="241">
        <f t="shared" si="90"/>
        <v>2.4999999999999994E-2</v>
      </c>
      <c r="AC78" s="245">
        <f t="shared" si="108"/>
        <v>154.85965921874913</v>
      </c>
      <c r="AD78" s="246">
        <f t="shared" si="91"/>
        <v>6.1047443033988562E-2</v>
      </c>
      <c r="AE78" s="264">
        <v>850000</v>
      </c>
      <c r="AF78" s="38"/>
      <c r="AG78" s="38"/>
      <c r="AH78" s="248">
        <v>850000</v>
      </c>
      <c r="AI78" s="240">
        <f t="shared" si="109"/>
        <v>67.289241480468263</v>
      </c>
      <c r="AJ78" s="241">
        <f t="shared" si="92"/>
        <v>2.4999999999999828E-2</v>
      </c>
      <c r="AK78" s="245">
        <f t="shared" si="93"/>
        <v>222.14890069921739</v>
      </c>
      <c r="AL78" s="244">
        <f t="shared" si="94"/>
        <v>8.7573629109838097E-2</v>
      </c>
      <c r="AM78" s="240">
        <f t="shared" si="110"/>
        <v>68.971472517480379</v>
      </c>
      <c r="AN78" s="241">
        <f t="shared" si="95"/>
        <v>2.4999999999999981E-2</v>
      </c>
      <c r="AO78" s="245">
        <f t="shared" si="96"/>
        <v>291.12037321669777</v>
      </c>
      <c r="AP78" s="244">
        <f t="shared" si="97"/>
        <v>0.11476296983758402</v>
      </c>
      <c r="AQ78" s="243">
        <f t="shared" si="111"/>
        <v>70.695759330417332</v>
      </c>
      <c r="AR78" s="242">
        <f t="shared" si="98"/>
        <v>2.499999999999996E-2</v>
      </c>
      <c r="AS78" s="243">
        <f t="shared" si="99"/>
        <v>361.8161325471151</v>
      </c>
      <c r="AT78" s="246">
        <f t="shared" si="100"/>
        <v>0.14263204408352359</v>
      </c>
      <c r="AU78" s="321"/>
    </row>
    <row r="79" spans="1:47" ht="12.75" x14ac:dyDescent="0.2">
      <c r="A79" s="26"/>
      <c r="B79" s="38"/>
      <c r="C79" s="723" t="s">
        <v>327</v>
      </c>
      <c r="D79" s="175">
        <v>0</v>
      </c>
      <c r="E79" s="750">
        <v>950000</v>
      </c>
      <c r="F79" s="23">
        <v>2783.77</v>
      </c>
      <c r="G79" s="23">
        <v>2738.98</v>
      </c>
      <c r="H79" s="23">
        <f t="shared" ref="H79:M79" si="120">+G79*1.025</f>
        <v>2807.4544999999998</v>
      </c>
      <c r="I79" s="23">
        <f t="shared" si="120"/>
        <v>2877.6408624999995</v>
      </c>
      <c r="J79" s="23">
        <f t="shared" si="120"/>
        <v>2949.5818840624993</v>
      </c>
      <c r="K79" s="23">
        <f t="shared" si="120"/>
        <v>3023.3214311640613</v>
      </c>
      <c r="L79" s="23">
        <f t="shared" si="120"/>
        <v>3098.9044669431628</v>
      </c>
      <c r="M79" s="724">
        <f t="shared" si="120"/>
        <v>3176.3770786167415</v>
      </c>
      <c r="N79" s="38"/>
      <c r="O79" s="38"/>
      <c r="P79" s="239">
        <v>950000</v>
      </c>
      <c r="Q79" s="240">
        <f t="shared" si="102"/>
        <v>-44.789999999999964</v>
      </c>
      <c r="R79" s="241">
        <f t="shared" si="85"/>
        <v>-1.6089691317889038E-2</v>
      </c>
      <c r="S79" s="240">
        <f t="shared" si="103"/>
        <v>68.474499999999807</v>
      </c>
      <c r="T79" s="241">
        <f t="shared" si="86"/>
        <v>2.4999999999999929E-2</v>
      </c>
      <c r="U79" s="245">
        <f t="shared" si="104"/>
        <v>23.684499999999844</v>
      </c>
      <c r="V79" s="244">
        <f t="shared" si="87"/>
        <v>8.5080663991636673E-3</v>
      </c>
      <c r="W79" s="243">
        <f t="shared" si="105"/>
        <v>70.186362499999632</v>
      </c>
      <c r="X79" s="241">
        <f t="shared" si="88"/>
        <v>2.499999999999987E-2</v>
      </c>
      <c r="Y79" s="245">
        <f t="shared" si="106"/>
        <v>93.870862499999475</v>
      </c>
      <c r="Z79" s="241">
        <f t="shared" si="89"/>
        <v>3.3720768059142626E-2</v>
      </c>
      <c r="AA79" s="240">
        <f t="shared" si="107"/>
        <v>71.941021562499827</v>
      </c>
      <c r="AB79" s="241">
        <f t="shared" si="90"/>
        <v>2.4999999999999946E-2</v>
      </c>
      <c r="AC79" s="245">
        <f t="shared" si="108"/>
        <v>165.8118840624993</v>
      </c>
      <c r="AD79" s="246">
        <f t="shared" si="91"/>
        <v>5.9563787260621136E-2</v>
      </c>
      <c r="AE79" s="264">
        <v>950000</v>
      </c>
      <c r="AF79" s="38"/>
      <c r="AG79" s="38"/>
      <c r="AH79" s="248">
        <v>950000</v>
      </c>
      <c r="AI79" s="240">
        <f t="shared" si="109"/>
        <v>73.739547101562039</v>
      </c>
      <c r="AJ79" s="241">
        <f t="shared" si="92"/>
        <v>2.4999999999999849E-2</v>
      </c>
      <c r="AK79" s="245">
        <f t="shared" si="93"/>
        <v>239.55143116406134</v>
      </c>
      <c r="AL79" s="244">
        <f t="shared" si="94"/>
        <v>8.6052881942136505E-2</v>
      </c>
      <c r="AM79" s="240">
        <f t="shared" si="110"/>
        <v>75.583035779101465</v>
      </c>
      <c r="AN79" s="241">
        <f t="shared" si="95"/>
        <v>2.4999999999999977E-2</v>
      </c>
      <c r="AO79" s="245">
        <f t="shared" si="96"/>
        <v>315.13446694316281</v>
      </c>
      <c r="AP79" s="244">
        <f t="shared" si="97"/>
        <v>0.11320420399068989</v>
      </c>
      <c r="AQ79" s="243">
        <f t="shared" si="111"/>
        <v>77.47261167357874</v>
      </c>
      <c r="AR79" s="242">
        <f t="shared" si="98"/>
        <v>2.4999999999999894E-2</v>
      </c>
      <c r="AS79" s="243">
        <f t="shared" si="99"/>
        <v>392.60707861674155</v>
      </c>
      <c r="AT79" s="246">
        <f t="shared" si="100"/>
        <v>0.14103430909045703</v>
      </c>
      <c r="AU79" s="321"/>
    </row>
    <row r="80" spans="1:47" ht="12.75" x14ac:dyDescent="0.2">
      <c r="A80" s="26"/>
      <c r="B80" s="38"/>
      <c r="C80" s="723" t="s">
        <v>329</v>
      </c>
      <c r="D80" s="175">
        <v>4</v>
      </c>
      <c r="E80" s="750">
        <v>1250000</v>
      </c>
      <c r="F80" s="23">
        <v>3524.95</v>
      </c>
      <c r="G80" s="23">
        <v>3457.74</v>
      </c>
      <c r="H80" s="23">
        <f t="shared" ref="H80:M80" si="121">+G80*1.025</f>
        <v>3544.1834999999996</v>
      </c>
      <c r="I80" s="23">
        <f t="shared" si="121"/>
        <v>3632.7880874999992</v>
      </c>
      <c r="J80" s="23">
        <f t="shared" si="121"/>
        <v>3723.607789687499</v>
      </c>
      <c r="K80" s="23">
        <f t="shared" si="121"/>
        <v>3816.6979844296861</v>
      </c>
      <c r="L80" s="23">
        <f t="shared" si="121"/>
        <v>3912.1154340404278</v>
      </c>
      <c r="M80" s="724">
        <f t="shared" si="121"/>
        <v>4009.9183198914379</v>
      </c>
      <c r="N80" s="38"/>
      <c r="O80" s="38"/>
      <c r="P80" s="239">
        <v>1250000</v>
      </c>
      <c r="Q80" s="240">
        <f t="shared" si="102"/>
        <v>-67.210000000000036</v>
      </c>
      <c r="R80" s="241">
        <f t="shared" si="85"/>
        <v>-1.9066937119675467E-2</v>
      </c>
      <c r="S80" s="240">
        <f t="shared" si="103"/>
        <v>86.443499999999858</v>
      </c>
      <c r="T80" s="241">
        <f t="shared" si="86"/>
        <v>2.499999999999996E-2</v>
      </c>
      <c r="U80" s="245">
        <f t="shared" si="104"/>
        <v>19.233499999999822</v>
      </c>
      <c r="V80" s="244">
        <f t="shared" si="87"/>
        <v>5.456389452332607E-3</v>
      </c>
      <c r="W80" s="243">
        <f t="shared" si="105"/>
        <v>88.604587499999525</v>
      </c>
      <c r="X80" s="241">
        <f t="shared" si="88"/>
        <v>2.499999999999987E-2</v>
      </c>
      <c r="Y80" s="245">
        <f t="shared" si="106"/>
        <v>107.83808749999935</v>
      </c>
      <c r="Z80" s="241">
        <f t="shared" si="89"/>
        <v>3.0592799188640791E-2</v>
      </c>
      <c r="AA80" s="240">
        <f t="shared" si="107"/>
        <v>90.819702187499843</v>
      </c>
      <c r="AB80" s="241">
        <f t="shared" si="90"/>
        <v>2.4999999999999963E-2</v>
      </c>
      <c r="AC80" s="245">
        <f t="shared" si="108"/>
        <v>198.65778968749919</v>
      </c>
      <c r="AD80" s="246">
        <f t="shared" si="91"/>
        <v>5.6357619168356771E-2</v>
      </c>
      <c r="AE80" s="264">
        <v>1250000</v>
      </c>
      <c r="AF80" s="38"/>
      <c r="AG80" s="38"/>
      <c r="AH80" s="248">
        <v>1250000</v>
      </c>
      <c r="AI80" s="240">
        <f t="shared" si="109"/>
        <v>93.090194742187123</v>
      </c>
      <c r="AJ80" s="241">
        <f t="shared" si="92"/>
        <v>2.4999999999999904E-2</v>
      </c>
      <c r="AK80" s="245">
        <f t="shared" si="93"/>
        <v>291.74798442968631</v>
      </c>
      <c r="AL80" s="244">
        <f t="shared" si="94"/>
        <v>8.2766559647565588E-2</v>
      </c>
      <c r="AM80" s="240">
        <f t="shared" si="110"/>
        <v>95.417449610741642</v>
      </c>
      <c r="AN80" s="241">
        <f t="shared" si="95"/>
        <v>2.4999999999999866E-2</v>
      </c>
      <c r="AO80" s="245">
        <f t="shared" si="96"/>
        <v>387.16543404042795</v>
      </c>
      <c r="AP80" s="244">
        <f t="shared" si="97"/>
        <v>0.10983572363875459</v>
      </c>
      <c r="AQ80" s="243">
        <f t="shared" si="111"/>
        <v>97.80288585101016</v>
      </c>
      <c r="AR80" s="242">
        <f t="shared" si="98"/>
        <v>2.4999999999999863E-2</v>
      </c>
      <c r="AS80" s="243">
        <f t="shared" si="99"/>
        <v>484.96831989143811</v>
      </c>
      <c r="AT80" s="246">
        <f t="shared" si="100"/>
        <v>0.1375816167297233</v>
      </c>
      <c r="AU80" s="321"/>
    </row>
    <row r="81" spans="1:47" ht="12.75" x14ac:dyDescent="0.2">
      <c r="A81" s="26"/>
      <c r="B81" s="38"/>
      <c r="C81" s="723" t="s">
        <v>330</v>
      </c>
      <c r="D81" s="175">
        <v>0</v>
      </c>
      <c r="E81" s="750">
        <v>1750000</v>
      </c>
      <c r="F81" s="23">
        <v>4760.25</v>
      </c>
      <c r="G81" s="23">
        <v>4655.67</v>
      </c>
      <c r="H81" s="23">
        <f t="shared" ref="H81" si="122">+G81*1.025</f>
        <v>4772.0617499999998</v>
      </c>
      <c r="I81" s="23">
        <f>+H81*1.025</f>
        <v>4891.3632937499997</v>
      </c>
      <c r="J81" s="23">
        <f t="shared" ref="J81:M81" si="123">+I81*1.025</f>
        <v>5013.6473760937488</v>
      </c>
      <c r="K81" s="23">
        <f t="shared" si="123"/>
        <v>5138.9885604960918</v>
      </c>
      <c r="L81" s="23">
        <f t="shared" si="123"/>
        <v>5267.4632745084937</v>
      </c>
      <c r="M81" s="724">
        <f t="shared" si="123"/>
        <v>5399.1498563712057</v>
      </c>
      <c r="N81" s="38"/>
      <c r="O81" s="38"/>
      <c r="P81" s="239">
        <v>1750000</v>
      </c>
      <c r="Q81" s="240">
        <f t="shared" si="102"/>
        <v>-104.57999999999993</v>
      </c>
      <c r="R81" s="241">
        <f t="shared" si="85"/>
        <v>-2.1969434378446496E-2</v>
      </c>
      <c r="S81" s="240">
        <f t="shared" si="103"/>
        <v>116.39174999999977</v>
      </c>
      <c r="T81" s="241">
        <f t="shared" si="86"/>
        <v>2.4999999999999953E-2</v>
      </c>
      <c r="U81" s="245">
        <f t="shared" si="104"/>
        <v>11.811749999999847</v>
      </c>
      <c r="V81" s="244">
        <f t="shared" si="87"/>
        <v>2.4813297620922951E-3</v>
      </c>
      <c r="W81" s="243">
        <f t="shared" si="105"/>
        <v>119.30154374999984</v>
      </c>
      <c r="X81" s="241">
        <f t="shared" si="88"/>
        <v>2.4999999999999967E-2</v>
      </c>
      <c r="Y81" s="245">
        <f t="shared" si="106"/>
        <v>131.11329374999968</v>
      </c>
      <c r="Z81" s="241">
        <f t="shared" si="89"/>
        <v>2.7543363006144569E-2</v>
      </c>
      <c r="AA81" s="240">
        <f t="shared" si="107"/>
        <v>122.28408234374911</v>
      </c>
      <c r="AB81" s="241">
        <f t="shared" si="90"/>
        <v>2.4999999999999818E-2</v>
      </c>
      <c r="AC81" s="245">
        <f t="shared" si="108"/>
        <v>253.39737609374879</v>
      </c>
      <c r="AD81" s="246">
        <f t="shared" si="91"/>
        <v>5.3231947081297998E-2</v>
      </c>
      <c r="AE81" s="264">
        <v>1750000</v>
      </c>
      <c r="AF81" s="38"/>
      <c r="AG81" s="38"/>
      <c r="AH81" s="248">
        <v>1750000</v>
      </c>
      <c r="AI81" s="240">
        <f t="shared" si="109"/>
        <v>125.34118440234306</v>
      </c>
      <c r="AJ81" s="241">
        <f t="shared" si="92"/>
        <v>2.499999999999987E-2</v>
      </c>
      <c r="AK81" s="245">
        <f t="shared" si="93"/>
        <v>378.73856049609185</v>
      </c>
      <c r="AL81" s="244">
        <f t="shared" si="94"/>
        <v>7.9562745758330305E-2</v>
      </c>
      <c r="AM81" s="240">
        <f t="shared" si="110"/>
        <v>128.47471401240182</v>
      </c>
      <c r="AN81" s="241">
        <f t="shared" si="95"/>
        <v>2.4999999999999908E-2</v>
      </c>
      <c r="AO81" s="245">
        <f t="shared" si="96"/>
        <v>507.21327450849367</v>
      </c>
      <c r="AP81" s="244">
        <f t="shared" si="97"/>
        <v>0.10655181440228846</v>
      </c>
      <c r="AQ81" s="243">
        <f t="shared" si="111"/>
        <v>131.68658186271205</v>
      </c>
      <c r="AR81" s="242">
        <f t="shared" si="98"/>
        <v>2.4999999999999942E-2</v>
      </c>
      <c r="AS81" s="243">
        <f t="shared" si="99"/>
        <v>638.89985637120571</v>
      </c>
      <c r="AT81" s="246">
        <f t="shared" si="100"/>
        <v>0.13421560976234562</v>
      </c>
      <c r="AU81" s="321"/>
    </row>
    <row r="82" spans="1:47" ht="12.75" x14ac:dyDescent="0.2">
      <c r="A82" s="26"/>
      <c r="B82" s="38"/>
      <c r="C82" s="723" t="s">
        <v>331</v>
      </c>
      <c r="D82" s="175">
        <v>1</v>
      </c>
      <c r="E82" s="750">
        <v>2500000</v>
      </c>
      <c r="F82" s="23">
        <v>6613.2</v>
      </c>
      <c r="G82" s="23">
        <v>6452.58</v>
      </c>
      <c r="H82" s="23">
        <f t="shared" ref="H82:M82" si="124">+G82*1.025</f>
        <v>6613.8944999999994</v>
      </c>
      <c r="I82" s="23">
        <f t="shared" si="124"/>
        <v>6779.2418624999991</v>
      </c>
      <c r="J82" s="23">
        <f t="shared" si="124"/>
        <v>6948.7229090624987</v>
      </c>
      <c r="K82" s="23">
        <f t="shared" si="124"/>
        <v>7122.440981789061</v>
      </c>
      <c r="L82" s="23">
        <f t="shared" si="124"/>
        <v>7300.502006333787</v>
      </c>
      <c r="M82" s="724">
        <f t="shared" si="124"/>
        <v>7483.0145564921313</v>
      </c>
      <c r="N82" s="38"/>
      <c r="O82" s="38"/>
      <c r="P82" s="239">
        <v>2500000</v>
      </c>
      <c r="Q82" s="240">
        <f t="shared" si="102"/>
        <v>-160.61999999999989</v>
      </c>
      <c r="R82" s="241">
        <f t="shared" si="85"/>
        <v>-2.4287788060243135E-2</v>
      </c>
      <c r="S82" s="240">
        <f t="shared" si="103"/>
        <v>161.3144999999995</v>
      </c>
      <c r="T82" s="241">
        <f t="shared" si="86"/>
        <v>2.4999999999999922E-2</v>
      </c>
      <c r="U82" s="245">
        <f t="shared" si="104"/>
        <v>0.6944999999996071</v>
      </c>
      <c r="V82" s="244">
        <f t="shared" si="87"/>
        <v>1.0501723825071178E-4</v>
      </c>
      <c r="W82" s="243">
        <f t="shared" si="105"/>
        <v>165.34736249999969</v>
      </c>
      <c r="X82" s="241">
        <f t="shared" si="88"/>
        <v>2.4999999999999956E-2</v>
      </c>
      <c r="Y82" s="245">
        <f t="shared" si="106"/>
        <v>166.0418624999993</v>
      </c>
      <c r="Z82" s="241">
        <f t="shared" si="89"/>
        <v>2.5107642669206936E-2</v>
      </c>
      <c r="AA82" s="240">
        <f t="shared" si="107"/>
        <v>169.48104656249961</v>
      </c>
      <c r="AB82" s="241">
        <f t="shared" si="90"/>
        <v>2.4999999999999946E-2</v>
      </c>
      <c r="AC82" s="245">
        <f t="shared" si="108"/>
        <v>335.52290906249891</v>
      </c>
      <c r="AD82" s="246">
        <f t="shared" si="91"/>
        <v>5.0735333735937055E-2</v>
      </c>
      <c r="AE82" s="264">
        <v>2500000</v>
      </c>
      <c r="AF82" s="38"/>
      <c r="AG82" s="38"/>
      <c r="AH82" s="248">
        <v>2500000</v>
      </c>
      <c r="AI82" s="240">
        <f t="shared" si="109"/>
        <v>173.71807272656224</v>
      </c>
      <c r="AJ82" s="241">
        <f t="shared" si="92"/>
        <v>2.4999999999999967E-2</v>
      </c>
      <c r="AK82" s="245">
        <f t="shared" si="93"/>
        <v>509.24098178906115</v>
      </c>
      <c r="AL82" s="244">
        <f t="shared" si="94"/>
        <v>7.700371707933544E-2</v>
      </c>
      <c r="AM82" s="240">
        <f t="shared" si="110"/>
        <v>178.06102454472602</v>
      </c>
      <c r="AN82" s="241">
        <f t="shared" si="95"/>
        <v>2.4999999999999929E-2</v>
      </c>
      <c r="AO82" s="245">
        <f t="shared" si="96"/>
        <v>687.30200633378718</v>
      </c>
      <c r="AP82" s="244">
        <f t="shared" si="97"/>
        <v>0.10392881000631876</v>
      </c>
      <c r="AQ82" s="243">
        <f t="shared" si="111"/>
        <v>182.51255015834431</v>
      </c>
      <c r="AR82" s="242">
        <f t="shared" si="98"/>
        <v>2.4999999999999949E-2</v>
      </c>
      <c r="AS82" s="243">
        <f t="shared" si="99"/>
        <v>869.81455649213149</v>
      </c>
      <c r="AT82" s="246">
        <f t="shared" si="100"/>
        <v>0.13152703025647666</v>
      </c>
      <c r="AU82" s="321"/>
    </row>
    <row r="83" spans="1:47" ht="13.5" thickBot="1" x14ac:dyDescent="0.25">
      <c r="A83" s="26"/>
      <c r="B83" s="38"/>
      <c r="C83" s="681" t="s">
        <v>15</v>
      </c>
      <c r="D83" s="729">
        <v>0</v>
      </c>
      <c r="E83" s="726">
        <v>3000000</v>
      </c>
      <c r="F83" s="727">
        <v>7848.5</v>
      </c>
      <c r="G83" s="727">
        <v>7650.51</v>
      </c>
      <c r="H83" s="727">
        <f t="shared" ref="H83:M83" si="125">+G83*1.025</f>
        <v>7841.7727499999992</v>
      </c>
      <c r="I83" s="727">
        <f t="shared" si="125"/>
        <v>8037.8170687499987</v>
      </c>
      <c r="J83" s="727">
        <f t="shared" si="125"/>
        <v>8238.7624954687471</v>
      </c>
      <c r="K83" s="727">
        <f t="shared" si="125"/>
        <v>8444.7315578554644</v>
      </c>
      <c r="L83" s="727">
        <f t="shared" si="125"/>
        <v>8655.8498468018497</v>
      </c>
      <c r="M83" s="728">
        <f t="shared" si="125"/>
        <v>8872.2460929718945</v>
      </c>
      <c r="N83" s="38"/>
      <c r="O83" s="38"/>
      <c r="P83" s="249">
        <v>3000000</v>
      </c>
      <c r="Q83" s="328">
        <f t="shared" si="102"/>
        <v>-197.98999999999978</v>
      </c>
      <c r="R83" s="323">
        <f t="shared" si="85"/>
        <v>-2.5226476396763686E-2</v>
      </c>
      <c r="S83" s="328">
        <f t="shared" si="103"/>
        <v>191.26274999999896</v>
      </c>
      <c r="T83" s="323">
        <f t="shared" si="86"/>
        <v>2.4999999999999863E-2</v>
      </c>
      <c r="U83" s="324">
        <f t="shared" si="104"/>
        <v>-6.7272500000008222</v>
      </c>
      <c r="V83" s="329">
        <f t="shared" si="87"/>
        <v>-8.5713830668291042E-4</v>
      </c>
      <c r="W83" s="322">
        <f t="shared" si="105"/>
        <v>196.04431874999955</v>
      </c>
      <c r="X83" s="323">
        <f t="shared" si="88"/>
        <v>2.4999999999999946E-2</v>
      </c>
      <c r="Y83" s="255">
        <f t="shared" si="106"/>
        <v>189.31706874999873</v>
      </c>
      <c r="Z83" s="323">
        <f t="shared" si="89"/>
        <v>2.4121433235649963E-2</v>
      </c>
      <c r="AA83" s="250">
        <f t="shared" si="107"/>
        <v>200.94542671874842</v>
      </c>
      <c r="AB83" s="251">
        <f t="shared" si="90"/>
        <v>2.4999999999999807E-2</v>
      </c>
      <c r="AC83" s="255">
        <f t="shared" si="108"/>
        <v>390.26249546874715</v>
      </c>
      <c r="AD83" s="258">
        <f t="shared" si="91"/>
        <v>4.9724469066541016E-2</v>
      </c>
      <c r="AE83" s="265">
        <v>3000000</v>
      </c>
      <c r="AF83" s="38"/>
      <c r="AG83" s="38"/>
      <c r="AH83" s="257">
        <v>3000000</v>
      </c>
      <c r="AI83" s="250">
        <f t="shared" si="109"/>
        <v>205.96906238671727</v>
      </c>
      <c r="AJ83" s="251">
        <f t="shared" si="92"/>
        <v>2.4999999999999828E-2</v>
      </c>
      <c r="AK83" s="255">
        <f t="shared" si="93"/>
        <v>596.23155785546442</v>
      </c>
      <c r="AL83" s="254">
        <f t="shared" si="94"/>
        <v>7.5967580793204356E-2</v>
      </c>
      <c r="AM83" s="250">
        <f t="shared" si="110"/>
        <v>211.11828894638529</v>
      </c>
      <c r="AN83" s="251">
        <f t="shared" si="95"/>
        <v>2.4999999999999845E-2</v>
      </c>
      <c r="AO83" s="255">
        <f t="shared" si="96"/>
        <v>807.34984680184971</v>
      </c>
      <c r="AP83" s="254">
        <f t="shared" si="97"/>
        <v>0.1028667703130343</v>
      </c>
      <c r="AQ83" s="253">
        <f t="shared" si="111"/>
        <v>216.39624617004483</v>
      </c>
      <c r="AR83" s="252">
        <f t="shared" si="98"/>
        <v>2.4999999999999838E-2</v>
      </c>
      <c r="AS83" s="253">
        <f t="shared" si="99"/>
        <v>1023.7460929718945</v>
      </c>
      <c r="AT83" s="258">
        <f t="shared" si="100"/>
        <v>0.13043843957085999</v>
      </c>
      <c r="AU83" s="321"/>
    </row>
    <row r="84" spans="1:47" ht="13.5" thickTop="1" x14ac:dyDescent="0.2">
      <c r="A84" s="26"/>
      <c r="B84" s="38"/>
      <c r="C84" s="319"/>
      <c r="D84" s="334"/>
      <c r="E84" s="260"/>
      <c r="F84" s="319"/>
      <c r="G84" s="319"/>
      <c r="H84" s="319"/>
      <c r="I84" s="319"/>
      <c r="J84" s="319"/>
      <c r="K84" s="319"/>
      <c r="L84" s="319"/>
      <c r="M84" s="319"/>
      <c r="N84" s="38"/>
      <c r="O84" s="38"/>
      <c r="P84" s="260"/>
      <c r="Q84" s="326"/>
      <c r="R84" s="327"/>
      <c r="S84" s="326"/>
      <c r="T84" s="327"/>
      <c r="U84" s="326"/>
      <c r="V84" s="327"/>
      <c r="W84" s="326"/>
      <c r="X84" s="327"/>
      <c r="Y84" s="320"/>
      <c r="Z84" s="327"/>
      <c r="AA84" s="320"/>
      <c r="AB84" s="321"/>
      <c r="AC84" s="320"/>
      <c r="AD84" s="321"/>
      <c r="AE84" s="260"/>
      <c r="AF84" s="38"/>
      <c r="AG84" s="38"/>
      <c r="AH84" s="260"/>
      <c r="AI84" s="320"/>
      <c r="AJ84" s="321"/>
      <c r="AK84" s="320"/>
      <c r="AL84" s="321"/>
      <c r="AM84" s="320"/>
      <c r="AN84" s="321"/>
      <c r="AO84" s="320"/>
      <c r="AP84" s="321"/>
      <c r="AQ84" s="320"/>
      <c r="AR84" s="321"/>
      <c r="AS84" s="320"/>
      <c r="AT84" s="321"/>
      <c r="AU84" s="321"/>
    </row>
    <row r="85" spans="1:47" ht="15.75" x14ac:dyDescent="0.25">
      <c r="A85" s="26"/>
      <c r="B85" s="38"/>
      <c r="C85" s="83" t="s">
        <v>2</v>
      </c>
      <c r="D85" s="38"/>
      <c r="E85" s="216"/>
      <c r="F85" s="38"/>
      <c r="G85" s="38"/>
      <c r="H85" s="38"/>
      <c r="I85" s="38"/>
      <c r="J85" s="38"/>
      <c r="K85" s="38"/>
      <c r="L85" s="38"/>
      <c r="M85" s="38"/>
      <c r="N85" s="38"/>
      <c r="O85" s="38"/>
      <c r="P85" s="83" t="s">
        <v>2</v>
      </c>
      <c r="Q85" s="38"/>
      <c r="R85" s="38"/>
      <c r="S85" s="38"/>
      <c r="T85" s="38"/>
      <c r="U85" s="38"/>
      <c r="V85" s="38"/>
      <c r="W85" s="38"/>
      <c r="X85" s="38"/>
      <c r="Y85" s="38"/>
      <c r="Z85" s="38"/>
      <c r="AA85" s="38"/>
      <c r="AB85" s="38"/>
      <c r="AC85" s="38"/>
      <c r="AD85" s="38"/>
      <c r="AE85" s="38"/>
      <c r="AF85" s="38"/>
      <c r="AG85" s="38"/>
      <c r="AH85" s="83" t="s">
        <v>2</v>
      </c>
      <c r="AI85" s="38"/>
      <c r="AJ85" s="38"/>
      <c r="AK85" s="38"/>
      <c r="AL85" s="38"/>
      <c r="AM85" s="38"/>
      <c r="AN85" s="38"/>
      <c r="AO85" s="38"/>
      <c r="AP85" s="38"/>
      <c r="AQ85" s="38"/>
      <c r="AR85" s="38"/>
      <c r="AS85" s="38"/>
      <c r="AT85" s="38"/>
      <c r="AU85" s="38"/>
    </row>
    <row r="86" spans="1:47" ht="16.5" thickBot="1" x14ac:dyDescent="0.3">
      <c r="A86" s="26"/>
      <c r="B86" s="38"/>
      <c r="C86" s="83"/>
      <c r="D86" s="38"/>
      <c r="E86" s="216"/>
      <c r="F86" s="38"/>
      <c r="G86" s="38"/>
      <c r="H86" s="38"/>
      <c r="I86" s="38"/>
      <c r="J86" s="38"/>
      <c r="K86" s="38"/>
      <c r="L86" s="38"/>
      <c r="M86" s="38"/>
      <c r="N86" s="38"/>
      <c r="O86" s="38"/>
      <c r="P86" s="38"/>
      <c r="Q86" s="261"/>
      <c r="R86" s="261"/>
      <c r="S86" s="38"/>
      <c r="T86" s="38"/>
      <c r="U86" s="38"/>
      <c r="V86" s="38"/>
      <c r="W86" s="38"/>
      <c r="X86" s="38"/>
      <c r="Y86" s="38"/>
      <c r="Z86" s="38"/>
      <c r="AA86" s="38"/>
      <c r="AB86" s="38"/>
      <c r="AC86" s="38"/>
      <c r="AD86" s="38"/>
      <c r="AE86" s="38"/>
      <c r="AF86" s="38"/>
      <c r="AG86" s="38"/>
      <c r="AH86" s="38"/>
      <c r="AI86" s="38"/>
      <c r="AJ86" s="38"/>
      <c r="AK86" s="38"/>
      <c r="AL86" s="38"/>
      <c r="AM86" s="38"/>
      <c r="AN86" s="38"/>
      <c r="AO86" s="38"/>
      <c r="AP86" s="38"/>
      <c r="AQ86" s="38"/>
      <c r="AR86" s="38"/>
      <c r="AS86" s="38"/>
      <c r="AT86" s="38"/>
      <c r="AU86" s="38"/>
    </row>
    <row r="87" spans="1:47" ht="17.25" thickTop="1" thickBot="1" x14ac:dyDescent="0.3">
      <c r="A87" s="26"/>
      <c r="B87" s="38"/>
      <c r="C87" s="38"/>
      <c r="D87" s="38"/>
      <c r="E87" s="216"/>
      <c r="F87" s="220"/>
      <c r="G87" s="221"/>
      <c r="H87" s="899" t="s">
        <v>341</v>
      </c>
      <c r="I87" s="900"/>
      <c r="J87" s="900"/>
      <c r="K87" s="900"/>
      <c r="L87" s="900"/>
      <c r="M87" s="901"/>
      <c r="N87" s="38"/>
      <c r="O87" s="38"/>
      <c r="P87" s="38"/>
      <c r="Q87" s="909" t="s">
        <v>771</v>
      </c>
      <c r="R87" s="910"/>
      <c r="S87" s="910"/>
      <c r="T87" s="910"/>
      <c r="U87" s="910"/>
      <c r="V87" s="910"/>
      <c r="W87" s="910"/>
      <c r="X87" s="910"/>
      <c r="Y87" s="910"/>
      <c r="Z87" s="910"/>
      <c r="AA87" s="910"/>
      <c r="AB87" s="910"/>
      <c r="AC87" s="910"/>
      <c r="AD87" s="911"/>
      <c r="AE87" s="222"/>
      <c r="AF87" s="38"/>
      <c r="AG87" s="38"/>
      <c r="AH87" s="909" t="s">
        <v>771</v>
      </c>
      <c r="AI87" s="910"/>
      <c r="AJ87" s="910"/>
      <c r="AK87" s="910"/>
      <c r="AL87" s="910"/>
      <c r="AM87" s="910"/>
      <c r="AN87" s="910"/>
      <c r="AO87" s="910"/>
      <c r="AP87" s="910"/>
      <c r="AQ87" s="910"/>
      <c r="AR87" s="910"/>
      <c r="AS87" s="910"/>
      <c r="AT87" s="911"/>
      <c r="AU87" s="333"/>
    </row>
    <row r="88" spans="1:47" ht="56.25" customHeight="1" thickTop="1" x14ac:dyDescent="0.2">
      <c r="A88" s="26"/>
      <c r="B88" s="38"/>
      <c r="C88" s="730" t="s">
        <v>328</v>
      </c>
      <c r="D88" s="896" t="s">
        <v>757</v>
      </c>
      <c r="E88" s="719" t="s">
        <v>332</v>
      </c>
      <c r="F88" s="748" t="s">
        <v>349</v>
      </c>
      <c r="G88" s="748" t="s">
        <v>784</v>
      </c>
      <c r="H88" s="748" t="s">
        <v>785</v>
      </c>
      <c r="I88" s="748" t="s">
        <v>786</v>
      </c>
      <c r="J88" s="748" t="s">
        <v>787</v>
      </c>
      <c r="K88" s="748" t="s">
        <v>788</v>
      </c>
      <c r="L88" s="748" t="s">
        <v>789</v>
      </c>
      <c r="M88" s="720" t="s">
        <v>790</v>
      </c>
      <c r="N88" s="38"/>
      <c r="O88" s="38"/>
      <c r="P88" s="224" t="s">
        <v>332</v>
      </c>
      <c r="Q88" s="907" t="s">
        <v>333</v>
      </c>
      <c r="R88" s="902"/>
      <c r="S88" s="904" t="s">
        <v>334</v>
      </c>
      <c r="T88" s="905"/>
      <c r="U88" s="905"/>
      <c r="V88" s="908"/>
      <c r="W88" s="876" t="s">
        <v>335</v>
      </c>
      <c r="X88" s="902"/>
      <c r="Y88" s="902"/>
      <c r="Z88" s="902"/>
      <c r="AA88" s="904" t="s">
        <v>336</v>
      </c>
      <c r="AB88" s="905"/>
      <c r="AC88" s="905"/>
      <c r="AD88" s="906"/>
      <c r="AE88" s="262" t="s">
        <v>332</v>
      </c>
      <c r="AF88" s="38"/>
      <c r="AG88" s="38"/>
      <c r="AH88" s="227" t="s">
        <v>332</v>
      </c>
      <c r="AI88" s="904" t="s">
        <v>337</v>
      </c>
      <c r="AJ88" s="905"/>
      <c r="AK88" s="905"/>
      <c r="AL88" s="908"/>
      <c r="AM88" s="904" t="s">
        <v>338</v>
      </c>
      <c r="AN88" s="905"/>
      <c r="AO88" s="905"/>
      <c r="AP88" s="908"/>
      <c r="AQ88" s="876" t="s">
        <v>339</v>
      </c>
      <c r="AR88" s="902"/>
      <c r="AS88" s="902"/>
      <c r="AT88" s="903"/>
      <c r="AU88" s="225"/>
    </row>
    <row r="89" spans="1:47" ht="12.75" x14ac:dyDescent="0.2">
      <c r="A89" s="26"/>
      <c r="B89" s="38"/>
      <c r="C89" s="721"/>
      <c r="D89" s="897"/>
      <c r="E89" s="749"/>
      <c r="F89" s="158" t="str">
        <f>F69</f>
        <v>2016-17</v>
      </c>
      <c r="G89" s="158" t="str">
        <f t="shared" ref="G89:M89" si="126">G69</f>
        <v>2017-18</v>
      </c>
      <c r="H89" s="158" t="str">
        <f t="shared" si="126"/>
        <v>2018-19</v>
      </c>
      <c r="I89" s="158" t="str">
        <f t="shared" si="126"/>
        <v>2019-20</v>
      </c>
      <c r="J89" s="158" t="str">
        <f t="shared" si="126"/>
        <v>2020-21</v>
      </c>
      <c r="K89" s="158" t="str">
        <f t="shared" si="126"/>
        <v>2021-22</v>
      </c>
      <c r="L89" s="158" t="str">
        <f t="shared" si="126"/>
        <v>2022-23</v>
      </c>
      <c r="M89" s="722" t="str">
        <f t="shared" si="126"/>
        <v>2023-24</v>
      </c>
      <c r="N89" s="38"/>
      <c r="O89" s="38"/>
      <c r="P89" s="228" t="s">
        <v>72</v>
      </c>
      <c r="Q89" s="229" t="s">
        <v>45</v>
      </c>
      <c r="R89" s="230" t="s">
        <v>68</v>
      </c>
      <c r="S89" s="229" t="s">
        <v>45</v>
      </c>
      <c r="T89" s="234" t="s">
        <v>68</v>
      </c>
      <c r="U89" s="231" t="s">
        <v>46</v>
      </c>
      <c r="V89" s="233" t="s">
        <v>68</v>
      </c>
      <c r="W89" s="232" t="s">
        <v>45</v>
      </c>
      <c r="X89" s="234" t="s">
        <v>68</v>
      </c>
      <c r="Y89" s="231" t="s">
        <v>46</v>
      </c>
      <c r="Z89" s="230" t="s">
        <v>68</v>
      </c>
      <c r="AA89" s="229" t="s">
        <v>45</v>
      </c>
      <c r="AB89" s="234" t="s">
        <v>68</v>
      </c>
      <c r="AC89" s="231" t="s">
        <v>46</v>
      </c>
      <c r="AD89" s="235" t="s">
        <v>68</v>
      </c>
      <c r="AE89" s="263"/>
      <c r="AF89" s="38"/>
      <c r="AG89" s="38"/>
      <c r="AH89" s="237" t="s">
        <v>72</v>
      </c>
      <c r="AI89" s="229" t="s">
        <v>45</v>
      </c>
      <c r="AJ89" s="234" t="s">
        <v>68</v>
      </c>
      <c r="AK89" s="231" t="s">
        <v>46</v>
      </c>
      <c r="AL89" s="233" t="s">
        <v>68</v>
      </c>
      <c r="AM89" s="229" t="s">
        <v>45</v>
      </c>
      <c r="AN89" s="234" t="s">
        <v>68</v>
      </c>
      <c r="AO89" s="231" t="s">
        <v>46</v>
      </c>
      <c r="AP89" s="233" t="s">
        <v>68</v>
      </c>
      <c r="AQ89" s="232" t="s">
        <v>45</v>
      </c>
      <c r="AR89" s="234" t="s">
        <v>68</v>
      </c>
      <c r="AS89" s="231" t="s">
        <v>46</v>
      </c>
      <c r="AT89" s="235" t="s">
        <v>68</v>
      </c>
      <c r="AU89" s="332"/>
    </row>
    <row r="90" spans="1:47" ht="12.75" x14ac:dyDescent="0.2">
      <c r="A90" s="26"/>
      <c r="B90" s="38"/>
      <c r="C90" s="723" t="s">
        <v>14</v>
      </c>
      <c r="D90" s="764">
        <f>IF(D70="","",D70)</f>
        <v>136</v>
      </c>
      <c r="E90" s="750">
        <v>50000</v>
      </c>
      <c r="F90" s="23">
        <v>560.23</v>
      </c>
      <c r="G90" s="23">
        <v>557.96</v>
      </c>
      <c r="H90" s="23">
        <f>+G90*1.025</f>
        <v>571.90899999999999</v>
      </c>
      <c r="I90" s="23">
        <f t="shared" ref="I90:M90" si="127">+H90*1.025</f>
        <v>586.20672499999989</v>
      </c>
      <c r="J90" s="23">
        <f t="shared" si="127"/>
        <v>600.86189312499982</v>
      </c>
      <c r="K90" s="23">
        <f t="shared" si="127"/>
        <v>615.88344045312476</v>
      </c>
      <c r="L90" s="23">
        <f t="shared" si="127"/>
        <v>631.28052646445281</v>
      </c>
      <c r="M90" s="23">
        <f t="shared" si="127"/>
        <v>647.06253962606411</v>
      </c>
      <c r="N90" s="38"/>
      <c r="O90" s="38"/>
      <c r="P90" s="239">
        <v>50000</v>
      </c>
      <c r="Q90" s="240">
        <f>IF(G90="","",IF(F90=0,"",G90-F90))</f>
        <v>-2.2699999999999818</v>
      </c>
      <c r="R90" s="241">
        <f t="shared" ref="R90:R103" si="128">IF(Q90="","",Q90/F90)</f>
        <v>-4.0519072523784545E-3</v>
      </c>
      <c r="S90" s="240">
        <f>IF(H90="","",IF(G90=0,"",H90-G90))</f>
        <v>13.948999999999955</v>
      </c>
      <c r="T90" s="241">
        <f t="shared" ref="T90:T103" si="129">IF(S90="","",S90/G90)</f>
        <v>2.4999999999999918E-2</v>
      </c>
      <c r="U90" s="245">
        <f>IF(S90="","",S90+Q90)</f>
        <v>11.678999999999974</v>
      </c>
      <c r="V90" s="244">
        <f t="shared" ref="V90:V103" si="130">IF(T90="","",U90/F90)</f>
        <v>2.0846795066312002E-2</v>
      </c>
      <c r="W90" s="243">
        <f>IF(I90="","",IF(H90=0,"",I90-H90))</f>
        <v>14.2977249999999</v>
      </c>
      <c r="X90" s="241">
        <f t="shared" ref="X90:X103" si="131">IF(W90="","",W90/H90)</f>
        <v>2.4999999999999824E-2</v>
      </c>
      <c r="Y90" s="245">
        <f>IF(W90="","",W90+U90)</f>
        <v>25.976724999999874</v>
      </c>
      <c r="Z90" s="241">
        <f t="shared" ref="Z90:Z103" si="132">IF(X90="","",Y90/F90)</f>
        <v>4.6367964942969624E-2</v>
      </c>
      <c r="AA90" s="240">
        <f>IF(J90="","",IF(I90=0,"",J90-I90))</f>
        <v>14.655168124999932</v>
      </c>
      <c r="AB90" s="241">
        <f t="shared" ref="AB90:AB103" si="133">IF(AA90="","",AA90/I90)</f>
        <v>2.4999999999999887E-2</v>
      </c>
      <c r="AC90" s="245">
        <f>IF(AA90="","",AA90+Y90)</f>
        <v>40.631893124999806</v>
      </c>
      <c r="AD90" s="246">
        <f t="shared" ref="AD90:AD103" si="134">IF(AB90="","",AC90/F90)</f>
        <v>7.2527164066543748E-2</v>
      </c>
      <c r="AE90" s="264">
        <v>50000</v>
      </c>
      <c r="AF90" s="38"/>
      <c r="AG90" s="38"/>
      <c r="AH90" s="248">
        <v>50000</v>
      </c>
      <c r="AI90" s="240">
        <f>IF(K90="","",IF(J90=0,"",K90-J90))</f>
        <v>15.021547328124939</v>
      </c>
      <c r="AJ90" s="241">
        <f t="shared" ref="AJ90:AJ103" si="135">IF(AI90="","",AI90/J90)</f>
        <v>2.4999999999999904E-2</v>
      </c>
      <c r="AK90" s="245">
        <f t="shared" ref="AK90:AK103" si="136">IF(AI90="","",AI90+AC90)</f>
        <v>55.653440453124745</v>
      </c>
      <c r="AL90" s="244">
        <f t="shared" ref="AL90:AL103" si="137">IF(AK90="","",AK90/F90)</f>
        <v>9.9340343168207237E-2</v>
      </c>
      <c r="AM90" s="240">
        <f>IF(L90="","",IF(K90=0,"",L90-K90))</f>
        <v>15.397086011328042</v>
      </c>
      <c r="AN90" s="241">
        <f t="shared" ref="AN90:AN103" si="138">IF(AM90="","",AM90/K90)</f>
        <v>2.4999999999999876E-2</v>
      </c>
      <c r="AO90" s="245">
        <f t="shared" ref="AO90:AO103" si="139">IF(AM90="","",AM90+AK90)</f>
        <v>71.050526464452787</v>
      </c>
      <c r="AP90" s="244">
        <f t="shared" ref="AP90:AP103" si="140">IF(AO90="","",AO90/F90)</f>
        <v>0.12682385174741229</v>
      </c>
      <c r="AQ90" s="243">
        <f>IF(M90="","",IF(L90=0,"",M90-L90))</f>
        <v>15.782013161611303</v>
      </c>
      <c r="AR90" s="242">
        <f t="shared" ref="AR90:AR103" si="141">IF(AQ90="","",AQ90/L90)</f>
        <v>2.4999999999999974E-2</v>
      </c>
      <c r="AS90" s="243">
        <f t="shared" ref="AS90:AS103" si="142">IF(AQ90="","",AQ90+AO90)</f>
        <v>86.83253962606409</v>
      </c>
      <c r="AT90" s="246">
        <f t="shared" ref="AT90:AT103" si="143">IF(AS90="","",AS90/F90)</f>
        <v>0.15499444804109755</v>
      </c>
      <c r="AU90" s="321"/>
    </row>
    <row r="91" spans="1:47" ht="12.75" x14ac:dyDescent="0.2">
      <c r="A91" s="26"/>
      <c r="B91" s="38"/>
      <c r="C91" s="723" t="s">
        <v>319</v>
      </c>
      <c r="D91" s="764">
        <f t="shared" ref="D91:D103" si="144">IF(D71="","",D71)</f>
        <v>96</v>
      </c>
      <c r="E91" s="750">
        <v>150000</v>
      </c>
      <c r="F91" s="23">
        <v>807.29</v>
      </c>
      <c r="G91" s="23">
        <v>787.37</v>
      </c>
      <c r="H91" s="23">
        <f t="shared" ref="H91:M91" si="145">+G91*1.025</f>
        <v>807.05424999999991</v>
      </c>
      <c r="I91" s="23">
        <f t="shared" si="145"/>
        <v>827.23060624999982</v>
      </c>
      <c r="J91" s="23">
        <f t="shared" si="145"/>
        <v>847.91137140624971</v>
      </c>
      <c r="K91" s="23">
        <f t="shared" si="145"/>
        <v>869.10915569140593</v>
      </c>
      <c r="L91" s="23">
        <f t="shared" si="145"/>
        <v>890.83688458369102</v>
      </c>
      <c r="M91" s="23">
        <f t="shared" si="145"/>
        <v>913.10780669828318</v>
      </c>
      <c r="N91" s="38"/>
      <c r="O91" s="38"/>
      <c r="P91" s="239">
        <v>150000</v>
      </c>
      <c r="Q91" s="240">
        <f t="shared" ref="Q91:Q103" si="146">IF(G91="","",IF(F91=0,"",G91-F91))</f>
        <v>-19.919999999999959</v>
      </c>
      <c r="R91" s="241">
        <f t="shared" si="128"/>
        <v>-2.4675147716433945E-2</v>
      </c>
      <c r="S91" s="240">
        <f t="shared" ref="S91:S103" si="147">IF(H91="","",IF(G91=0,"",H91-G91))</f>
        <v>19.684249999999906</v>
      </c>
      <c r="T91" s="241">
        <f t="shared" si="129"/>
        <v>2.499999999999988E-2</v>
      </c>
      <c r="U91" s="245">
        <f t="shared" ref="U91:U103" si="148">IF(S91="","",S91+Q91)</f>
        <v>-0.23575000000005275</v>
      </c>
      <c r="V91" s="244">
        <f t="shared" si="130"/>
        <v>-2.9202640934491048E-4</v>
      </c>
      <c r="W91" s="243">
        <f t="shared" ref="W91:W103" si="149">IF(I91="","",IF(H91=0,"",I91-H91))</f>
        <v>20.176356249999913</v>
      </c>
      <c r="X91" s="241">
        <f t="shared" si="131"/>
        <v>2.4999999999999894E-2</v>
      </c>
      <c r="Y91" s="245">
        <f t="shared" ref="Y91:Y103" si="150">IF(W91="","",W91+U91)</f>
        <v>19.94060624999986</v>
      </c>
      <c r="Z91" s="241">
        <f t="shared" si="132"/>
        <v>2.4700672930421361E-2</v>
      </c>
      <c r="AA91" s="240">
        <f t="shared" ref="AA91:AA103" si="151">IF(J91="","",IF(I91=0,"",J91-I91))</f>
        <v>20.68076515624989</v>
      </c>
      <c r="AB91" s="241">
        <f t="shared" si="133"/>
        <v>2.4999999999999873E-2</v>
      </c>
      <c r="AC91" s="245">
        <f t="shared" ref="AC91:AC103" si="152">IF(AA91="","",AA91+Y91)</f>
        <v>40.62137140624975</v>
      </c>
      <c r="AD91" s="246">
        <f t="shared" si="134"/>
        <v>5.0318189753681762E-2</v>
      </c>
      <c r="AE91" s="264">
        <v>150000</v>
      </c>
      <c r="AF91" s="38"/>
      <c r="AG91" s="38"/>
      <c r="AH91" s="248">
        <v>150000</v>
      </c>
      <c r="AI91" s="240">
        <f t="shared" ref="AI91:AI103" si="153">IF(K91="","",IF(J91=0,"",K91-J91))</f>
        <v>21.197784285156217</v>
      </c>
      <c r="AJ91" s="241">
        <f t="shared" si="135"/>
        <v>2.499999999999997E-2</v>
      </c>
      <c r="AK91" s="245">
        <f t="shared" si="136"/>
        <v>61.819155691405967</v>
      </c>
      <c r="AL91" s="244">
        <f t="shared" si="137"/>
        <v>7.6576144497523771E-2</v>
      </c>
      <c r="AM91" s="240">
        <f t="shared" ref="AM91:AM103" si="154">IF(L91="","",IF(K91=0,"",L91-K91))</f>
        <v>21.727728892285086</v>
      </c>
      <c r="AN91" s="241">
        <f t="shared" si="138"/>
        <v>2.4999999999999929E-2</v>
      </c>
      <c r="AO91" s="245">
        <f t="shared" si="139"/>
        <v>83.546884583691053</v>
      </c>
      <c r="AP91" s="244">
        <f t="shared" si="140"/>
        <v>0.10349054810996179</v>
      </c>
      <c r="AQ91" s="243">
        <f t="shared" ref="AQ91:AQ103" si="155">IF(M91="","",IF(L91=0,"",M91-L91))</f>
        <v>22.270922114592167</v>
      </c>
      <c r="AR91" s="242">
        <f t="shared" si="141"/>
        <v>2.499999999999988E-2</v>
      </c>
      <c r="AS91" s="243">
        <f t="shared" si="142"/>
        <v>105.81780669828322</v>
      </c>
      <c r="AT91" s="246">
        <f t="shared" si="143"/>
        <v>0.13107781181271069</v>
      </c>
      <c r="AU91" s="321"/>
    </row>
    <row r="92" spans="1:47" ht="12.75" x14ac:dyDescent="0.2">
      <c r="A92" s="26"/>
      <c r="B92" s="38"/>
      <c r="C92" s="723" t="s">
        <v>320</v>
      </c>
      <c r="D92" s="764">
        <f t="shared" si="144"/>
        <v>67</v>
      </c>
      <c r="E92" s="750">
        <v>250000</v>
      </c>
      <c r="F92" s="23">
        <v>1054.3499999999999</v>
      </c>
      <c r="G92" s="23">
        <v>1016.79</v>
      </c>
      <c r="H92" s="23">
        <f t="shared" ref="H92:M92" si="156">+G92*1.025</f>
        <v>1042.20975</v>
      </c>
      <c r="I92" s="23">
        <f t="shared" si="156"/>
        <v>1068.2649937499998</v>
      </c>
      <c r="J92" s="23">
        <f t="shared" si="156"/>
        <v>1094.9716185937498</v>
      </c>
      <c r="K92" s="23">
        <f t="shared" si="156"/>
        <v>1122.3459090585934</v>
      </c>
      <c r="L92" s="23">
        <f t="shared" si="156"/>
        <v>1150.404556785058</v>
      </c>
      <c r="M92" s="23">
        <f t="shared" si="156"/>
        <v>1179.1646707046843</v>
      </c>
      <c r="N92" s="38"/>
      <c r="O92" s="38"/>
      <c r="P92" s="239">
        <v>250000</v>
      </c>
      <c r="Q92" s="240">
        <f t="shared" si="146"/>
        <v>-37.559999999999945</v>
      </c>
      <c r="R92" s="241">
        <f t="shared" si="128"/>
        <v>-3.5623844074548251E-2</v>
      </c>
      <c r="S92" s="240">
        <f t="shared" si="147"/>
        <v>25.419750000000022</v>
      </c>
      <c r="T92" s="241">
        <f t="shared" si="129"/>
        <v>2.5000000000000022E-2</v>
      </c>
      <c r="U92" s="245">
        <f t="shared" si="148"/>
        <v>-12.140249999999924</v>
      </c>
      <c r="V92" s="244">
        <f t="shared" si="130"/>
        <v>-1.1514440176411936E-2</v>
      </c>
      <c r="W92" s="243">
        <f t="shared" si="149"/>
        <v>26.055243749999818</v>
      </c>
      <c r="X92" s="241">
        <f t="shared" si="131"/>
        <v>2.4999999999999824E-2</v>
      </c>
      <c r="Y92" s="245">
        <f t="shared" si="150"/>
        <v>13.914993749999894</v>
      </c>
      <c r="Z92" s="241">
        <f t="shared" si="132"/>
        <v>1.3197698819177593E-2</v>
      </c>
      <c r="AA92" s="240">
        <f t="shared" si="151"/>
        <v>26.706624843749978</v>
      </c>
      <c r="AB92" s="241">
        <f t="shared" si="133"/>
        <v>2.4999999999999984E-2</v>
      </c>
      <c r="AC92" s="245">
        <f t="shared" si="152"/>
        <v>40.621618593749872</v>
      </c>
      <c r="AD92" s="246">
        <f t="shared" si="134"/>
        <v>3.8527641289657015E-2</v>
      </c>
      <c r="AE92" s="264">
        <v>250000</v>
      </c>
      <c r="AF92" s="38"/>
      <c r="AG92" s="38"/>
      <c r="AH92" s="248">
        <v>250000</v>
      </c>
      <c r="AI92" s="240">
        <f t="shared" si="153"/>
        <v>27.374290464843625</v>
      </c>
      <c r="AJ92" s="241">
        <f t="shared" si="135"/>
        <v>2.499999999999989E-2</v>
      </c>
      <c r="AK92" s="245">
        <f t="shared" si="136"/>
        <v>67.995909058593497</v>
      </c>
      <c r="AL92" s="244">
        <f t="shared" si="137"/>
        <v>6.4490832321898325E-2</v>
      </c>
      <c r="AM92" s="240">
        <f t="shared" si="154"/>
        <v>28.058647726464642</v>
      </c>
      <c r="AN92" s="241">
        <f t="shared" si="138"/>
        <v>2.4999999999999828E-2</v>
      </c>
      <c r="AO92" s="245">
        <f t="shared" si="139"/>
        <v>96.054556785058139</v>
      </c>
      <c r="AP92" s="244">
        <f t="shared" si="140"/>
        <v>9.1103103129945601E-2</v>
      </c>
      <c r="AQ92" s="243">
        <f t="shared" si="155"/>
        <v>28.760113919626292</v>
      </c>
      <c r="AR92" s="242">
        <f t="shared" si="141"/>
        <v>2.4999999999999863E-2</v>
      </c>
      <c r="AS92" s="243">
        <f t="shared" si="142"/>
        <v>124.81467070468443</v>
      </c>
      <c r="AT92" s="246">
        <f t="shared" si="143"/>
        <v>0.11838068070819409</v>
      </c>
      <c r="AU92" s="321"/>
    </row>
    <row r="93" spans="1:47" ht="12.75" x14ac:dyDescent="0.2">
      <c r="A93" s="26"/>
      <c r="B93" s="38"/>
      <c r="C93" s="723" t="s">
        <v>321</v>
      </c>
      <c r="D93" s="764">
        <f t="shared" si="144"/>
        <v>52</v>
      </c>
      <c r="E93" s="750">
        <v>350000</v>
      </c>
      <c r="F93" s="23">
        <v>1301.4100000000001</v>
      </c>
      <c r="G93" s="23">
        <v>1246.2</v>
      </c>
      <c r="H93" s="23">
        <f t="shared" ref="H93:M93" si="157">+G93*1.025</f>
        <v>1277.355</v>
      </c>
      <c r="I93" s="23">
        <f t="shared" si="157"/>
        <v>1309.288875</v>
      </c>
      <c r="J93" s="23">
        <f t="shared" si="157"/>
        <v>1342.0210968749998</v>
      </c>
      <c r="K93" s="23">
        <f t="shared" si="157"/>
        <v>1375.5716242968747</v>
      </c>
      <c r="L93" s="23">
        <f t="shared" si="157"/>
        <v>1409.9609149042965</v>
      </c>
      <c r="M93" s="724">
        <f t="shared" si="157"/>
        <v>1445.2099377769039</v>
      </c>
      <c r="N93" s="38"/>
      <c r="O93" s="38"/>
      <c r="P93" s="239">
        <v>350000</v>
      </c>
      <c r="Q93" s="240">
        <f t="shared" si="146"/>
        <v>-55.210000000000036</v>
      </c>
      <c r="R93" s="241">
        <f t="shared" si="128"/>
        <v>-4.24232178944376E-2</v>
      </c>
      <c r="S93" s="240">
        <f t="shared" si="147"/>
        <v>31.154999999999973</v>
      </c>
      <c r="T93" s="241">
        <f t="shared" si="129"/>
        <v>2.4999999999999977E-2</v>
      </c>
      <c r="U93" s="245">
        <f t="shared" si="148"/>
        <v>-24.055000000000064</v>
      </c>
      <c r="V93" s="244">
        <f t="shared" si="130"/>
        <v>-1.8483798341798557E-2</v>
      </c>
      <c r="W93" s="243">
        <f t="shared" si="149"/>
        <v>31.933874999999944</v>
      </c>
      <c r="X93" s="241">
        <f t="shared" si="131"/>
        <v>2.4999999999999956E-2</v>
      </c>
      <c r="Y93" s="245">
        <f t="shared" si="150"/>
        <v>7.8788749999998799</v>
      </c>
      <c r="Z93" s="241">
        <f t="shared" si="132"/>
        <v>6.0541066996564336E-3</v>
      </c>
      <c r="AA93" s="240">
        <f t="shared" si="151"/>
        <v>32.732221874999823</v>
      </c>
      <c r="AB93" s="241">
        <f t="shared" si="133"/>
        <v>2.4999999999999866E-2</v>
      </c>
      <c r="AC93" s="245">
        <f t="shared" si="152"/>
        <v>40.611096874999703</v>
      </c>
      <c r="AD93" s="246">
        <f t="shared" si="134"/>
        <v>3.1205459367147709E-2</v>
      </c>
      <c r="AE93" s="264">
        <v>350000</v>
      </c>
      <c r="AF93" s="38"/>
      <c r="AG93" s="38"/>
      <c r="AH93" s="248">
        <v>350000</v>
      </c>
      <c r="AI93" s="240">
        <f t="shared" si="153"/>
        <v>33.550527421874904</v>
      </c>
      <c r="AJ93" s="241">
        <f t="shared" si="135"/>
        <v>2.4999999999999932E-2</v>
      </c>
      <c r="AK93" s="245">
        <f t="shared" si="136"/>
        <v>74.161624296874606</v>
      </c>
      <c r="AL93" s="244">
        <f t="shared" si="137"/>
        <v>5.6985595851326329E-2</v>
      </c>
      <c r="AM93" s="240">
        <f t="shared" si="154"/>
        <v>34.389290607421799</v>
      </c>
      <c r="AN93" s="241">
        <f t="shared" si="138"/>
        <v>2.4999999999999949E-2</v>
      </c>
      <c r="AO93" s="245">
        <f t="shared" si="139"/>
        <v>108.55091490429641</v>
      </c>
      <c r="AP93" s="244">
        <f t="shared" si="140"/>
        <v>8.3410235747609432E-2</v>
      </c>
      <c r="AQ93" s="243">
        <f t="shared" si="155"/>
        <v>35.249022872607384</v>
      </c>
      <c r="AR93" s="242">
        <f t="shared" si="141"/>
        <v>2.4999999999999981E-2</v>
      </c>
      <c r="AS93" s="243">
        <f t="shared" si="142"/>
        <v>143.79993777690379</v>
      </c>
      <c r="AT93" s="246">
        <f t="shared" si="143"/>
        <v>0.11049549164129965</v>
      </c>
      <c r="AU93" s="321"/>
    </row>
    <row r="94" spans="1:47" ht="12.75" x14ac:dyDescent="0.2">
      <c r="A94" s="26"/>
      <c r="B94" s="38"/>
      <c r="C94" s="723" t="s">
        <v>322</v>
      </c>
      <c r="D94" s="764">
        <f t="shared" si="144"/>
        <v>28</v>
      </c>
      <c r="E94" s="750">
        <v>450000</v>
      </c>
      <c r="F94" s="23">
        <v>1548.47</v>
      </c>
      <c r="G94" s="23">
        <v>1475.62</v>
      </c>
      <c r="H94" s="23">
        <f t="shared" ref="H94:M94" si="158">+G94*1.025</f>
        <v>1512.5104999999999</v>
      </c>
      <c r="I94" s="23">
        <f t="shared" si="158"/>
        <v>1550.3232624999998</v>
      </c>
      <c r="J94" s="23">
        <f t="shared" si="158"/>
        <v>1589.0813440624997</v>
      </c>
      <c r="K94" s="23">
        <f t="shared" si="158"/>
        <v>1628.8083776640622</v>
      </c>
      <c r="L94" s="23">
        <f t="shared" si="158"/>
        <v>1669.5285871056635</v>
      </c>
      <c r="M94" s="724">
        <f t="shared" si="158"/>
        <v>1711.266801783305</v>
      </c>
      <c r="N94" s="38"/>
      <c r="O94" s="38"/>
      <c r="P94" s="239">
        <v>450000</v>
      </c>
      <c r="Q94" s="240">
        <f t="shared" si="146"/>
        <v>-72.850000000000136</v>
      </c>
      <c r="R94" s="241">
        <f t="shared" si="128"/>
        <v>-4.7046439388557827E-2</v>
      </c>
      <c r="S94" s="240">
        <f t="shared" si="147"/>
        <v>36.890499999999975</v>
      </c>
      <c r="T94" s="241">
        <f t="shared" si="129"/>
        <v>2.4999999999999984E-2</v>
      </c>
      <c r="U94" s="245">
        <f t="shared" si="148"/>
        <v>-35.959500000000162</v>
      </c>
      <c r="V94" s="244">
        <f t="shared" si="130"/>
        <v>-2.3222600373271785E-2</v>
      </c>
      <c r="W94" s="243">
        <f t="shared" si="149"/>
        <v>37.812762499999963</v>
      </c>
      <c r="X94" s="241">
        <f t="shared" si="131"/>
        <v>2.4999999999999977E-2</v>
      </c>
      <c r="Y94" s="245">
        <f t="shared" si="150"/>
        <v>1.8532624999998006</v>
      </c>
      <c r="Z94" s="241">
        <f t="shared" si="132"/>
        <v>1.196834617396398E-3</v>
      </c>
      <c r="AA94" s="240">
        <f t="shared" si="151"/>
        <v>38.75808156249991</v>
      </c>
      <c r="AB94" s="241">
        <f t="shared" si="133"/>
        <v>2.4999999999999946E-2</v>
      </c>
      <c r="AC94" s="245">
        <f t="shared" si="152"/>
        <v>40.611344062499711</v>
      </c>
      <c r="AD94" s="246">
        <f t="shared" si="134"/>
        <v>2.6226755482831252E-2</v>
      </c>
      <c r="AE94" s="264">
        <v>450000</v>
      </c>
      <c r="AF94" s="38"/>
      <c r="AG94" s="38"/>
      <c r="AH94" s="248">
        <v>450000</v>
      </c>
      <c r="AI94" s="240">
        <f t="shared" si="153"/>
        <v>39.727033601562425</v>
      </c>
      <c r="AJ94" s="241">
        <f t="shared" si="135"/>
        <v>2.4999999999999956E-2</v>
      </c>
      <c r="AK94" s="245">
        <f t="shared" si="136"/>
        <v>80.338377664062136</v>
      </c>
      <c r="AL94" s="244">
        <f t="shared" si="137"/>
        <v>5.1882424369901987E-2</v>
      </c>
      <c r="AM94" s="240">
        <f t="shared" si="154"/>
        <v>40.720209441601355</v>
      </c>
      <c r="AN94" s="241">
        <f t="shared" si="138"/>
        <v>2.4999999999999876E-2</v>
      </c>
      <c r="AO94" s="245">
        <f t="shared" si="139"/>
        <v>121.05858710566349</v>
      </c>
      <c r="AP94" s="244">
        <f t="shared" si="140"/>
        <v>7.8179484979149408E-2</v>
      </c>
      <c r="AQ94" s="243">
        <f t="shared" si="155"/>
        <v>41.738214677641508</v>
      </c>
      <c r="AR94" s="242">
        <f t="shared" si="141"/>
        <v>2.4999999999999953E-2</v>
      </c>
      <c r="AS94" s="243">
        <f t="shared" si="142"/>
        <v>162.796801783305</v>
      </c>
      <c r="AT94" s="246">
        <f t="shared" si="143"/>
        <v>0.1051339721036281</v>
      </c>
      <c r="AU94" s="321"/>
    </row>
    <row r="95" spans="1:47" ht="12.75" x14ac:dyDescent="0.2">
      <c r="A95" s="26"/>
      <c r="B95" s="38"/>
      <c r="C95" s="723" t="s">
        <v>323</v>
      </c>
      <c r="D95" s="764">
        <f t="shared" si="144"/>
        <v>12</v>
      </c>
      <c r="E95" s="750">
        <v>550000</v>
      </c>
      <c r="F95" s="23">
        <v>1795.53</v>
      </c>
      <c r="G95" s="23">
        <v>1705.03</v>
      </c>
      <c r="H95" s="23">
        <f t="shared" ref="H95:M95" si="159">+G95*1.025</f>
        <v>1747.6557499999999</v>
      </c>
      <c r="I95" s="23">
        <f t="shared" si="159"/>
        <v>1791.3471437499998</v>
      </c>
      <c r="J95" s="23">
        <f t="shared" si="159"/>
        <v>1836.1308223437495</v>
      </c>
      <c r="K95" s="23">
        <f t="shared" si="159"/>
        <v>1882.034092902343</v>
      </c>
      <c r="L95" s="23">
        <f t="shared" si="159"/>
        <v>1929.0849452249015</v>
      </c>
      <c r="M95" s="724">
        <f t="shared" si="159"/>
        <v>1977.3120688555239</v>
      </c>
      <c r="N95" s="38"/>
      <c r="O95" s="38"/>
      <c r="P95" s="239">
        <v>550000</v>
      </c>
      <c r="Q95" s="240">
        <f t="shared" si="146"/>
        <v>-90.5</v>
      </c>
      <c r="R95" s="241">
        <f t="shared" si="128"/>
        <v>-5.0402945091421472E-2</v>
      </c>
      <c r="S95" s="240">
        <f t="shared" si="147"/>
        <v>42.625749999999925</v>
      </c>
      <c r="T95" s="241">
        <f t="shared" si="129"/>
        <v>2.4999999999999956E-2</v>
      </c>
      <c r="U95" s="245">
        <f t="shared" si="148"/>
        <v>-47.874250000000075</v>
      </c>
      <c r="V95" s="244">
        <f t="shared" si="130"/>
        <v>-2.6663018718707052E-2</v>
      </c>
      <c r="W95" s="243">
        <f t="shared" si="149"/>
        <v>43.691393749999861</v>
      </c>
      <c r="X95" s="241">
        <f t="shared" si="131"/>
        <v>2.4999999999999922E-2</v>
      </c>
      <c r="Y95" s="245">
        <f t="shared" si="150"/>
        <v>-4.1828562500002135</v>
      </c>
      <c r="Z95" s="241">
        <f t="shared" si="132"/>
        <v>-2.3295941866748058E-3</v>
      </c>
      <c r="AA95" s="240">
        <f t="shared" si="151"/>
        <v>44.783678593749755</v>
      </c>
      <c r="AB95" s="241">
        <f t="shared" si="133"/>
        <v>2.4999999999999866E-2</v>
      </c>
      <c r="AC95" s="245">
        <f t="shared" si="152"/>
        <v>40.600822343749542</v>
      </c>
      <c r="AD95" s="246">
        <f t="shared" si="134"/>
        <v>2.2612165958658191E-2</v>
      </c>
      <c r="AE95" s="264">
        <v>550000</v>
      </c>
      <c r="AF95" s="38"/>
      <c r="AG95" s="38"/>
      <c r="AH95" s="248">
        <v>550000</v>
      </c>
      <c r="AI95" s="240">
        <f t="shared" si="153"/>
        <v>45.903270558593476</v>
      </c>
      <c r="AJ95" s="241">
        <f t="shared" si="135"/>
        <v>2.4999999999999859E-2</v>
      </c>
      <c r="AK95" s="245">
        <f t="shared" si="136"/>
        <v>86.504092902343018</v>
      </c>
      <c r="AL95" s="244">
        <f t="shared" si="137"/>
        <v>4.81774701076245E-2</v>
      </c>
      <c r="AM95" s="240">
        <f t="shared" si="154"/>
        <v>47.050852322558512</v>
      </c>
      <c r="AN95" s="241">
        <f t="shared" si="138"/>
        <v>2.4999999999999967E-2</v>
      </c>
      <c r="AO95" s="245">
        <f t="shared" si="139"/>
        <v>133.55494522490153</v>
      </c>
      <c r="AP95" s="244">
        <f t="shared" si="140"/>
        <v>7.4381906860315081E-2</v>
      </c>
      <c r="AQ95" s="243">
        <f t="shared" si="155"/>
        <v>48.227123630622373</v>
      </c>
      <c r="AR95" s="242">
        <f t="shared" si="141"/>
        <v>2.4999999999999915E-2</v>
      </c>
      <c r="AS95" s="243">
        <f t="shared" si="142"/>
        <v>181.7820688555239</v>
      </c>
      <c r="AT95" s="246">
        <f t="shared" si="143"/>
        <v>0.10124145453182286</v>
      </c>
      <c r="AU95" s="321"/>
    </row>
    <row r="96" spans="1:47" ht="12.75" x14ac:dyDescent="0.2">
      <c r="A96" s="26"/>
      <c r="B96" s="38"/>
      <c r="C96" s="723" t="s">
        <v>324</v>
      </c>
      <c r="D96" s="764">
        <f t="shared" si="144"/>
        <v>6</v>
      </c>
      <c r="E96" s="750">
        <v>650000</v>
      </c>
      <c r="F96" s="23">
        <v>2042.59</v>
      </c>
      <c r="G96" s="23">
        <v>1934.45</v>
      </c>
      <c r="H96" s="23">
        <f t="shared" ref="H96:M96" si="160">+G96*1.025</f>
        <v>1982.81125</v>
      </c>
      <c r="I96" s="23">
        <f t="shared" si="160"/>
        <v>2032.3815312499999</v>
      </c>
      <c r="J96" s="23">
        <f t="shared" si="160"/>
        <v>2083.1910695312495</v>
      </c>
      <c r="K96" s="23">
        <f t="shared" si="160"/>
        <v>2135.2708462695305</v>
      </c>
      <c r="L96" s="23">
        <f t="shared" si="160"/>
        <v>2188.6526174262685</v>
      </c>
      <c r="M96" s="724">
        <f t="shared" si="160"/>
        <v>2243.3689328619253</v>
      </c>
      <c r="N96" s="38"/>
      <c r="O96" s="38"/>
      <c r="P96" s="239">
        <v>650000</v>
      </c>
      <c r="Q96" s="240">
        <f t="shared" si="146"/>
        <v>-108.13999999999987</v>
      </c>
      <c r="R96" s="241">
        <f t="shared" si="128"/>
        <v>-5.2942587597119284E-2</v>
      </c>
      <c r="S96" s="240">
        <f t="shared" si="147"/>
        <v>48.361249999999927</v>
      </c>
      <c r="T96" s="241">
        <f t="shared" si="129"/>
        <v>2.4999999999999963E-2</v>
      </c>
      <c r="U96" s="245">
        <f t="shared" si="148"/>
        <v>-59.778749999999945</v>
      </c>
      <c r="V96" s="244">
        <f t="shared" si="130"/>
        <v>-2.9266152287047303E-2</v>
      </c>
      <c r="W96" s="243">
        <f t="shared" si="149"/>
        <v>49.57028124999988</v>
      </c>
      <c r="X96" s="241">
        <f t="shared" si="131"/>
        <v>2.4999999999999939E-2</v>
      </c>
      <c r="Y96" s="245">
        <f t="shared" si="150"/>
        <v>-10.208468750000065</v>
      </c>
      <c r="Z96" s="241">
        <f t="shared" si="132"/>
        <v>-4.9978060942235426E-3</v>
      </c>
      <c r="AA96" s="240">
        <f t="shared" si="151"/>
        <v>50.809538281249615</v>
      </c>
      <c r="AB96" s="241">
        <f t="shared" si="133"/>
        <v>2.4999999999999814E-2</v>
      </c>
      <c r="AC96" s="245">
        <f t="shared" si="152"/>
        <v>40.60106953124955</v>
      </c>
      <c r="AD96" s="246">
        <f t="shared" si="134"/>
        <v>1.9877248753420684E-2</v>
      </c>
      <c r="AE96" s="264">
        <v>650000</v>
      </c>
      <c r="AF96" s="38"/>
      <c r="AG96" s="38"/>
      <c r="AH96" s="248">
        <v>650000</v>
      </c>
      <c r="AI96" s="240">
        <f t="shared" si="153"/>
        <v>52.079776738280998</v>
      </c>
      <c r="AJ96" s="241">
        <f t="shared" si="135"/>
        <v>2.4999999999999887E-2</v>
      </c>
      <c r="AK96" s="245">
        <f t="shared" si="136"/>
        <v>92.680846269530548</v>
      </c>
      <c r="AL96" s="244">
        <f t="shared" si="137"/>
        <v>4.5374179972256082E-2</v>
      </c>
      <c r="AM96" s="240">
        <f t="shared" si="154"/>
        <v>53.381771156738068</v>
      </c>
      <c r="AN96" s="241">
        <f t="shared" si="138"/>
        <v>2.4999999999999911E-2</v>
      </c>
      <c r="AO96" s="245">
        <f t="shared" si="139"/>
        <v>146.06261742626862</v>
      </c>
      <c r="AP96" s="244">
        <f t="shared" si="140"/>
        <v>7.1508534471562385E-2</v>
      </c>
      <c r="AQ96" s="243">
        <f t="shared" si="155"/>
        <v>54.716315435656725</v>
      </c>
      <c r="AR96" s="242">
        <f t="shared" si="141"/>
        <v>2.5000000000000005E-2</v>
      </c>
      <c r="AS96" s="243">
        <f t="shared" si="142"/>
        <v>200.77893286192534</v>
      </c>
      <c r="AT96" s="246">
        <f t="shared" si="143"/>
        <v>9.8296247833351461E-2</v>
      </c>
      <c r="AU96" s="321"/>
    </row>
    <row r="97" spans="1:47" ht="12.75" x14ac:dyDescent="0.2">
      <c r="A97" s="26"/>
      <c r="B97" s="38"/>
      <c r="C97" s="723" t="s">
        <v>325</v>
      </c>
      <c r="D97" s="764">
        <f t="shared" si="144"/>
        <v>7</v>
      </c>
      <c r="E97" s="750">
        <v>750000</v>
      </c>
      <c r="F97" s="23">
        <v>2289.65</v>
      </c>
      <c r="G97" s="23">
        <v>2163.86</v>
      </c>
      <c r="H97" s="23">
        <f t="shared" ref="H97:I97" si="161">+G97*1.025</f>
        <v>2217.9564999999998</v>
      </c>
      <c r="I97" s="23">
        <f t="shared" si="161"/>
        <v>2273.4054124999998</v>
      </c>
      <c r="J97" s="23">
        <f>+I97*1.025</f>
        <v>2330.2405478124997</v>
      </c>
      <c r="K97" s="23">
        <f t="shared" ref="K97:M97" si="162">+J97*1.025</f>
        <v>2388.4965615078122</v>
      </c>
      <c r="L97" s="23">
        <f t="shared" si="162"/>
        <v>2448.2089755455072</v>
      </c>
      <c r="M97" s="724">
        <f t="shared" si="162"/>
        <v>2509.4141999341446</v>
      </c>
      <c r="N97" s="38"/>
      <c r="O97" s="38"/>
      <c r="P97" s="239">
        <v>750000</v>
      </c>
      <c r="Q97" s="240">
        <f t="shared" si="146"/>
        <v>-125.78999999999996</v>
      </c>
      <c r="R97" s="241">
        <f t="shared" si="128"/>
        <v>-5.4938527722577665E-2</v>
      </c>
      <c r="S97" s="240">
        <f t="shared" si="147"/>
        <v>54.096499999999651</v>
      </c>
      <c r="T97" s="241">
        <f t="shared" si="129"/>
        <v>2.4999999999999838E-2</v>
      </c>
      <c r="U97" s="245">
        <f t="shared" si="148"/>
        <v>-71.693500000000313</v>
      </c>
      <c r="V97" s="244">
        <f t="shared" si="130"/>
        <v>-3.1311990915642261E-2</v>
      </c>
      <c r="W97" s="243">
        <f t="shared" si="149"/>
        <v>55.448912500000006</v>
      </c>
      <c r="X97" s="241">
        <f t="shared" si="131"/>
        <v>2.5000000000000005E-2</v>
      </c>
      <c r="Y97" s="245">
        <f t="shared" si="150"/>
        <v>-16.244587500000307</v>
      </c>
      <c r="Z97" s="241">
        <f t="shared" si="132"/>
        <v>-7.0947906885333156E-3</v>
      </c>
      <c r="AA97" s="240">
        <f t="shared" si="151"/>
        <v>56.835135312499915</v>
      </c>
      <c r="AB97" s="241">
        <f t="shared" si="133"/>
        <v>2.4999999999999967E-2</v>
      </c>
      <c r="AC97" s="245">
        <f t="shared" si="152"/>
        <v>40.590547812499608</v>
      </c>
      <c r="AD97" s="246">
        <f t="shared" si="134"/>
        <v>1.7727839544253318E-2</v>
      </c>
      <c r="AE97" s="264">
        <v>750000</v>
      </c>
      <c r="AF97" s="38"/>
      <c r="AG97" s="38"/>
      <c r="AH97" s="248">
        <v>750000</v>
      </c>
      <c r="AI97" s="240">
        <f t="shared" si="153"/>
        <v>58.256013695312504</v>
      </c>
      <c r="AJ97" s="241">
        <f t="shared" si="135"/>
        <v>2.5000000000000005E-2</v>
      </c>
      <c r="AK97" s="245">
        <f t="shared" si="136"/>
        <v>98.846561507812112</v>
      </c>
      <c r="AL97" s="244">
        <f t="shared" si="137"/>
        <v>4.3171035532859656E-2</v>
      </c>
      <c r="AM97" s="240">
        <f t="shared" si="154"/>
        <v>59.712414037694998</v>
      </c>
      <c r="AN97" s="241">
        <f t="shared" si="138"/>
        <v>2.4999999999999873E-2</v>
      </c>
      <c r="AO97" s="245">
        <f t="shared" si="139"/>
        <v>158.55897554550711</v>
      </c>
      <c r="AP97" s="244">
        <f t="shared" si="140"/>
        <v>6.9250311421181016E-2</v>
      </c>
      <c r="AQ97" s="243">
        <f t="shared" si="155"/>
        <v>61.205224388637362</v>
      </c>
      <c r="AR97" s="242">
        <f t="shared" si="141"/>
        <v>2.499999999999987E-2</v>
      </c>
      <c r="AS97" s="243">
        <f t="shared" si="142"/>
        <v>219.76419993414447</v>
      </c>
      <c r="AT97" s="246">
        <f t="shared" si="143"/>
        <v>9.5981569206710401E-2</v>
      </c>
      <c r="AU97" s="321"/>
    </row>
    <row r="98" spans="1:47" ht="12.75" x14ac:dyDescent="0.2">
      <c r="A98" s="26"/>
      <c r="B98" s="38"/>
      <c r="C98" s="723" t="s">
        <v>326</v>
      </c>
      <c r="D98" s="764">
        <f t="shared" si="144"/>
        <v>2</v>
      </c>
      <c r="E98" s="750">
        <v>850000</v>
      </c>
      <c r="F98" s="23">
        <v>2536.71</v>
      </c>
      <c r="G98" s="23">
        <v>2393.2800000000002</v>
      </c>
      <c r="H98" s="23">
        <f t="shared" ref="H98:M98" si="163">+G98*1.025</f>
        <v>2453.1120000000001</v>
      </c>
      <c r="I98" s="23">
        <f t="shared" si="163"/>
        <v>2514.4397999999997</v>
      </c>
      <c r="J98" s="23">
        <f t="shared" si="163"/>
        <v>2577.3007949999992</v>
      </c>
      <c r="K98" s="23">
        <f t="shared" si="163"/>
        <v>2641.733314874999</v>
      </c>
      <c r="L98" s="23">
        <f t="shared" si="163"/>
        <v>2707.7766477468736</v>
      </c>
      <c r="M98" s="724">
        <f t="shared" si="163"/>
        <v>2775.4710639405453</v>
      </c>
      <c r="N98" s="38"/>
      <c r="O98" s="38"/>
      <c r="P98" s="239">
        <v>850000</v>
      </c>
      <c r="Q98" s="240">
        <f t="shared" si="146"/>
        <v>-143.42999999999984</v>
      </c>
      <c r="R98" s="241">
        <f t="shared" si="128"/>
        <v>-5.6541741074068314E-2</v>
      </c>
      <c r="S98" s="240">
        <f t="shared" si="147"/>
        <v>59.83199999999988</v>
      </c>
      <c r="T98" s="241">
        <f t="shared" si="129"/>
        <v>2.4999999999999949E-2</v>
      </c>
      <c r="U98" s="245">
        <f t="shared" si="148"/>
        <v>-83.597999999999956</v>
      </c>
      <c r="V98" s="244">
        <f t="shared" si="130"/>
        <v>-3.2955284600920072E-2</v>
      </c>
      <c r="W98" s="243">
        <f t="shared" si="149"/>
        <v>61.32779999999957</v>
      </c>
      <c r="X98" s="241">
        <f t="shared" si="131"/>
        <v>2.4999999999999824E-2</v>
      </c>
      <c r="Y98" s="245">
        <f t="shared" si="150"/>
        <v>-22.270200000000386</v>
      </c>
      <c r="Z98" s="241">
        <f t="shared" si="132"/>
        <v>-8.7791667159432436E-3</v>
      </c>
      <c r="AA98" s="240">
        <f t="shared" si="151"/>
        <v>62.860994999999548</v>
      </c>
      <c r="AB98" s="241">
        <f t="shared" si="133"/>
        <v>2.4999999999999824E-2</v>
      </c>
      <c r="AC98" s="245">
        <f t="shared" si="152"/>
        <v>40.590794999999162</v>
      </c>
      <c r="AD98" s="246">
        <f t="shared" si="134"/>
        <v>1.6001354116157999E-2</v>
      </c>
      <c r="AE98" s="264">
        <v>850000</v>
      </c>
      <c r="AF98" s="38"/>
      <c r="AG98" s="38"/>
      <c r="AH98" s="248">
        <v>850000</v>
      </c>
      <c r="AI98" s="240">
        <f t="shared" si="153"/>
        <v>64.432519874999798</v>
      </c>
      <c r="AJ98" s="241">
        <f t="shared" si="135"/>
        <v>2.4999999999999929E-2</v>
      </c>
      <c r="AK98" s="245">
        <f t="shared" si="136"/>
        <v>105.02331487499896</v>
      </c>
      <c r="AL98" s="244">
        <f t="shared" si="137"/>
        <v>4.1401387969061877E-2</v>
      </c>
      <c r="AM98" s="240">
        <f t="shared" si="154"/>
        <v>66.043332871874554</v>
      </c>
      <c r="AN98" s="241">
        <f t="shared" si="138"/>
        <v>2.4999999999999842E-2</v>
      </c>
      <c r="AO98" s="245">
        <f t="shared" si="139"/>
        <v>171.06664774687351</v>
      </c>
      <c r="AP98" s="244">
        <f t="shared" si="140"/>
        <v>6.7436422668288254E-2</v>
      </c>
      <c r="AQ98" s="243">
        <f t="shared" si="155"/>
        <v>67.694416193671714</v>
      </c>
      <c r="AR98" s="242">
        <f t="shared" si="141"/>
        <v>2.4999999999999953E-2</v>
      </c>
      <c r="AS98" s="243">
        <f t="shared" si="142"/>
        <v>238.76106394054523</v>
      </c>
      <c r="AT98" s="246">
        <f t="shared" si="143"/>
        <v>9.4122333234995414E-2</v>
      </c>
      <c r="AU98" s="321"/>
    </row>
    <row r="99" spans="1:47" ht="12.75" x14ac:dyDescent="0.2">
      <c r="A99" s="26"/>
      <c r="B99" s="38"/>
      <c r="C99" s="723" t="s">
        <v>327</v>
      </c>
      <c r="D99" s="764">
        <f t="shared" si="144"/>
        <v>0</v>
      </c>
      <c r="E99" s="750">
        <v>950000</v>
      </c>
      <c r="F99" s="23">
        <v>2783.77</v>
      </c>
      <c r="G99" s="23">
        <v>2622.69</v>
      </c>
      <c r="H99" s="23">
        <f t="shared" ref="H99:M99" si="164">+G99*1.025</f>
        <v>2688.2572499999997</v>
      </c>
      <c r="I99" s="23">
        <f t="shared" si="164"/>
        <v>2755.4636812499994</v>
      </c>
      <c r="J99" s="23">
        <f t="shared" si="164"/>
        <v>2824.350273281249</v>
      </c>
      <c r="K99" s="23">
        <f t="shared" si="164"/>
        <v>2894.9590301132798</v>
      </c>
      <c r="L99" s="23">
        <f t="shared" si="164"/>
        <v>2967.3330058661118</v>
      </c>
      <c r="M99" s="724">
        <f t="shared" si="164"/>
        <v>3041.5163310127641</v>
      </c>
      <c r="N99" s="38"/>
      <c r="O99" s="38"/>
      <c r="P99" s="239">
        <v>950000</v>
      </c>
      <c r="Q99" s="240">
        <f t="shared" si="146"/>
        <v>-161.07999999999993</v>
      </c>
      <c r="R99" s="241">
        <f t="shared" si="128"/>
        <v>-5.7863975831336616E-2</v>
      </c>
      <c r="S99" s="240">
        <f t="shared" si="147"/>
        <v>65.567249999999603</v>
      </c>
      <c r="T99" s="241">
        <f t="shared" si="129"/>
        <v>2.4999999999999849E-2</v>
      </c>
      <c r="U99" s="245">
        <f t="shared" si="148"/>
        <v>-95.512750000000324</v>
      </c>
      <c r="V99" s="244">
        <f t="shared" si="130"/>
        <v>-3.4310575227120173E-2</v>
      </c>
      <c r="W99" s="243">
        <f t="shared" si="149"/>
        <v>67.206431249999696</v>
      </c>
      <c r="X99" s="241">
        <f t="shared" si="131"/>
        <v>2.499999999999989E-2</v>
      </c>
      <c r="Y99" s="245">
        <f t="shared" si="150"/>
        <v>-28.306318750000628</v>
      </c>
      <c r="Z99" s="241">
        <f t="shared" si="132"/>
        <v>-1.0168339607798284E-2</v>
      </c>
      <c r="AA99" s="240">
        <f t="shared" si="151"/>
        <v>68.88659203124962</v>
      </c>
      <c r="AB99" s="241">
        <f t="shared" si="133"/>
        <v>2.499999999999987E-2</v>
      </c>
      <c r="AC99" s="245">
        <f t="shared" si="152"/>
        <v>40.580273281248992</v>
      </c>
      <c r="AD99" s="246">
        <f t="shared" si="134"/>
        <v>1.4577451902006629E-2</v>
      </c>
      <c r="AE99" s="264">
        <v>950000</v>
      </c>
      <c r="AF99" s="38"/>
      <c r="AG99" s="38"/>
      <c r="AH99" s="248">
        <v>950000</v>
      </c>
      <c r="AI99" s="240">
        <f t="shared" si="153"/>
        <v>70.608756832030849</v>
      </c>
      <c r="AJ99" s="241">
        <f t="shared" si="135"/>
        <v>2.4999999999999866E-2</v>
      </c>
      <c r="AK99" s="245">
        <f t="shared" si="136"/>
        <v>111.18903011327984</v>
      </c>
      <c r="AL99" s="244">
        <f t="shared" si="137"/>
        <v>3.9941888199556658E-2</v>
      </c>
      <c r="AM99" s="240">
        <f t="shared" si="154"/>
        <v>72.373975752831939</v>
      </c>
      <c r="AN99" s="241">
        <f t="shared" si="138"/>
        <v>2.4999999999999981E-2</v>
      </c>
      <c r="AO99" s="245">
        <f t="shared" si="139"/>
        <v>183.56300586611178</v>
      </c>
      <c r="AP99" s="244">
        <f t="shared" si="140"/>
        <v>6.5940435404545555E-2</v>
      </c>
      <c r="AQ99" s="243">
        <f t="shared" si="155"/>
        <v>74.183325146652351</v>
      </c>
      <c r="AR99" s="242">
        <f t="shared" si="141"/>
        <v>2.4999999999999852E-2</v>
      </c>
      <c r="AS99" s="243">
        <f t="shared" si="142"/>
        <v>257.74633101276413</v>
      </c>
      <c r="AT99" s="246">
        <f t="shared" si="143"/>
        <v>9.2588946289659038E-2</v>
      </c>
      <c r="AU99" s="321"/>
    </row>
    <row r="100" spans="1:47" ht="12.75" x14ac:dyDescent="0.2">
      <c r="A100" s="26"/>
      <c r="B100" s="38"/>
      <c r="C100" s="723" t="s">
        <v>329</v>
      </c>
      <c r="D100" s="764">
        <f t="shared" si="144"/>
        <v>4</v>
      </c>
      <c r="E100" s="750">
        <v>1250000</v>
      </c>
      <c r="F100" s="23">
        <v>3524.95</v>
      </c>
      <c r="G100" s="23">
        <v>3310.94</v>
      </c>
      <c r="H100" s="23">
        <f t="shared" ref="H100:M100" si="165">+G100*1.025</f>
        <v>3393.7134999999998</v>
      </c>
      <c r="I100" s="23">
        <f t="shared" si="165"/>
        <v>3478.5563374999997</v>
      </c>
      <c r="J100" s="23">
        <f t="shared" si="165"/>
        <v>3565.5202459374996</v>
      </c>
      <c r="K100" s="23">
        <f t="shared" si="165"/>
        <v>3654.658252085937</v>
      </c>
      <c r="L100" s="23">
        <f t="shared" si="165"/>
        <v>3746.0247083880849</v>
      </c>
      <c r="M100" s="724">
        <f t="shared" si="165"/>
        <v>3839.6753260977866</v>
      </c>
      <c r="N100" s="38"/>
      <c r="O100" s="38"/>
      <c r="P100" s="239">
        <v>1250000</v>
      </c>
      <c r="Q100" s="240">
        <f t="shared" si="146"/>
        <v>-214.00999999999976</v>
      </c>
      <c r="R100" s="241">
        <f t="shared" si="128"/>
        <v>-6.0712917913729209E-2</v>
      </c>
      <c r="S100" s="240">
        <f t="shared" si="147"/>
        <v>82.773499999999785</v>
      </c>
      <c r="T100" s="241">
        <f t="shared" si="129"/>
        <v>2.4999999999999935E-2</v>
      </c>
      <c r="U100" s="245">
        <f t="shared" si="148"/>
        <v>-131.23649999999998</v>
      </c>
      <c r="V100" s="244">
        <f t="shared" si="130"/>
        <v>-3.7230740861572499E-2</v>
      </c>
      <c r="W100" s="243">
        <f t="shared" si="149"/>
        <v>84.84283749999986</v>
      </c>
      <c r="X100" s="241">
        <f t="shared" si="131"/>
        <v>2.499999999999996E-2</v>
      </c>
      <c r="Y100" s="245">
        <f t="shared" si="150"/>
        <v>-46.393662500000119</v>
      </c>
      <c r="Z100" s="241">
        <f t="shared" si="132"/>
        <v>-1.3161509383111851E-2</v>
      </c>
      <c r="AA100" s="240">
        <f t="shared" si="151"/>
        <v>86.963908437499867</v>
      </c>
      <c r="AB100" s="241">
        <f t="shared" si="133"/>
        <v>2.4999999999999963E-2</v>
      </c>
      <c r="AC100" s="245">
        <f t="shared" si="152"/>
        <v>40.570245937499749</v>
      </c>
      <c r="AD100" s="246">
        <f t="shared" si="134"/>
        <v>1.1509452882310317E-2</v>
      </c>
      <c r="AE100" s="264">
        <v>1250000</v>
      </c>
      <c r="AF100" s="38"/>
      <c r="AG100" s="38"/>
      <c r="AH100" s="248">
        <v>1250000</v>
      </c>
      <c r="AI100" s="240">
        <f t="shared" si="153"/>
        <v>89.138006148437398</v>
      </c>
      <c r="AJ100" s="241">
        <f t="shared" si="135"/>
        <v>2.4999999999999974E-2</v>
      </c>
      <c r="AK100" s="245">
        <f t="shared" si="136"/>
        <v>129.70825208593715</v>
      </c>
      <c r="AL100" s="244">
        <f t="shared" si="137"/>
        <v>3.6797189204368051E-2</v>
      </c>
      <c r="AM100" s="240">
        <f t="shared" si="154"/>
        <v>91.366456302147981</v>
      </c>
      <c r="AN100" s="241">
        <f t="shared" si="138"/>
        <v>2.499999999999988E-2</v>
      </c>
      <c r="AO100" s="245">
        <f t="shared" si="139"/>
        <v>221.07470838808513</v>
      </c>
      <c r="AP100" s="244">
        <f t="shared" si="140"/>
        <v>6.2717118934477123E-2</v>
      </c>
      <c r="AQ100" s="243">
        <f t="shared" si="155"/>
        <v>93.650617709701692</v>
      </c>
      <c r="AR100" s="242">
        <f t="shared" si="141"/>
        <v>2.4999999999999883E-2</v>
      </c>
      <c r="AS100" s="243">
        <f t="shared" si="142"/>
        <v>314.72532609778682</v>
      </c>
      <c r="AT100" s="246">
        <f t="shared" si="143"/>
        <v>8.9285046907838936E-2</v>
      </c>
      <c r="AU100" s="321"/>
    </row>
    <row r="101" spans="1:47" ht="12.75" x14ac:dyDescent="0.2">
      <c r="A101" s="26"/>
      <c r="B101" s="38"/>
      <c r="C101" s="723" t="s">
        <v>330</v>
      </c>
      <c r="D101" s="764">
        <f t="shared" si="144"/>
        <v>0</v>
      </c>
      <c r="E101" s="750">
        <v>1750000</v>
      </c>
      <c r="F101" s="23">
        <v>4760.25</v>
      </c>
      <c r="G101" s="23">
        <v>4458.01</v>
      </c>
      <c r="H101" s="23">
        <f t="shared" ref="H101" si="166">+G101*1.025</f>
        <v>4569.4602500000001</v>
      </c>
      <c r="I101" s="23">
        <f>+H101*1.025</f>
        <v>4683.6967562499995</v>
      </c>
      <c r="J101" s="23">
        <f t="shared" ref="J101:M101" si="167">+I101*1.025</f>
        <v>4800.7891751562493</v>
      </c>
      <c r="K101" s="23">
        <f t="shared" si="167"/>
        <v>4920.8089045351553</v>
      </c>
      <c r="L101" s="23">
        <f t="shared" si="167"/>
        <v>5043.8291271485341</v>
      </c>
      <c r="M101" s="724">
        <f t="shared" si="167"/>
        <v>5169.9248553272473</v>
      </c>
      <c r="N101" s="38"/>
      <c r="O101" s="38"/>
      <c r="P101" s="239">
        <v>1750000</v>
      </c>
      <c r="Q101" s="240">
        <f t="shared" si="146"/>
        <v>-302.23999999999978</v>
      </c>
      <c r="R101" s="241">
        <f t="shared" si="128"/>
        <v>-6.3492463631111759E-2</v>
      </c>
      <c r="S101" s="240">
        <f t="shared" si="147"/>
        <v>111.45024999999987</v>
      </c>
      <c r="T101" s="241">
        <f t="shared" si="129"/>
        <v>2.499999999999997E-2</v>
      </c>
      <c r="U101" s="245">
        <f t="shared" si="148"/>
        <v>-190.78974999999991</v>
      </c>
      <c r="V101" s="244">
        <f t="shared" si="130"/>
        <v>-4.0079775221889588E-2</v>
      </c>
      <c r="W101" s="243">
        <f t="shared" si="149"/>
        <v>114.23650624999937</v>
      </c>
      <c r="X101" s="241">
        <f t="shared" si="131"/>
        <v>2.4999999999999859E-2</v>
      </c>
      <c r="Y101" s="245">
        <f t="shared" si="150"/>
        <v>-76.553243750000547</v>
      </c>
      <c r="Z101" s="241">
        <f t="shared" si="132"/>
        <v>-1.6081769602436961E-2</v>
      </c>
      <c r="AA101" s="240">
        <f t="shared" si="151"/>
        <v>117.0924189062498</v>
      </c>
      <c r="AB101" s="241">
        <f t="shared" si="133"/>
        <v>2.499999999999996E-2</v>
      </c>
      <c r="AC101" s="245">
        <f t="shared" si="152"/>
        <v>40.539175156249257</v>
      </c>
      <c r="AD101" s="246">
        <f t="shared" si="134"/>
        <v>8.5161861575020759E-3</v>
      </c>
      <c r="AE101" s="264">
        <v>1750000</v>
      </c>
      <c r="AF101" s="38"/>
      <c r="AG101" s="38"/>
      <c r="AH101" s="248">
        <v>1750000</v>
      </c>
      <c r="AI101" s="240">
        <f t="shared" si="153"/>
        <v>120.01972937890605</v>
      </c>
      <c r="AJ101" s="241">
        <f t="shared" si="135"/>
        <v>2.4999999999999963E-2</v>
      </c>
      <c r="AK101" s="245">
        <f t="shared" si="136"/>
        <v>160.55890453515531</v>
      </c>
      <c r="AL101" s="244">
        <f t="shared" si="137"/>
        <v>3.3729090811439592E-2</v>
      </c>
      <c r="AM101" s="240">
        <f t="shared" si="154"/>
        <v>123.02022261337879</v>
      </c>
      <c r="AN101" s="241">
        <f t="shared" si="138"/>
        <v>2.4999999999999981E-2</v>
      </c>
      <c r="AO101" s="245">
        <f t="shared" si="139"/>
        <v>283.5791271485341</v>
      </c>
      <c r="AP101" s="244">
        <f t="shared" si="140"/>
        <v>5.9572318081725563E-2</v>
      </c>
      <c r="AQ101" s="243">
        <f t="shared" si="155"/>
        <v>126.09572817871322</v>
      </c>
      <c r="AR101" s="242">
        <f t="shared" si="141"/>
        <v>2.4999999999999974E-2</v>
      </c>
      <c r="AS101" s="243">
        <f t="shared" si="142"/>
        <v>409.67485532724731</v>
      </c>
      <c r="AT101" s="246">
        <f t="shared" si="143"/>
        <v>8.6061626033768671E-2</v>
      </c>
      <c r="AU101" s="321"/>
    </row>
    <row r="102" spans="1:47" ht="12.75" x14ac:dyDescent="0.2">
      <c r="A102" s="26"/>
      <c r="B102" s="38"/>
      <c r="C102" s="723" t="s">
        <v>331</v>
      </c>
      <c r="D102" s="764">
        <f t="shared" si="144"/>
        <v>1</v>
      </c>
      <c r="E102" s="750">
        <v>2500000</v>
      </c>
      <c r="F102" s="23">
        <v>6613.2</v>
      </c>
      <c r="G102" s="23">
        <v>6178.63</v>
      </c>
      <c r="H102" s="23">
        <f t="shared" ref="H102:M102" si="168">+G102*1.025</f>
        <v>6333.0957499999995</v>
      </c>
      <c r="I102" s="23">
        <f t="shared" si="168"/>
        <v>6491.4231437499993</v>
      </c>
      <c r="J102" s="23">
        <f t="shared" si="168"/>
        <v>6653.7087223437484</v>
      </c>
      <c r="K102" s="23">
        <f t="shared" si="168"/>
        <v>6820.0514404023415</v>
      </c>
      <c r="L102" s="23">
        <f t="shared" si="168"/>
        <v>6990.5527264123994</v>
      </c>
      <c r="M102" s="724">
        <f t="shared" si="168"/>
        <v>7165.3165445727091</v>
      </c>
      <c r="N102" s="38"/>
      <c r="O102" s="38"/>
      <c r="P102" s="239">
        <v>2500000</v>
      </c>
      <c r="Q102" s="240">
        <f t="shared" si="146"/>
        <v>-434.56999999999971</v>
      </c>
      <c r="R102" s="241">
        <f t="shared" si="128"/>
        <v>-6.5712514365208932E-2</v>
      </c>
      <c r="S102" s="240">
        <f t="shared" si="147"/>
        <v>154.46574999999939</v>
      </c>
      <c r="T102" s="241">
        <f t="shared" si="129"/>
        <v>2.4999999999999901E-2</v>
      </c>
      <c r="U102" s="245">
        <f t="shared" si="148"/>
        <v>-280.10425000000032</v>
      </c>
      <c r="V102" s="244">
        <f t="shared" si="130"/>
        <v>-4.2355327224339247E-2</v>
      </c>
      <c r="W102" s="243">
        <f t="shared" si="149"/>
        <v>158.32739374999983</v>
      </c>
      <c r="X102" s="241">
        <f t="shared" si="131"/>
        <v>2.4999999999999974E-2</v>
      </c>
      <c r="Y102" s="245">
        <f t="shared" si="150"/>
        <v>-121.77685625000049</v>
      </c>
      <c r="Z102" s="241">
        <f t="shared" si="132"/>
        <v>-1.8414210404947756E-2</v>
      </c>
      <c r="AA102" s="240">
        <f t="shared" si="151"/>
        <v>162.28557859374905</v>
      </c>
      <c r="AB102" s="241">
        <f t="shared" si="133"/>
        <v>2.4999999999999856E-2</v>
      </c>
      <c r="AC102" s="245">
        <f t="shared" si="152"/>
        <v>40.508722343748559</v>
      </c>
      <c r="AD102" s="246">
        <f t="shared" si="134"/>
        <v>6.1254343349284096E-3</v>
      </c>
      <c r="AE102" s="264">
        <v>2500000</v>
      </c>
      <c r="AF102" s="38"/>
      <c r="AG102" s="38"/>
      <c r="AH102" s="248">
        <v>2500000</v>
      </c>
      <c r="AI102" s="240">
        <f t="shared" si="153"/>
        <v>166.34271805859316</v>
      </c>
      <c r="AJ102" s="241">
        <f t="shared" si="135"/>
        <v>2.4999999999999918E-2</v>
      </c>
      <c r="AK102" s="245">
        <f t="shared" si="136"/>
        <v>206.85144040234172</v>
      </c>
      <c r="AL102" s="244">
        <f t="shared" si="137"/>
        <v>3.127857019330154E-2</v>
      </c>
      <c r="AM102" s="240">
        <f t="shared" si="154"/>
        <v>170.50128601005781</v>
      </c>
      <c r="AN102" s="241">
        <f t="shared" si="138"/>
        <v>2.4999999999999894E-2</v>
      </c>
      <c r="AO102" s="245">
        <f t="shared" si="139"/>
        <v>377.35272641239953</v>
      </c>
      <c r="AP102" s="244">
        <f t="shared" si="140"/>
        <v>5.7060534448133964E-2</v>
      </c>
      <c r="AQ102" s="243">
        <f t="shared" si="155"/>
        <v>174.76381816030971</v>
      </c>
      <c r="AR102" s="242">
        <f t="shared" si="141"/>
        <v>2.499999999999996E-2</v>
      </c>
      <c r="AS102" s="243">
        <f t="shared" si="142"/>
        <v>552.11654457270924</v>
      </c>
      <c r="AT102" s="246">
        <f t="shared" si="143"/>
        <v>8.3487047809337273E-2</v>
      </c>
      <c r="AU102" s="321"/>
    </row>
    <row r="103" spans="1:47" ht="13.5" thickBot="1" x14ac:dyDescent="0.25">
      <c r="A103" s="26"/>
      <c r="B103" s="38"/>
      <c r="C103" s="681" t="s">
        <v>15</v>
      </c>
      <c r="D103" s="765">
        <f t="shared" si="144"/>
        <v>0</v>
      </c>
      <c r="E103" s="726">
        <v>3000000</v>
      </c>
      <c r="F103" s="727">
        <v>7848.5</v>
      </c>
      <c r="G103" s="727">
        <v>7325.7</v>
      </c>
      <c r="H103" s="727">
        <f t="shared" ref="H103:M103" si="169">+G103*1.025</f>
        <v>7508.8424999999988</v>
      </c>
      <c r="I103" s="727">
        <f t="shared" si="169"/>
        <v>7696.5635624999977</v>
      </c>
      <c r="J103" s="727">
        <f t="shared" si="169"/>
        <v>7888.9776515624972</v>
      </c>
      <c r="K103" s="727">
        <f t="shared" si="169"/>
        <v>8086.2020928515585</v>
      </c>
      <c r="L103" s="727">
        <f t="shared" si="169"/>
        <v>8288.3571451728476</v>
      </c>
      <c r="M103" s="728">
        <f t="shared" si="169"/>
        <v>8495.5660738021688</v>
      </c>
      <c r="N103" s="38"/>
      <c r="O103" s="38"/>
      <c r="P103" s="249">
        <v>3000000</v>
      </c>
      <c r="Q103" s="328">
        <f t="shared" si="146"/>
        <v>-522.80000000000018</v>
      </c>
      <c r="R103" s="323">
        <f t="shared" si="128"/>
        <v>-6.6611454418041685E-2</v>
      </c>
      <c r="S103" s="328">
        <f t="shared" si="147"/>
        <v>183.14249999999902</v>
      </c>
      <c r="T103" s="323">
        <f t="shared" si="129"/>
        <v>2.4999999999999866E-2</v>
      </c>
      <c r="U103" s="324">
        <f t="shared" si="148"/>
        <v>-339.65750000000116</v>
      </c>
      <c r="V103" s="329">
        <f t="shared" si="130"/>
        <v>-4.3276740778492855E-2</v>
      </c>
      <c r="W103" s="322">
        <f t="shared" si="149"/>
        <v>187.72106249999888</v>
      </c>
      <c r="X103" s="323">
        <f t="shared" si="131"/>
        <v>2.4999999999999856E-2</v>
      </c>
      <c r="Y103" s="255">
        <f t="shared" si="150"/>
        <v>-151.93643750000228</v>
      </c>
      <c r="Z103" s="323">
        <f t="shared" si="132"/>
        <v>-1.9358659297955313E-2</v>
      </c>
      <c r="AA103" s="328">
        <f t="shared" si="151"/>
        <v>192.41408906249944</v>
      </c>
      <c r="AB103" s="323">
        <f t="shared" si="133"/>
        <v>2.4999999999999935E-2</v>
      </c>
      <c r="AC103" s="324">
        <f t="shared" si="152"/>
        <v>40.477651562497158</v>
      </c>
      <c r="AD103" s="325">
        <f t="shared" si="134"/>
        <v>5.1573742195957393E-3</v>
      </c>
      <c r="AE103" s="265">
        <v>3000000</v>
      </c>
      <c r="AF103" s="38"/>
      <c r="AG103" s="38"/>
      <c r="AH103" s="257">
        <v>3000000</v>
      </c>
      <c r="AI103" s="250">
        <f t="shared" si="153"/>
        <v>197.22444128906136</v>
      </c>
      <c r="AJ103" s="251">
        <f t="shared" si="135"/>
        <v>2.4999999999999866E-2</v>
      </c>
      <c r="AK103" s="255">
        <f t="shared" si="136"/>
        <v>237.70209285155852</v>
      </c>
      <c r="AL103" s="254">
        <f t="shared" si="137"/>
        <v>3.0286308575085498E-2</v>
      </c>
      <c r="AM103" s="250">
        <f t="shared" si="154"/>
        <v>202.15505232128908</v>
      </c>
      <c r="AN103" s="251">
        <f t="shared" si="138"/>
        <v>2.5000000000000015E-2</v>
      </c>
      <c r="AO103" s="255">
        <f t="shared" si="139"/>
        <v>439.85714517284759</v>
      </c>
      <c r="AP103" s="254">
        <f t="shared" si="140"/>
        <v>5.6043466289462648E-2</v>
      </c>
      <c r="AQ103" s="253">
        <f t="shared" si="155"/>
        <v>207.20892862932124</v>
      </c>
      <c r="AR103" s="252">
        <f t="shared" si="141"/>
        <v>2.5000000000000005E-2</v>
      </c>
      <c r="AS103" s="253">
        <f t="shared" si="142"/>
        <v>647.06607380216883</v>
      </c>
      <c r="AT103" s="258">
        <f t="shared" si="143"/>
        <v>8.2444552946699223E-2</v>
      </c>
      <c r="AU103" s="321"/>
    </row>
    <row r="104" spans="1:47" ht="13.5" thickTop="1" x14ac:dyDescent="0.2">
      <c r="A104" s="26"/>
      <c r="B104" s="38"/>
      <c r="C104" s="319"/>
      <c r="D104" s="334"/>
      <c r="E104" s="260"/>
      <c r="F104" s="319"/>
      <c r="G104" s="319"/>
      <c r="H104" s="319"/>
      <c r="I104" s="319"/>
      <c r="J104" s="319"/>
      <c r="K104" s="319"/>
      <c r="L104" s="319"/>
      <c r="M104" s="319"/>
      <c r="N104" s="38"/>
      <c r="O104" s="38"/>
      <c r="P104" s="260"/>
      <c r="Q104" s="326"/>
      <c r="R104" s="327"/>
      <c r="S104" s="326"/>
      <c r="T104" s="327"/>
      <c r="U104" s="326"/>
      <c r="V104" s="327"/>
      <c r="W104" s="326"/>
      <c r="X104" s="327"/>
      <c r="Y104" s="320"/>
      <c r="Z104" s="327"/>
      <c r="AA104" s="326"/>
      <c r="AB104" s="327"/>
      <c r="AC104" s="326"/>
      <c r="AD104" s="327"/>
      <c r="AE104" s="260"/>
      <c r="AF104" s="38"/>
      <c r="AG104" s="38"/>
      <c r="AH104" s="260"/>
      <c r="AI104" s="320"/>
      <c r="AJ104" s="321"/>
      <c r="AK104" s="320"/>
      <c r="AL104" s="321"/>
      <c r="AM104" s="320"/>
      <c r="AN104" s="321"/>
      <c r="AO104" s="320"/>
      <c r="AP104" s="321"/>
      <c r="AQ104" s="320"/>
      <c r="AR104" s="321"/>
      <c r="AS104" s="320"/>
      <c r="AT104" s="321"/>
      <c r="AU104" s="321"/>
    </row>
    <row r="105" spans="1:47" x14ac:dyDescent="0.2">
      <c r="A105" s="26"/>
      <c r="B105" s="38"/>
      <c r="C105" s="38"/>
      <c r="D105" s="38"/>
      <c r="E105" s="216"/>
      <c r="F105" s="38"/>
      <c r="G105" s="38"/>
      <c r="H105" s="38"/>
      <c r="I105" s="38"/>
      <c r="J105" s="38"/>
      <c r="K105" s="38"/>
      <c r="L105" s="38"/>
      <c r="M105" s="38"/>
      <c r="N105" s="38"/>
      <c r="O105" s="38"/>
      <c r="P105" s="38"/>
      <c r="Q105" s="38"/>
      <c r="R105" s="38"/>
      <c r="S105" s="38"/>
      <c r="T105" s="38"/>
      <c r="U105" s="38"/>
      <c r="V105" s="38"/>
      <c r="W105" s="38"/>
      <c r="X105" s="38"/>
      <c r="Y105" s="38"/>
      <c r="Z105" s="38"/>
      <c r="AA105" s="38"/>
      <c r="AB105" s="38"/>
      <c r="AC105" s="38"/>
      <c r="AD105" s="38"/>
      <c r="AE105" s="32"/>
      <c r="AF105" s="38"/>
      <c r="AG105" s="38"/>
      <c r="AH105" s="38"/>
      <c r="AI105" s="38"/>
      <c r="AJ105" s="38"/>
      <c r="AK105" s="38"/>
      <c r="AL105" s="38"/>
      <c r="AM105" s="38"/>
      <c r="AN105" s="38"/>
      <c r="AO105" s="38"/>
      <c r="AP105" s="38"/>
      <c r="AQ105" s="38"/>
      <c r="AR105" s="38"/>
      <c r="AS105" s="38"/>
      <c r="AT105" s="38"/>
      <c r="AU105" s="38"/>
    </row>
    <row r="106" spans="1:47" ht="15.75" x14ac:dyDescent="0.25">
      <c r="A106" s="26"/>
      <c r="B106" s="38"/>
      <c r="C106" s="83" t="s">
        <v>343</v>
      </c>
      <c r="D106" s="38"/>
      <c r="E106" s="216"/>
      <c r="F106" s="38"/>
      <c r="G106" s="38"/>
      <c r="H106" s="38"/>
      <c r="I106" s="38"/>
      <c r="J106" s="38"/>
      <c r="K106" s="38"/>
      <c r="L106" s="38"/>
      <c r="M106" s="38"/>
      <c r="N106" s="38"/>
      <c r="O106" s="38"/>
      <c r="P106" s="83" t="s">
        <v>343</v>
      </c>
      <c r="Q106" s="38"/>
      <c r="R106" s="38"/>
      <c r="S106" s="38"/>
      <c r="T106" s="38"/>
      <c r="U106" s="38"/>
      <c r="V106" s="38"/>
      <c r="W106" s="38"/>
      <c r="X106" s="38"/>
      <c r="Y106" s="38"/>
      <c r="Z106" s="38"/>
      <c r="AA106" s="38"/>
      <c r="AB106" s="38"/>
      <c r="AC106" s="38"/>
      <c r="AD106" s="38"/>
      <c r="AE106" s="38"/>
      <c r="AF106" s="38"/>
      <c r="AG106" s="38"/>
      <c r="AH106" s="83" t="s">
        <v>343</v>
      </c>
      <c r="AI106" s="38"/>
      <c r="AJ106" s="38"/>
      <c r="AK106" s="38"/>
      <c r="AL106" s="38"/>
      <c r="AM106" s="38"/>
      <c r="AN106" s="38"/>
      <c r="AO106" s="38"/>
      <c r="AP106" s="38"/>
      <c r="AQ106" s="38"/>
      <c r="AR106" s="38"/>
      <c r="AS106" s="38"/>
      <c r="AT106" s="38"/>
      <c r="AU106" s="38"/>
    </row>
    <row r="107" spans="1:47" ht="4.5" customHeight="1" thickBot="1" x14ac:dyDescent="0.3">
      <c r="A107" s="26"/>
      <c r="B107" s="38"/>
      <c r="C107" s="83"/>
      <c r="D107" s="38"/>
      <c r="E107" s="216"/>
      <c r="F107" s="38"/>
      <c r="G107" s="38"/>
      <c r="H107" s="38"/>
      <c r="I107" s="38"/>
      <c r="J107" s="38"/>
      <c r="K107" s="38"/>
      <c r="L107" s="38"/>
      <c r="M107" s="38"/>
      <c r="N107" s="38"/>
      <c r="O107" s="38"/>
      <c r="P107" s="38"/>
      <c r="Q107" s="261"/>
      <c r="R107" s="261"/>
      <c r="S107" s="38"/>
      <c r="T107" s="38"/>
      <c r="U107" s="38"/>
      <c r="V107" s="38"/>
      <c r="W107" s="38"/>
      <c r="X107" s="38"/>
      <c r="Y107" s="38"/>
      <c r="Z107" s="38"/>
      <c r="AA107" s="38"/>
      <c r="AB107" s="38"/>
      <c r="AC107" s="38"/>
      <c r="AD107" s="38"/>
      <c r="AE107" s="38"/>
      <c r="AF107" s="38"/>
      <c r="AG107" s="38"/>
      <c r="AH107" s="38"/>
      <c r="AI107" s="38"/>
      <c r="AJ107" s="38"/>
      <c r="AK107" s="38"/>
      <c r="AL107" s="38"/>
      <c r="AM107" s="38"/>
      <c r="AN107" s="38"/>
      <c r="AO107" s="38"/>
      <c r="AP107" s="38"/>
      <c r="AQ107" s="38"/>
      <c r="AR107" s="38"/>
      <c r="AS107" s="38"/>
      <c r="AT107" s="38"/>
      <c r="AU107" s="38"/>
    </row>
    <row r="108" spans="1:47" ht="17.25" thickTop="1" thickBot="1" x14ac:dyDescent="0.3">
      <c r="A108" s="26"/>
      <c r="B108" s="38"/>
      <c r="C108" s="38"/>
      <c r="D108" s="38"/>
      <c r="E108" s="216"/>
      <c r="F108" s="220"/>
      <c r="G108" s="221"/>
      <c r="H108" s="898" t="s">
        <v>342</v>
      </c>
      <c r="I108" s="873"/>
      <c r="J108" s="873"/>
      <c r="K108" s="873"/>
      <c r="L108" s="873"/>
      <c r="M108" s="874"/>
      <c r="N108" s="38"/>
      <c r="O108" s="38"/>
      <c r="P108" s="38"/>
      <c r="Q108" s="909" t="s">
        <v>771</v>
      </c>
      <c r="R108" s="910"/>
      <c r="S108" s="910"/>
      <c r="T108" s="910"/>
      <c r="U108" s="910"/>
      <c r="V108" s="910"/>
      <c r="W108" s="910"/>
      <c r="X108" s="910"/>
      <c r="Y108" s="910"/>
      <c r="Z108" s="910"/>
      <c r="AA108" s="910"/>
      <c r="AB108" s="910"/>
      <c r="AC108" s="910"/>
      <c r="AD108" s="911"/>
      <c r="AE108" s="222"/>
      <c r="AF108" s="38"/>
      <c r="AG108" s="38"/>
      <c r="AH108" s="909" t="s">
        <v>771</v>
      </c>
      <c r="AI108" s="910"/>
      <c r="AJ108" s="910"/>
      <c r="AK108" s="910"/>
      <c r="AL108" s="910"/>
      <c r="AM108" s="910"/>
      <c r="AN108" s="910"/>
      <c r="AO108" s="910"/>
      <c r="AP108" s="910"/>
      <c r="AQ108" s="910"/>
      <c r="AR108" s="910"/>
      <c r="AS108" s="910"/>
      <c r="AT108" s="911"/>
      <c r="AU108" s="333"/>
    </row>
    <row r="109" spans="1:47" ht="48" customHeight="1" thickTop="1" x14ac:dyDescent="0.2">
      <c r="A109" s="26"/>
      <c r="B109" s="38"/>
      <c r="C109" s="730" t="s">
        <v>328</v>
      </c>
      <c r="D109" s="896" t="s">
        <v>757</v>
      </c>
      <c r="E109" s="719" t="s">
        <v>332</v>
      </c>
      <c r="F109" s="748" t="s">
        <v>349</v>
      </c>
      <c r="G109" s="748" t="s">
        <v>784</v>
      </c>
      <c r="H109" s="748" t="s">
        <v>785</v>
      </c>
      <c r="I109" s="748" t="s">
        <v>786</v>
      </c>
      <c r="J109" s="748" t="s">
        <v>787</v>
      </c>
      <c r="K109" s="748" t="s">
        <v>788</v>
      </c>
      <c r="L109" s="748" t="s">
        <v>789</v>
      </c>
      <c r="M109" s="720" t="s">
        <v>790</v>
      </c>
      <c r="N109" s="38"/>
      <c r="O109" s="38"/>
      <c r="P109" s="224" t="s">
        <v>332</v>
      </c>
      <c r="Q109" s="907" t="s">
        <v>333</v>
      </c>
      <c r="R109" s="902"/>
      <c r="S109" s="904" t="s">
        <v>334</v>
      </c>
      <c r="T109" s="905"/>
      <c r="U109" s="905"/>
      <c r="V109" s="908"/>
      <c r="W109" s="876" t="s">
        <v>335</v>
      </c>
      <c r="X109" s="902"/>
      <c r="Y109" s="902"/>
      <c r="Z109" s="902"/>
      <c r="AA109" s="904" t="s">
        <v>336</v>
      </c>
      <c r="AB109" s="905"/>
      <c r="AC109" s="905"/>
      <c r="AD109" s="906"/>
      <c r="AE109" s="266" t="s">
        <v>332</v>
      </c>
      <c r="AF109" s="38"/>
      <c r="AG109" s="38"/>
      <c r="AH109" s="262" t="s">
        <v>332</v>
      </c>
      <c r="AI109" s="904" t="s">
        <v>337</v>
      </c>
      <c r="AJ109" s="905"/>
      <c r="AK109" s="905"/>
      <c r="AL109" s="908"/>
      <c r="AM109" s="876" t="s">
        <v>338</v>
      </c>
      <c r="AN109" s="902"/>
      <c r="AO109" s="902"/>
      <c r="AP109" s="902"/>
      <c r="AQ109" s="904" t="s">
        <v>339</v>
      </c>
      <c r="AR109" s="905"/>
      <c r="AS109" s="905"/>
      <c r="AT109" s="906"/>
      <c r="AU109" s="225"/>
    </row>
    <row r="110" spans="1:47" ht="19.5" customHeight="1" x14ac:dyDescent="0.2">
      <c r="A110" s="26"/>
      <c r="B110" s="38"/>
      <c r="C110" s="721"/>
      <c r="D110" s="897"/>
      <c r="E110" s="749"/>
      <c r="F110" s="158" t="str">
        <f>'WK5a - Impact on Rates'!E59</f>
        <v>2016-17</v>
      </c>
      <c r="G110" s="158" t="str">
        <f>'WK5a - Impact on Rates'!F59</f>
        <v>2017-18</v>
      </c>
      <c r="H110" s="158" t="str">
        <f>'WK5a - Impact on Rates'!G59</f>
        <v>2018-19</v>
      </c>
      <c r="I110" s="158" t="str">
        <f>'WK5a - Impact on Rates'!H59</f>
        <v>2019-20</v>
      </c>
      <c r="J110" s="158" t="str">
        <f>'WK5a - Impact on Rates'!I59</f>
        <v>2020-21</v>
      </c>
      <c r="K110" s="158" t="str">
        <f>'WK5a - Impact on Rates'!J59</f>
        <v>2021-22</v>
      </c>
      <c r="L110" s="158" t="str">
        <f>'WK5a - Impact on Rates'!K59</f>
        <v>2022-23</v>
      </c>
      <c r="M110" s="722" t="str">
        <f>'WK5a - Impact on Rates'!L59</f>
        <v>2023-24</v>
      </c>
      <c r="N110" s="38"/>
      <c r="O110" s="38"/>
      <c r="P110" s="228" t="s">
        <v>72</v>
      </c>
      <c r="Q110" s="229" t="s">
        <v>45</v>
      </c>
      <c r="R110" s="230" t="s">
        <v>68</v>
      </c>
      <c r="S110" s="229" t="s">
        <v>45</v>
      </c>
      <c r="T110" s="231" t="s">
        <v>68</v>
      </c>
      <c r="U110" s="232" t="s">
        <v>46</v>
      </c>
      <c r="V110" s="233" t="s">
        <v>68</v>
      </c>
      <c r="W110" s="232" t="s">
        <v>45</v>
      </c>
      <c r="X110" s="234" t="s">
        <v>68</v>
      </c>
      <c r="Y110" s="231" t="s">
        <v>46</v>
      </c>
      <c r="Z110" s="230" t="s">
        <v>68</v>
      </c>
      <c r="AA110" s="229" t="s">
        <v>45</v>
      </c>
      <c r="AB110" s="231" t="s">
        <v>68</v>
      </c>
      <c r="AC110" s="231" t="s">
        <v>46</v>
      </c>
      <c r="AD110" s="235" t="s">
        <v>68</v>
      </c>
      <c r="AE110" s="267"/>
      <c r="AF110" s="38"/>
      <c r="AG110" s="38"/>
      <c r="AH110" s="268" t="s">
        <v>72</v>
      </c>
      <c r="AI110" s="229" t="s">
        <v>45</v>
      </c>
      <c r="AJ110" s="234" t="s">
        <v>68</v>
      </c>
      <c r="AK110" s="231" t="s">
        <v>46</v>
      </c>
      <c r="AL110" s="233" t="s">
        <v>68</v>
      </c>
      <c r="AM110" s="232" t="s">
        <v>45</v>
      </c>
      <c r="AN110" s="234" t="s">
        <v>68</v>
      </c>
      <c r="AO110" s="231" t="s">
        <v>46</v>
      </c>
      <c r="AP110" s="230" t="s">
        <v>68</v>
      </c>
      <c r="AQ110" s="229" t="s">
        <v>45</v>
      </c>
      <c r="AR110" s="234" t="s">
        <v>68</v>
      </c>
      <c r="AS110" s="231" t="s">
        <v>46</v>
      </c>
      <c r="AT110" s="235" t="s">
        <v>68</v>
      </c>
      <c r="AU110" s="332"/>
    </row>
    <row r="111" spans="1:47" ht="12.75" x14ac:dyDescent="0.2">
      <c r="A111" s="26"/>
      <c r="B111" s="38"/>
      <c r="C111" s="723" t="s">
        <v>14</v>
      </c>
      <c r="D111" s="23">
        <v>0</v>
      </c>
      <c r="E111" s="750">
        <v>50000</v>
      </c>
      <c r="F111" s="23">
        <v>569.63</v>
      </c>
      <c r="G111" s="23">
        <v>602.25</v>
      </c>
      <c r="H111" s="23">
        <f>+G111*1.025</f>
        <v>617.30624999999998</v>
      </c>
      <c r="I111" s="23">
        <f t="shared" ref="I111:M111" si="170">+H111*1.025</f>
        <v>632.7389062499999</v>
      </c>
      <c r="J111" s="23">
        <f t="shared" si="170"/>
        <v>648.55737890624982</v>
      </c>
      <c r="K111" s="23">
        <f t="shared" si="170"/>
        <v>664.77131337890603</v>
      </c>
      <c r="L111" s="23">
        <f t="shared" si="170"/>
        <v>681.39059621337867</v>
      </c>
      <c r="M111" s="724">
        <f t="shared" si="170"/>
        <v>698.42536111871311</v>
      </c>
      <c r="N111" s="38"/>
      <c r="O111" s="38"/>
      <c r="P111" s="239">
        <v>50000</v>
      </c>
      <c r="Q111" s="240">
        <f>IF(G111="","",IF(F111=0,"",G111-F111))</f>
        <v>32.620000000000005</v>
      </c>
      <c r="R111" s="241">
        <f t="shared" ref="R111:R124" si="171">IF(Q111="","",Q111/F111)</f>
        <v>5.726524235029757E-2</v>
      </c>
      <c r="S111" s="240">
        <f>IF(H111="","",IF(G111=0,"",H111-G111))</f>
        <v>15.056249999999977</v>
      </c>
      <c r="T111" s="242">
        <f t="shared" ref="T111:T124" si="172">IF(S111="","",S111/G111)</f>
        <v>2.4999999999999963E-2</v>
      </c>
      <c r="U111" s="243">
        <f>IF(S111="","",S111+Q111)</f>
        <v>47.676249999999982</v>
      </c>
      <c r="V111" s="244">
        <f t="shared" ref="V111:V124" si="173">IF(T111="","",U111/F111)</f>
        <v>8.3696873409054975E-2</v>
      </c>
      <c r="W111" s="243">
        <f>IF(I111="","",IF(H111=0,"",I111-H111))</f>
        <v>15.432656249999923</v>
      </c>
      <c r="X111" s="241">
        <f t="shared" ref="X111:X124" si="174">IF(W111="","",W111/H111)</f>
        <v>2.4999999999999876E-2</v>
      </c>
      <c r="Y111" s="245">
        <f>IF(W111="","",W111+U111)</f>
        <v>63.108906249999905</v>
      </c>
      <c r="Z111" s="241">
        <f t="shared" ref="Z111:Z124" si="175">IF(X111="","",Y111/F111)</f>
        <v>0.1107892952442812</v>
      </c>
      <c r="AA111" s="240">
        <f>IF(J111="","",IF(I111=0,"",J111-I111))</f>
        <v>15.818472656249924</v>
      </c>
      <c r="AB111" s="242">
        <f t="shared" ref="AB111:AB124" si="176">IF(AA111="","",AA111/I111)</f>
        <v>2.4999999999999883E-2</v>
      </c>
      <c r="AC111" s="245">
        <f>IF(AA111="","",AA111+Y111)</f>
        <v>78.927378906249828</v>
      </c>
      <c r="AD111" s="246">
        <f t="shared" ref="AD111:AD124" si="177">IF(AB111="","",AC111/F111)</f>
        <v>0.1385590276253881</v>
      </c>
      <c r="AE111" s="269">
        <v>50000</v>
      </c>
      <c r="AF111" s="38"/>
      <c r="AG111" s="38"/>
      <c r="AH111" s="269">
        <v>50000</v>
      </c>
      <c r="AI111" s="240">
        <f>IF(K111="","",IF(J111=0,"",K111-J111))</f>
        <v>16.213934472656206</v>
      </c>
      <c r="AJ111" s="241">
        <f t="shared" ref="AJ111:AJ124" si="178">IF(AI111="","",AI111/J111)</f>
        <v>2.4999999999999939E-2</v>
      </c>
      <c r="AK111" s="245">
        <f t="shared" ref="AK111:AK124" si="179">IF(AI111="","",AI111+AC111)</f>
        <v>95.141313378906034</v>
      </c>
      <c r="AL111" s="241">
        <f t="shared" ref="AL111:AL124" si="180">IF(AK111="","",AK111/F111)</f>
        <v>0.16702300331602274</v>
      </c>
      <c r="AM111" s="240">
        <f>IF(L111="","",IF(K111=0,"",L111-K111))</f>
        <v>16.619282834472642</v>
      </c>
      <c r="AN111" s="242">
        <f t="shared" ref="AN111:AN124" si="181">IF(AM111="","",AM111/K111)</f>
        <v>2.4999999999999988E-2</v>
      </c>
      <c r="AO111" s="243">
        <f t="shared" ref="AO111:AO124" si="182">IF(AM111="","",AM111+AK111)</f>
        <v>111.76059621337868</v>
      </c>
      <c r="AP111" s="244">
        <f t="shared" ref="AP111:AP124" si="183">IF(AO111="","",AO111/F111)</f>
        <v>0.1961985783989233</v>
      </c>
      <c r="AQ111" s="243">
        <f>IF(M111="","",IF(L111=0,"",M111-L111))</f>
        <v>17.034764905334441</v>
      </c>
      <c r="AR111" s="242">
        <f t="shared" ref="AR111:AR124" si="184">IF(AQ111="","",AQ111/L111)</f>
        <v>2.4999999999999963E-2</v>
      </c>
      <c r="AS111" s="243">
        <f t="shared" ref="AS111:AS124" si="185">IF(AQ111="","",AQ111+AO111)</f>
        <v>128.79536111871312</v>
      </c>
      <c r="AT111" s="246">
        <f t="shared" ref="AT111:AT124" si="186">IF(AS111="","",AS111/F111)</f>
        <v>0.22610354285889633</v>
      </c>
      <c r="AU111" s="321"/>
    </row>
    <row r="112" spans="1:47" ht="12.75" x14ac:dyDescent="0.2">
      <c r="A112" s="26"/>
      <c r="B112" s="38"/>
      <c r="C112" s="723" t="s">
        <v>319</v>
      </c>
      <c r="D112" s="175">
        <v>4</v>
      </c>
      <c r="E112" s="750">
        <v>150000</v>
      </c>
      <c r="F112" s="23">
        <v>835.49</v>
      </c>
      <c r="G112" s="23">
        <v>880.95</v>
      </c>
      <c r="H112" s="23">
        <f t="shared" ref="H112:M112" si="187">+G112*1.025</f>
        <v>902.97375</v>
      </c>
      <c r="I112" s="23">
        <f t="shared" si="187"/>
        <v>925.54809374999991</v>
      </c>
      <c r="J112" s="23">
        <f t="shared" si="187"/>
        <v>948.68679609374988</v>
      </c>
      <c r="K112" s="23">
        <f t="shared" si="187"/>
        <v>972.40396599609358</v>
      </c>
      <c r="L112" s="23">
        <f t="shared" si="187"/>
        <v>996.71406514599585</v>
      </c>
      <c r="M112" s="724">
        <f t="shared" si="187"/>
        <v>1021.6319167746457</v>
      </c>
      <c r="N112" s="38"/>
      <c r="O112" s="38"/>
      <c r="P112" s="239">
        <v>150000</v>
      </c>
      <c r="Q112" s="240">
        <f t="shared" ref="Q112:Q124" si="188">IF(G112="","",IF(F112=0,"",G112-F112))</f>
        <v>45.460000000000036</v>
      </c>
      <c r="R112" s="241">
        <f t="shared" si="171"/>
        <v>5.4411183856180247E-2</v>
      </c>
      <c r="S112" s="240">
        <f t="shared" ref="S112:S124" si="189">IF(H112="","",IF(G112=0,"",H112-G112))</f>
        <v>22.02374999999995</v>
      </c>
      <c r="T112" s="242">
        <f t="shared" si="172"/>
        <v>2.4999999999999942E-2</v>
      </c>
      <c r="U112" s="243">
        <f t="shared" ref="U112:U124" si="190">IF(S112="","",S112+Q112)</f>
        <v>67.483749999999986</v>
      </c>
      <c r="V112" s="244">
        <f t="shared" si="173"/>
        <v>8.0771463452584694E-2</v>
      </c>
      <c r="W112" s="243">
        <f t="shared" ref="W112:W124" si="191">IF(I112="","",IF(H112=0,"",I112-H112))</f>
        <v>22.574343749999912</v>
      </c>
      <c r="X112" s="241">
        <f t="shared" si="174"/>
        <v>2.4999999999999901E-2</v>
      </c>
      <c r="Y112" s="245">
        <f t="shared" ref="Y112:Y124" si="192">IF(W112="","",W112+U112)</f>
        <v>90.058093749999898</v>
      </c>
      <c r="Z112" s="241">
        <f t="shared" si="175"/>
        <v>0.10779075003889921</v>
      </c>
      <c r="AA112" s="240">
        <f t="shared" ref="AA112:AA124" si="193">IF(J112="","",IF(I112=0,"",J112-I112))</f>
        <v>23.138702343749969</v>
      </c>
      <c r="AB112" s="242">
        <f t="shared" si="176"/>
        <v>2.499999999999997E-2</v>
      </c>
      <c r="AC112" s="245">
        <f t="shared" ref="AC112:AC124" si="194">IF(AA112="","",AA112+Y112)</f>
        <v>113.19679609374987</v>
      </c>
      <c r="AD112" s="246">
        <f t="shared" si="177"/>
        <v>0.13548551878987164</v>
      </c>
      <c r="AE112" s="269">
        <v>150000</v>
      </c>
      <c r="AF112" s="38"/>
      <c r="AG112" s="38"/>
      <c r="AH112" s="269">
        <v>150000</v>
      </c>
      <c r="AI112" s="240">
        <f t="shared" ref="AI112:AI124" si="195">IF(K112="","",IF(J112=0,"",K112-J112))</f>
        <v>23.717169902343699</v>
      </c>
      <c r="AJ112" s="241">
        <f t="shared" si="178"/>
        <v>2.4999999999999949E-2</v>
      </c>
      <c r="AK112" s="245">
        <f t="shared" si="179"/>
        <v>136.91396599609357</v>
      </c>
      <c r="AL112" s="241">
        <f t="shared" si="180"/>
        <v>0.16387265675961837</v>
      </c>
      <c r="AM112" s="240">
        <f t="shared" ref="AM112:AM124" si="196">IF(L112="","",IF(K112=0,"",L112-K112))</f>
        <v>24.310099149902271</v>
      </c>
      <c r="AN112" s="242">
        <f t="shared" si="181"/>
        <v>2.4999999999999929E-2</v>
      </c>
      <c r="AO112" s="243">
        <f t="shared" si="182"/>
        <v>161.22406514599584</v>
      </c>
      <c r="AP112" s="244">
        <f t="shared" si="183"/>
        <v>0.19296947317860877</v>
      </c>
      <c r="AQ112" s="243">
        <f t="shared" ref="AQ112:AQ124" si="197">IF(M112="","",IF(L112=0,"",M112-L112))</f>
        <v>24.917851628649828</v>
      </c>
      <c r="AR112" s="242">
        <f t="shared" si="184"/>
        <v>2.4999999999999932E-2</v>
      </c>
      <c r="AS112" s="243">
        <f t="shared" si="185"/>
        <v>186.14191677464567</v>
      </c>
      <c r="AT112" s="246">
        <f t="shared" si="186"/>
        <v>0.22279371000807391</v>
      </c>
      <c r="AU112" s="321"/>
    </row>
    <row r="113" spans="1:47" ht="12.75" x14ac:dyDescent="0.2">
      <c r="A113" s="26"/>
      <c r="B113" s="38"/>
      <c r="C113" s="723" t="s">
        <v>320</v>
      </c>
      <c r="D113" s="175">
        <v>24</v>
      </c>
      <c r="E113" s="750">
        <v>250000</v>
      </c>
      <c r="F113" s="23">
        <v>1101.3599999999999</v>
      </c>
      <c r="G113" s="23">
        <v>1159.6500000000001</v>
      </c>
      <c r="H113" s="23">
        <f t="shared" ref="H113:M113" si="198">+G113*1.025</f>
        <v>1188.6412499999999</v>
      </c>
      <c r="I113" s="23">
        <f t="shared" si="198"/>
        <v>1218.3572812499997</v>
      </c>
      <c r="J113" s="23">
        <f t="shared" si="198"/>
        <v>1248.8162132812495</v>
      </c>
      <c r="K113" s="23">
        <f t="shared" si="198"/>
        <v>1280.0366186132806</v>
      </c>
      <c r="L113" s="23">
        <f t="shared" si="198"/>
        <v>1312.0375340786125</v>
      </c>
      <c r="M113" s="724">
        <f t="shared" si="198"/>
        <v>1344.8384724305777</v>
      </c>
      <c r="N113" s="38"/>
      <c r="O113" s="38"/>
      <c r="P113" s="239">
        <v>250000</v>
      </c>
      <c r="Q113" s="240">
        <f t="shared" si="188"/>
        <v>58.290000000000191</v>
      </c>
      <c r="R113" s="241">
        <f t="shared" si="171"/>
        <v>5.2925473959468471E-2</v>
      </c>
      <c r="S113" s="240">
        <f t="shared" si="189"/>
        <v>28.991249999999809</v>
      </c>
      <c r="T113" s="242">
        <f t="shared" si="172"/>
        <v>2.4999999999999835E-2</v>
      </c>
      <c r="U113" s="243">
        <f t="shared" si="190"/>
        <v>87.28125</v>
      </c>
      <c r="V113" s="244">
        <f t="shared" si="173"/>
        <v>7.9248610808455008E-2</v>
      </c>
      <c r="W113" s="243">
        <f t="shared" si="191"/>
        <v>29.716031249999787</v>
      </c>
      <c r="X113" s="241">
        <f t="shared" si="174"/>
        <v>2.4999999999999824E-2</v>
      </c>
      <c r="Y113" s="245">
        <f t="shared" si="192"/>
        <v>116.99728124999979</v>
      </c>
      <c r="Z113" s="241">
        <f t="shared" si="175"/>
        <v>0.1062298260786662</v>
      </c>
      <c r="AA113" s="240">
        <f t="shared" si="193"/>
        <v>30.458932031249788</v>
      </c>
      <c r="AB113" s="242">
        <f t="shared" si="176"/>
        <v>2.4999999999999831E-2</v>
      </c>
      <c r="AC113" s="245">
        <f t="shared" si="194"/>
        <v>147.45621328124957</v>
      </c>
      <c r="AD113" s="246">
        <f t="shared" si="177"/>
        <v>0.13388557173063267</v>
      </c>
      <c r="AE113" s="269">
        <v>250000</v>
      </c>
      <c r="AF113" s="38"/>
      <c r="AG113" s="38"/>
      <c r="AH113" s="269">
        <v>250000</v>
      </c>
      <c r="AI113" s="240">
        <f t="shared" si="195"/>
        <v>31.220405332031078</v>
      </c>
      <c r="AJ113" s="241">
        <f t="shared" si="178"/>
        <v>2.4999999999999873E-2</v>
      </c>
      <c r="AK113" s="245">
        <f t="shared" si="179"/>
        <v>178.67661861328065</v>
      </c>
      <c r="AL113" s="241">
        <f t="shared" si="180"/>
        <v>0.16223271102389833</v>
      </c>
      <c r="AM113" s="240">
        <f t="shared" si="196"/>
        <v>32.0009154653319</v>
      </c>
      <c r="AN113" s="242">
        <f t="shared" si="181"/>
        <v>2.4999999999999911E-2</v>
      </c>
      <c r="AO113" s="243">
        <f t="shared" si="182"/>
        <v>210.67753407861255</v>
      </c>
      <c r="AP113" s="244">
        <f t="shared" si="183"/>
        <v>0.19128852879949568</v>
      </c>
      <c r="AQ113" s="243">
        <f t="shared" si="197"/>
        <v>32.800938351965215</v>
      </c>
      <c r="AR113" s="242">
        <f t="shared" si="184"/>
        <v>2.4999999999999925E-2</v>
      </c>
      <c r="AS113" s="243">
        <f t="shared" si="185"/>
        <v>243.47847243057777</v>
      </c>
      <c r="AT113" s="246">
        <f t="shared" si="186"/>
        <v>0.22107074201948299</v>
      </c>
      <c r="AU113" s="321"/>
    </row>
    <row r="114" spans="1:47" ht="12.75" x14ac:dyDescent="0.2">
      <c r="A114" s="26"/>
      <c r="B114" s="38"/>
      <c r="C114" s="723" t="s">
        <v>321</v>
      </c>
      <c r="D114" s="175">
        <v>33</v>
      </c>
      <c r="E114" s="750">
        <v>350000</v>
      </c>
      <c r="F114" s="23">
        <v>1367.22</v>
      </c>
      <c r="G114" s="23">
        <v>1438.35</v>
      </c>
      <c r="H114" s="23">
        <f t="shared" ref="H114:M114" si="199">+G114*1.025</f>
        <v>1474.3087499999997</v>
      </c>
      <c r="I114" s="23">
        <f t="shared" si="199"/>
        <v>1511.1664687499995</v>
      </c>
      <c r="J114" s="23">
        <f t="shared" si="199"/>
        <v>1548.9456304687494</v>
      </c>
      <c r="K114" s="23">
        <f t="shared" si="199"/>
        <v>1587.669271230468</v>
      </c>
      <c r="L114" s="23">
        <f t="shared" si="199"/>
        <v>1627.3610030112295</v>
      </c>
      <c r="M114" s="724">
        <f t="shared" si="199"/>
        <v>1668.04502808651</v>
      </c>
      <c r="N114" s="38"/>
      <c r="O114" s="38"/>
      <c r="P114" s="239">
        <v>350000</v>
      </c>
      <c r="Q114" s="240">
        <f t="shared" si="188"/>
        <v>71.129999999999882</v>
      </c>
      <c r="R114" s="241">
        <f t="shared" si="171"/>
        <v>5.2025277570544523E-2</v>
      </c>
      <c r="S114" s="240">
        <f t="shared" si="189"/>
        <v>35.958749999999782</v>
      </c>
      <c r="T114" s="242">
        <f t="shared" si="172"/>
        <v>2.4999999999999849E-2</v>
      </c>
      <c r="U114" s="243">
        <f t="shared" si="190"/>
        <v>107.08874999999966</v>
      </c>
      <c r="V114" s="244">
        <f t="shared" si="173"/>
        <v>7.8325909509807973E-2</v>
      </c>
      <c r="W114" s="243">
        <f t="shared" si="191"/>
        <v>36.857718749999776</v>
      </c>
      <c r="X114" s="241">
        <f t="shared" si="174"/>
        <v>2.4999999999999852E-2</v>
      </c>
      <c r="Y114" s="245">
        <f t="shared" si="192"/>
        <v>143.94646874999944</v>
      </c>
      <c r="Z114" s="241">
        <f t="shared" si="175"/>
        <v>0.10528405724755302</v>
      </c>
      <c r="AA114" s="240">
        <f t="shared" si="193"/>
        <v>37.779161718749947</v>
      </c>
      <c r="AB114" s="242">
        <f t="shared" si="176"/>
        <v>2.4999999999999974E-2</v>
      </c>
      <c r="AC114" s="245">
        <f t="shared" si="194"/>
        <v>181.72563046874939</v>
      </c>
      <c r="AD114" s="246">
        <f t="shared" si="177"/>
        <v>0.13291615867874182</v>
      </c>
      <c r="AE114" s="269">
        <v>350000</v>
      </c>
      <c r="AF114" s="38"/>
      <c r="AG114" s="38"/>
      <c r="AH114" s="269">
        <v>350000</v>
      </c>
      <c r="AI114" s="240">
        <f t="shared" si="195"/>
        <v>38.723640761718571</v>
      </c>
      <c r="AJ114" s="241">
        <f t="shared" si="178"/>
        <v>2.4999999999999894E-2</v>
      </c>
      <c r="AK114" s="245">
        <f t="shared" si="179"/>
        <v>220.44927123046796</v>
      </c>
      <c r="AL114" s="241">
        <f t="shared" si="180"/>
        <v>0.16123906264571025</v>
      </c>
      <c r="AM114" s="240">
        <f t="shared" si="196"/>
        <v>39.691731780761529</v>
      </c>
      <c r="AN114" s="242">
        <f t="shared" si="181"/>
        <v>2.4999999999999894E-2</v>
      </c>
      <c r="AO114" s="243">
        <f t="shared" si="182"/>
        <v>260.14100301122949</v>
      </c>
      <c r="AP114" s="244">
        <f t="shared" si="183"/>
        <v>0.19027003921185287</v>
      </c>
      <c r="AQ114" s="243">
        <f t="shared" si="197"/>
        <v>40.684025075280488</v>
      </c>
      <c r="AR114" s="242">
        <f t="shared" si="184"/>
        <v>2.4999999999999845E-2</v>
      </c>
      <c r="AS114" s="243">
        <f t="shared" si="185"/>
        <v>300.82502808650997</v>
      </c>
      <c r="AT114" s="246">
        <f t="shared" si="186"/>
        <v>0.22002679019214902</v>
      </c>
      <c r="AU114" s="321"/>
    </row>
    <row r="115" spans="1:47" ht="12.75" x14ac:dyDescent="0.2">
      <c r="A115" s="26"/>
      <c r="B115" s="38"/>
      <c r="C115" s="723" t="s">
        <v>322</v>
      </c>
      <c r="D115" s="175">
        <v>55</v>
      </c>
      <c r="E115" s="750">
        <v>450000</v>
      </c>
      <c r="F115" s="23">
        <v>1633.08</v>
      </c>
      <c r="G115" s="23">
        <v>1717.05</v>
      </c>
      <c r="H115" s="23">
        <f t="shared" ref="H115:M115" si="200">+G115*1.025</f>
        <v>1759.9762499999997</v>
      </c>
      <c r="I115" s="23">
        <f t="shared" si="200"/>
        <v>1803.9756562499995</v>
      </c>
      <c r="J115" s="23">
        <f t="shared" si="200"/>
        <v>1849.0750476562494</v>
      </c>
      <c r="K115" s="23">
        <f t="shared" si="200"/>
        <v>1895.3019238476554</v>
      </c>
      <c r="L115" s="23">
        <f t="shared" si="200"/>
        <v>1942.6844719438466</v>
      </c>
      <c r="M115" s="724">
        <f t="shared" si="200"/>
        <v>1991.2515837424426</v>
      </c>
      <c r="N115" s="38"/>
      <c r="O115" s="38"/>
      <c r="P115" s="239">
        <v>450000</v>
      </c>
      <c r="Q115" s="240">
        <f t="shared" si="188"/>
        <v>83.970000000000027</v>
      </c>
      <c r="R115" s="241">
        <f t="shared" si="171"/>
        <v>5.1418179146153299E-2</v>
      </c>
      <c r="S115" s="240">
        <f t="shared" si="189"/>
        <v>42.926249999999754</v>
      </c>
      <c r="T115" s="242">
        <f t="shared" si="172"/>
        <v>2.4999999999999859E-2</v>
      </c>
      <c r="U115" s="243">
        <f t="shared" si="190"/>
        <v>126.89624999999978</v>
      </c>
      <c r="V115" s="244">
        <f t="shared" si="173"/>
        <v>7.7703633624806978E-2</v>
      </c>
      <c r="W115" s="243">
        <f t="shared" si="191"/>
        <v>43.999406249999765</v>
      </c>
      <c r="X115" s="241">
        <f t="shared" si="174"/>
        <v>2.499999999999987E-2</v>
      </c>
      <c r="Y115" s="245">
        <f t="shared" si="192"/>
        <v>170.89565624999955</v>
      </c>
      <c r="Z115" s="241">
        <f t="shared" si="175"/>
        <v>0.10464622446542701</v>
      </c>
      <c r="AA115" s="240">
        <f t="shared" si="193"/>
        <v>45.099391406249879</v>
      </c>
      <c r="AB115" s="242">
        <f t="shared" si="176"/>
        <v>2.4999999999999939E-2</v>
      </c>
      <c r="AC115" s="245">
        <f t="shared" si="194"/>
        <v>215.99504765624943</v>
      </c>
      <c r="AD115" s="246">
        <f t="shared" si="177"/>
        <v>0.13226238007706262</v>
      </c>
      <c r="AE115" s="269">
        <v>450000</v>
      </c>
      <c r="AF115" s="38"/>
      <c r="AG115" s="38"/>
      <c r="AH115" s="269">
        <v>450000</v>
      </c>
      <c r="AI115" s="240">
        <f t="shared" si="195"/>
        <v>46.226876191406063</v>
      </c>
      <c r="AJ115" s="241">
        <f t="shared" si="178"/>
        <v>2.4999999999999908E-2</v>
      </c>
      <c r="AK115" s="245">
        <f t="shared" si="179"/>
        <v>262.22192384765549</v>
      </c>
      <c r="AL115" s="241">
        <f t="shared" si="180"/>
        <v>0.1605689395789891</v>
      </c>
      <c r="AM115" s="240">
        <f t="shared" si="196"/>
        <v>47.382548096191158</v>
      </c>
      <c r="AN115" s="242">
        <f t="shared" si="181"/>
        <v>2.499999999999988E-2</v>
      </c>
      <c r="AO115" s="243">
        <f t="shared" si="182"/>
        <v>309.60447194384665</v>
      </c>
      <c r="AP115" s="244">
        <f t="shared" si="183"/>
        <v>0.18958316306846368</v>
      </c>
      <c r="AQ115" s="243">
        <f t="shared" si="197"/>
        <v>48.567111798595988</v>
      </c>
      <c r="AR115" s="242">
        <f t="shared" si="184"/>
        <v>2.4999999999999908E-2</v>
      </c>
      <c r="AS115" s="243">
        <f t="shared" si="185"/>
        <v>358.17158374244264</v>
      </c>
      <c r="AT115" s="246">
        <f t="shared" si="186"/>
        <v>0.21932274214517516</v>
      </c>
      <c r="AU115" s="321"/>
    </row>
    <row r="116" spans="1:47" ht="12.75" x14ac:dyDescent="0.2">
      <c r="A116" s="26"/>
      <c r="B116" s="38"/>
      <c r="C116" s="723" t="s">
        <v>323</v>
      </c>
      <c r="D116" s="175">
        <v>62</v>
      </c>
      <c r="E116" s="750">
        <v>550000</v>
      </c>
      <c r="F116" s="23">
        <v>1898.95</v>
      </c>
      <c r="G116" s="23">
        <v>1995.76</v>
      </c>
      <c r="H116" s="23">
        <f t="shared" ref="H116:M116" si="201">+G116*1.025</f>
        <v>2045.6539999999998</v>
      </c>
      <c r="I116" s="23">
        <f t="shared" si="201"/>
        <v>2096.7953499999994</v>
      </c>
      <c r="J116" s="23">
        <f t="shared" si="201"/>
        <v>2149.2152337499992</v>
      </c>
      <c r="K116" s="23">
        <f t="shared" si="201"/>
        <v>2202.9456145937488</v>
      </c>
      <c r="L116" s="23">
        <f t="shared" si="201"/>
        <v>2258.0192549585922</v>
      </c>
      <c r="M116" s="724">
        <f t="shared" si="201"/>
        <v>2314.4697363325567</v>
      </c>
      <c r="N116" s="38"/>
      <c r="O116" s="38"/>
      <c r="P116" s="239">
        <v>550000</v>
      </c>
      <c r="Q116" s="240">
        <f t="shared" si="188"/>
        <v>96.809999999999945</v>
      </c>
      <c r="R116" s="241">
        <f t="shared" si="171"/>
        <v>5.0980805181810973E-2</v>
      </c>
      <c r="S116" s="240">
        <f t="shared" si="189"/>
        <v>49.893999999999778</v>
      </c>
      <c r="T116" s="242">
        <f t="shared" si="172"/>
        <v>2.499999999999989E-2</v>
      </c>
      <c r="U116" s="243">
        <f t="shared" si="190"/>
        <v>146.70399999999972</v>
      </c>
      <c r="V116" s="244">
        <f t="shared" si="173"/>
        <v>7.7255325311356135E-2</v>
      </c>
      <c r="W116" s="243">
        <f t="shared" si="191"/>
        <v>51.141349999999647</v>
      </c>
      <c r="X116" s="241">
        <f t="shared" si="174"/>
        <v>2.4999999999999831E-2</v>
      </c>
      <c r="Y116" s="245">
        <f t="shared" si="192"/>
        <v>197.84534999999937</v>
      </c>
      <c r="Z116" s="241">
        <f t="shared" si="175"/>
        <v>0.10418670844413985</v>
      </c>
      <c r="AA116" s="240">
        <f t="shared" si="193"/>
        <v>52.419883749999826</v>
      </c>
      <c r="AB116" s="242">
        <f t="shared" si="176"/>
        <v>2.4999999999999925E-2</v>
      </c>
      <c r="AC116" s="245">
        <f t="shared" si="194"/>
        <v>250.2652337499992</v>
      </c>
      <c r="AD116" s="246">
        <f t="shared" si="177"/>
        <v>0.13179137615524325</v>
      </c>
      <c r="AE116" s="269">
        <v>550000</v>
      </c>
      <c r="AF116" s="38"/>
      <c r="AG116" s="38"/>
      <c r="AH116" s="269">
        <v>550000</v>
      </c>
      <c r="AI116" s="240">
        <f t="shared" si="195"/>
        <v>53.730380843749572</v>
      </c>
      <c r="AJ116" s="241">
        <f t="shared" si="178"/>
        <v>2.4999999999999811E-2</v>
      </c>
      <c r="AK116" s="245">
        <f t="shared" si="179"/>
        <v>303.99561459374877</v>
      </c>
      <c r="AL116" s="241">
        <f t="shared" si="180"/>
        <v>0.16008616055912414</v>
      </c>
      <c r="AM116" s="240">
        <f t="shared" si="196"/>
        <v>55.073640364843413</v>
      </c>
      <c r="AN116" s="242">
        <f t="shared" si="181"/>
        <v>2.4999999999999859E-2</v>
      </c>
      <c r="AO116" s="243">
        <f t="shared" si="182"/>
        <v>359.06925495859218</v>
      </c>
      <c r="AP116" s="244">
        <f t="shared" si="183"/>
        <v>0.18908831457310207</v>
      </c>
      <c r="AQ116" s="243">
        <f t="shared" si="197"/>
        <v>56.450481373964521</v>
      </c>
      <c r="AR116" s="242">
        <f t="shared" si="184"/>
        <v>2.4999999999999873E-2</v>
      </c>
      <c r="AS116" s="243">
        <f t="shared" si="185"/>
        <v>415.5197363325567</v>
      </c>
      <c r="AT116" s="246">
        <f t="shared" si="186"/>
        <v>0.21881552243742947</v>
      </c>
      <c r="AU116" s="321"/>
    </row>
    <row r="117" spans="1:47" ht="12.75" x14ac:dyDescent="0.2">
      <c r="A117" s="26"/>
      <c r="B117" s="38"/>
      <c r="C117" s="723" t="s">
        <v>324</v>
      </c>
      <c r="D117" s="175">
        <v>46</v>
      </c>
      <c r="E117" s="750">
        <v>650000</v>
      </c>
      <c r="F117" s="23">
        <v>2164.81</v>
      </c>
      <c r="G117" s="23">
        <v>2274.46</v>
      </c>
      <c r="H117" s="23">
        <f t="shared" ref="H117:M117" si="202">+G117*1.025</f>
        <v>2331.3215</v>
      </c>
      <c r="I117" s="23">
        <f t="shared" si="202"/>
        <v>2389.6045374999999</v>
      </c>
      <c r="J117" s="23">
        <f t="shared" si="202"/>
        <v>2449.3446509374999</v>
      </c>
      <c r="K117" s="23">
        <f t="shared" si="202"/>
        <v>2510.5782672109372</v>
      </c>
      <c r="L117" s="23">
        <f t="shared" si="202"/>
        <v>2573.3427238912104</v>
      </c>
      <c r="M117" s="724">
        <f t="shared" si="202"/>
        <v>2637.6762919884904</v>
      </c>
      <c r="N117" s="38"/>
      <c r="O117" s="38"/>
      <c r="P117" s="239">
        <v>650000</v>
      </c>
      <c r="Q117" s="240">
        <f t="shared" si="188"/>
        <v>109.65000000000009</v>
      </c>
      <c r="R117" s="241">
        <f t="shared" si="171"/>
        <v>5.0651096401069885E-2</v>
      </c>
      <c r="S117" s="240">
        <f t="shared" si="189"/>
        <v>56.861499999999978</v>
      </c>
      <c r="T117" s="242">
        <f t="shared" si="172"/>
        <v>2.4999999999999991E-2</v>
      </c>
      <c r="U117" s="243">
        <f t="shared" si="190"/>
        <v>166.51150000000007</v>
      </c>
      <c r="V117" s="244">
        <f t="shared" si="173"/>
        <v>7.6917373811096618E-2</v>
      </c>
      <c r="W117" s="243">
        <f t="shared" si="191"/>
        <v>58.283037499999864</v>
      </c>
      <c r="X117" s="241">
        <f t="shared" si="174"/>
        <v>2.4999999999999942E-2</v>
      </c>
      <c r="Y117" s="245">
        <f t="shared" si="192"/>
        <v>224.79453749999993</v>
      </c>
      <c r="Z117" s="241">
        <f t="shared" si="175"/>
        <v>0.10384030815637398</v>
      </c>
      <c r="AA117" s="240">
        <f t="shared" si="193"/>
        <v>59.740113437499986</v>
      </c>
      <c r="AB117" s="242">
        <f t="shared" si="176"/>
        <v>2.4999999999999994E-2</v>
      </c>
      <c r="AC117" s="245">
        <f t="shared" si="194"/>
        <v>284.53465093749992</v>
      </c>
      <c r="AD117" s="246">
        <f t="shared" si="177"/>
        <v>0.13143631586028331</v>
      </c>
      <c r="AE117" s="269">
        <v>650000</v>
      </c>
      <c r="AF117" s="38"/>
      <c r="AG117" s="38"/>
      <c r="AH117" s="269">
        <v>650000</v>
      </c>
      <c r="AI117" s="240">
        <f t="shared" si="195"/>
        <v>61.233616273437292</v>
      </c>
      <c r="AJ117" s="241">
        <f t="shared" si="178"/>
        <v>2.4999999999999918E-2</v>
      </c>
      <c r="AK117" s="245">
        <f t="shared" si="179"/>
        <v>345.76826721093721</v>
      </c>
      <c r="AL117" s="241">
        <f t="shared" si="180"/>
        <v>0.15972222375679029</v>
      </c>
      <c r="AM117" s="240">
        <f t="shared" si="196"/>
        <v>62.76445668027327</v>
      </c>
      <c r="AN117" s="242">
        <f t="shared" si="181"/>
        <v>2.4999999999999935E-2</v>
      </c>
      <c r="AO117" s="243">
        <f t="shared" si="182"/>
        <v>408.53272389121048</v>
      </c>
      <c r="AP117" s="244">
        <f t="shared" si="183"/>
        <v>0.18871527935071</v>
      </c>
      <c r="AQ117" s="243">
        <f t="shared" si="197"/>
        <v>64.333568097280022</v>
      </c>
      <c r="AR117" s="242">
        <f t="shared" si="184"/>
        <v>2.4999999999999908E-2</v>
      </c>
      <c r="AS117" s="243">
        <f t="shared" si="185"/>
        <v>472.8662919884905</v>
      </c>
      <c r="AT117" s="246">
        <f t="shared" si="186"/>
        <v>0.21843316133447763</v>
      </c>
      <c r="AU117" s="321"/>
    </row>
    <row r="118" spans="1:47" ht="12.75" x14ac:dyDescent="0.2">
      <c r="A118" s="26"/>
      <c r="B118" s="38"/>
      <c r="C118" s="723" t="s">
        <v>325</v>
      </c>
      <c r="D118" s="175">
        <v>50</v>
      </c>
      <c r="E118" s="750">
        <v>750000</v>
      </c>
      <c r="F118" s="23">
        <v>2430.67</v>
      </c>
      <c r="G118" s="23">
        <v>2553.16</v>
      </c>
      <c r="H118" s="23">
        <f t="shared" ref="H118:I118" si="203">+G118*1.025</f>
        <v>2616.9889999999996</v>
      </c>
      <c r="I118" s="23">
        <f t="shared" si="203"/>
        <v>2682.4137249999994</v>
      </c>
      <c r="J118" s="23">
        <f>+I118*1.025</f>
        <v>2749.4740681249991</v>
      </c>
      <c r="K118" s="23">
        <f t="shared" ref="K118:M118" si="204">+J118*1.025</f>
        <v>2818.2109198281237</v>
      </c>
      <c r="L118" s="23">
        <f t="shared" si="204"/>
        <v>2888.6661928238263</v>
      </c>
      <c r="M118" s="724">
        <f t="shared" si="204"/>
        <v>2960.8828476444219</v>
      </c>
      <c r="N118" s="38"/>
      <c r="O118" s="38"/>
      <c r="P118" s="239">
        <v>750000</v>
      </c>
      <c r="Q118" s="240">
        <f t="shared" si="188"/>
        <v>122.48999999999978</v>
      </c>
      <c r="R118" s="241">
        <f t="shared" si="171"/>
        <v>5.0393512899735371E-2</v>
      </c>
      <c r="S118" s="240">
        <f t="shared" si="189"/>
        <v>63.828999999999724</v>
      </c>
      <c r="T118" s="242">
        <f t="shared" si="172"/>
        <v>2.4999999999999894E-2</v>
      </c>
      <c r="U118" s="243">
        <f t="shared" si="190"/>
        <v>186.31899999999951</v>
      </c>
      <c r="V118" s="244">
        <f t="shared" si="173"/>
        <v>7.6653350722228647E-2</v>
      </c>
      <c r="W118" s="243">
        <f t="shared" si="191"/>
        <v>65.424724999999853</v>
      </c>
      <c r="X118" s="241">
        <f t="shared" si="174"/>
        <v>2.4999999999999949E-2</v>
      </c>
      <c r="Y118" s="245">
        <f t="shared" si="192"/>
        <v>251.74372499999936</v>
      </c>
      <c r="Z118" s="241">
        <f t="shared" si="175"/>
        <v>0.10356968449028431</v>
      </c>
      <c r="AA118" s="240">
        <f t="shared" si="193"/>
        <v>67.06034312499969</v>
      </c>
      <c r="AB118" s="242">
        <f t="shared" si="176"/>
        <v>2.499999999999989E-2</v>
      </c>
      <c r="AC118" s="245">
        <f t="shared" si="194"/>
        <v>318.80406812499905</v>
      </c>
      <c r="AD118" s="246">
        <f t="shared" si="177"/>
        <v>0.1311589266025413</v>
      </c>
      <c r="AE118" s="269">
        <v>750000</v>
      </c>
      <c r="AF118" s="38"/>
      <c r="AG118" s="38"/>
      <c r="AH118" s="269">
        <v>750000</v>
      </c>
      <c r="AI118" s="240">
        <f t="shared" si="195"/>
        <v>68.736851703124557</v>
      </c>
      <c r="AJ118" s="241">
        <f t="shared" si="178"/>
        <v>2.4999999999999849E-2</v>
      </c>
      <c r="AK118" s="245">
        <f t="shared" si="179"/>
        <v>387.54091982812361</v>
      </c>
      <c r="AL118" s="241">
        <f t="shared" si="180"/>
        <v>0.15943789976760464</v>
      </c>
      <c r="AM118" s="240">
        <f t="shared" si="196"/>
        <v>70.455272995702671</v>
      </c>
      <c r="AN118" s="242">
        <f t="shared" si="181"/>
        <v>2.4999999999999852E-2</v>
      </c>
      <c r="AO118" s="243">
        <f t="shared" si="182"/>
        <v>457.99619282382628</v>
      </c>
      <c r="AP118" s="244">
        <f t="shared" si="183"/>
        <v>0.18842384726179459</v>
      </c>
      <c r="AQ118" s="243">
        <f t="shared" si="197"/>
        <v>72.216654820595522</v>
      </c>
      <c r="AR118" s="242">
        <f t="shared" si="184"/>
        <v>2.4999999999999953E-2</v>
      </c>
      <c r="AS118" s="243">
        <f t="shared" si="185"/>
        <v>530.2128476444218</v>
      </c>
      <c r="AT118" s="246">
        <f t="shared" si="186"/>
        <v>0.2181344434433394</v>
      </c>
      <c r="AU118" s="321"/>
    </row>
    <row r="119" spans="1:47" ht="12.75" x14ac:dyDescent="0.2">
      <c r="A119" s="26"/>
      <c r="B119" s="38"/>
      <c r="C119" s="723" t="s">
        <v>326</v>
      </c>
      <c r="D119" s="175">
        <v>33</v>
      </c>
      <c r="E119" s="750">
        <v>850000</v>
      </c>
      <c r="F119" s="23">
        <v>2696.54</v>
      </c>
      <c r="G119" s="23">
        <v>2831.86</v>
      </c>
      <c r="H119" s="23">
        <f t="shared" ref="H119:M119" si="205">+G119*1.025</f>
        <v>2902.6565000000001</v>
      </c>
      <c r="I119" s="23">
        <f t="shared" si="205"/>
        <v>2975.2229124999999</v>
      </c>
      <c r="J119" s="23">
        <f t="shared" si="205"/>
        <v>3049.6034853124997</v>
      </c>
      <c r="K119" s="23">
        <f t="shared" si="205"/>
        <v>3125.843572445312</v>
      </c>
      <c r="L119" s="23">
        <f t="shared" si="205"/>
        <v>3203.9896617564445</v>
      </c>
      <c r="M119" s="724">
        <f t="shared" si="205"/>
        <v>3284.0894033003556</v>
      </c>
      <c r="N119" s="38"/>
      <c r="O119" s="38"/>
      <c r="P119" s="239">
        <v>850000</v>
      </c>
      <c r="Q119" s="240">
        <f t="shared" si="188"/>
        <v>135.32000000000016</v>
      </c>
      <c r="R119" s="241">
        <f t="shared" si="171"/>
        <v>5.0182826881856067E-2</v>
      </c>
      <c r="S119" s="240">
        <f t="shared" si="189"/>
        <v>70.796499999999924</v>
      </c>
      <c r="T119" s="242">
        <f t="shared" si="172"/>
        <v>2.4999999999999974E-2</v>
      </c>
      <c r="U119" s="243">
        <f t="shared" si="190"/>
        <v>206.11650000000009</v>
      </c>
      <c r="V119" s="244">
        <f t="shared" si="173"/>
        <v>7.6437397553902442E-2</v>
      </c>
      <c r="W119" s="243">
        <f t="shared" si="191"/>
        <v>72.566412499999842</v>
      </c>
      <c r="X119" s="241">
        <f t="shared" si="174"/>
        <v>2.4999999999999946E-2</v>
      </c>
      <c r="Y119" s="245">
        <f t="shared" si="192"/>
        <v>278.68291249999993</v>
      </c>
      <c r="Z119" s="241">
        <f t="shared" si="175"/>
        <v>0.10334833249274994</v>
      </c>
      <c r="AA119" s="240">
        <f t="shared" si="193"/>
        <v>74.38057281249985</v>
      </c>
      <c r="AB119" s="242">
        <f t="shared" si="176"/>
        <v>2.4999999999999949E-2</v>
      </c>
      <c r="AC119" s="245">
        <f t="shared" si="194"/>
        <v>353.06348531249978</v>
      </c>
      <c r="AD119" s="246">
        <f t="shared" si="177"/>
        <v>0.13093204080506865</v>
      </c>
      <c r="AE119" s="269">
        <v>850000</v>
      </c>
      <c r="AF119" s="38"/>
      <c r="AG119" s="38"/>
      <c r="AH119" s="269">
        <v>850000</v>
      </c>
      <c r="AI119" s="240">
        <f t="shared" si="195"/>
        <v>76.240087132812278</v>
      </c>
      <c r="AJ119" s="241">
        <f t="shared" si="178"/>
        <v>2.4999999999999929E-2</v>
      </c>
      <c r="AK119" s="245">
        <f t="shared" si="179"/>
        <v>429.30357244531206</v>
      </c>
      <c r="AL119" s="241">
        <f t="shared" si="180"/>
        <v>0.15920534182519527</v>
      </c>
      <c r="AM119" s="240">
        <f t="shared" si="196"/>
        <v>78.146089311132528</v>
      </c>
      <c r="AN119" s="242">
        <f t="shared" si="181"/>
        <v>2.4999999999999911E-2</v>
      </c>
      <c r="AO119" s="243">
        <f t="shared" si="182"/>
        <v>507.44966175644458</v>
      </c>
      <c r="AP119" s="244">
        <f t="shared" si="183"/>
        <v>0.18818547537082506</v>
      </c>
      <c r="AQ119" s="243">
        <f t="shared" si="197"/>
        <v>80.099741543911023</v>
      </c>
      <c r="AR119" s="242">
        <f t="shared" si="184"/>
        <v>2.499999999999997E-2</v>
      </c>
      <c r="AS119" s="243">
        <f t="shared" si="185"/>
        <v>587.54940330035561</v>
      </c>
      <c r="AT119" s="246">
        <f t="shared" si="186"/>
        <v>0.21789011225509564</v>
      </c>
      <c r="AU119" s="321"/>
    </row>
    <row r="120" spans="1:47" ht="12.75" x14ac:dyDescent="0.2">
      <c r="A120" s="26"/>
      <c r="B120" s="38"/>
      <c r="C120" s="723" t="s">
        <v>327</v>
      </c>
      <c r="D120" s="175">
        <v>31</v>
      </c>
      <c r="E120" s="750">
        <v>950000</v>
      </c>
      <c r="F120" s="23">
        <v>2962.4</v>
      </c>
      <c r="G120" s="23">
        <v>3110.56</v>
      </c>
      <c r="H120" s="23">
        <f t="shared" ref="H120:M120" si="206">+G120*1.025</f>
        <v>3188.3239999999996</v>
      </c>
      <c r="I120" s="23">
        <f t="shared" si="206"/>
        <v>3268.0320999999994</v>
      </c>
      <c r="J120" s="23">
        <f t="shared" si="206"/>
        <v>3349.732902499999</v>
      </c>
      <c r="K120" s="23">
        <f t="shared" si="206"/>
        <v>3433.4762250624985</v>
      </c>
      <c r="L120" s="23">
        <f t="shared" si="206"/>
        <v>3519.3131306890609</v>
      </c>
      <c r="M120" s="724">
        <f t="shared" si="206"/>
        <v>3607.295958956287</v>
      </c>
      <c r="N120" s="38"/>
      <c r="O120" s="38"/>
      <c r="P120" s="239">
        <v>950000</v>
      </c>
      <c r="Q120" s="240">
        <f t="shared" si="188"/>
        <v>148.15999999999985</v>
      </c>
      <c r="R120" s="241">
        <f t="shared" si="171"/>
        <v>5.0013502565487394E-2</v>
      </c>
      <c r="S120" s="240">
        <f t="shared" si="189"/>
        <v>77.763999999999669</v>
      </c>
      <c r="T120" s="242">
        <f t="shared" si="172"/>
        <v>2.4999999999999894E-2</v>
      </c>
      <c r="U120" s="243">
        <f t="shared" si="190"/>
        <v>225.92399999999952</v>
      </c>
      <c r="V120" s="244">
        <f t="shared" si="173"/>
        <v>7.6263840129624463E-2</v>
      </c>
      <c r="W120" s="243">
        <f t="shared" si="191"/>
        <v>79.708099999999831</v>
      </c>
      <c r="X120" s="241">
        <f t="shared" si="174"/>
        <v>2.4999999999999949E-2</v>
      </c>
      <c r="Y120" s="245">
        <f t="shared" si="192"/>
        <v>305.63209999999935</v>
      </c>
      <c r="Z120" s="241">
        <f t="shared" si="175"/>
        <v>0.10317043613286503</v>
      </c>
      <c r="AA120" s="240">
        <f t="shared" si="193"/>
        <v>81.700802499999554</v>
      </c>
      <c r="AB120" s="242">
        <f t="shared" si="176"/>
        <v>2.4999999999999866E-2</v>
      </c>
      <c r="AC120" s="245">
        <f t="shared" si="194"/>
        <v>387.33290249999891</v>
      </c>
      <c r="AD120" s="246">
        <f t="shared" si="177"/>
        <v>0.1307496970361865</v>
      </c>
      <c r="AE120" s="269">
        <v>950000</v>
      </c>
      <c r="AF120" s="38"/>
      <c r="AG120" s="38"/>
      <c r="AH120" s="269">
        <v>950000</v>
      </c>
      <c r="AI120" s="240">
        <f t="shared" si="195"/>
        <v>83.743322562499543</v>
      </c>
      <c r="AJ120" s="241">
        <f t="shared" si="178"/>
        <v>2.499999999999987E-2</v>
      </c>
      <c r="AK120" s="245">
        <f t="shared" si="179"/>
        <v>471.07622506249845</v>
      </c>
      <c r="AL120" s="241">
        <f t="shared" si="180"/>
        <v>0.15901843946209102</v>
      </c>
      <c r="AM120" s="240">
        <f t="shared" si="196"/>
        <v>85.836905626562384</v>
      </c>
      <c r="AN120" s="242">
        <f t="shared" si="181"/>
        <v>2.4999999999999977E-2</v>
      </c>
      <c r="AO120" s="243">
        <f t="shared" si="182"/>
        <v>556.91313068906084</v>
      </c>
      <c r="AP120" s="244">
        <f t="shared" si="183"/>
        <v>0.18799390044864328</v>
      </c>
      <c r="AQ120" s="243">
        <f t="shared" si="197"/>
        <v>87.982828267226068</v>
      </c>
      <c r="AR120" s="242">
        <f t="shared" si="184"/>
        <v>2.499999999999987E-2</v>
      </c>
      <c r="AS120" s="243">
        <f t="shared" si="185"/>
        <v>644.8959589562869</v>
      </c>
      <c r="AT120" s="246">
        <f t="shared" si="186"/>
        <v>0.21769374795985919</v>
      </c>
      <c r="AU120" s="321"/>
    </row>
    <row r="121" spans="1:47" ht="12.75" x14ac:dyDescent="0.2">
      <c r="A121" s="26"/>
      <c r="B121" s="38"/>
      <c r="C121" s="723" t="s">
        <v>329</v>
      </c>
      <c r="D121" s="175">
        <v>40</v>
      </c>
      <c r="E121" s="750">
        <v>1250000</v>
      </c>
      <c r="F121" s="23">
        <v>3759.99</v>
      </c>
      <c r="G121" s="23">
        <v>3946.66</v>
      </c>
      <c r="H121" s="23">
        <f t="shared" ref="H121:M121" si="207">+G121*1.025</f>
        <v>4045.3264999999997</v>
      </c>
      <c r="I121" s="23">
        <f t="shared" si="207"/>
        <v>4146.4596624999995</v>
      </c>
      <c r="J121" s="23">
        <f t="shared" si="207"/>
        <v>4250.121154062499</v>
      </c>
      <c r="K121" s="23">
        <f t="shared" si="207"/>
        <v>4356.3741829140608</v>
      </c>
      <c r="L121" s="23">
        <f t="shared" si="207"/>
        <v>4465.2835374869119</v>
      </c>
      <c r="M121" s="724">
        <f t="shared" si="207"/>
        <v>4576.9156259240845</v>
      </c>
      <c r="N121" s="38"/>
      <c r="O121" s="38"/>
      <c r="P121" s="239">
        <v>1250000</v>
      </c>
      <c r="Q121" s="240">
        <f t="shared" si="188"/>
        <v>186.67000000000007</v>
      </c>
      <c r="R121" s="241">
        <f t="shared" si="171"/>
        <v>4.9646408634065539E-2</v>
      </c>
      <c r="S121" s="240">
        <f t="shared" si="189"/>
        <v>98.666499999999814</v>
      </c>
      <c r="T121" s="242">
        <f t="shared" si="172"/>
        <v>2.4999999999999953E-2</v>
      </c>
      <c r="U121" s="243">
        <f t="shared" si="190"/>
        <v>285.33649999999989</v>
      </c>
      <c r="V121" s="244">
        <f t="shared" si="173"/>
        <v>7.5887568849917125E-2</v>
      </c>
      <c r="W121" s="243">
        <f t="shared" si="191"/>
        <v>101.1331624999998</v>
      </c>
      <c r="X121" s="241">
        <f t="shared" si="174"/>
        <v>2.4999999999999953E-2</v>
      </c>
      <c r="Y121" s="245">
        <f t="shared" si="192"/>
        <v>386.46966249999969</v>
      </c>
      <c r="Z121" s="241">
        <f t="shared" si="175"/>
        <v>0.10278475807116501</v>
      </c>
      <c r="AA121" s="240">
        <f t="shared" si="193"/>
        <v>103.66149156249958</v>
      </c>
      <c r="AB121" s="242">
        <f t="shared" si="176"/>
        <v>2.4999999999999901E-2</v>
      </c>
      <c r="AC121" s="245">
        <f t="shared" si="194"/>
        <v>490.13115406249926</v>
      </c>
      <c r="AD121" s="246">
        <f t="shared" si="177"/>
        <v>0.13035437702294403</v>
      </c>
      <c r="AE121" s="269">
        <v>1250000</v>
      </c>
      <c r="AF121" s="38"/>
      <c r="AG121" s="38"/>
      <c r="AH121" s="269">
        <v>1250000</v>
      </c>
      <c r="AI121" s="240">
        <f t="shared" si="195"/>
        <v>106.25302885156179</v>
      </c>
      <c r="AJ121" s="241">
        <f t="shared" si="178"/>
        <v>2.4999999999999838E-2</v>
      </c>
      <c r="AK121" s="245">
        <f t="shared" si="179"/>
        <v>596.38418291406106</v>
      </c>
      <c r="AL121" s="241">
        <f t="shared" si="180"/>
        <v>0.15861323644851744</v>
      </c>
      <c r="AM121" s="240">
        <f t="shared" si="196"/>
        <v>108.90935457285104</v>
      </c>
      <c r="AN121" s="242">
        <f t="shared" si="181"/>
        <v>2.499999999999989E-2</v>
      </c>
      <c r="AO121" s="243">
        <f t="shared" si="182"/>
        <v>705.2935374869121</v>
      </c>
      <c r="AP121" s="244">
        <f t="shared" si="183"/>
        <v>0.18757856735973025</v>
      </c>
      <c r="AQ121" s="243">
        <f t="shared" si="197"/>
        <v>111.63208843717257</v>
      </c>
      <c r="AR121" s="242">
        <f t="shared" si="184"/>
        <v>2.4999999999999949E-2</v>
      </c>
      <c r="AS121" s="243">
        <f t="shared" si="185"/>
        <v>816.92562592408467</v>
      </c>
      <c r="AT121" s="246">
        <f t="shared" si="186"/>
        <v>0.21726803154372346</v>
      </c>
      <c r="AU121" s="321"/>
    </row>
    <row r="122" spans="1:47" ht="12.75" x14ac:dyDescent="0.2">
      <c r="A122" s="26"/>
      <c r="B122" s="38"/>
      <c r="C122" s="723" t="s">
        <v>330</v>
      </c>
      <c r="D122" s="175">
        <v>17</v>
      </c>
      <c r="E122" s="750">
        <v>1750000</v>
      </c>
      <c r="F122" s="23">
        <v>5089.3</v>
      </c>
      <c r="G122" s="23">
        <v>5340.17</v>
      </c>
      <c r="H122" s="23">
        <f t="shared" ref="H122:M122" si="208">+G122*1.025</f>
        <v>5473.67425</v>
      </c>
      <c r="I122" s="23">
        <f t="shared" si="208"/>
        <v>5610.5161062499992</v>
      </c>
      <c r="J122" s="23">
        <f t="shared" si="208"/>
        <v>5750.7790089062491</v>
      </c>
      <c r="K122" s="23">
        <f t="shared" si="208"/>
        <v>5894.5484841289044</v>
      </c>
      <c r="L122" s="23">
        <f t="shared" si="208"/>
        <v>6041.9121962321269</v>
      </c>
      <c r="M122" s="724">
        <f t="shared" si="208"/>
        <v>6192.9600011379298</v>
      </c>
      <c r="N122" s="38"/>
      <c r="O122" s="38"/>
      <c r="P122" s="239">
        <v>1750000</v>
      </c>
      <c r="Q122" s="240">
        <f t="shared" si="188"/>
        <v>250.86999999999989</v>
      </c>
      <c r="R122" s="241">
        <f t="shared" si="171"/>
        <v>4.9293616017919928E-2</v>
      </c>
      <c r="S122" s="240">
        <f t="shared" si="189"/>
        <v>133.50424999999996</v>
      </c>
      <c r="T122" s="242">
        <f t="shared" si="172"/>
        <v>2.4999999999999991E-2</v>
      </c>
      <c r="U122" s="243">
        <f t="shared" si="190"/>
        <v>384.37424999999985</v>
      </c>
      <c r="V122" s="244">
        <f t="shared" si="173"/>
        <v>7.5525956418367915E-2</v>
      </c>
      <c r="W122" s="243">
        <f t="shared" si="191"/>
        <v>136.84185624999918</v>
      </c>
      <c r="X122" s="241">
        <f t="shared" si="174"/>
        <v>2.4999999999999849E-2</v>
      </c>
      <c r="Y122" s="245">
        <f t="shared" si="192"/>
        <v>521.21610624999903</v>
      </c>
      <c r="Z122" s="241">
        <f t="shared" si="175"/>
        <v>0.10241410532882696</v>
      </c>
      <c r="AA122" s="240">
        <f t="shared" si="193"/>
        <v>140.26290265624993</v>
      </c>
      <c r="AB122" s="242">
        <f t="shared" si="176"/>
        <v>2.4999999999999991E-2</v>
      </c>
      <c r="AC122" s="245">
        <f t="shared" si="194"/>
        <v>661.47900890624896</v>
      </c>
      <c r="AD122" s="246">
        <f t="shared" si="177"/>
        <v>0.12997445796204762</v>
      </c>
      <c r="AE122" s="269">
        <v>1750000</v>
      </c>
      <c r="AF122" s="38"/>
      <c r="AG122" s="38"/>
      <c r="AH122" s="269">
        <v>1750000</v>
      </c>
      <c r="AI122" s="240">
        <f t="shared" si="195"/>
        <v>143.76947522265527</v>
      </c>
      <c r="AJ122" s="241">
        <f t="shared" si="178"/>
        <v>2.4999999999999835E-2</v>
      </c>
      <c r="AK122" s="245">
        <f t="shared" si="179"/>
        <v>805.24848412890424</v>
      </c>
      <c r="AL122" s="241">
        <f t="shared" si="180"/>
        <v>0.15822381941109862</v>
      </c>
      <c r="AM122" s="240">
        <f t="shared" si="196"/>
        <v>147.3637121032225</v>
      </c>
      <c r="AN122" s="242">
        <f t="shared" si="181"/>
        <v>2.4999999999999981E-2</v>
      </c>
      <c r="AO122" s="243">
        <f t="shared" si="182"/>
        <v>952.61219623212673</v>
      </c>
      <c r="AP122" s="244">
        <f t="shared" si="183"/>
        <v>0.18717941489637607</v>
      </c>
      <c r="AQ122" s="243">
        <f t="shared" si="197"/>
        <v>151.04780490580288</v>
      </c>
      <c r="AR122" s="242">
        <f t="shared" si="184"/>
        <v>2.4999999999999949E-2</v>
      </c>
      <c r="AS122" s="243">
        <f t="shared" si="185"/>
        <v>1103.6600011379296</v>
      </c>
      <c r="AT122" s="246">
        <f t="shared" si="186"/>
        <v>0.2168589002687854</v>
      </c>
      <c r="AU122" s="321"/>
    </row>
    <row r="123" spans="1:47" ht="12.75" x14ac:dyDescent="0.2">
      <c r="A123" s="26"/>
      <c r="B123" s="38"/>
      <c r="C123" s="723" t="s">
        <v>331</v>
      </c>
      <c r="D123" s="175">
        <v>6</v>
      </c>
      <c r="E123" s="750">
        <v>2500000</v>
      </c>
      <c r="F123" s="23">
        <v>7083.28</v>
      </c>
      <c r="G123" s="23">
        <v>7430.43</v>
      </c>
      <c r="H123" s="23">
        <f t="shared" ref="H123:M123" si="209">+G123*1.025</f>
        <v>7616.1907499999998</v>
      </c>
      <c r="I123" s="23">
        <f t="shared" si="209"/>
        <v>7806.5955187499994</v>
      </c>
      <c r="J123" s="23">
        <f t="shared" si="209"/>
        <v>8001.7604067187485</v>
      </c>
      <c r="K123" s="23">
        <f t="shared" si="209"/>
        <v>8201.8044168867164</v>
      </c>
      <c r="L123" s="23">
        <f t="shared" si="209"/>
        <v>8406.8495273088829</v>
      </c>
      <c r="M123" s="724">
        <f t="shared" si="209"/>
        <v>8617.0207654916048</v>
      </c>
      <c r="N123" s="38"/>
      <c r="O123" s="38"/>
      <c r="P123" s="239">
        <v>2500000</v>
      </c>
      <c r="Q123" s="240">
        <f t="shared" si="188"/>
        <v>347.15000000000055</v>
      </c>
      <c r="R123" s="241">
        <f t="shared" si="171"/>
        <v>4.9009780779525947E-2</v>
      </c>
      <c r="S123" s="240">
        <f t="shared" si="189"/>
        <v>185.76074999999946</v>
      </c>
      <c r="T123" s="242">
        <f t="shared" si="172"/>
        <v>2.4999999999999925E-2</v>
      </c>
      <c r="U123" s="243">
        <f t="shared" si="190"/>
        <v>532.91075000000001</v>
      </c>
      <c r="V123" s="244">
        <f t="shared" si="173"/>
        <v>7.5235025299014019E-2</v>
      </c>
      <c r="W123" s="243">
        <f t="shared" si="191"/>
        <v>190.40476874999968</v>
      </c>
      <c r="X123" s="241">
        <f t="shared" si="174"/>
        <v>2.499999999999996E-2</v>
      </c>
      <c r="Y123" s="245">
        <f t="shared" si="192"/>
        <v>723.31551874999968</v>
      </c>
      <c r="Z123" s="241">
        <f t="shared" si="175"/>
        <v>0.10211590093148933</v>
      </c>
      <c r="AA123" s="240">
        <f t="shared" si="193"/>
        <v>195.1648879687491</v>
      </c>
      <c r="AB123" s="242">
        <f t="shared" si="176"/>
        <v>2.4999999999999887E-2</v>
      </c>
      <c r="AC123" s="245">
        <f t="shared" si="194"/>
        <v>918.48040671874878</v>
      </c>
      <c r="AD123" s="246">
        <f t="shared" si="177"/>
        <v>0.12966879845477644</v>
      </c>
      <c r="AE123" s="269">
        <v>2500000</v>
      </c>
      <c r="AF123" s="38"/>
      <c r="AG123" s="38"/>
      <c r="AH123" s="269">
        <v>2500000</v>
      </c>
      <c r="AI123" s="240">
        <f t="shared" si="195"/>
        <v>200.04401016796783</v>
      </c>
      <c r="AJ123" s="241">
        <f t="shared" si="178"/>
        <v>2.499999999999989E-2</v>
      </c>
      <c r="AK123" s="245">
        <f t="shared" si="179"/>
        <v>1118.5244168867166</v>
      </c>
      <c r="AL123" s="241">
        <f t="shared" si="180"/>
        <v>0.15791051841614573</v>
      </c>
      <c r="AM123" s="240">
        <f t="shared" si="196"/>
        <v>205.04511042216654</v>
      </c>
      <c r="AN123" s="242">
        <f t="shared" si="181"/>
        <v>2.4999999999999835E-2</v>
      </c>
      <c r="AO123" s="243">
        <f t="shared" si="182"/>
        <v>1323.5695273088832</v>
      </c>
      <c r="AP123" s="244">
        <f t="shared" si="183"/>
        <v>0.18685828137654917</v>
      </c>
      <c r="AQ123" s="243">
        <f t="shared" si="197"/>
        <v>210.17123818272194</v>
      </c>
      <c r="AR123" s="242">
        <f t="shared" si="184"/>
        <v>2.4999999999999984E-2</v>
      </c>
      <c r="AS123" s="243">
        <f t="shared" si="185"/>
        <v>1533.7407654916051</v>
      </c>
      <c r="AT123" s="246">
        <f t="shared" si="186"/>
        <v>0.21652973841096287</v>
      </c>
      <c r="AU123" s="321"/>
    </row>
    <row r="124" spans="1:47" ht="13.5" thickBot="1" x14ac:dyDescent="0.25">
      <c r="A124" s="26"/>
      <c r="B124" s="38"/>
      <c r="C124" s="681" t="s">
        <v>15</v>
      </c>
      <c r="D124" s="729">
        <v>1</v>
      </c>
      <c r="E124" s="726">
        <v>3000000</v>
      </c>
      <c r="F124" s="727">
        <v>8412.59</v>
      </c>
      <c r="G124" s="727">
        <v>8823.93</v>
      </c>
      <c r="H124" s="727">
        <f t="shared" ref="H124:M124" si="210">+G124*1.025</f>
        <v>9044.5282499999994</v>
      </c>
      <c r="I124" s="727">
        <f t="shared" si="210"/>
        <v>9270.6414562499995</v>
      </c>
      <c r="J124" s="727">
        <f t="shared" si="210"/>
        <v>9502.407492656248</v>
      </c>
      <c r="K124" s="727">
        <f t="shared" si="210"/>
        <v>9739.9676799726531</v>
      </c>
      <c r="L124" s="727">
        <f t="shared" si="210"/>
        <v>9983.4668719719684</v>
      </c>
      <c r="M124" s="728">
        <f t="shared" si="210"/>
        <v>10233.053543771266</v>
      </c>
      <c r="N124" s="38"/>
      <c r="O124" s="38"/>
      <c r="P124" s="249">
        <v>3000000</v>
      </c>
      <c r="Q124" s="328">
        <f t="shared" si="188"/>
        <v>411.34000000000015</v>
      </c>
      <c r="R124" s="323">
        <f t="shared" si="171"/>
        <v>4.8895762185010815E-2</v>
      </c>
      <c r="S124" s="328">
        <f t="shared" si="189"/>
        <v>220.5982499999991</v>
      </c>
      <c r="T124" s="330">
        <f t="shared" si="172"/>
        <v>2.4999999999999897E-2</v>
      </c>
      <c r="U124" s="322">
        <f t="shared" si="190"/>
        <v>631.93824999999924</v>
      </c>
      <c r="V124" s="329">
        <f t="shared" si="173"/>
        <v>7.5118156239635983E-2</v>
      </c>
      <c r="W124" s="322">
        <f t="shared" si="191"/>
        <v>226.11320625000008</v>
      </c>
      <c r="X124" s="323">
        <f t="shared" si="174"/>
        <v>2.5000000000000008E-2</v>
      </c>
      <c r="Y124" s="255">
        <f t="shared" si="192"/>
        <v>858.05145624999932</v>
      </c>
      <c r="Z124" s="323">
        <f t="shared" si="175"/>
        <v>0.10199611014562689</v>
      </c>
      <c r="AA124" s="250">
        <f t="shared" si="193"/>
        <v>231.76603640624853</v>
      </c>
      <c r="AB124" s="252">
        <f t="shared" si="176"/>
        <v>2.4999999999999842E-2</v>
      </c>
      <c r="AC124" s="255">
        <f t="shared" si="194"/>
        <v>1089.8174926562479</v>
      </c>
      <c r="AD124" s="258">
        <f t="shared" si="177"/>
        <v>0.1295460128992674</v>
      </c>
      <c r="AE124" s="270">
        <v>3000000</v>
      </c>
      <c r="AF124" s="331"/>
      <c r="AG124" s="38"/>
      <c r="AH124" s="271">
        <v>3000000</v>
      </c>
      <c r="AI124" s="250">
        <f t="shared" si="195"/>
        <v>237.56018731640506</v>
      </c>
      <c r="AJ124" s="251">
        <f t="shared" si="178"/>
        <v>2.499999999999988E-2</v>
      </c>
      <c r="AK124" s="255">
        <f t="shared" si="179"/>
        <v>1327.3776799726529</v>
      </c>
      <c r="AL124" s="251">
        <f t="shared" si="180"/>
        <v>0.15778466322174894</v>
      </c>
      <c r="AM124" s="250">
        <f t="shared" si="196"/>
        <v>243.49919199931537</v>
      </c>
      <c r="AN124" s="252">
        <f t="shared" si="181"/>
        <v>2.4999999999999901E-2</v>
      </c>
      <c r="AO124" s="253">
        <f t="shared" si="182"/>
        <v>1570.8768719719683</v>
      </c>
      <c r="AP124" s="254">
        <f t="shared" si="183"/>
        <v>0.18672927980229254</v>
      </c>
      <c r="AQ124" s="253">
        <f t="shared" si="197"/>
        <v>249.58667179929762</v>
      </c>
      <c r="AR124" s="252">
        <f t="shared" si="184"/>
        <v>2.4999999999999842E-2</v>
      </c>
      <c r="AS124" s="253">
        <f t="shared" si="185"/>
        <v>1820.4635437712659</v>
      </c>
      <c r="AT124" s="258">
        <f t="shared" si="186"/>
        <v>0.21639751179734967</v>
      </c>
      <c r="AU124" s="321"/>
    </row>
    <row r="125" spans="1:47" ht="13.5" thickTop="1" x14ac:dyDescent="0.2">
      <c r="A125" s="26"/>
      <c r="B125" s="38"/>
      <c r="C125" s="319"/>
      <c r="D125" s="334"/>
      <c r="E125" s="260"/>
      <c r="F125" s="319"/>
      <c r="G125" s="319"/>
      <c r="H125" s="319"/>
      <c r="I125" s="319"/>
      <c r="J125" s="319"/>
      <c r="K125" s="319"/>
      <c r="L125" s="319"/>
      <c r="M125" s="319"/>
      <c r="N125" s="38"/>
      <c r="O125" s="38"/>
      <c r="P125" s="260"/>
      <c r="Q125" s="326"/>
      <c r="R125" s="327"/>
      <c r="S125" s="326"/>
      <c r="T125" s="327"/>
      <c r="U125" s="326"/>
      <c r="V125" s="327"/>
      <c r="W125" s="326"/>
      <c r="X125" s="327"/>
      <c r="Y125" s="320"/>
      <c r="Z125" s="327"/>
      <c r="AA125" s="320"/>
      <c r="AB125" s="321"/>
      <c r="AC125" s="320"/>
      <c r="AD125" s="321"/>
      <c r="AE125" s="260"/>
      <c r="AF125" s="38"/>
      <c r="AG125" s="38"/>
      <c r="AH125" s="260"/>
      <c r="AI125" s="320"/>
      <c r="AJ125" s="321"/>
      <c r="AK125" s="320"/>
      <c r="AL125" s="321"/>
      <c r="AM125" s="320"/>
      <c r="AN125" s="321"/>
      <c r="AO125" s="320"/>
      <c r="AP125" s="321"/>
      <c r="AQ125" s="320"/>
      <c r="AR125" s="321"/>
      <c r="AS125" s="320"/>
      <c r="AT125" s="321"/>
      <c r="AU125" s="321"/>
    </row>
    <row r="126" spans="1:47" ht="15.75" x14ac:dyDescent="0.25">
      <c r="A126" s="26"/>
      <c r="B126" s="38"/>
      <c r="C126" s="83" t="s">
        <v>3</v>
      </c>
      <c r="D126" s="38"/>
      <c r="E126" s="216"/>
      <c r="F126" s="38"/>
      <c r="G126" s="38"/>
      <c r="H126" s="38"/>
      <c r="I126" s="38"/>
      <c r="J126" s="38"/>
      <c r="K126" s="38"/>
      <c r="L126" s="38"/>
      <c r="M126" s="38"/>
      <c r="N126" s="38"/>
      <c r="O126" s="38"/>
      <c r="P126" s="83" t="s">
        <v>3</v>
      </c>
      <c r="Q126" s="38"/>
      <c r="R126" s="38"/>
      <c r="S126" s="38"/>
      <c r="T126" s="38"/>
      <c r="U126" s="38"/>
      <c r="V126" s="38"/>
      <c r="W126" s="38"/>
      <c r="X126" s="38"/>
      <c r="Y126" s="38"/>
      <c r="Z126" s="38"/>
      <c r="AA126" s="38"/>
      <c r="AB126" s="38"/>
      <c r="AC126" s="38"/>
      <c r="AD126" s="38"/>
      <c r="AE126" s="38"/>
      <c r="AF126" s="38"/>
      <c r="AG126" s="38"/>
      <c r="AH126" s="83" t="s">
        <v>3</v>
      </c>
      <c r="AI126" s="38"/>
      <c r="AJ126" s="38"/>
      <c r="AK126" s="38"/>
      <c r="AL126" s="38"/>
      <c r="AM126" s="38"/>
      <c r="AN126" s="38"/>
      <c r="AO126" s="38"/>
      <c r="AP126" s="38"/>
      <c r="AQ126" s="38"/>
      <c r="AR126" s="38"/>
      <c r="AS126" s="38"/>
      <c r="AT126" s="38"/>
      <c r="AU126" s="38"/>
    </row>
    <row r="127" spans="1:47" ht="16.5" thickBot="1" x14ac:dyDescent="0.3">
      <c r="A127" s="26"/>
      <c r="B127" s="38"/>
      <c r="C127" s="83"/>
      <c r="D127" s="38"/>
      <c r="E127" s="216"/>
      <c r="F127" s="38"/>
      <c r="G127" s="38"/>
      <c r="H127" s="38"/>
      <c r="I127" s="38"/>
      <c r="J127" s="38"/>
      <c r="K127" s="38"/>
      <c r="L127" s="38"/>
      <c r="M127" s="38"/>
      <c r="N127" s="38"/>
      <c r="O127" s="38"/>
      <c r="P127" s="38"/>
      <c r="Q127" s="261"/>
      <c r="R127" s="261"/>
      <c r="S127" s="38"/>
      <c r="T127" s="38"/>
      <c r="U127" s="38"/>
      <c r="V127" s="38"/>
      <c r="W127" s="38"/>
      <c r="X127" s="38"/>
      <c r="Y127" s="38"/>
      <c r="Z127" s="38"/>
      <c r="AA127" s="38"/>
      <c r="AB127" s="38"/>
      <c r="AC127" s="38"/>
      <c r="AD127" s="38"/>
      <c r="AE127" s="38"/>
      <c r="AF127" s="38"/>
      <c r="AG127" s="38"/>
      <c r="AH127" s="38"/>
      <c r="AI127" s="38"/>
      <c r="AJ127" s="38"/>
      <c r="AK127" s="38"/>
      <c r="AL127" s="38"/>
      <c r="AM127" s="38"/>
      <c r="AN127" s="38"/>
      <c r="AO127" s="38"/>
      <c r="AP127" s="38"/>
      <c r="AQ127" s="38"/>
      <c r="AR127" s="38"/>
      <c r="AS127" s="38"/>
      <c r="AT127" s="38"/>
      <c r="AU127" s="38"/>
    </row>
    <row r="128" spans="1:47" ht="17.25" thickTop="1" thickBot="1" x14ac:dyDescent="0.3">
      <c r="A128" s="26"/>
      <c r="B128" s="38"/>
      <c r="C128" s="38"/>
      <c r="D128" s="38"/>
      <c r="E128" s="216"/>
      <c r="F128" s="220"/>
      <c r="G128" s="221"/>
      <c r="H128" s="898" t="s">
        <v>342</v>
      </c>
      <c r="I128" s="873"/>
      <c r="J128" s="873"/>
      <c r="K128" s="873"/>
      <c r="L128" s="873"/>
      <c r="M128" s="874"/>
      <c r="N128" s="38"/>
      <c r="O128" s="38"/>
      <c r="P128" s="38"/>
      <c r="Q128" s="909" t="s">
        <v>771</v>
      </c>
      <c r="R128" s="910"/>
      <c r="S128" s="910"/>
      <c r="T128" s="910"/>
      <c r="U128" s="910"/>
      <c r="V128" s="910"/>
      <c r="W128" s="910"/>
      <c r="X128" s="910"/>
      <c r="Y128" s="910"/>
      <c r="Z128" s="910"/>
      <c r="AA128" s="910"/>
      <c r="AB128" s="910"/>
      <c r="AC128" s="910"/>
      <c r="AD128" s="911"/>
      <c r="AE128" s="222"/>
      <c r="AF128" s="38"/>
      <c r="AG128" s="38"/>
      <c r="AH128" s="909" t="s">
        <v>771</v>
      </c>
      <c r="AI128" s="910"/>
      <c r="AJ128" s="910"/>
      <c r="AK128" s="910"/>
      <c r="AL128" s="910"/>
      <c r="AM128" s="910"/>
      <c r="AN128" s="910"/>
      <c r="AO128" s="910"/>
      <c r="AP128" s="910"/>
      <c r="AQ128" s="910"/>
      <c r="AR128" s="910"/>
      <c r="AS128" s="910"/>
      <c r="AT128" s="911"/>
      <c r="AU128" s="333"/>
    </row>
    <row r="129" spans="1:47" ht="55.5" customHeight="1" thickTop="1" x14ac:dyDescent="0.2">
      <c r="A129" s="26"/>
      <c r="B129" s="38"/>
      <c r="C129" s="730" t="s">
        <v>328</v>
      </c>
      <c r="D129" s="896" t="s">
        <v>757</v>
      </c>
      <c r="E129" s="719" t="s">
        <v>332</v>
      </c>
      <c r="F129" s="748" t="s">
        <v>349</v>
      </c>
      <c r="G129" s="748" t="s">
        <v>784</v>
      </c>
      <c r="H129" s="748" t="s">
        <v>785</v>
      </c>
      <c r="I129" s="748" t="s">
        <v>786</v>
      </c>
      <c r="J129" s="748" t="s">
        <v>787</v>
      </c>
      <c r="K129" s="748" t="s">
        <v>788</v>
      </c>
      <c r="L129" s="748" t="s">
        <v>789</v>
      </c>
      <c r="M129" s="720" t="s">
        <v>790</v>
      </c>
      <c r="N129" s="38"/>
      <c r="O129" s="38"/>
      <c r="P129" s="224" t="s">
        <v>332</v>
      </c>
      <c r="Q129" s="907" t="s">
        <v>333</v>
      </c>
      <c r="R129" s="902"/>
      <c r="S129" s="904" t="s">
        <v>334</v>
      </c>
      <c r="T129" s="905"/>
      <c r="U129" s="905"/>
      <c r="V129" s="908"/>
      <c r="W129" s="876" t="s">
        <v>335</v>
      </c>
      <c r="X129" s="902"/>
      <c r="Y129" s="902"/>
      <c r="Z129" s="902"/>
      <c r="AA129" s="904" t="s">
        <v>336</v>
      </c>
      <c r="AB129" s="905"/>
      <c r="AC129" s="905"/>
      <c r="AD129" s="906"/>
      <c r="AE129" s="266" t="s">
        <v>332</v>
      </c>
      <c r="AF129" s="38"/>
      <c r="AG129" s="38"/>
      <c r="AH129" s="262" t="s">
        <v>332</v>
      </c>
      <c r="AI129" s="904" t="s">
        <v>337</v>
      </c>
      <c r="AJ129" s="905"/>
      <c r="AK129" s="905"/>
      <c r="AL129" s="908"/>
      <c r="AM129" s="876" t="s">
        <v>338</v>
      </c>
      <c r="AN129" s="902"/>
      <c r="AO129" s="902"/>
      <c r="AP129" s="902"/>
      <c r="AQ129" s="904" t="s">
        <v>339</v>
      </c>
      <c r="AR129" s="905"/>
      <c r="AS129" s="905"/>
      <c r="AT129" s="906"/>
      <c r="AU129" s="225"/>
    </row>
    <row r="130" spans="1:47" ht="13.5" thickBot="1" x14ac:dyDescent="0.25">
      <c r="A130" s="26"/>
      <c r="B130" s="38"/>
      <c r="C130" s="721"/>
      <c r="D130" s="897"/>
      <c r="E130" s="749"/>
      <c r="F130" s="546" t="str">
        <f>F110</f>
        <v>2016-17</v>
      </c>
      <c r="G130" s="546" t="str">
        <f t="shared" ref="G130:M130" si="211">G110</f>
        <v>2017-18</v>
      </c>
      <c r="H130" s="546" t="str">
        <f t="shared" si="211"/>
        <v>2018-19</v>
      </c>
      <c r="I130" s="546" t="str">
        <f t="shared" si="211"/>
        <v>2019-20</v>
      </c>
      <c r="J130" s="546" t="str">
        <f t="shared" si="211"/>
        <v>2020-21</v>
      </c>
      <c r="K130" s="546" t="str">
        <f t="shared" si="211"/>
        <v>2021-22</v>
      </c>
      <c r="L130" s="546" t="str">
        <f t="shared" si="211"/>
        <v>2022-23</v>
      </c>
      <c r="M130" s="766" t="str">
        <f t="shared" si="211"/>
        <v>2023-24</v>
      </c>
      <c r="N130" s="38"/>
      <c r="O130" s="38"/>
      <c r="P130" s="228" t="s">
        <v>72</v>
      </c>
      <c r="Q130" s="229" t="s">
        <v>45</v>
      </c>
      <c r="R130" s="230" t="s">
        <v>68</v>
      </c>
      <c r="S130" s="229" t="s">
        <v>45</v>
      </c>
      <c r="T130" s="231" t="s">
        <v>68</v>
      </c>
      <c r="U130" s="232" t="s">
        <v>46</v>
      </c>
      <c r="V130" s="233" t="s">
        <v>68</v>
      </c>
      <c r="W130" s="232" t="s">
        <v>45</v>
      </c>
      <c r="X130" s="234" t="s">
        <v>68</v>
      </c>
      <c r="Y130" s="231" t="s">
        <v>46</v>
      </c>
      <c r="Z130" s="230" t="s">
        <v>68</v>
      </c>
      <c r="AA130" s="229" t="s">
        <v>45</v>
      </c>
      <c r="AB130" s="231" t="s">
        <v>68</v>
      </c>
      <c r="AC130" s="231" t="s">
        <v>46</v>
      </c>
      <c r="AD130" s="235" t="s">
        <v>68</v>
      </c>
      <c r="AE130" s="267"/>
      <c r="AF130" s="38"/>
      <c r="AG130" s="38"/>
      <c r="AH130" s="268" t="s">
        <v>72</v>
      </c>
      <c r="AI130" s="229" t="s">
        <v>45</v>
      </c>
      <c r="AJ130" s="234" t="s">
        <v>68</v>
      </c>
      <c r="AK130" s="231" t="s">
        <v>46</v>
      </c>
      <c r="AL130" s="233" t="s">
        <v>68</v>
      </c>
      <c r="AM130" s="232" t="s">
        <v>45</v>
      </c>
      <c r="AN130" s="234" t="s">
        <v>68</v>
      </c>
      <c r="AO130" s="231" t="s">
        <v>46</v>
      </c>
      <c r="AP130" s="230" t="s">
        <v>68</v>
      </c>
      <c r="AQ130" s="229" t="s">
        <v>45</v>
      </c>
      <c r="AR130" s="234" t="s">
        <v>68</v>
      </c>
      <c r="AS130" s="231" t="s">
        <v>46</v>
      </c>
      <c r="AT130" s="235" t="s">
        <v>68</v>
      </c>
      <c r="AU130" s="332"/>
    </row>
    <row r="131" spans="1:47" ht="12.75" x14ac:dyDescent="0.2">
      <c r="A131" s="26"/>
      <c r="B131" s="38"/>
      <c r="C131" s="723" t="s">
        <v>14</v>
      </c>
      <c r="D131" s="336">
        <f>IF(D111="","",D111)</f>
        <v>0</v>
      </c>
      <c r="E131" s="247">
        <v>50000</v>
      </c>
      <c r="F131" s="767">
        <v>569.63</v>
      </c>
      <c r="G131" s="768">
        <f>+(E131*0.00266869)+443.25</f>
        <v>576.68450000000007</v>
      </c>
      <c r="H131" s="768">
        <f>+G131*1.025</f>
        <v>591.10161249999999</v>
      </c>
      <c r="I131" s="768">
        <f t="shared" ref="I131:M131" si="212">+H131*1.025</f>
        <v>605.87915281249991</v>
      </c>
      <c r="J131" s="768">
        <f t="shared" si="212"/>
        <v>621.02613163281239</v>
      </c>
      <c r="K131" s="768">
        <f t="shared" si="212"/>
        <v>636.55178492363268</v>
      </c>
      <c r="L131" s="768">
        <f t="shared" si="212"/>
        <v>652.46557954672346</v>
      </c>
      <c r="M131" s="768">
        <f t="shared" si="212"/>
        <v>668.77721903539145</v>
      </c>
      <c r="N131" s="38"/>
      <c r="O131" s="38"/>
      <c r="P131" s="239">
        <v>50000</v>
      </c>
      <c r="Q131" s="240">
        <f>IF(G131="","",IF(F131=0,"",G131-F131))</f>
        <v>7.0545000000000755</v>
      </c>
      <c r="R131" s="241">
        <f t="shared" ref="R131:R144" si="213">IF(Q131="","",Q131/F131)</f>
        <v>1.238435475659652E-2</v>
      </c>
      <c r="S131" s="240">
        <f>IF(H131="","",IF(G131=0,"",H131-G131))</f>
        <v>14.417112499999917</v>
      </c>
      <c r="T131" s="242">
        <f t="shared" ref="T131:T144" si="214">IF(S131="","",S131/G131)</f>
        <v>2.4999999999999852E-2</v>
      </c>
      <c r="U131" s="243">
        <f>IF(S131="","",S131+Q131)</f>
        <v>21.471612499999992</v>
      </c>
      <c r="V131" s="244">
        <f t="shared" ref="V131:V144" si="215">IF(T131="","",U131/F131)</f>
        <v>3.7693963625511286E-2</v>
      </c>
      <c r="W131" s="243">
        <f>IF(I131="","",IF(H131=0,"",I131-H131))</f>
        <v>14.777540312499923</v>
      </c>
      <c r="X131" s="241">
        <f t="shared" ref="X131:X144" si="216">IF(W131="","",W131/H131)</f>
        <v>2.499999999999987E-2</v>
      </c>
      <c r="Y131" s="245">
        <f>IF(W131="","",W131+U131)</f>
        <v>36.249152812499915</v>
      </c>
      <c r="Z131" s="241">
        <f t="shared" ref="Z131:Z144" si="217">IF(X131="","",Y131/F131)</f>
        <v>6.3636312716148932E-2</v>
      </c>
      <c r="AA131" s="240">
        <f>IF(J131="","",IF(I131=0,"",J131-I131))</f>
        <v>15.146978820312484</v>
      </c>
      <c r="AB131" s="242">
        <f t="shared" ref="AB131:AB144" si="218">IF(AA131="","",AA131/I131)</f>
        <v>2.4999999999999977E-2</v>
      </c>
      <c r="AC131" s="245">
        <f>IF(AA131="","",AA131+Y131)</f>
        <v>51.396131632812398</v>
      </c>
      <c r="AD131" s="246">
        <f t="shared" ref="AD131:AD144" si="219">IF(AB131="","",AC131/F131)</f>
        <v>9.0227220534052632E-2</v>
      </c>
      <c r="AE131" s="269">
        <v>50000</v>
      </c>
      <c r="AF131" s="38"/>
      <c r="AG131" s="38"/>
      <c r="AH131" s="269">
        <v>50000</v>
      </c>
      <c r="AI131" s="240">
        <f>IF(K131="","",IF(J131=0,"",K131-J131))</f>
        <v>15.525653290820287</v>
      </c>
      <c r="AJ131" s="241">
        <f t="shared" ref="AJ131:AJ144" si="220">IF(AI131="","",AI131/J131)</f>
        <v>2.4999999999999963E-2</v>
      </c>
      <c r="AK131" s="245">
        <f t="shared" ref="AK131:AK144" si="221">IF(AI131="","",AI131+AC131)</f>
        <v>66.921784923632686</v>
      </c>
      <c r="AL131" s="241">
        <f t="shared" ref="AL131:AL144" si="222">IF(AK131="","",AK131/F131)</f>
        <v>0.1174829010474039</v>
      </c>
      <c r="AM131" s="240">
        <f>IF(L131="","",IF(K131=0,"",L131-K131))</f>
        <v>15.91379462309078</v>
      </c>
      <c r="AN131" s="242">
        <f t="shared" ref="AN131:AN144" si="223">IF(AM131="","",AM131/K131)</f>
        <v>2.4999999999999942E-2</v>
      </c>
      <c r="AO131" s="243">
        <f t="shared" ref="AO131:AO144" si="224">IF(AM131="","",AM131+AK131)</f>
        <v>82.835579546723466</v>
      </c>
      <c r="AP131" s="244">
        <f t="shared" ref="AP131:AP144" si="225">IF(AO131="","",AO131/F131)</f>
        <v>0.14541997357358893</v>
      </c>
      <c r="AQ131" s="243">
        <f>IF(M131="","",IF(L131=0,"",M131-L131))</f>
        <v>16.311639488667993</v>
      </c>
      <c r="AR131" s="242">
        <f t="shared" ref="AR131:AR144" si="226">IF(AQ131="","",AQ131/L131)</f>
        <v>2.4999999999999856E-2</v>
      </c>
      <c r="AS131" s="243">
        <f t="shared" ref="AS131:AS144" si="227">IF(AQ131="","",AQ131+AO131)</f>
        <v>99.147219035391458</v>
      </c>
      <c r="AT131" s="246">
        <f t="shared" ref="AT131:AT144" si="228">IF(AS131="","",AS131/F131)</f>
        <v>0.1740554729129285</v>
      </c>
      <c r="AU131" s="321"/>
    </row>
    <row r="132" spans="1:47" ht="12.75" x14ac:dyDescent="0.2">
      <c r="A132" s="26"/>
      <c r="B132" s="38"/>
      <c r="C132" s="723" t="s">
        <v>319</v>
      </c>
      <c r="D132" s="336">
        <f t="shared" ref="D132:D144" si="229">IF(D112="","",D112)</f>
        <v>4</v>
      </c>
      <c r="E132" s="247">
        <v>150000</v>
      </c>
      <c r="F132" s="769">
        <v>835.49</v>
      </c>
      <c r="G132" s="23">
        <f>+(E132*0.00266869)+443.25</f>
        <v>843.55349999999999</v>
      </c>
      <c r="H132" s="23">
        <f t="shared" ref="H132:M132" si="230">+G132*1.025</f>
        <v>864.64233749999994</v>
      </c>
      <c r="I132" s="23">
        <f t="shared" si="230"/>
        <v>886.25839593749981</v>
      </c>
      <c r="J132" s="23">
        <f t="shared" si="230"/>
        <v>908.41485583593726</v>
      </c>
      <c r="K132" s="23">
        <f t="shared" si="230"/>
        <v>931.12522723183565</v>
      </c>
      <c r="L132" s="23">
        <f t="shared" si="230"/>
        <v>954.40335791263146</v>
      </c>
      <c r="M132" s="724">
        <f t="shared" si="230"/>
        <v>978.26344186044719</v>
      </c>
      <c r="N132" s="38"/>
      <c r="O132" s="38"/>
      <c r="P132" s="239">
        <v>150000</v>
      </c>
      <c r="Q132" s="240">
        <f t="shared" ref="Q132:Q144" si="231">IF(G132="","",IF(F132=0,"",G132-F132))</f>
        <v>8.0634999999999764</v>
      </c>
      <c r="R132" s="241">
        <f t="shared" si="213"/>
        <v>9.6512226358184735E-3</v>
      </c>
      <c r="S132" s="240">
        <f t="shared" ref="S132:S144" si="232">IF(H132="","",IF(G132=0,"",H132-G132))</f>
        <v>21.088837499999954</v>
      </c>
      <c r="T132" s="242">
        <f t="shared" si="214"/>
        <v>2.4999999999999946E-2</v>
      </c>
      <c r="U132" s="243">
        <f t="shared" ref="U132:U144" si="233">IF(S132="","",S132+Q132)</f>
        <v>29.152337499999931</v>
      </c>
      <c r="V132" s="244">
        <f t="shared" si="215"/>
        <v>3.489250320171388E-2</v>
      </c>
      <c r="W132" s="243">
        <f t="shared" ref="W132:W144" si="234">IF(I132="","",IF(H132=0,"",I132-H132))</f>
        <v>21.616058437499873</v>
      </c>
      <c r="X132" s="241">
        <f t="shared" si="216"/>
        <v>2.4999999999999856E-2</v>
      </c>
      <c r="Y132" s="245">
        <f t="shared" ref="Y132:Y144" si="235">IF(W132="","",W132+U132)</f>
        <v>50.768395937499804</v>
      </c>
      <c r="Z132" s="241">
        <f t="shared" si="217"/>
        <v>6.0764815781756576E-2</v>
      </c>
      <c r="AA132" s="240">
        <f t="shared" ref="AA132:AA144" si="236">IF(J132="","",IF(I132=0,"",J132-I132))</f>
        <v>22.156459898437447</v>
      </c>
      <c r="AB132" s="242">
        <f t="shared" si="218"/>
        <v>2.4999999999999946E-2</v>
      </c>
      <c r="AC132" s="245">
        <f t="shared" ref="AC132:AC144" si="237">IF(AA132="","",AA132+Y132)</f>
        <v>72.924855835937251</v>
      </c>
      <c r="AD132" s="246">
        <f t="shared" si="219"/>
        <v>8.7283936176300439E-2</v>
      </c>
      <c r="AE132" s="269">
        <v>150000</v>
      </c>
      <c r="AF132" s="38"/>
      <c r="AG132" s="38"/>
      <c r="AH132" s="269">
        <v>150000</v>
      </c>
      <c r="AI132" s="240">
        <f t="shared" ref="AI132:AI144" si="238">IF(K132="","",IF(J132=0,"",K132-J132))</f>
        <v>22.710371395898392</v>
      </c>
      <c r="AJ132" s="241">
        <f t="shared" si="220"/>
        <v>2.4999999999999956E-2</v>
      </c>
      <c r="AK132" s="245">
        <f t="shared" si="221"/>
        <v>95.635227231835643</v>
      </c>
      <c r="AL132" s="241">
        <f t="shared" si="222"/>
        <v>0.11446603458070789</v>
      </c>
      <c r="AM132" s="240">
        <f t="shared" ref="AM132:AM144" si="239">IF(L132="","",IF(K132=0,"",L132-K132))</f>
        <v>23.278130680795812</v>
      </c>
      <c r="AN132" s="242">
        <f t="shared" si="223"/>
        <v>2.4999999999999915E-2</v>
      </c>
      <c r="AO132" s="243">
        <f t="shared" si="224"/>
        <v>118.91335791263145</v>
      </c>
      <c r="AP132" s="244">
        <f t="shared" si="225"/>
        <v>0.1423276854452255</v>
      </c>
      <c r="AQ132" s="243">
        <f t="shared" ref="AQ132:AQ144" si="240">IF(M132="","",IF(L132=0,"",M132-L132))</f>
        <v>23.860083947815724</v>
      </c>
      <c r="AR132" s="242">
        <f t="shared" si="226"/>
        <v>2.4999999999999935E-2</v>
      </c>
      <c r="AS132" s="243">
        <f t="shared" si="227"/>
        <v>142.77344186044718</v>
      </c>
      <c r="AT132" s="246">
        <f t="shared" si="228"/>
        <v>0.17088587758135607</v>
      </c>
      <c r="AU132" s="321"/>
    </row>
    <row r="133" spans="1:47" ht="12.75" x14ac:dyDescent="0.2">
      <c r="A133" s="26"/>
      <c r="B133" s="38"/>
      <c r="C133" s="723" t="s">
        <v>320</v>
      </c>
      <c r="D133" s="336">
        <f t="shared" si="229"/>
        <v>24</v>
      </c>
      <c r="E133" s="247">
        <v>250000</v>
      </c>
      <c r="F133" s="769">
        <v>1101.3599999999999</v>
      </c>
      <c r="G133" s="23">
        <f t="shared" ref="G133:G144" si="241">+(E133*0.00266869)+443.25</f>
        <v>1110.4225000000001</v>
      </c>
      <c r="H133" s="23">
        <f t="shared" ref="H133:M133" si="242">+G133*1.025</f>
        <v>1138.1830625</v>
      </c>
      <c r="I133" s="23">
        <f t="shared" si="242"/>
        <v>1166.6376390624998</v>
      </c>
      <c r="J133" s="23">
        <f t="shared" si="242"/>
        <v>1195.8035800390621</v>
      </c>
      <c r="K133" s="23">
        <f t="shared" si="242"/>
        <v>1225.6986695400385</v>
      </c>
      <c r="L133" s="23">
        <f t="shared" si="242"/>
        <v>1256.3411362785394</v>
      </c>
      <c r="M133" s="724">
        <f t="shared" si="242"/>
        <v>1287.7496646855027</v>
      </c>
      <c r="N133" s="38"/>
      <c r="O133" s="38"/>
      <c r="P133" s="239">
        <v>250000</v>
      </c>
      <c r="Q133" s="240">
        <f t="shared" si="231"/>
        <v>9.0625000000002274</v>
      </c>
      <c r="R133" s="241">
        <f t="shared" si="213"/>
        <v>8.2284629912110739E-3</v>
      </c>
      <c r="S133" s="240">
        <f t="shared" si="232"/>
        <v>27.760562499999878</v>
      </c>
      <c r="T133" s="242">
        <f t="shared" si="214"/>
        <v>2.4999999999999887E-2</v>
      </c>
      <c r="U133" s="243">
        <f t="shared" si="233"/>
        <v>36.823062500000106</v>
      </c>
      <c r="V133" s="244">
        <f t="shared" si="215"/>
        <v>3.3434174565991237E-2</v>
      </c>
      <c r="W133" s="243">
        <f t="shared" si="234"/>
        <v>28.454576562499824</v>
      </c>
      <c r="X133" s="241">
        <f t="shared" si="216"/>
        <v>2.4999999999999845E-2</v>
      </c>
      <c r="Y133" s="245">
        <f t="shared" si="235"/>
        <v>65.277639062499929</v>
      </c>
      <c r="Z133" s="241">
        <f t="shared" si="217"/>
        <v>5.9270028930140856E-2</v>
      </c>
      <c r="AA133" s="240">
        <f t="shared" si="236"/>
        <v>29.165940976562297</v>
      </c>
      <c r="AB133" s="242">
        <f t="shared" si="218"/>
        <v>2.4999999999999828E-2</v>
      </c>
      <c r="AC133" s="245">
        <f t="shared" si="237"/>
        <v>94.443580039062226</v>
      </c>
      <c r="AD133" s="246">
        <f t="shared" si="219"/>
        <v>8.57517796533942E-2</v>
      </c>
      <c r="AE133" s="269">
        <v>250000</v>
      </c>
      <c r="AF133" s="38"/>
      <c r="AG133" s="38"/>
      <c r="AH133" s="269">
        <v>250000</v>
      </c>
      <c r="AI133" s="240">
        <f t="shared" si="238"/>
        <v>29.895089500976383</v>
      </c>
      <c r="AJ133" s="241">
        <f t="shared" si="220"/>
        <v>2.4999999999999856E-2</v>
      </c>
      <c r="AK133" s="245">
        <f t="shared" si="221"/>
        <v>124.33866954003861</v>
      </c>
      <c r="AL133" s="241">
        <f t="shared" si="222"/>
        <v>0.11289557414472889</v>
      </c>
      <c r="AM133" s="240">
        <f t="shared" si="239"/>
        <v>30.642466738500843</v>
      </c>
      <c r="AN133" s="242">
        <f t="shared" si="223"/>
        <v>2.4999999999999904E-2</v>
      </c>
      <c r="AO133" s="243">
        <f t="shared" si="224"/>
        <v>154.98113627853945</v>
      </c>
      <c r="AP133" s="244">
        <f t="shared" si="225"/>
        <v>0.140717963498347</v>
      </c>
      <c r="AQ133" s="243">
        <f t="shared" si="240"/>
        <v>31.408528406963342</v>
      </c>
      <c r="AR133" s="242">
        <f t="shared" si="226"/>
        <v>2.4999999999999887E-2</v>
      </c>
      <c r="AS133" s="243">
        <f t="shared" si="227"/>
        <v>186.38966468550279</v>
      </c>
      <c r="AT133" s="246">
        <f t="shared" si="228"/>
        <v>0.16923591258580556</v>
      </c>
      <c r="AU133" s="321"/>
    </row>
    <row r="134" spans="1:47" ht="12.75" x14ac:dyDescent="0.2">
      <c r="A134" s="26"/>
      <c r="B134" s="38"/>
      <c r="C134" s="723" t="s">
        <v>321</v>
      </c>
      <c r="D134" s="336">
        <f t="shared" si="229"/>
        <v>33</v>
      </c>
      <c r="E134" s="247">
        <v>350000</v>
      </c>
      <c r="F134" s="769">
        <v>1367.22</v>
      </c>
      <c r="G134" s="23">
        <f t="shared" si="241"/>
        <v>1377.2915</v>
      </c>
      <c r="H134" s="23">
        <f t="shared" ref="H134:M134" si="243">+G134*1.025</f>
        <v>1411.7237874999998</v>
      </c>
      <c r="I134" s="23">
        <f t="shared" si="243"/>
        <v>1447.0168821874997</v>
      </c>
      <c r="J134" s="23">
        <f t="shared" si="243"/>
        <v>1483.192304242187</v>
      </c>
      <c r="K134" s="23">
        <f t="shared" si="243"/>
        <v>1520.2721118482416</v>
      </c>
      <c r="L134" s="23">
        <f t="shared" si="243"/>
        <v>1558.2789146444475</v>
      </c>
      <c r="M134" s="724">
        <f t="shared" si="243"/>
        <v>1597.2358875105585</v>
      </c>
      <c r="N134" s="38"/>
      <c r="O134" s="38"/>
      <c r="P134" s="239">
        <v>350000</v>
      </c>
      <c r="Q134" s="240">
        <f t="shared" si="231"/>
        <v>10.071500000000015</v>
      </c>
      <c r="R134" s="241">
        <f t="shared" si="213"/>
        <v>7.366407747107279E-3</v>
      </c>
      <c r="S134" s="240">
        <f t="shared" si="232"/>
        <v>34.432287499999802</v>
      </c>
      <c r="T134" s="242">
        <f t="shared" si="214"/>
        <v>2.4999999999999856E-2</v>
      </c>
      <c r="U134" s="243">
        <f t="shared" si="233"/>
        <v>44.503787499999817</v>
      </c>
      <c r="V134" s="244">
        <f t="shared" si="215"/>
        <v>3.2550567940784814E-2</v>
      </c>
      <c r="W134" s="243">
        <f t="shared" si="234"/>
        <v>35.293094687499888</v>
      </c>
      <c r="X134" s="241">
        <f t="shared" si="216"/>
        <v>2.4999999999999925E-2</v>
      </c>
      <c r="Y134" s="245">
        <f t="shared" si="235"/>
        <v>79.796882187499705</v>
      </c>
      <c r="Z134" s="241">
        <f t="shared" si="217"/>
        <v>5.8364332139304358E-2</v>
      </c>
      <c r="AA134" s="240">
        <f t="shared" si="236"/>
        <v>36.17542205468726</v>
      </c>
      <c r="AB134" s="242">
        <f t="shared" si="218"/>
        <v>2.4999999999999838E-2</v>
      </c>
      <c r="AC134" s="245">
        <f t="shared" si="237"/>
        <v>115.97230424218696</v>
      </c>
      <c r="AD134" s="246">
        <f t="shared" si="219"/>
        <v>8.4823440442786793E-2</v>
      </c>
      <c r="AE134" s="269">
        <v>350000</v>
      </c>
      <c r="AF134" s="38"/>
      <c r="AG134" s="38"/>
      <c r="AH134" s="269">
        <v>350000</v>
      </c>
      <c r="AI134" s="240">
        <f t="shared" si="238"/>
        <v>37.079807606054601</v>
      </c>
      <c r="AJ134" s="241">
        <f t="shared" si="220"/>
        <v>2.4999999999999949E-2</v>
      </c>
      <c r="AK134" s="245">
        <f t="shared" si="221"/>
        <v>153.05211184824157</v>
      </c>
      <c r="AL134" s="241">
        <f t="shared" si="222"/>
        <v>0.11194402645385641</v>
      </c>
      <c r="AM134" s="240">
        <f t="shared" si="239"/>
        <v>38.006802796205875</v>
      </c>
      <c r="AN134" s="242">
        <f t="shared" si="223"/>
        <v>2.499999999999989E-2</v>
      </c>
      <c r="AO134" s="243">
        <f t="shared" si="224"/>
        <v>191.05891464444744</v>
      </c>
      <c r="AP134" s="244">
        <f t="shared" si="225"/>
        <v>0.13974262711520269</v>
      </c>
      <c r="AQ134" s="243">
        <f t="shared" si="240"/>
        <v>38.956972866111073</v>
      </c>
      <c r="AR134" s="242">
        <f t="shared" si="226"/>
        <v>2.4999999999999929E-2</v>
      </c>
      <c r="AS134" s="243">
        <f t="shared" si="227"/>
        <v>230.01588751055851</v>
      </c>
      <c r="AT134" s="246">
        <f t="shared" si="228"/>
        <v>0.16823619279308269</v>
      </c>
      <c r="AU134" s="321"/>
    </row>
    <row r="135" spans="1:47" ht="12.75" x14ac:dyDescent="0.2">
      <c r="A135" s="26"/>
      <c r="B135" s="38"/>
      <c r="C135" s="723" t="s">
        <v>322</v>
      </c>
      <c r="D135" s="336">
        <f t="shared" si="229"/>
        <v>55</v>
      </c>
      <c r="E135" s="247">
        <v>450000</v>
      </c>
      <c r="F135" s="769">
        <v>1633.08</v>
      </c>
      <c r="G135" s="23">
        <f t="shared" si="241"/>
        <v>1644.1605</v>
      </c>
      <c r="H135" s="23">
        <f t="shared" ref="H135:M135" si="244">+G135*1.025</f>
        <v>1685.2645124999999</v>
      </c>
      <c r="I135" s="23">
        <f t="shared" si="244"/>
        <v>1727.3961253124999</v>
      </c>
      <c r="J135" s="23">
        <f t="shared" si="244"/>
        <v>1770.5810284453123</v>
      </c>
      <c r="K135" s="23">
        <f t="shared" si="244"/>
        <v>1814.8455541564449</v>
      </c>
      <c r="L135" s="23">
        <f t="shared" si="244"/>
        <v>1860.2166930103558</v>
      </c>
      <c r="M135" s="724">
        <f t="shared" si="244"/>
        <v>1906.7221103356146</v>
      </c>
      <c r="N135" s="38"/>
      <c r="O135" s="38"/>
      <c r="P135" s="239">
        <v>450000</v>
      </c>
      <c r="Q135" s="240">
        <f t="shared" si="231"/>
        <v>11.080500000000029</v>
      </c>
      <c r="R135" s="241">
        <f t="shared" si="213"/>
        <v>6.7850319641413947E-3</v>
      </c>
      <c r="S135" s="240">
        <f t="shared" si="232"/>
        <v>41.104012499999953</v>
      </c>
      <c r="T135" s="242">
        <f t="shared" si="214"/>
        <v>2.4999999999999974E-2</v>
      </c>
      <c r="U135" s="243">
        <f t="shared" si="233"/>
        <v>52.184512499999983</v>
      </c>
      <c r="V135" s="244">
        <f t="shared" si="215"/>
        <v>3.1954657763244902E-2</v>
      </c>
      <c r="W135" s="243">
        <f t="shared" si="234"/>
        <v>42.131612812499952</v>
      </c>
      <c r="X135" s="241">
        <f t="shared" si="216"/>
        <v>2.4999999999999974E-2</v>
      </c>
      <c r="Y135" s="245">
        <f t="shared" si="235"/>
        <v>94.316125312499935</v>
      </c>
      <c r="Z135" s="241">
        <f t="shared" si="217"/>
        <v>5.7753524207325997E-2</v>
      </c>
      <c r="AA135" s="240">
        <f t="shared" si="236"/>
        <v>43.184903132812451</v>
      </c>
      <c r="AB135" s="242">
        <f t="shared" si="218"/>
        <v>2.4999999999999974E-2</v>
      </c>
      <c r="AC135" s="245">
        <f t="shared" si="237"/>
        <v>137.50102844531239</v>
      </c>
      <c r="AD135" s="246">
        <f t="shared" si="219"/>
        <v>8.4197362312509114E-2</v>
      </c>
      <c r="AE135" s="269">
        <v>450000</v>
      </c>
      <c r="AF135" s="38"/>
      <c r="AG135" s="38"/>
      <c r="AH135" s="269">
        <v>450000</v>
      </c>
      <c r="AI135" s="240">
        <f t="shared" si="238"/>
        <v>44.264525711132592</v>
      </c>
      <c r="AJ135" s="241">
        <f t="shared" si="220"/>
        <v>2.4999999999999876E-2</v>
      </c>
      <c r="AK135" s="245">
        <f t="shared" si="221"/>
        <v>181.76555415644498</v>
      </c>
      <c r="AL135" s="241">
        <f t="shared" si="222"/>
        <v>0.11130229637032171</v>
      </c>
      <c r="AM135" s="240">
        <f t="shared" si="239"/>
        <v>45.371138853910907</v>
      </c>
      <c r="AN135" s="242">
        <f t="shared" si="223"/>
        <v>2.499999999999988E-2</v>
      </c>
      <c r="AO135" s="243">
        <f t="shared" si="224"/>
        <v>227.13669301035588</v>
      </c>
      <c r="AP135" s="244">
        <f t="shared" si="225"/>
        <v>0.13908485377957963</v>
      </c>
      <c r="AQ135" s="243">
        <f t="shared" si="240"/>
        <v>46.505417325258804</v>
      </c>
      <c r="AR135" s="242">
        <f t="shared" si="226"/>
        <v>2.4999999999999953E-2</v>
      </c>
      <c r="AS135" s="243">
        <f t="shared" si="227"/>
        <v>273.64211033561469</v>
      </c>
      <c r="AT135" s="246">
        <f t="shared" si="228"/>
        <v>0.16756197512406906</v>
      </c>
      <c r="AU135" s="321"/>
    </row>
    <row r="136" spans="1:47" ht="12.75" x14ac:dyDescent="0.2">
      <c r="A136" s="26"/>
      <c r="B136" s="38"/>
      <c r="C136" s="723" t="s">
        <v>323</v>
      </c>
      <c r="D136" s="336">
        <f t="shared" si="229"/>
        <v>62</v>
      </c>
      <c r="E136" s="247">
        <v>550000</v>
      </c>
      <c r="F136" s="769">
        <v>1898.95</v>
      </c>
      <c r="G136" s="23">
        <f t="shared" si="241"/>
        <v>1911.0295000000001</v>
      </c>
      <c r="H136" s="23">
        <f t="shared" ref="H136:M136" si="245">+G136*1.025</f>
        <v>1958.8052375</v>
      </c>
      <c r="I136" s="23">
        <f t="shared" si="245"/>
        <v>2007.7753684374998</v>
      </c>
      <c r="J136" s="23">
        <f t="shared" si="245"/>
        <v>2057.969752648437</v>
      </c>
      <c r="K136" s="23">
        <f t="shared" si="245"/>
        <v>2109.4189964646475</v>
      </c>
      <c r="L136" s="23">
        <f t="shared" si="245"/>
        <v>2162.1544713762637</v>
      </c>
      <c r="M136" s="724">
        <f t="shared" si="245"/>
        <v>2216.20833316067</v>
      </c>
      <c r="N136" s="38"/>
      <c r="O136" s="38"/>
      <c r="P136" s="239">
        <v>550000</v>
      </c>
      <c r="Q136" s="240">
        <f t="shared" si="231"/>
        <v>12.079500000000053</v>
      </c>
      <c r="R136" s="241">
        <f t="shared" si="213"/>
        <v>6.3611469496300862E-3</v>
      </c>
      <c r="S136" s="240">
        <f t="shared" si="232"/>
        <v>47.775737499999877</v>
      </c>
      <c r="T136" s="242">
        <f t="shared" si="214"/>
        <v>2.4999999999999935E-2</v>
      </c>
      <c r="U136" s="243">
        <f t="shared" si="233"/>
        <v>59.85523749999993</v>
      </c>
      <c r="V136" s="244">
        <f t="shared" si="215"/>
        <v>3.1520175623370776E-2</v>
      </c>
      <c r="W136" s="243">
        <f t="shared" si="234"/>
        <v>48.970130937499789</v>
      </c>
      <c r="X136" s="241">
        <f t="shared" si="216"/>
        <v>2.4999999999999894E-2</v>
      </c>
      <c r="Y136" s="245">
        <f t="shared" si="235"/>
        <v>108.82536843749972</v>
      </c>
      <c r="Z136" s="241">
        <f t="shared" si="217"/>
        <v>5.7308180013954935E-2</v>
      </c>
      <c r="AA136" s="240">
        <f t="shared" si="236"/>
        <v>50.194384210937187</v>
      </c>
      <c r="AB136" s="242">
        <f t="shared" si="218"/>
        <v>2.4999999999999849E-2</v>
      </c>
      <c r="AC136" s="245">
        <f t="shared" si="237"/>
        <v>159.01975264843691</v>
      </c>
      <c r="AD136" s="246">
        <f t="shared" si="219"/>
        <v>8.3740884514303643E-2</v>
      </c>
      <c r="AE136" s="269">
        <v>550000</v>
      </c>
      <c r="AF136" s="38"/>
      <c r="AG136" s="38"/>
      <c r="AH136" s="269">
        <v>550000</v>
      </c>
      <c r="AI136" s="240">
        <f t="shared" si="238"/>
        <v>51.449243816210583</v>
      </c>
      <c r="AJ136" s="241">
        <f t="shared" si="220"/>
        <v>2.4999999999999835E-2</v>
      </c>
      <c r="AK136" s="245">
        <f t="shared" si="221"/>
        <v>210.46899646464749</v>
      </c>
      <c r="AL136" s="241">
        <f t="shared" si="222"/>
        <v>0.11083440662716106</v>
      </c>
      <c r="AM136" s="240">
        <f t="shared" si="239"/>
        <v>52.735474911616166</v>
      </c>
      <c r="AN136" s="242">
        <f t="shared" si="223"/>
        <v>2.4999999999999988E-2</v>
      </c>
      <c r="AO136" s="243">
        <f t="shared" si="224"/>
        <v>263.20447137626365</v>
      </c>
      <c r="AP136" s="244">
        <f t="shared" si="225"/>
        <v>0.13860526679284008</v>
      </c>
      <c r="AQ136" s="243">
        <f t="shared" si="240"/>
        <v>54.053861784406308</v>
      </c>
      <c r="AR136" s="242">
        <f t="shared" si="226"/>
        <v>2.499999999999987E-2</v>
      </c>
      <c r="AS136" s="243">
        <f t="shared" si="227"/>
        <v>317.25833316066996</v>
      </c>
      <c r="AT136" s="246">
        <f t="shared" si="228"/>
        <v>0.16707039846266092</v>
      </c>
      <c r="AU136" s="321"/>
    </row>
    <row r="137" spans="1:47" ht="12.75" x14ac:dyDescent="0.2">
      <c r="A137" s="26"/>
      <c r="B137" s="38"/>
      <c r="C137" s="723" t="s">
        <v>324</v>
      </c>
      <c r="D137" s="336">
        <f t="shared" si="229"/>
        <v>46</v>
      </c>
      <c r="E137" s="247">
        <v>650000</v>
      </c>
      <c r="F137" s="769">
        <v>2164.81</v>
      </c>
      <c r="G137" s="23">
        <f t="shared" si="241"/>
        <v>2177.8985000000002</v>
      </c>
      <c r="H137" s="23">
        <f t="shared" ref="H137:M137" si="246">+G137*1.025</f>
        <v>2232.3459625</v>
      </c>
      <c r="I137" s="23">
        <f t="shared" si="246"/>
        <v>2288.1546115624997</v>
      </c>
      <c r="J137" s="23">
        <f t="shared" si="246"/>
        <v>2345.358476851562</v>
      </c>
      <c r="K137" s="23">
        <f t="shared" si="246"/>
        <v>2403.9924387728511</v>
      </c>
      <c r="L137" s="23">
        <f t="shared" si="246"/>
        <v>2464.092249742172</v>
      </c>
      <c r="M137" s="724">
        <f t="shared" si="246"/>
        <v>2525.6945559857263</v>
      </c>
      <c r="N137" s="38"/>
      <c r="O137" s="38"/>
      <c r="P137" s="239">
        <v>650000</v>
      </c>
      <c r="Q137" s="240">
        <f t="shared" si="231"/>
        <v>13.088500000000295</v>
      </c>
      <c r="R137" s="241">
        <f t="shared" si="213"/>
        <v>6.046027134021136E-3</v>
      </c>
      <c r="S137" s="240">
        <f t="shared" si="232"/>
        <v>54.447462499999801</v>
      </c>
      <c r="T137" s="242">
        <f t="shared" si="214"/>
        <v>2.4999999999999908E-2</v>
      </c>
      <c r="U137" s="243">
        <f t="shared" si="233"/>
        <v>67.535962500000096</v>
      </c>
      <c r="V137" s="244">
        <f t="shared" si="215"/>
        <v>3.1197177812371569E-2</v>
      </c>
      <c r="W137" s="243">
        <f t="shared" si="234"/>
        <v>55.808649062499626</v>
      </c>
      <c r="X137" s="241">
        <f t="shared" si="216"/>
        <v>2.4999999999999831E-2</v>
      </c>
      <c r="Y137" s="245">
        <f t="shared" si="235"/>
        <v>123.34461156249972</v>
      </c>
      <c r="Z137" s="241">
        <f t="shared" si="217"/>
        <v>5.6977107257680688E-2</v>
      </c>
      <c r="AA137" s="240">
        <f t="shared" si="236"/>
        <v>57.203865289062378</v>
      </c>
      <c r="AB137" s="242">
        <f t="shared" si="218"/>
        <v>2.4999999999999949E-2</v>
      </c>
      <c r="AC137" s="245">
        <f t="shared" si="237"/>
        <v>180.5484768515621</v>
      </c>
      <c r="AD137" s="246">
        <f t="shared" si="219"/>
        <v>8.3401534939122654E-2</v>
      </c>
      <c r="AE137" s="269">
        <v>650000</v>
      </c>
      <c r="AF137" s="38"/>
      <c r="AG137" s="38"/>
      <c r="AH137" s="269">
        <v>650000</v>
      </c>
      <c r="AI137" s="240">
        <f t="shared" si="238"/>
        <v>58.633961921289028</v>
      </c>
      <c r="AJ137" s="241">
        <f t="shared" si="220"/>
        <v>2.4999999999999991E-2</v>
      </c>
      <c r="AK137" s="245">
        <f t="shared" si="221"/>
        <v>239.18243877285113</v>
      </c>
      <c r="AL137" s="241">
        <f t="shared" si="222"/>
        <v>0.1104865733126007</v>
      </c>
      <c r="AM137" s="240">
        <f t="shared" si="239"/>
        <v>60.09981096932097</v>
      </c>
      <c r="AN137" s="242">
        <f t="shared" si="223"/>
        <v>2.4999999999999873E-2</v>
      </c>
      <c r="AO137" s="243">
        <f t="shared" si="224"/>
        <v>299.2822497421721</v>
      </c>
      <c r="AP137" s="244">
        <f t="shared" si="225"/>
        <v>0.13824873764541559</v>
      </c>
      <c r="AQ137" s="243">
        <f t="shared" si="240"/>
        <v>61.602306243554267</v>
      </c>
      <c r="AR137" s="242">
        <f t="shared" si="226"/>
        <v>2.4999999999999988E-2</v>
      </c>
      <c r="AS137" s="243">
        <f t="shared" si="227"/>
        <v>360.88455598572637</v>
      </c>
      <c r="AT137" s="246">
        <f t="shared" si="228"/>
        <v>0.16670495608655095</v>
      </c>
      <c r="AU137" s="321"/>
    </row>
    <row r="138" spans="1:47" ht="12.75" x14ac:dyDescent="0.2">
      <c r="A138" s="26"/>
      <c r="B138" s="38"/>
      <c r="C138" s="723" t="s">
        <v>325</v>
      </c>
      <c r="D138" s="336">
        <f t="shared" si="229"/>
        <v>50</v>
      </c>
      <c r="E138" s="247">
        <v>750000</v>
      </c>
      <c r="F138" s="769">
        <v>2430.67</v>
      </c>
      <c r="G138" s="23">
        <f t="shared" si="241"/>
        <v>2444.7674999999999</v>
      </c>
      <c r="H138" s="23">
        <f t="shared" ref="H138:M138" si="247">+G138*1.025</f>
        <v>2505.8866874999999</v>
      </c>
      <c r="I138" s="23">
        <f t="shared" si="247"/>
        <v>2568.5338546874996</v>
      </c>
      <c r="J138" s="23">
        <f>+I138*1.025</f>
        <v>2632.7472010546867</v>
      </c>
      <c r="K138" s="23">
        <f t="shared" si="247"/>
        <v>2698.5658810810537</v>
      </c>
      <c r="L138" s="23">
        <f t="shared" si="247"/>
        <v>2766.0300281080799</v>
      </c>
      <c r="M138" s="724">
        <f t="shared" si="247"/>
        <v>2835.1807788107817</v>
      </c>
      <c r="N138" s="38"/>
      <c r="O138" s="38"/>
      <c r="P138" s="239">
        <v>750000</v>
      </c>
      <c r="Q138" s="240">
        <f t="shared" si="231"/>
        <v>14.097499999999854</v>
      </c>
      <c r="R138" s="241">
        <f t="shared" si="213"/>
        <v>5.7998411960487658E-3</v>
      </c>
      <c r="S138" s="240">
        <f t="shared" si="232"/>
        <v>61.119187499999953</v>
      </c>
      <c r="T138" s="242">
        <f t="shared" si="214"/>
        <v>2.4999999999999981E-2</v>
      </c>
      <c r="U138" s="243">
        <f t="shared" si="233"/>
        <v>75.216687499999807</v>
      </c>
      <c r="V138" s="244">
        <f t="shared" si="215"/>
        <v>3.0944837225949966E-2</v>
      </c>
      <c r="W138" s="243">
        <f t="shared" si="234"/>
        <v>62.64716718749969</v>
      </c>
      <c r="X138" s="241">
        <f t="shared" si="216"/>
        <v>2.4999999999999876E-2</v>
      </c>
      <c r="Y138" s="245">
        <f t="shared" si="235"/>
        <v>137.8638546874995</v>
      </c>
      <c r="Z138" s="241">
        <f t="shared" si="217"/>
        <v>5.6718458156598588E-2</v>
      </c>
      <c r="AA138" s="240">
        <f t="shared" si="236"/>
        <v>64.213346367187114</v>
      </c>
      <c r="AB138" s="242">
        <f t="shared" si="218"/>
        <v>2.4999999999999856E-2</v>
      </c>
      <c r="AC138" s="245">
        <f t="shared" si="237"/>
        <v>202.07720105468661</v>
      </c>
      <c r="AD138" s="246">
        <f t="shared" si="219"/>
        <v>8.3136419610513393E-2</v>
      </c>
      <c r="AE138" s="269">
        <v>750000</v>
      </c>
      <c r="AF138" s="38"/>
      <c r="AG138" s="38"/>
      <c r="AH138" s="269">
        <v>750000</v>
      </c>
      <c r="AI138" s="240">
        <f t="shared" si="238"/>
        <v>65.818680026367019</v>
      </c>
      <c r="AJ138" s="241">
        <f t="shared" si="220"/>
        <v>2.4999999999999942E-2</v>
      </c>
      <c r="AK138" s="245">
        <f t="shared" si="221"/>
        <v>267.89588108105363</v>
      </c>
      <c r="AL138" s="241">
        <f t="shared" si="222"/>
        <v>0.11021483010077618</v>
      </c>
      <c r="AM138" s="240">
        <f t="shared" si="239"/>
        <v>67.464147027026229</v>
      </c>
      <c r="AN138" s="242">
        <f t="shared" si="223"/>
        <v>2.4999999999999956E-2</v>
      </c>
      <c r="AO138" s="243">
        <f t="shared" si="224"/>
        <v>335.36002810807986</v>
      </c>
      <c r="AP138" s="244">
        <f t="shared" si="225"/>
        <v>0.13797020085329553</v>
      </c>
      <c r="AQ138" s="243">
        <f t="shared" si="240"/>
        <v>69.150750702701771</v>
      </c>
      <c r="AR138" s="242">
        <f t="shared" si="226"/>
        <v>2.4999999999999918E-2</v>
      </c>
      <c r="AS138" s="243">
        <f t="shared" si="227"/>
        <v>404.51077881078163</v>
      </c>
      <c r="AT138" s="246">
        <f t="shared" si="228"/>
        <v>0.16641945587462784</v>
      </c>
      <c r="AU138" s="321"/>
    </row>
    <row r="139" spans="1:47" ht="12.75" x14ac:dyDescent="0.2">
      <c r="A139" s="26"/>
      <c r="B139" s="38"/>
      <c r="C139" s="723" t="s">
        <v>326</v>
      </c>
      <c r="D139" s="336">
        <f t="shared" si="229"/>
        <v>33</v>
      </c>
      <c r="E139" s="247">
        <v>850000</v>
      </c>
      <c r="F139" s="769">
        <v>2696.54</v>
      </c>
      <c r="G139" s="23">
        <f t="shared" si="241"/>
        <v>2711.6365000000001</v>
      </c>
      <c r="H139" s="23">
        <f t="shared" ref="H139:M139" si="248">+G139*1.025</f>
        <v>2779.4274124999997</v>
      </c>
      <c r="I139" s="23">
        <f t="shared" si="248"/>
        <v>2848.9130978124995</v>
      </c>
      <c r="J139" s="23">
        <f t="shared" si="248"/>
        <v>2920.1359252578118</v>
      </c>
      <c r="K139" s="23">
        <f t="shared" si="248"/>
        <v>2993.1393233892568</v>
      </c>
      <c r="L139" s="23">
        <f t="shared" si="248"/>
        <v>3067.9678064739878</v>
      </c>
      <c r="M139" s="724">
        <f t="shared" si="248"/>
        <v>3144.6670016358371</v>
      </c>
      <c r="N139" s="38"/>
      <c r="O139" s="38"/>
      <c r="P139" s="239">
        <v>850000</v>
      </c>
      <c r="Q139" s="240">
        <f t="shared" si="231"/>
        <v>15.096500000000106</v>
      </c>
      <c r="R139" s="241">
        <f t="shared" si="213"/>
        <v>5.5984706327368051E-3</v>
      </c>
      <c r="S139" s="240">
        <f t="shared" si="232"/>
        <v>67.790912499999649</v>
      </c>
      <c r="T139" s="242">
        <f t="shared" si="214"/>
        <v>2.499999999999987E-2</v>
      </c>
      <c r="U139" s="243">
        <f t="shared" si="233"/>
        <v>82.887412499999755</v>
      </c>
      <c r="V139" s="244">
        <f t="shared" si="215"/>
        <v>3.0738432398555095E-2</v>
      </c>
      <c r="W139" s="243">
        <f t="shared" si="234"/>
        <v>69.485685312499754</v>
      </c>
      <c r="X139" s="241">
        <f t="shared" si="216"/>
        <v>2.4999999999999915E-2</v>
      </c>
      <c r="Y139" s="245">
        <f t="shared" si="235"/>
        <v>152.37309781249951</v>
      </c>
      <c r="Z139" s="241">
        <f t="shared" si="217"/>
        <v>5.6506893208518885E-2</v>
      </c>
      <c r="AA139" s="240">
        <f t="shared" si="236"/>
        <v>71.222827445312305</v>
      </c>
      <c r="AB139" s="242">
        <f t="shared" si="218"/>
        <v>2.4999999999999935E-2</v>
      </c>
      <c r="AC139" s="245">
        <f t="shared" si="237"/>
        <v>223.59592525781181</v>
      </c>
      <c r="AD139" s="246">
        <f t="shared" si="219"/>
        <v>8.2919565538731782E-2</v>
      </c>
      <c r="AE139" s="269">
        <v>850000</v>
      </c>
      <c r="AF139" s="38"/>
      <c r="AG139" s="38"/>
      <c r="AH139" s="269">
        <v>850000</v>
      </c>
      <c r="AI139" s="240">
        <f t="shared" si="238"/>
        <v>73.00339813144501</v>
      </c>
      <c r="AJ139" s="241">
        <f t="shared" si="220"/>
        <v>2.4999999999999904E-2</v>
      </c>
      <c r="AK139" s="245">
        <f t="shared" si="221"/>
        <v>296.59932338925682</v>
      </c>
      <c r="AL139" s="241">
        <f t="shared" si="222"/>
        <v>0.10999255467719998</v>
      </c>
      <c r="AM139" s="240">
        <f t="shared" si="239"/>
        <v>74.828483084731033</v>
      </c>
      <c r="AN139" s="242">
        <f t="shared" si="223"/>
        <v>2.499999999999987E-2</v>
      </c>
      <c r="AO139" s="243">
        <f t="shared" si="224"/>
        <v>371.42780647398786</v>
      </c>
      <c r="AP139" s="244">
        <f t="shared" si="225"/>
        <v>0.13774236854412983</v>
      </c>
      <c r="AQ139" s="243">
        <f t="shared" si="240"/>
        <v>76.699195161849275</v>
      </c>
      <c r="AR139" s="242">
        <f t="shared" si="226"/>
        <v>2.4999999999999863E-2</v>
      </c>
      <c r="AS139" s="243">
        <f t="shared" si="227"/>
        <v>448.12700163583713</v>
      </c>
      <c r="AT139" s="246">
        <f t="shared" si="228"/>
        <v>0.16618592775773292</v>
      </c>
      <c r="AU139" s="321"/>
    </row>
    <row r="140" spans="1:47" ht="12.75" x14ac:dyDescent="0.2">
      <c r="A140" s="26"/>
      <c r="B140" s="38"/>
      <c r="C140" s="723" t="s">
        <v>327</v>
      </c>
      <c r="D140" s="336">
        <f t="shared" si="229"/>
        <v>31</v>
      </c>
      <c r="E140" s="247">
        <v>950000</v>
      </c>
      <c r="F140" s="769">
        <v>2962.4</v>
      </c>
      <c r="G140" s="23">
        <f t="shared" si="241"/>
        <v>2978.5055000000002</v>
      </c>
      <c r="H140" s="23">
        <f t="shared" ref="H140:M140" si="249">+G140*1.025</f>
        <v>3052.9681375</v>
      </c>
      <c r="I140" s="23">
        <f t="shared" si="249"/>
        <v>3129.2923409374998</v>
      </c>
      <c r="J140" s="23">
        <f t="shared" si="249"/>
        <v>3207.5246494609369</v>
      </c>
      <c r="K140" s="23">
        <f t="shared" si="249"/>
        <v>3287.7127656974599</v>
      </c>
      <c r="L140" s="23">
        <f t="shared" si="249"/>
        <v>3369.9055848398962</v>
      </c>
      <c r="M140" s="724">
        <f t="shared" si="249"/>
        <v>3454.1532244608934</v>
      </c>
      <c r="N140" s="38"/>
      <c r="O140" s="38"/>
      <c r="P140" s="239">
        <v>950000</v>
      </c>
      <c r="Q140" s="240">
        <f t="shared" si="231"/>
        <v>16.10550000000012</v>
      </c>
      <c r="R140" s="241">
        <f t="shared" si="213"/>
        <v>5.4366392114502159E-3</v>
      </c>
      <c r="S140" s="240">
        <f t="shared" si="232"/>
        <v>74.462637499999801</v>
      </c>
      <c r="T140" s="242">
        <f t="shared" si="214"/>
        <v>2.4999999999999932E-2</v>
      </c>
      <c r="U140" s="243">
        <f t="shared" si="233"/>
        <v>90.568137499999921</v>
      </c>
      <c r="V140" s="244">
        <f t="shared" si="215"/>
        <v>3.0572555191736402E-2</v>
      </c>
      <c r="W140" s="243">
        <f t="shared" si="234"/>
        <v>76.324203437499818</v>
      </c>
      <c r="X140" s="241">
        <f t="shared" si="216"/>
        <v>2.4999999999999939E-2</v>
      </c>
      <c r="Y140" s="245">
        <f t="shared" si="235"/>
        <v>166.89234093749974</v>
      </c>
      <c r="Z140" s="241">
        <f t="shared" si="217"/>
        <v>5.6336869071529752E-2</v>
      </c>
      <c r="AA140" s="240">
        <f t="shared" si="236"/>
        <v>78.232308523437041</v>
      </c>
      <c r="AB140" s="242">
        <f t="shared" si="218"/>
        <v>2.4999999999999856E-2</v>
      </c>
      <c r="AC140" s="245">
        <f t="shared" si="237"/>
        <v>245.12464946093678</v>
      </c>
      <c r="AD140" s="246">
        <f t="shared" si="219"/>
        <v>8.2745290798317842E-2</v>
      </c>
      <c r="AE140" s="269">
        <v>950000</v>
      </c>
      <c r="AF140" s="38"/>
      <c r="AG140" s="38"/>
      <c r="AH140" s="269">
        <v>950000</v>
      </c>
      <c r="AI140" s="240">
        <f t="shared" si="238"/>
        <v>80.188116236523001</v>
      </c>
      <c r="AJ140" s="241">
        <f t="shared" si="220"/>
        <v>2.499999999999987E-2</v>
      </c>
      <c r="AK140" s="245">
        <f t="shared" si="221"/>
        <v>325.31276569745978</v>
      </c>
      <c r="AL140" s="241">
        <f t="shared" si="222"/>
        <v>0.10981392306827564</v>
      </c>
      <c r="AM140" s="240">
        <f t="shared" si="239"/>
        <v>82.192819142436292</v>
      </c>
      <c r="AN140" s="242">
        <f t="shared" si="223"/>
        <v>2.4999999999999939E-2</v>
      </c>
      <c r="AO140" s="243">
        <f t="shared" si="224"/>
        <v>407.50558483989607</v>
      </c>
      <c r="AP140" s="244">
        <f t="shared" si="225"/>
        <v>0.13755927114498245</v>
      </c>
      <c r="AQ140" s="243">
        <f t="shared" si="240"/>
        <v>84.247639620997234</v>
      </c>
      <c r="AR140" s="242">
        <f t="shared" si="226"/>
        <v>2.4999999999999949E-2</v>
      </c>
      <c r="AS140" s="243">
        <f t="shared" si="227"/>
        <v>491.75322446089331</v>
      </c>
      <c r="AT140" s="246">
        <f t="shared" si="228"/>
        <v>0.16599825292360698</v>
      </c>
      <c r="AU140" s="321"/>
    </row>
    <row r="141" spans="1:47" ht="12.75" x14ac:dyDescent="0.2">
      <c r="A141" s="26"/>
      <c r="B141" s="38"/>
      <c r="C141" s="723" t="s">
        <v>329</v>
      </c>
      <c r="D141" s="336">
        <f t="shared" si="229"/>
        <v>40</v>
      </c>
      <c r="E141" s="247">
        <v>1250000</v>
      </c>
      <c r="F141" s="769">
        <v>3759.99</v>
      </c>
      <c r="G141" s="23">
        <f t="shared" si="241"/>
        <v>3779.1125000000002</v>
      </c>
      <c r="H141" s="23">
        <f t="shared" ref="H141:M141" si="250">+G141*1.025</f>
        <v>3873.5903125</v>
      </c>
      <c r="I141" s="23">
        <f t="shared" si="250"/>
        <v>3970.4300703124995</v>
      </c>
      <c r="J141" s="23">
        <f t="shared" si="250"/>
        <v>4069.6908220703117</v>
      </c>
      <c r="K141" s="23">
        <f t="shared" si="250"/>
        <v>4171.4330926220691</v>
      </c>
      <c r="L141" s="23">
        <f t="shared" si="250"/>
        <v>4275.7189199376207</v>
      </c>
      <c r="M141" s="724">
        <f t="shared" si="250"/>
        <v>4382.6118929360609</v>
      </c>
      <c r="N141" s="38"/>
      <c r="O141" s="38"/>
      <c r="P141" s="239">
        <v>1250000</v>
      </c>
      <c r="Q141" s="240">
        <f t="shared" si="231"/>
        <v>19.1225000000004</v>
      </c>
      <c r="R141" s="241">
        <f t="shared" si="213"/>
        <v>5.085784802619263E-3</v>
      </c>
      <c r="S141" s="240">
        <f t="shared" si="232"/>
        <v>94.4778124999998</v>
      </c>
      <c r="T141" s="242">
        <f t="shared" si="214"/>
        <v>2.4999999999999946E-2</v>
      </c>
      <c r="U141" s="243">
        <f t="shared" si="233"/>
        <v>113.6003125000002</v>
      </c>
      <c r="V141" s="244">
        <f t="shared" si="215"/>
        <v>3.0212929422684689E-2</v>
      </c>
      <c r="W141" s="243">
        <f t="shared" si="234"/>
        <v>96.839757812499556</v>
      </c>
      <c r="X141" s="241">
        <f t="shared" si="216"/>
        <v>2.4999999999999887E-2</v>
      </c>
      <c r="Y141" s="245">
        <f t="shared" si="235"/>
        <v>210.44007031249976</v>
      </c>
      <c r="Z141" s="241">
        <f t="shared" si="217"/>
        <v>5.5968252658251692E-2</v>
      </c>
      <c r="AA141" s="240">
        <f t="shared" si="236"/>
        <v>99.260751757812159</v>
      </c>
      <c r="AB141" s="242">
        <f t="shared" si="218"/>
        <v>2.4999999999999918E-2</v>
      </c>
      <c r="AC141" s="245">
        <f t="shared" si="237"/>
        <v>309.70082207031192</v>
      </c>
      <c r="AD141" s="246">
        <f t="shared" si="219"/>
        <v>8.2367458974707888E-2</v>
      </c>
      <c r="AE141" s="269">
        <v>1250000</v>
      </c>
      <c r="AF141" s="38"/>
      <c r="AG141" s="38"/>
      <c r="AH141" s="269">
        <v>1250000</v>
      </c>
      <c r="AI141" s="240">
        <f t="shared" si="238"/>
        <v>101.74227055175743</v>
      </c>
      <c r="AJ141" s="241">
        <f t="shared" si="220"/>
        <v>2.4999999999999911E-2</v>
      </c>
      <c r="AK141" s="245">
        <f t="shared" si="221"/>
        <v>411.44309262206934</v>
      </c>
      <c r="AL141" s="241">
        <f t="shared" si="222"/>
        <v>0.10942664544907549</v>
      </c>
      <c r="AM141" s="240">
        <f t="shared" si="239"/>
        <v>104.28582731555161</v>
      </c>
      <c r="AN141" s="242">
        <f t="shared" si="223"/>
        <v>2.4999999999999974E-2</v>
      </c>
      <c r="AO141" s="243">
        <f t="shared" si="224"/>
        <v>515.72891993762096</v>
      </c>
      <c r="AP141" s="244">
        <f t="shared" si="225"/>
        <v>0.13716231158530234</v>
      </c>
      <c r="AQ141" s="243">
        <f t="shared" si="240"/>
        <v>106.8929729984402</v>
      </c>
      <c r="AR141" s="242">
        <f t="shared" si="226"/>
        <v>2.4999999999999925E-2</v>
      </c>
      <c r="AS141" s="243">
        <f t="shared" si="227"/>
        <v>622.62189293606116</v>
      </c>
      <c r="AT141" s="246">
        <f t="shared" si="228"/>
        <v>0.16559136937493482</v>
      </c>
      <c r="AU141" s="321"/>
    </row>
    <row r="142" spans="1:47" ht="12.75" x14ac:dyDescent="0.2">
      <c r="A142" s="26"/>
      <c r="B142" s="38"/>
      <c r="C142" s="723" t="s">
        <v>330</v>
      </c>
      <c r="D142" s="336">
        <f t="shared" si="229"/>
        <v>17</v>
      </c>
      <c r="E142" s="247">
        <v>1750000</v>
      </c>
      <c r="F142" s="769">
        <v>5089.3</v>
      </c>
      <c r="G142" s="23">
        <f t="shared" si="241"/>
        <v>5113.4575000000004</v>
      </c>
      <c r="H142" s="23">
        <f t="shared" ref="H142:M142" si="251">+G142*1.025</f>
        <v>5241.2939374999996</v>
      </c>
      <c r="I142" s="23">
        <f t="shared" si="251"/>
        <v>5372.3262859374991</v>
      </c>
      <c r="J142" s="23">
        <f t="shared" si="251"/>
        <v>5506.6344430859363</v>
      </c>
      <c r="K142" s="23">
        <f t="shared" si="251"/>
        <v>5644.3003041630845</v>
      </c>
      <c r="L142" s="23">
        <f t="shared" si="251"/>
        <v>5785.4078117671615</v>
      </c>
      <c r="M142" s="724">
        <f t="shared" si="251"/>
        <v>5930.0430070613402</v>
      </c>
      <c r="N142" s="38"/>
      <c r="O142" s="38"/>
      <c r="P142" s="239">
        <v>1750000</v>
      </c>
      <c r="Q142" s="240">
        <f t="shared" si="231"/>
        <v>24.157500000000255</v>
      </c>
      <c r="R142" s="241">
        <f t="shared" si="213"/>
        <v>4.746723517969122E-3</v>
      </c>
      <c r="S142" s="240">
        <f t="shared" si="232"/>
        <v>127.83643749999919</v>
      </c>
      <c r="T142" s="242">
        <f t="shared" si="214"/>
        <v>2.4999999999999838E-2</v>
      </c>
      <c r="U142" s="243">
        <f t="shared" si="233"/>
        <v>151.99393749999945</v>
      </c>
      <c r="V142" s="244">
        <f t="shared" si="215"/>
        <v>2.9865391605918189E-2</v>
      </c>
      <c r="W142" s="243">
        <f t="shared" si="234"/>
        <v>131.03234843749942</v>
      </c>
      <c r="X142" s="241">
        <f t="shared" si="216"/>
        <v>2.499999999999989E-2</v>
      </c>
      <c r="Y142" s="245">
        <f t="shared" si="235"/>
        <v>283.02628593749887</v>
      </c>
      <c r="Z142" s="241">
        <f t="shared" si="217"/>
        <v>5.5612026396066029E-2</v>
      </c>
      <c r="AA142" s="240">
        <f t="shared" si="236"/>
        <v>134.3081571484372</v>
      </c>
      <c r="AB142" s="242">
        <f t="shared" si="218"/>
        <v>2.4999999999999949E-2</v>
      </c>
      <c r="AC142" s="245">
        <f t="shared" si="237"/>
        <v>417.33444308593607</v>
      </c>
      <c r="AD142" s="246">
        <f t="shared" si="219"/>
        <v>8.2002327055967633E-2</v>
      </c>
      <c r="AE142" s="269">
        <v>1750000</v>
      </c>
      <c r="AF142" s="38"/>
      <c r="AG142" s="38"/>
      <c r="AH142" s="269">
        <v>1750000</v>
      </c>
      <c r="AI142" s="240">
        <f t="shared" si="238"/>
        <v>137.66586107714829</v>
      </c>
      <c r="AJ142" s="241">
        <f t="shared" si="220"/>
        <v>2.4999999999999981E-2</v>
      </c>
      <c r="AK142" s="245">
        <f t="shared" si="221"/>
        <v>555.00030416308437</v>
      </c>
      <c r="AL142" s="241">
        <f t="shared" si="222"/>
        <v>0.10905238523236679</v>
      </c>
      <c r="AM142" s="240">
        <f t="shared" si="239"/>
        <v>141.107507604077</v>
      </c>
      <c r="AN142" s="242">
        <f t="shared" si="223"/>
        <v>2.4999999999999981E-2</v>
      </c>
      <c r="AO142" s="243">
        <f t="shared" si="224"/>
        <v>696.10781176716137</v>
      </c>
      <c r="AP142" s="244">
        <f t="shared" si="225"/>
        <v>0.13677869486317595</v>
      </c>
      <c r="AQ142" s="243">
        <f t="shared" si="240"/>
        <v>144.63519529417863</v>
      </c>
      <c r="AR142" s="242">
        <f t="shared" si="226"/>
        <v>2.4999999999999929E-2</v>
      </c>
      <c r="AS142" s="243">
        <f t="shared" si="227"/>
        <v>840.74300706133999</v>
      </c>
      <c r="AT142" s="246">
        <f t="shared" si="228"/>
        <v>0.16519816223475525</v>
      </c>
      <c r="AU142" s="321"/>
    </row>
    <row r="143" spans="1:47" ht="12.75" x14ac:dyDescent="0.2">
      <c r="A143" s="26"/>
      <c r="B143" s="38"/>
      <c r="C143" s="723" t="s">
        <v>331</v>
      </c>
      <c r="D143" s="336">
        <f t="shared" si="229"/>
        <v>6</v>
      </c>
      <c r="E143" s="247">
        <v>2500000</v>
      </c>
      <c r="F143" s="769">
        <v>7083.28</v>
      </c>
      <c r="G143" s="23">
        <f t="shared" si="241"/>
        <v>7114.9750000000004</v>
      </c>
      <c r="H143" s="23">
        <f t="shared" ref="H143:M143" si="252">+G143*1.025</f>
        <v>7292.8493749999998</v>
      </c>
      <c r="I143" s="23">
        <f t="shared" si="252"/>
        <v>7475.170609374999</v>
      </c>
      <c r="J143" s="23">
        <f t="shared" si="252"/>
        <v>7662.0498746093735</v>
      </c>
      <c r="K143" s="23">
        <f t="shared" si="252"/>
        <v>7853.6011214746068</v>
      </c>
      <c r="L143" s="23">
        <f t="shared" si="252"/>
        <v>8049.9411495114709</v>
      </c>
      <c r="M143" s="724">
        <f t="shared" si="252"/>
        <v>8251.1896782492568</v>
      </c>
      <c r="N143" s="38"/>
      <c r="O143" s="38"/>
      <c r="P143" s="239">
        <v>2500000</v>
      </c>
      <c r="Q143" s="240">
        <f t="shared" si="231"/>
        <v>31.695000000000618</v>
      </c>
      <c r="R143" s="241">
        <f t="shared" si="213"/>
        <v>4.474621926565182E-3</v>
      </c>
      <c r="S143" s="240">
        <f t="shared" si="232"/>
        <v>177.87437499999942</v>
      </c>
      <c r="T143" s="242">
        <f t="shared" si="214"/>
        <v>2.4999999999999918E-2</v>
      </c>
      <c r="U143" s="243">
        <f t="shared" si="233"/>
        <v>209.56937500000004</v>
      </c>
      <c r="V143" s="244">
        <f t="shared" si="215"/>
        <v>2.9586487474729226E-2</v>
      </c>
      <c r="W143" s="243">
        <f t="shared" si="234"/>
        <v>182.32123437499922</v>
      </c>
      <c r="X143" s="241">
        <f t="shared" si="216"/>
        <v>2.4999999999999894E-2</v>
      </c>
      <c r="Y143" s="245">
        <f t="shared" si="235"/>
        <v>391.89060937499926</v>
      </c>
      <c r="Z143" s="241">
        <f t="shared" si="217"/>
        <v>5.5326149661597351E-2</v>
      </c>
      <c r="AA143" s="240">
        <f t="shared" si="236"/>
        <v>186.87926523437454</v>
      </c>
      <c r="AB143" s="242">
        <f t="shared" si="218"/>
        <v>2.4999999999999942E-2</v>
      </c>
      <c r="AC143" s="245">
        <f t="shared" si="237"/>
        <v>578.7698746093738</v>
      </c>
      <c r="AD143" s="246">
        <f t="shared" si="219"/>
        <v>8.1709303403137215E-2</v>
      </c>
      <c r="AE143" s="269">
        <v>2500000</v>
      </c>
      <c r="AF143" s="38"/>
      <c r="AG143" s="38"/>
      <c r="AH143" s="269">
        <v>2500000</v>
      </c>
      <c r="AI143" s="240">
        <f t="shared" si="238"/>
        <v>191.55124686523322</v>
      </c>
      <c r="AJ143" s="241">
        <f t="shared" si="220"/>
        <v>2.4999999999999856E-2</v>
      </c>
      <c r="AK143" s="245">
        <f t="shared" si="221"/>
        <v>770.32112147460703</v>
      </c>
      <c r="AL143" s="241">
        <f t="shared" si="222"/>
        <v>0.10875203598821549</v>
      </c>
      <c r="AM143" s="240">
        <f t="shared" si="239"/>
        <v>196.34002803686417</v>
      </c>
      <c r="AN143" s="242">
        <f t="shared" si="223"/>
        <v>2.4999999999999873E-2</v>
      </c>
      <c r="AO143" s="243">
        <f t="shared" si="224"/>
        <v>966.66114951147119</v>
      </c>
      <c r="AP143" s="244">
        <f t="shared" si="225"/>
        <v>0.13647083688792075</v>
      </c>
      <c r="AQ143" s="243">
        <f t="shared" si="240"/>
        <v>201.24852873778582</v>
      </c>
      <c r="AR143" s="242">
        <f t="shared" si="226"/>
        <v>2.499999999999988E-2</v>
      </c>
      <c r="AS143" s="243">
        <f t="shared" si="227"/>
        <v>1167.909678249257</v>
      </c>
      <c r="AT143" s="246">
        <f t="shared" si="228"/>
        <v>0.16488260781011863</v>
      </c>
      <c r="AU143" s="321"/>
    </row>
    <row r="144" spans="1:47" ht="13.5" thickBot="1" x14ac:dyDescent="0.25">
      <c r="A144" s="26"/>
      <c r="B144" s="38"/>
      <c r="C144" s="681" t="s">
        <v>15</v>
      </c>
      <c r="D144" s="682">
        <f t="shared" si="229"/>
        <v>1</v>
      </c>
      <c r="E144" s="256">
        <v>3000000</v>
      </c>
      <c r="F144" s="770">
        <v>8412.59</v>
      </c>
      <c r="G144" s="727">
        <f t="shared" si="241"/>
        <v>8449.32</v>
      </c>
      <c r="H144" s="727">
        <f t="shared" ref="H144:M144" si="253">+G144*1.025</f>
        <v>8660.5529999999981</v>
      </c>
      <c r="I144" s="727">
        <f t="shared" si="253"/>
        <v>8877.0668249999981</v>
      </c>
      <c r="J144" s="727">
        <f t="shared" si="253"/>
        <v>9098.9934956249981</v>
      </c>
      <c r="K144" s="727">
        <f t="shared" si="253"/>
        <v>9326.4683330156222</v>
      </c>
      <c r="L144" s="727">
        <f t="shared" si="253"/>
        <v>9559.6300413410117</v>
      </c>
      <c r="M144" s="728">
        <f t="shared" si="253"/>
        <v>9798.6207923745369</v>
      </c>
      <c r="N144" s="38"/>
      <c r="O144" s="38"/>
      <c r="P144" s="249">
        <v>3000000</v>
      </c>
      <c r="Q144" s="328">
        <f t="shared" si="231"/>
        <v>36.729999999999563</v>
      </c>
      <c r="R144" s="323">
        <f t="shared" si="213"/>
        <v>4.3660751326285441E-3</v>
      </c>
      <c r="S144" s="328">
        <f t="shared" si="232"/>
        <v>211.23299999999836</v>
      </c>
      <c r="T144" s="330">
        <f t="shared" si="214"/>
        <v>2.4999999999999807E-2</v>
      </c>
      <c r="U144" s="322">
        <f t="shared" si="233"/>
        <v>247.96299999999792</v>
      </c>
      <c r="V144" s="329">
        <f t="shared" si="215"/>
        <v>2.9475227010944061E-2</v>
      </c>
      <c r="W144" s="322">
        <f t="shared" si="234"/>
        <v>216.513825</v>
      </c>
      <c r="X144" s="323">
        <f t="shared" si="216"/>
        <v>2.5000000000000005E-2</v>
      </c>
      <c r="Y144" s="324">
        <f t="shared" si="235"/>
        <v>464.47682499999792</v>
      </c>
      <c r="Z144" s="323">
        <f t="shared" si="217"/>
        <v>5.5212107686217669E-2</v>
      </c>
      <c r="AA144" s="328">
        <f t="shared" si="236"/>
        <v>221.92667062500004</v>
      </c>
      <c r="AB144" s="330">
        <f t="shared" si="218"/>
        <v>2.5000000000000012E-2</v>
      </c>
      <c r="AC144" s="324">
        <f t="shared" si="237"/>
        <v>686.40349562499796</v>
      </c>
      <c r="AD144" s="325">
        <f t="shared" si="219"/>
        <v>8.1592410378373129E-2</v>
      </c>
      <c r="AE144" s="270">
        <v>3000000</v>
      </c>
      <c r="AF144" s="331"/>
      <c r="AG144" s="38"/>
      <c r="AH144" s="271">
        <v>3000000</v>
      </c>
      <c r="AI144" s="250">
        <f t="shared" si="238"/>
        <v>227.47483739062409</v>
      </c>
      <c r="AJ144" s="251">
        <f t="shared" si="220"/>
        <v>2.4999999999999904E-2</v>
      </c>
      <c r="AK144" s="255">
        <f t="shared" si="221"/>
        <v>913.87833301562205</v>
      </c>
      <c r="AL144" s="251">
        <f t="shared" si="222"/>
        <v>0.10863222063783234</v>
      </c>
      <c r="AM144" s="250">
        <f t="shared" si="239"/>
        <v>233.16170832538955</v>
      </c>
      <c r="AN144" s="252">
        <f t="shared" si="223"/>
        <v>2.4999999999999894E-2</v>
      </c>
      <c r="AO144" s="253">
        <f t="shared" si="224"/>
        <v>1147.0400413410116</v>
      </c>
      <c r="AP144" s="254">
        <f t="shared" si="225"/>
        <v>0.13634802615377803</v>
      </c>
      <c r="AQ144" s="253">
        <f t="shared" si="240"/>
        <v>238.99075103352516</v>
      </c>
      <c r="AR144" s="252">
        <f t="shared" si="226"/>
        <v>2.4999999999999984E-2</v>
      </c>
      <c r="AS144" s="253">
        <f t="shared" si="227"/>
        <v>1386.0307923745368</v>
      </c>
      <c r="AT144" s="258">
        <f t="shared" si="228"/>
        <v>0.16475672680762246</v>
      </c>
      <c r="AU144" s="321"/>
    </row>
    <row r="145" spans="1:47" ht="13.5" thickTop="1" x14ac:dyDescent="0.2">
      <c r="A145" s="26"/>
      <c r="B145" s="38"/>
      <c r="C145" s="319"/>
      <c r="D145" s="334"/>
      <c r="E145" s="260"/>
      <c r="F145" s="319"/>
      <c r="G145" s="319"/>
      <c r="H145" s="319"/>
      <c r="I145" s="319"/>
      <c r="J145" s="319"/>
      <c r="K145" s="319"/>
      <c r="L145" s="319"/>
      <c r="M145" s="319"/>
      <c r="N145" s="38"/>
      <c r="O145" s="38"/>
      <c r="P145" s="260"/>
      <c r="Q145" s="326"/>
      <c r="R145" s="327"/>
      <c r="S145" s="326"/>
      <c r="T145" s="327"/>
      <c r="U145" s="326"/>
      <c r="V145" s="327"/>
      <c r="W145" s="326"/>
      <c r="X145" s="327"/>
      <c r="Y145" s="326"/>
      <c r="Z145" s="327"/>
      <c r="AA145" s="326"/>
      <c r="AB145" s="327"/>
      <c r="AC145" s="326"/>
      <c r="AD145" s="327"/>
      <c r="AE145" s="260"/>
      <c r="AF145" s="38"/>
      <c r="AG145" s="38"/>
      <c r="AH145" s="260"/>
      <c r="AI145" s="320"/>
      <c r="AJ145" s="321"/>
      <c r="AK145" s="320"/>
      <c r="AL145" s="321"/>
      <c r="AM145" s="320"/>
      <c r="AN145" s="321"/>
      <c r="AO145" s="320"/>
      <c r="AP145" s="321"/>
      <c r="AQ145" s="320"/>
      <c r="AR145" s="321"/>
      <c r="AS145" s="320"/>
      <c r="AT145" s="321"/>
      <c r="AU145" s="321"/>
    </row>
    <row r="146" spans="1:47" x14ac:dyDescent="0.2">
      <c r="E146"/>
    </row>
    <row r="147" spans="1:47" x14ac:dyDescent="0.2">
      <c r="E147"/>
    </row>
    <row r="148" spans="1:47" x14ac:dyDescent="0.2">
      <c r="E148"/>
    </row>
    <row r="149" spans="1:47" x14ac:dyDescent="0.2">
      <c r="E149"/>
    </row>
    <row r="150" spans="1:47" x14ac:dyDescent="0.2">
      <c r="E150"/>
    </row>
    <row r="151" spans="1:47" x14ac:dyDescent="0.2">
      <c r="E151"/>
    </row>
    <row r="152" spans="1:47" x14ac:dyDescent="0.2">
      <c r="E152"/>
    </row>
    <row r="153" spans="1:47" x14ac:dyDescent="0.2">
      <c r="E153"/>
    </row>
    <row r="154" spans="1:47" x14ac:dyDescent="0.2">
      <c r="E154"/>
    </row>
    <row r="155" spans="1:47" x14ac:dyDescent="0.2">
      <c r="E155"/>
    </row>
    <row r="156" spans="1:47" x14ac:dyDescent="0.2">
      <c r="E156"/>
    </row>
    <row r="157" spans="1:47" x14ac:dyDescent="0.2">
      <c r="E157"/>
    </row>
    <row r="158" spans="1:47" x14ac:dyDescent="0.2">
      <c r="E158"/>
    </row>
    <row r="159" spans="1:47" x14ac:dyDescent="0.2">
      <c r="E159"/>
    </row>
    <row r="160" spans="1:47" x14ac:dyDescent="0.2">
      <c r="E160"/>
    </row>
    <row r="161" spans="5:5" x14ac:dyDescent="0.2">
      <c r="E161"/>
    </row>
    <row r="162" spans="5:5" x14ac:dyDescent="0.2">
      <c r="E162"/>
    </row>
    <row r="163" spans="5:5" x14ac:dyDescent="0.2">
      <c r="E163"/>
    </row>
    <row r="164" spans="5:5" x14ac:dyDescent="0.2">
      <c r="E164"/>
    </row>
    <row r="165" spans="5:5" x14ac:dyDescent="0.2">
      <c r="E165"/>
    </row>
    <row r="166" spans="5:5" x14ac:dyDescent="0.2">
      <c r="E166"/>
    </row>
    <row r="167" spans="5:5" x14ac:dyDescent="0.2">
      <c r="E167"/>
    </row>
    <row r="168" spans="5:5" x14ac:dyDescent="0.2">
      <c r="E168"/>
    </row>
    <row r="169" spans="5:5" x14ac:dyDescent="0.2">
      <c r="E169"/>
    </row>
    <row r="170" spans="5:5" x14ac:dyDescent="0.2">
      <c r="E170"/>
    </row>
    <row r="171" spans="5:5" x14ac:dyDescent="0.2">
      <c r="E171"/>
    </row>
    <row r="172" spans="5:5" x14ac:dyDescent="0.2">
      <c r="E172"/>
    </row>
    <row r="173" spans="5:5" x14ac:dyDescent="0.2">
      <c r="E173"/>
    </row>
    <row r="174" spans="5:5" x14ac:dyDescent="0.2">
      <c r="E174"/>
    </row>
    <row r="175" spans="5:5" x14ac:dyDescent="0.2">
      <c r="E175"/>
    </row>
    <row r="176" spans="5:5" x14ac:dyDescent="0.2">
      <c r="E176"/>
    </row>
    <row r="177" spans="5:5" x14ac:dyDescent="0.2">
      <c r="E177"/>
    </row>
    <row r="178" spans="5:5" x14ac:dyDescent="0.2">
      <c r="E178"/>
    </row>
    <row r="179" spans="5:5" x14ac:dyDescent="0.2">
      <c r="E179"/>
    </row>
    <row r="180" spans="5:5" x14ac:dyDescent="0.2">
      <c r="E180"/>
    </row>
    <row r="181" spans="5:5" x14ac:dyDescent="0.2">
      <c r="E181"/>
    </row>
    <row r="182" spans="5:5" x14ac:dyDescent="0.2">
      <c r="E182"/>
    </row>
    <row r="183" spans="5:5" x14ac:dyDescent="0.2">
      <c r="E183"/>
    </row>
    <row r="184" spans="5:5" x14ac:dyDescent="0.2">
      <c r="E184"/>
    </row>
    <row r="185" spans="5:5" x14ac:dyDescent="0.2">
      <c r="E185"/>
    </row>
    <row r="186" spans="5:5" x14ac:dyDescent="0.2">
      <c r="E186"/>
    </row>
    <row r="187" spans="5:5" x14ac:dyDescent="0.2">
      <c r="E187"/>
    </row>
    <row r="188" spans="5:5" x14ac:dyDescent="0.2">
      <c r="E188"/>
    </row>
    <row r="189" spans="5:5" x14ac:dyDescent="0.2">
      <c r="E189"/>
    </row>
    <row r="190" spans="5:5" x14ac:dyDescent="0.2">
      <c r="E190"/>
    </row>
    <row r="191" spans="5:5" x14ac:dyDescent="0.2">
      <c r="E191"/>
    </row>
    <row r="192" spans="5:5" x14ac:dyDescent="0.2">
      <c r="E192"/>
    </row>
    <row r="193" spans="5:5" x14ac:dyDescent="0.2">
      <c r="E193"/>
    </row>
    <row r="194" spans="5:5" x14ac:dyDescent="0.2">
      <c r="E194"/>
    </row>
    <row r="195" spans="5:5" x14ac:dyDescent="0.2">
      <c r="E195"/>
    </row>
    <row r="196" spans="5:5" x14ac:dyDescent="0.2">
      <c r="E196"/>
    </row>
    <row r="197" spans="5:5" x14ac:dyDescent="0.2">
      <c r="E197"/>
    </row>
    <row r="198" spans="5:5" x14ac:dyDescent="0.2">
      <c r="E198"/>
    </row>
    <row r="199" spans="5:5" x14ac:dyDescent="0.2">
      <c r="E199"/>
    </row>
    <row r="200" spans="5:5" x14ac:dyDescent="0.2">
      <c r="E200"/>
    </row>
    <row r="201" spans="5:5" x14ac:dyDescent="0.2">
      <c r="E201"/>
    </row>
    <row r="202" spans="5:5" x14ac:dyDescent="0.2">
      <c r="E202"/>
    </row>
    <row r="203" spans="5:5" x14ac:dyDescent="0.2">
      <c r="E203"/>
    </row>
    <row r="204" spans="5:5" x14ac:dyDescent="0.2">
      <c r="E204"/>
    </row>
    <row r="205" spans="5:5" x14ac:dyDescent="0.2">
      <c r="E205"/>
    </row>
    <row r="206" spans="5:5" x14ac:dyDescent="0.2">
      <c r="E206"/>
    </row>
    <row r="207" spans="5:5" x14ac:dyDescent="0.2">
      <c r="E207"/>
    </row>
    <row r="208" spans="5:5" x14ac:dyDescent="0.2">
      <c r="E208"/>
    </row>
    <row r="209" spans="5:5" x14ac:dyDescent="0.2">
      <c r="E209"/>
    </row>
    <row r="210" spans="5:5" x14ac:dyDescent="0.2">
      <c r="E210"/>
    </row>
    <row r="211" spans="5:5" x14ac:dyDescent="0.2">
      <c r="E211"/>
    </row>
    <row r="212" spans="5:5" x14ac:dyDescent="0.2">
      <c r="E212"/>
    </row>
    <row r="213" spans="5:5" x14ac:dyDescent="0.2">
      <c r="E213"/>
    </row>
    <row r="214" spans="5:5" x14ac:dyDescent="0.2">
      <c r="E214"/>
    </row>
    <row r="215" spans="5:5" x14ac:dyDescent="0.2">
      <c r="E215"/>
    </row>
    <row r="216" spans="5:5" x14ac:dyDescent="0.2">
      <c r="E216"/>
    </row>
    <row r="217" spans="5:5" x14ac:dyDescent="0.2">
      <c r="E217"/>
    </row>
    <row r="218" spans="5:5" x14ac:dyDescent="0.2">
      <c r="E218"/>
    </row>
    <row r="219" spans="5:5" x14ac:dyDescent="0.2">
      <c r="E219"/>
    </row>
    <row r="220" spans="5:5" x14ac:dyDescent="0.2">
      <c r="E220"/>
    </row>
    <row r="221" spans="5:5" x14ac:dyDescent="0.2">
      <c r="E221"/>
    </row>
    <row r="222" spans="5:5" x14ac:dyDescent="0.2">
      <c r="E222"/>
    </row>
    <row r="223" spans="5:5" x14ac:dyDescent="0.2">
      <c r="E223"/>
    </row>
    <row r="224" spans="5:5" x14ac:dyDescent="0.2">
      <c r="E224"/>
    </row>
    <row r="225" spans="5:5" x14ac:dyDescent="0.2">
      <c r="E225"/>
    </row>
    <row r="226" spans="5:5" x14ac:dyDescent="0.2">
      <c r="E226"/>
    </row>
    <row r="227" spans="5:5" x14ac:dyDescent="0.2">
      <c r="E227"/>
    </row>
    <row r="228" spans="5:5" x14ac:dyDescent="0.2">
      <c r="E228"/>
    </row>
    <row r="229" spans="5:5" x14ac:dyDescent="0.2">
      <c r="E229"/>
    </row>
    <row r="230" spans="5:5" x14ac:dyDescent="0.2">
      <c r="E230"/>
    </row>
    <row r="231" spans="5:5" x14ac:dyDescent="0.2">
      <c r="E231"/>
    </row>
    <row r="232" spans="5:5" x14ac:dyDescent="0.2">
      <c r="E232"/>
    </row>
    <row r="233" spans="5:5" x14ac:dyDescent="0.2">
      <c r="E233"/>
    </row>
    <row r="234" spans="5:5" x14ac:dyDescent="0.2">
      <c r="E234"/>
    </row>
    <row r="235" spans="5:5" x14ac:dyDescent="0.2">
      <c r="E235"/>
    </row>
    <row r="236" spans="5:5" x14ac:dyDescent="0.2">
      <c r="E236"/>
    </row>
    <row r="237" spans="5:5" x14ac:dyDescent="0.2">
      <c r="E237"/>
    </row>
    <row r="238" spans="5:5" x14ac:dyDescent="0.2">
      <c r="E238"/>
    </row>
    <row r="239" spans="5:5" x14ac:dyDescent="0.2">
      <c r="E239"/>
    </row>
    <row r="240" spans="5:5" x14ac:dyDescent="0.2">
      <c r="E240"/>
    </row>
    <row r="241" spans="5:5" x14ac:dyDescent="0.2">
      <c r="E241"/>
    </row>
    <row r="242" spans="5:5" x14ac:dyDescent="0.2">
      <c r="E242"/>
    </row>
    <row r="243" spans="5:5" x14ac:dyDescent="0.2">
      <c r="E243"/>
    </row>
    <row r="244" spans="5:5" x14ac:dyDescent="0.2">
      <c r="E244"/>
    </row>
    <row r="245" spans="5:5" x14ac:dyDescent="0.2">
      <c r="E245"/>
    </row>
    <row r="246" spans="5:5" x14ac:dyDescent="0.2">
      <c r="E246"/>
    </row>
    <row r="247" spans="5:5" x14ac:dyDescent="0.2">
      <c r="E247"/>
    </row>
    <row r="248" spans="5:5" x14ac:dyDescent="0.2">
      <c r="E248"/>
    </row>
    <row r="249" spans="5:5" x14ac:dyDescent="0.2">
      <c r="E249"/>
    </row>
    <row r="250" spans="5:5" x14ac:dyDescent="0.2">
      <c r="E250"/>
    </row>
    <row r="251" spans="5:5" x14ac:dyDescent="0.2">
      <c r="E251"/>
    </row>
    <row r="252" spans="5:5" x14ac:dyDescent="0.2">
      <c r="E252"/>
    </row>
    <row r="253" spans="5:5" x14ac:dyDescent="0.2">
      <c r="E253"/>
    </row>
    <row r="254" spans="5:5" x14ac:dyDescent="0.2">
      <c r="E254"/>
    </row>
    <row r="255" spans="5:5" x14ac:dyDescent="0.2">
      <c r="E255"/>
    </row>
    <row r="256" spans="5:5" x14ac:dyDescent="0.2">
      <c r="E256"/>
    </row>
    <row r="257" spans="5:5" x14ac:dyDescent="0.2">
      <c r="E257"/>
    </row>
    <row r="258" spans="5:5" x14ac:dyDescent="0.2">
      <c r="E258"/>
    </row>
    <row r="259" spans="5:5" x14ac:dyDescent="0.2">
      <c r="E259"/>
    </row>
    <row r="260" spans="5:5" x14ac:dyDescent="0.2">
      <c r="E260"/>
    </row>
    <row r="261" spans="5:5" x14ac:dyDescent="0.2">
      <c r="E261"/>
    </row>
    <row r="262" spans="5:5" x14ac:dyDescent="0.2">
      <c r="E262"/>
    </row>
    <row r="263" spans="5:5" x14ac:dyDescent="0.2">
      <c r="E263"/>
    </row>
    <row r="264" spans="5:5" x14ac:dyDescent="0.2">
      <c r="E264"/>
    </row>
    <row r="265" spans="5:5" x14ac:dyDescent="0.2">
      <c r="E265"/>
    </row>
    <row r="266" spans="5:5" x14ac:dyDescent="0.2">
      <c r="E266"/>
    </row>
    <row r="267" spans="5:5" x14ac:dyDescent="0.2">
      <c r="E267"/>
    </row>
    <row r="268" spans="5:5" x14ac:dyDescent="0.2">
      <c r="E268"/>
    </row>
    <row r="269" spans="5:5" x14ac:dyDescent="0.2">
      <c r="E269"/>
    </row>
    <row r="270" spans="5:5" x14ac:dyDescent="0.2">
      <c r="E270"/>
    </row>
    <row r="271" spans="5:5" x14ac:dyDescent="0.2">
      <c r="E271"/>
    </row>
    <row r="272" spans="5:5" x14ac:dyDescent="0.2">
      <c r="E272"/>
    </row>
    <row r="273" spans="5:5" x14ac:dyDescent="0.2">
      <c r="E273"/>
    </row>
    <row r="274" spans="5:5" x14ac:dyDescent="0.2">
      <c r="E274"/>
    </row>
    <row r="275" spans="5:5" x14ac:dyDescent="0.2">
      <c r="E275"/>
    </row>
    <row r="276" spans="5:5" x14ac:dyDescent="0.2">
      <c r="E276"/>
    </row>
    <row r="277" spans="5:5" x14ac:dyDescent="0.2">
      <c r="E277"/>
    </row>
    <row r="278" spans="5:5" x14ac:dyDescent="0.2">
      <c r="E278"/>
    </row>
    <row r="279" spans="5:5" x14ac:dyDescent="0.2">
      <c r="E279"/>
    </row>
    <row r="280" spans="5:5" x14ac:dyDescent="0.2">
      <c r="E280"/>
    </row>
    <row r="281" spans="5:5" x14ac:dyDescent="0.2">
      <c r="E281"/>
    </row>
    <row r="282" spans="5:5" x14ac:dyDescent="0.2">
      <c r="E282"/>
    </row>
    <row r="283" spans="5:5" x14ac:dyDescent="0.2">
      <c r="E283"/>
    </row>
    <row r="284" spans="5:5" x14ac:dyDescent="0.2">
      <c r="E284"/>
    </row>
    <row r="285" spans="5:5" x14ac:dyDescent="0.2">
      <c r="E285"/>
    </row>
    <row r="286" spans="5:5" x14ac:dyDescent="0.2">
      <c r="E286"/>
    </row>
    <row r="287" spans="5:5" x14ac:dyDescent="0.2">
      <c r="E287"/>
    </row>
    <row r="288" spans="5:5" x14ac:dyDescent="0.2">
      <c r="E288"/>
    </row>
    <row r="289" spans="5:5" x14ac:dyDescent="0.2">
      <c r="E289"/>
    </row>
    <row r="290" spans="5:5" x14ac:dyDescent="0.2">
      <c r="E290"/>
    </row>
    <row r="291" spans="5:5" x14ac:dyDescent="0.2">
      <c r="E291"/>
    </row>
    <row r="292" spans="5:5" x14ac:dyDescent="0.2">
      <c r="E292"/>
    </row>
    <row r="293" spans="5:5" x14ac:dyDescent="0.2">
      <c r="E293"/>
    </row>
    <row r="294" spans="5:5" x14ac:dyDescent="0.2">
      <c r="E294"/>
    </row>
    <row r="295" spans="5:5" x14ac:dyDescent="0.2">
      <c r="E295"/>
    </row>
    <row r="296" spans="5:5" x14ac:dyDescent="0.2">
      <c r="E296"/>
    </row>
    <row r="297" spans="5:5" x14ac:dyDescent="0.2">
      <c r="E297"/>
    </row>
    <row r="298" spans="5:5" x14ac:dyDescent="0.2">
      <c r="E298"/>
    </row>
    <row r="299" spans="5:5" x14ac:dyDescent="0.2">
      <c r="E299"/>
    </row>
    <row r="300" spans="5:5" x14ac:dyDescent="0.2">
      <c r="E300"/>
    </row>
    <row r="301" spans="5:5" x14ac:dyDescent="0.2">
      <c r="E301"/>
    </row>
    <row r="302" spans="5:5" x14ac:dyDescent="0.2">
      <c r="E302"/>
    </row>
    <row r="303" spans="5:5" x14ac:dyDescent="0.2">
      <c r="E303"/>
    </row>
    <row r="304" spans="5:5" x14ac:dyDescent="0.2">
      <c r="E304"/>
    </row>
    <row r="305" spans="5:5" x14ac:dyDescent="0.2">
      <c r="E305"/>
    </row>
    <row r="306" spans="5:5" x14ac:dyDescent="0.2">
      <c r="E306"/>
    </row>
    <row r="307" spans="5:5" x14ac:dyDescent="0.2">
      <c r="E307"/>
    </row>
    <row r="308" spans="5:5" x14ac:dyDescent="0.2">
      <c r="E308"/>
    </row>
    <row r="309" spans="5:5" x14ac:dyDescent="0.2">
      <c r="E309"/>
    </row>
    <row r="310" spans="5:5" x14ac:dyDescent="0.2">
      <c r="E310"/>
    </row>
    <row r="311" spans="5:5" x14ac:dyDescent="0.2">
      <c r="E311"/>
    </row>
    <row r="312" spans="5:5" x14ac:dyDescent="0.2">
      <c r="E312"/>
    </row>
    <row r="313" spans="5:5" x14ac:dyDescent="0.2">
      <c r="E313"/>
    </row>
    <row r="314" spans="5:5" x14ac:dyDescent="0.2">
      <c r="E314"/>
    </row>
    <row r="315" spans="5:5" x14ac:dyDescent="0.2">
      <c r="E315"/>
    </row>
    <row r="316" spans="5:5" x14ac:dyDescent="0.2">
      <c r="E316"/>
    </row>
    <row r="317" spans="5:5" x14ac:dyDescent="0.2">
      <c r="E317"/>
    </row>
    <row r="318" spans="5:5" x14ac:dyDescent="0.2">
      <c r="E318"/>
    </row>
    <row r="319" spans="5:5" x14ac:dyDescent="0.2">
      <c r="E319"/>
    </row>
    <row r="320" spans="5:5" x14ac:dyDescent="0.2">
      <c r="E320"/>
    </row>
    <row r="321" spans="5:5" x14ac:dyDescent="0.2">
      <c r="E321"/>
    </row>
    <row r="322" spans="5:5" x14ac:dyDescent="0.2">
      <c r="E322"/>
    </row>
    <row r="323" spans="5:5" x14ac:dyDescent="0.2">
      <c r="E323"/>
    </row>
    <row r="324" spans="5:5" x14ac:dyDescent="0.2">
      <c r="E324"/>
    </row>
    <row r="325" spans="5:5" x14ac:dyDescent="0.2">
      <c r="E325"/>
    </row>
    <row r="326" spans="5:5" x14ac:dyDescent="0.2">
      <c r="E326"/>
    </row>
    <row r="327" spans="5:5" x14ac:dyDescent="0.2">
      <c r="E327"/>
    </row>
    <row r="328" spans="5:5" x14ac:dyDescent="0.2">
      <c r="E328"/>
    </row>
    <row r="329" spans="5:5" x14ac:dyDescent="0.2">
      <c r="E329"/>
    </row>
    <row r="330" spans="5:5" x14ac:dyDescent="0.2">
      <c r="E330"/>
    </row>
    <row r="331" spans="5:5" x14ac:dyDescent="0.2">
      <c r="E331"/>
    </row>
    <row r="332" spans="5:5" x14ac:dyDescent="0.2">
      <c r="E332"/>
    </row>
    <row r="333" spans="5:5" x14ac:dyDescent="0.2">
      <c r="E333"/>
    </row>
    <row r="334" spans="5:5" x14ac:dyDescent="0.2">
      <c r="E334"/>
    </row>
    <row r="335" spans="5:5" x14ac:dyDescent="0.2">
      <c r="E335"/>
    </row>
    <row r="336" spans="5:5" x14ac:dyDescent="0.2">
      <c r="E336"/>
    </row>
    <row r="337" spans="5:5" x14ac:dyDescent="0.2">
      <c r="E337"/>
    </row>
    <row r="338" spans="5:5" x14ac:dyDescent="0.2">
      <c r="E338"/>
    </row>
    <row r="339" spans="5:5" x14ac:dyDescent="0.2">
      <c r="E339"/>
    </row>
    <row r="340" spans="5:5" x14ac:dyDescent="0.2">
      <c r="E340"/>
    </row>
    <row r="341" spans="5:5" x14ac:dyDescent="0.2">
      <c r="E341"/>
    </row>
    <row r="342" spans="5:5" x14ac:dyDescent="0.2">
      <c r="E342"/>
    </row>
    <row r="343" spans="5:5" x14ac:dyDescent="0.2">
      <c r="E343"/>
    </row>
    <row r="344" spans="5:5" x14ac:dyDescent="0.2">
      <c r="E344"/>
    </row>
    <row r="345" spans="5:5" x14ac:dyDescent="0.2">
      <c r="E345"/>
    </row>
    <row r="346" spans="5:5" x14ac:dyDescent="0.2">
      <c r="E346"/>
    </row>
    <row r="347" spans="5:5" x14ac:dyDescent="0.2">
      <c r="E347"/>
    </row>
    <row r="348" spans="5:5" x14ac:dyDescent="0.2">
      <c r="E348"/>
    </row>
    <row r="349" spans="5:5" x14ac:dyDescent="0.2">
      <c r="E349"/>
    </row>
    <row r="350" spans="5:5" x14ac:dyDescent="0.2">
      <c r="E350"/>
    </row>
    <row r="351" spans="5:5" x14ac:dyDescent="0.2">
      <c r="E351"/>
    </row>
    <row r="352" spans="5:5" x14ac:dyDescent="0.2">
      <c r="E352"/>
    </row>
    <row r="353" spans="5:5" x14ac:dyDescent="0.2">
      <c r="E353"/>
    </row>
    <row r="354" spans="5:5" x14ac:dyDescent="0.2">
      <c r="E354"/>
    </row>
    <row r="355" spans="5:5" x14ac:dyDescent="0.2">
      <c r="E355"/>
    </row>
    <row r="356" spans="5:5" x14ac:dyDescent="0.2">
      <c r="E356"/>
    </row>
    <row r="357" spans="5:5" x14ac:dyDescent="0.2">
      <c r="E357"/>
    </row>
    <row r="358" spans="5:5" x14ac:dyDescent="0.2">
      <c r="E358"/>
    </row>
    <row r="359" spans="5:5" x14ac:dyDescent="0.2">
      <c r="E359"/>
    </row>
    <row r="360" spans="5:5" x14ac:dyDescent="0.2">
      <c r="E360"/>
    </row>
    <row r="361" spans="5:5" x14ac:dyDescent="0.2">
      <c r="E361"/>
    </row>
    <row r="362" spans="5:5" x14ac:dyDescent="0.2">
      <c r="E362"/>
    </row>
    <row r="363" spans="5:5" x14ac:dyDescent="0.2">
      <c r="E363"/>
    </row>
    <row r="364" spans="5:5" x14ac:dyDescent="0.2">
      <c r="E364"/>
    </row>
    <row r="365" spans="5:5" x14ac:dyDescent="0.2">
      <c r="E365"/>
    </row>
    <row r="366" spans="5:5" x14ac:dyDescent="0.2">
      <c r="E366"/>
    </row>
    <row r="367" spans="5:5" x14ac:dyDescent="0.2">
      <c r="E367"/>
    </row>
    <row r="368" spans="5:5" x14ac:dyDescent="0.2">
      <c r="E368"/>
    </row>
    <row r="369" spans="5:5" x14ac:dyDescent="0.2">
      <c r="E369"/>
    </row>
    <row r="370" spans="5:5" x14ac:dyDescent="0.2">
      <c r="E370"/>
    </row>
    <row r="371" spans="5:5" x14ac:dyDescent="0.2">
      <c r="E371"/>
    </row>
    <row r="372" spans="5:5" x14ac:dyDescent="0.2">
      <c r="E372"/>
    </row>
    <row r="373" spans="5:5" x14ac:dyDescent="0.2">
      <c r="E373"/>
    </row>
    <row r="374" spans="5:5" x14ac:dyDescent="0.2">
      <c r="E374"/>
    </row>
    <row r="375" spans="5:5" x14ac:dyDescent="0.2">
      <c r="E375"/>
    </row>
    <row r="376" spans="5:5" x14ac:dyDescent="0.2">
      <c r="E376"/>
    </row>
    <row r="377" spans="5:5" x14ac:dyDescent="0.2">
      <c r="E377"/>
    </row>
    <row r="378" spans="5:5" x14ac:dyDescent="0.2">
      <c r="E378"/>
    </row>
    <row r="379" spans="5:5" x14ac:dyDescent="0.2">
      <c r="E379"/>
    </row>
    <row r="380" spans="5:5" x14ac:dyDescent="0.2">
      <c r="E380"/>
    </row>
    <row r="381" spans="5:5" x14ac:dyDescent="0.2">
      <c r="E381"/>
    </row>
    <row r="382" spans="5:5" x14ac:dyDescent="0.2">
      <c r="E382"/>
    </row>
    <row r="383" spans="5:5" x14ac:dyDescent="0.2">
      <c r="E383"/>
    </row>
    <row r="384" spans="5:5" x14ac:dyDescent="0.2">
      <c r="E384"/>
    </row>
    <row r="385" spans="5:5" x14ac:dyDescent="0.2">
      <c r="E385"/>
    </row>
    <row r="386" spans="5:5" x14ac:dyDescent="0.2">
      <c r="E386"/>
    </row>
    <row r="387" spans="5:5" x14ac:dyDescent="0.2">
      <c r="E387"/>
    </row>
    <row r="388" spans="5:5" x14ac:dyDescent="0.2">
      <c r="E388"/>
    </row>
    <row r="389" spans="5:5" x14ac:dyDescent="0.2">
      <c r="E389"/>
    </row>
    <row r="390" spans="5:5" x14ac:dyDescent="0.2">
      <c r="E390"/>
    </row>
    <row r="391" spans="5:5" x14ac:dyDescent="0.2">
      <c r="E391"/>
    </row>
    <row r="392" spans="5:5" x14ac:dyDescent="0.2">
      <c r="E392"/>
    </row>
    <row r="393" spans="5:5" x14ac:dyDescent="0.2">
      <c r="E393"/>
    </row>
    <row r="394" spans="5:5" x14ac:dyDescent="0.2">
      <c r="E394"/>
    </row>
    <row r="395" spans="5:5" x14ac:dyDescent="0.2">
      <c r="E395"/>
    </row>
    <row r="396" spans="5:5" x14ac:dyDescent="0.2">
      <c r="E396"/>
    </row>
    <row r="397" spans="5:5" x14ac:dyDescent="0.2">
      <c r="E397"/>
    </row>
    <row r="398" spans="5:5" x14ac:dyDescent="0.2">
      <c r="E398"/>
    </row>
    <row r="399" spans="5:5" x14ac:dyDescent="0.2">
      <c r="E399"/>
    </row>
    <row r="400" spans="5:5" x14ac:dyDescent="0.2">
      <c r="E400"/>
    </row>
    <row r="401" spans="5:5" x14ac:dyDescent="0.2">
      <c r="E401"/>
    </row>
    <row r="402" spans="5:5" x14ac:dyDescent="0.2">
      <c r="E402"/>
    </row>
    <row r="403" spans="5:5" x14ac:dyDescent="0.2">
      <c r="E403"/>
    </row>
    <row r="404" spans="5:5" x14ac:dyDescent="0.2">
      <c r="E404"/>
    </row>
    <row r="405" spans="5:5" x14ac:dyDescent="0.2">
      <c r="E405"/>
    </row>
    <row r="406" spans="5:5" x14ac:dyDescent="0.2">
      <c r="E406"/>
    </row>
    <row r="407" spans="5:5" x14ac:dyDescent="0.2">
      <c r="E407"/>
    </row>
    <row r="408" spans="5:5" x14ac:dyDescent="0.2">
      <c r="E408"/>
    </row>
    <row r="409" spans="5:5" x14ac:dyDescent="0.2">
      <c r="E409"/>
    </row>
    <row r="410" spans="5:5" x14ac:dyDescent="0.2">
      <c r="E410"/>
    </row>
    <row r="411" spans="5:5" x14ac:dyDescent="0.2">
      <c r="E411"/>
    </row>
    <row r="412" spans="5:5" x14ac:dyDescent="0.2">
      <c r="E412"/>
    </row>
    <row r="413" spans="5:5" x14ac:dyDescent="0.2">
      <c r="E413"/>
    </row>
    <row r="414" spans="5:5" x14ac:dyDescent="0.2">
      <c r="E414"/>
    </row>
    <row r="415" spans="5:5" x14ac:dyDescent="0.2">
      <c r="E415"/>
    </row>
    <row r="416" spans="5:5" x14ac:dyDescent="0.2">
      <c r="E416"/>
    </row>
    <row r="417" spans="5:5" x14ac:dyDescent="0.2">
      <c r="E417"/>
    </row>
    <row r="418" spans="5:5" x14ac:dyDescent="0.2">
      <c r="E418"/>
    </row>
    <row r="419" spans="5:5" x14ac:dyDescent="0.2">
      <c r="E419"/>
    </row>
    <row r="420" spans="5:5" x14ac:dyDescent="0.2">
      <c r="E420"/>
    </row>
    <row r="421" spans="5:5" x14ac:dyDescent="0.2">
      <c r="E421"/>
    </row>
    <row r="422" spans="5:5" x14ac:dyDescent="0.2">
      <c r="E422"/>
    </row>
    <row r="423" spans="5:5" x14ac:dyDescent="0.2">
      <c r="E423"/>
    </row>
    <row r="424" spans="5:5" x14ac:dyDescent="0.2">
      <c r="E424"/>
    </row>
    <row r="425" spans="5:5" x14ac:dyDescent="0.2">
      <c r="E425"/>
    </row>
    <row r="426" spans="5:5" x14ac:dyDescent="0.2">
      <c r="E426"/>
    </row>
    <row r="427" spans="5:5" x14ac:dyDescent="0.2">
      <c r="E427"/>
    </row>
    <row r="428" spans="5:5" x14ac:dyDescent="0.2">
      <c r="E428"/>
    </row>
    <row r="429" spans="5:5" x14ac:dyDescent="0.2">
      <c r="E429"/>
    </row>
    <row r="430" spans="5:5" x14ac:dyDescent="0.2">
      <c r="E430"/>
    </row>
    <row r="431" spans="5:5" x14ac:dyDescent="0.2">
      <c r="E431"/>
    </row>
    <row r="432" spans="5:5" x14ac:dyDescent="0.2">
      <c r="E432"/>
    </row>
    <row r="433" spans="5:5" x14ac:dyDescent="0.2">
      <c r="E433"/>
    </row>
    <row r="434" spans="5:5" x14ac:dyDescent="0.2">
      <c r="E434"/>
    </row>
    <row r="435" spans="5:5" x14ac:dyDescent="0.2">
      <c r="E435"/>
    </row>
    <row r="436" spans="5:5" x14ac:dyDescent="0.2">
      <c r="E436"/>
    </row>
    <row r="437" spans="5:5" x14ac:dyDescent="0.2">
      <c r="E437"/>
    </row>
    <row r="438" spans="5:5" x14ac:dyDescent="0.2">
      <c r="E438"/>
    </row>
    <row r="439" spans="5:5" x14ac:dyDescent="0.2">
      <c r="E439"/>
    </row>
    <row r="440" spans="5:5" x14ac:dyDescent="0.2">
      <c r="E440"/>
    </row>
    <row r="441" spans="5:5" x14ac:dyDescent="0.2">
      <c r="E441"/>
    </row>
    <row r="442" spans="5:5" x14ac:dyDescent="0.2">
      <c r="E442"/>
    </row>
    <row r="443" spans="5:5" x14ac:dyDescent="0.2">
      <c r="E443"/>
    </row>
    <row r="444" spans="5:5" x14ac:dyDescent="0.2">
      <c r="E444"/>
    </row>
    <row r="445" spans="5:5" x14ac:dyDescent="0.2">
      <c r="E445"/>
    </row>
    <row r="446" spans="5:5" x14ac:dyDescent="0.2">
      <c r="E446"/>
    </row>
    <row r="447" spans="5:5" x14ac:dyDescent="0.2">
      <c r="E447"/>
    </row>
    <row r="448" spans="5:5" x14ac:dyDescent="0.2">
      <c r="E448"/>
    </row>
    <row r="449" spans="5:5" x14ac:dyDescent="0.2">
      <c r="E449"/>
    </row>
    <row r="450" spans="5:5" x14ac:dyDescent="0.2">
      <c r="E450"/>
    </row>
    <row r="451" spans="5:5" x14ac:dyDescent="0.2">
      <c r="E451"/>
    </row>
    <row r="452" spans="5:5" x14ac:dyDescent="0.2">
      <c r="E452"/>
    </row>
    <row r="453" spans="5:5" x14ac:dyDescent="0.2">
      <c r="E453"/>
    </row>
    <row r="454" spans="5:5" x14ac:dyDescent="0.2">
      <c r="E454"/>
    </row>
    <row r="455" spans="5:5" x14ac:dyDescent="0.2">
      <c r="E455"/>
    </row>
    <row r="456" spans="5:5" x14ac:dyDescent="0.2">
      <c r="E456"/>
    </row>
    <row r="457" spans="5:5" x14ac:dyDescent="0.2">
      <c r="E457"/>
    </row>
  </sheetData>
  <sheetProtection password="CC77" sheet="1"/>
  <mergeCells count="75">
    <mergeCell ref="C2:I2"/>
    <mergeCell ref="C4:M4"/>
    <mergeCell ref="C8:M8"/>
    <mergeCell ref="H26:M26"/>
    <mergeCell ref="C9:M9"/>
    <mergeCell ref="C10:M10"/>
    <mergeCell ref="C12:M12"/>
    <mergeCell ref="C14:M14"/>
    <mergeCell ref="C17:M17"/>
    <mergeCell ref="C19:L19"/>
    <mergeCell ref="AH26:AT26"/>
    <mergeCell ref="Q26:AD26"/>
    <mergeCell ref="S27:V27"/>
    <mergeCell ref="AQ47:AT47"/>
    <mergeCell ref="Q46:AD46"/>
    <mergeCell ref="Q47:R47"/>
    <mergeCell ref="S47:V47"/>
    <mergeCell ref="W47:Z47"/>
    <mergeCell ref="AA47:AD47"/>
    <mergeCell ref="AI47:AL47"/>
    <mergeCell ref="AM47:AP47"/>
    <mergeCell ref="AH46:AT46"/>
    <mergeCell ref="AA27:AD27"/>
    <mergeCell ref="W27:Z27"/>
    <mergeCell ref="Q27:R27"/>
    <mergeCell ref="AQ27:AT27"/>
    <mergeCell ref="AM27:AP27"/>
    <mergeCell ref="AI27:AL27"/>
    <mergeCell ref="AI68:AL68"/>
    <mergeCell ref="AM68:AP68"/>
    <mergeCell ref="H46:M46"/>
    <mergeCell ref="D27:D28"/>
    <mergeCell ref="D47:D48"/>
    <mergeCell ref="W68:Z68"/>
    <mergeCell ref="D68:D69"/>
    <mergeCell ref="AA68:AD68"/>
    <mergeCell ref="S68:V68"/>
    <mergeCell ref="Q68:R68"/>
    <mergeCell ref="Q67:AD67"/>
    <mergeCell ref="AQ129:AT129"/>
    <mergeCell ref="Q129:R129"/>
    <mergeCell ref="S129:V129"/>
    <mergeCell ref="W129:Z129"/>
    <mergeCell ref="Q109:R109"/>
    <mergeCell ref="S109:V109"/>
    <mergeCell ref="AH128:AT128"/>
    <mergeCell ref="AA109:AD109"/>
    <mergeCell ref="AA129:AD129"/>
    <mergeCell ref="AI109:AL109"/>
    <mergeCell ref="AM109:AP109"/>
    <mergeCell ref="W109:Z109"/>
    <mergeCell ref="AQ109:AT109"/>
    <mergeCell ref="Q128:AD128"/>
    <mergeCell ref="AI129:AL129"/>
    <mergeCell ref="AM129:AP129"/>
    <mergeCell ref="AQ88:AT88"/>
    <mergeCell ref="W88:Z88"/>
    <mergeCell ref="AA88:AD88"/>
    <mergeCell ref="D109:D110"/>
    <mergeCell ref="H67:M67"/>
    <mergeCell ref="Q88:R88"/>
    <mergeCell ref="S88:V88"/>
    <mergeCell ref="Q87:AD87"/>
    <mergeCell ref="AM88:AP88"/>
    <mergeCell ref="AH108:AT108"/>
    <mergeCell ref="Q108:AD108"/>
    <mergeCell ref="AI88:AL88"/>
    <mergeCell ref="AH87:AT87"/>
    <mergeCell ref="AQ68:AT68"/>
    <mergeCell ref="AH67:AT67"/>
    <mergeCell ref="D129:D130"/>
    <mergeCell ref="H108:M108"/>
    <mergeCell ref="H87:M87"/>
    <mergeCell ref="H128:M128"/>
    <mergeCell ref="D88:D89"/>
  </mergeCells>
  <phoneticPr fontId="17" type="noConversion"/>
  <dataValidations xWindow="661" yWindow="389" count="50">
    <dataValidation allowBlank="1" showInputMessage="1" showErrorMessage="1" promptTitle="Number of property assessments" prompt="This is the estimated number of ordinary farmland property assessments with land valued between $0 and $99,999 in the first year of the special variation." sqref="D111 D132:D144"/>
    <dataValidation allowBlank="1" showInputMessage="1" showErrorMessage="1" promptTitle="Rate in Year 1 - with SV" prompt="This is the ordinary farmland rate for a land value of $50,000 in Year 1 of the application - with the proposed special variation." sqref="G111"/>
    <dataValidation allowBlank="1" showInputMessage="1" showErrorMessage="1" promptTitle="Current Rate" prompt="This is the ordinary farmland rate for a land value of $50,000 in Year 0 of the application, usually the current financial year." sqref="F111 F131"/>
    <dataValidation allowBlank="1" showInputMessage="1" showErrorMessage="1" promptTitle="Rate in Year 2 - with SV" prompt="This is the ordinary farmland rate for a land value of $50,000 in Year 2 of the application - with the proposed special variation." sqref="H111"/>
    <dataValidation allowBlank="1" showInputMessage="1" showErrorMessage="1" promptTitle="Rate in Year 3 - with SV" prompt="This is the ordinary farmland rate for a land value of $50,000 in Year 3 of the application - with the proposed special variation." sqref="I111"/>
    <dataValidation allowBlank="1" showInputMessage="1" showErrorMessage="1" promptTitle="Rate in Year 4 - with SV" prompt="This is the ordinary farmland rate for a land value of $50,000 in Year 4 of the application - with the proposed special variation." sqref="J111"/>
    <dataValidation allowBlank="1" showInputMessage="1" showErrorMessage="1" promptTitle="Rate in Year 5 - with SV" prompt="This is the ordinary farmland rate for a land value of $50,000 in Year 5 of the application - with the proposed special variation." sqref="K111"/>
    <dataValidation allowBlank="1" showInputMessage="1" showErrorMessage="1" promptTitle="Rate in Year 6 - with SV" prompt="This is the ordinary farmland rate for a land value of $50,000 in Year 6 of the application - with the proposed special variation." sqref="L111"/>
    <dataValidation allowBlank="1" showInputMessage="1" showErrorMessage="1" promptTitle="Rate in Year 7 - with SV" prompt="This is the ordinary farmland rate for a land value of $50,000 in Year 7 of the application - with the proposed special variation." sqref="M111"/>
    <dataValidation allowBlank="1" showErrorMessage="1" promptTitle="Number of property assessments" prompt="This is the estimated number of ordinary residential property assessments with land valued between $0 and $99,999 in the first year of the special variation." sqref="D49:D63 D145 D112:D125 D90:D104 D71:D84 D29:D43"/>
    <dataValidation allowBlank="1" showInputMessage="1" showErrorMessage="1" promptTitle="Number of property assessments" prompt="This is the estimated number of ordinary business property assessments with land valued between $0 and $99,999 in the first year of the special variation." sqref="D70"/>
    <dataValidation allowBlank="1" showInputMessage="1" showErrorMessage="1" promptTitle="Rate in Year 1 - with SV" prompt="This is the ordinary business rate for a land value of $50,000 in Year 1 of the application - with the proposed special variation." sqref="G70"/>
    <dataValidation allowBlank="1" showInputMessage="1" showErrorMessage="1" promptTitle="Current Rate" prompt="This is the ordinary business rate for a land value of $50,000 in Year 0 of the application, usually the current financial year." sqref="F70 F90"/>
    <dataValidation allowBlank="1" showInputMessage="1" showErrorMessage="1" promptTitle="Rate in Year 2 - with SV" prompt="This is the ordinary business rate for a land value of $50,000 in Year 2 of the application - with the proposed special variation." sqref="H70"/>
    <dataValidation allowBlank="1" showInputMessage="1" showErrorMessage="1" promptTitle="Rate in Year 3 - with SV" prompt="This is the ordinary business rate for a land value of $50,000 in Year 3 of the application - with the proposed special variation." sqref="I70"/>
    <dataValidation allowBlank="1" showInputMessage="1" showErrorMessage="1" promptTitle="Rate in Year 4 - with SV" prompt="This is the ordinary business rate for a land value of $50,000 in Year 4 of the application - with the proposed special variation." sqref="J70"/>
    <dataValidation allowBlank="1" showInputMessage="1" showErrorMessage="1" promptTitle="Rate in Year 5 - with SV" prompt="This is the ordinary business rate for a land value of $50,000 in Year 5 of the application - with the proposed special variation." sqref="K70"/>
    <dataValidation allowBlank="1" showInputMessage="1" showErrorMessage="1" promptTitle="Rate in Year 6 - with SV" prompt="This is the ordinary business rate for a land value of $50,000 in Year 6 of the application - with the proposed special variation." sqref="L70"/>
    <dataValidation allowBlank="1" showInputMessage="1" showErrorMessage="1" promptTitle="Rate in Year 7 - with SV" prompt="This is the ordinary business rate for a land value of $50,000 in Year 7 of the application - with the proposed special variation." sqref="M70"/>
    <dataValidation allowBlank="1" showInputMessage="1" showErrorMessage="1" promptTitle="Current Rate" prompt="This is the ordinary residential rate for a land value of $50,000 in Year 0 of the application, usually the current financial year." sqref="F29 F49"/>
    <dataValidation allowBlank="1" showInputMessage="1" showErrorMessage="1" promptTitle="Rate in Year 1 - with SV" prompt="This is the ordinary residential rate for a land value of $50,000 in Year 1 of the application - with the proposed special variation." sqref="G29"/>
    <dataValidation allowBlank="1" showInputMessage="1" showErrorMessage="1" promptTitle="Rate in Year 2 - with SV" prompt="This is the ordinary residential rate for a land value of $50,000 in Year 2 of the application - with the proposed special variation." sqref="H29"/>
    <dataValidation allowBlank="1" showInputMessage="1" showErrorMessage="1" promptTitle="Rate in Year 3 - with SV" prompt="This is the ordinary residential rate for a land value of $50,000 in Year 3 of the application - with the proposed special variation." sqref="I29"/>
    <dataValidation allowBlank="1" showInputMessage="1" showErrorMessage="1" promptTitle="Rate in Year 4 - with SV" prompt="This is the ordinary residential rate for a land value of $50,000 in Year 4 of the application - with the proposed special variation." sqref="J29"/>
    <dataValidation allowBlank="1" showInputMessage="1" showErrorMessage="1" promptTitle="Rate in Year 5 - with SV" prompt="This is the ordinary residential rate for a land value of $50,000 in Year 5 of the application - with the proposed special variation." sqref="K29"/>
    <dataValidation allowBlank="1" showInputMessage="1" showErrorMessage="1" promptTitle="Rate in Year 6 - with SV" prompt="This is the ordinary residential rate for a land value of $50,000 in Year 6 of the application - with the proposed special variation." sqref="L29"/>
    <dataValidation allowBlank="1" showInputMessage="1" showErrorMessage="1" promptTitle="Rate in Year 7 - with SV" prompt="This is the ordinary residential rate for a land value of $50,000 in Year 7 of the application - with the proposed special variation." sqref="M29"/>
    <dataValidation allowBlank="1" showInputMessage="1" showErrorMessage="1" promptTitle="Rate in Year 1 - with SV" prompt="This is the ordinary farmland rate for a land value of $50,000 in Year 1 of the application - without the proposed special variation." sqref="G131"/>
    <dataValidation allowBlank="1" showInputMessage="1" showErrorMessage="1" promptTitle="Rate in Year 2 - with SV" prompt="This is the ordinary farmland rate for a land value of $50,000 in Year 2 of the application - without the proposed special variation." sqref="H131"/>
    <dataValidation allowBlank="1" showInputMessage="1" showErrorMessage="1" promptTitle="Rate in Year 3 - with SV" prompt="This is the ordinary farmland rate for a land value of $50,000 in Year 3 of the application - without the proposed special variation." sqref="I131"/>
    <dataValidation allowBlank="1" showInputMessage="1" showErrorMessage="1" promptTitle="Rate in Year 4 - with SV" prompt="This is the ordinary farmland rate for a land value of $50,000 in Year 4 of the application - without the proposed special variation." sqref="J131"/>
    <dataValidation allowBlank="1" showInputMessage="1" showErrorMessage="1" promptTitle="Rate in Year 5 - with SV" prompt="This is the ordinary farmland rate for a land value of $50,000 in Year 5 of the application - without the proposed special variation." sqref="K131"/>
    <dataValidation allowBlank="1" showInputMessage="1" showErrorMessage="1" promptTitle="Rate in Year 6 - with SV" prompt="This is the ordinary farmland rate for a land value of $50,000 in Year 6 of the application - without the proposed special variation." sqref="L131"/>
    <dataValidation allowBlank="1" showInputMessage="1" showErrorMessage="1" promptTitle="Rate in Year 7 - with SV" prompt="This is the ordinary farmland rate for a land value of $50,000 in Year 7 of the application - without the proposed special variation." sqref="M131"/>
    <dataValidation allowBlank="1" showInputMessage="1" showErrorMessage="1" promptTitle="Rate in Year 1 - with SV" prompt="This is the ordinary business rate for a land value of $50,000 in Year 1 of the application - without the proposed special variation." sqref="G90"/>
    <dataValidation allowBlank="1" showInputMessage="1" showErrorMessage="1" promptTitle="Rate in Year 2 - with SV" prompt="This is the ordinary business rate for a land value of $50,000 in Year 2 of the application - without the proposed special variation." sqref="H90"/>
    <dataValidation allowBlank="1" showInputMessage="1" showErrorMessage="1" promptTitle="Rate in Year 3 - with SV" prompt="This is the ordinary business rate for a land value of $50,000 in Year 3 of the application - without the proposed special variation." sqref="I90"/>
    <dataValidation allowBlank="1" showInputMessage="1" showErrorMessage="1" promptTitle="Rate in Year 4 - with SV" prompt="This is the ordinary business rate for a land value of $50,000 in Year 4 of the application - without the proposed special variation." sqref="J90"/>
    <dataValidation allowBlank="1" showInputMessage="1" showErrorMessage="1" promptTitle="Rate in Year 5 - with SV" prompt="This is the ordinary business rate for a land value of $50,000 in Year 5 of the application - without the proposed special variation." sqref="K90"/>
    <dataValidation allowBlank="1" showInputMessage="1" showErrorMessage="1" promptTitle="Rate in Year 6 - with SV" prompt="This is the ordinary business rate for a land value of $50,000 in Year 6 of the application - without the proposed special variation." sqref="L90"/>
    <dataValidation allowBlank="1" showInputMessage="1" showErrorMessage="1" promptTitle="Rate in Year 7 - with SV" prompt="This is the ordinary business rate for a land value of $50,000 in Year 7 of the application - without the proposed special variation." sqref="M90"/>
    <dataValidation allowBlank="1" showInputMessage="1" showErrorMessage="1" promptTitle="Rate in Year 1 - with SV" prompt="This is the ordinary residential rate for a land value of $50,000 in Year 1 of the application - without the proposed special variation." sqref="G49"/>
    <dataValidation allowBlank="1" showInputMessage="1" showErrorMessage="1" promptTitle="Rate in Year 2 - with SV" prompt="This is the ordinary residential rate for a land value of $50,000 in Year 2 of the application - without the proposed special variation." sqref="H49"/>
    <dataValidation allowBlank="1" showInputMessage="1" showErrorMessage="1" promptTitle="Rate in Year 3 - with SV" prompt="This is the ordinary residential rate for a land value of $50,000 in Year 3 of the application - without the proposed special variation." sqref="I49"/>
    <dataValidation allowBlank="1" showInputMessage="1" showErrorMessage="1" promptTitle="Rate in Year 4 - with SV" prompt="This is the ordinary residential rate for a land value of $50,000 in Year 4 of the application - without the proposed special variation." sqref="J49"/>
    <dataValidation allowBlank="1" showInputMessage="1" showErrorMessage="1" promptTitle="Rate in Year 5 - with SV" prompt="This is the ordinary residential rate for a land value of $50,000 in Year 5 of the application - without the proposed special variation." sqref="K49"/>
    <dataValidation allowBlank="1" showInputMessage="1" showErrorMessage="1" promptTitle="Rate in Year 6 - with SV" prompt="This is the ordinary residential rate for a land value of $50,000 in Year 6 of the application - without the proposed special variation." sqref="L49"/>
    <dataValidation allowBlank="1" showInputMessage="1" showErrorMessage="1" promptTitle="Rate in Year 7 - with SV" prompt="This is the ordinary residential rate for a land value of $50,000 in Year 7 of the application - without the proposed special variation." sqref="M49"/>
    <dataValidation allowBlank="1" showErrorMessage="1" promptTitle="Number of property assessments" prompt="This is the estimated number of ordinary farmland property assessments with land valued between $0 and $99,999 in the first year of the special variation." sqref="D131"/>
    <dataValidation type="list" allowBlank="1" showInputMessage="1" showErrorMessage="1" sqref="G21">
      <formula1>$P$9:$P$12</formula1>
    </dataValidation>
  </dataValidations>
  <printOptions horizontalCentered="1"/>
  <pageMargins left="0.17" right="0.17" top="0.39370078740157483" bottom="0.39370078740157483" header="0.51181102362204722" footer="0.19685039370078741"/>
  <pageSetup paperSize="9" scale="31" fitToHeight="0" pageOrder="overThenDown" orientation="landscape" r:id="rId1"/>
  <headerFooter alignWithMargins="0"/>
  <rowBreaks count="2" manualBreakCount="2">
    <brk id="63" min="1" max="46" man="1"/>
    <brk id="104" min="1" max="46" man="1"/>
  </rowBreaks>
  <colBreaks count="1" manualBreakCount="1">
    <brk id="32" max="92"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Q104"/>
  <sheetViews>
    <sheetView showGridLines="0" topLeftCell="B26" zoomScaleNormal="100" zoomScaleSheetLayoutView="85" workbookViewId="0">
      <selection activeCell="E36" sqref="E36"/>
    </sheetView>
  </sheetViews>
  <sheetFormatPr defaultRowHeight="12" x14ac:dyDescent="0.2"/>
  <cols>
    <col min="1" max="1" width="2.7109375" hidden="1" customWidth="1"/>
    <col min="2" max="2" width="2.42578125" customWidth="1"/>
    <col min="3" max="3" width="39.5703125" customWidth="1"/>
    <col min="4" max="14" width="12.7109375" customWidth="1"/>
    <col min="15" max="15" width="3.5703125" customWidth="1"/>
    <col min="17" max="17" width="15.5703125" customWidth="1"/>
  </cols>
  <sheetData>
    <row r="1" spans="1:14" x14ac:dyDescent="0.2">
      <c r="A1" s="213"/>
      <c r="B1" s="213"/>
      <c r="C1" s="213"/>
      <c r="D1" s="213"/>
      <c r="E1" s="213"/>
      <c r="F1" s="213"/>
      <c r="G1" s="213"/>
      <c r="H1" s="213"/>
      <c r="I1" s="213"/>
      <c r="J1" s="213"/>
      <c r="K1" s="213"/>
      <c r="L1" s="213"/>
      <c r="M1" s="213"/>
      <c r="N1" s="213"/>
    </row>
    <row r="2" spans="1:14" ht="15.75" x14ac:dyDescent="0.25">
      <c r="A2" s="213"/>
      <c r="B2" s="213"/>
      <c r="C2" s="921" t="str">
        <f>'WK1 - Identification'!E11</f>
        <v>Bellingen Shire Council</v>
      </c>
      <c r="D2" s="922"/>
      <c r="E2" s="922"/>
      <c r="F2" s="923"/>
      <c r="G2" s="212"/>
      <c r="H2" s="212"/>
      <c r="I2" s="212"/>
      <c r="J2" s="212"/>
      <c r="K2" s="212"/>
      <c r="L2" s="212"/>
      <c r="M2" s="213"/>
      <c r="N2" s="213"/>
    </row>
    <row r="3" spans="1:14" ht="3.75" customHeight="1" x14ac:dyDescent="0.2">
      <c r="A3" s="213"/>
      <c r="B3" s="213"/>
      <c r="C3" s="213"/>
      <c r="D3" s="213"/>
      <c r="E3" s="213"/>
      <c r="F3" s="213"/>
      <c r="G3" s="213"/>
      <c r="H3" s="213"/>
      <c r="I3" s="213"/>
      <c r="J3" s="213"/>
      <c r="K3" s="213"/>
      <c r="L3" s="213"/>
      <c r="M3" s="213"/>
      <c r="N3" s="213"/>
    </row>
    <row r="4" spans="1:14" ht="28.9" customHeight="1" x14ac:dyDescent="0.4">
      <c r="A4" s="213"/>
      <c r="B4" s="930" t="s">
        <v>305</v>
      </c>
      <c r="C4" s="930"/>
      <c r="D4" s="930"/>
      <c r="E4" s="930"/>
      <c r="F4" s="930"/>
      <c r="G4" s="930"/>
      <c r="H4" s="930"/>
      <c r="I4" s="930"/>
      <c r="J4" s="930"/>
      <c r="K4" s="930"/>
      <c r="L4" s="931"/>
      <c r="M4" s="931"/>
      <c r="N4" s="931"/>
    </row>
    <row r="5" spans="1:14" ht="6" customHeight="1" x14ac:dyDescent="0.2">
      <c r="A5" s="213"/>
      <c r="B5" s="213"/>
      <c r="C5" s="213"/>
      <c r="D5" s="213"/>
      <c r="E5" s="213"/>
      <c r="F5" s="213"/>
      <c r="G5" s="213"/>
      <c r="H5" s="213"/>
      <c r="I5" s="213"/>
      <c r="J5" s="213"/>
      <c r="K5" s="213"/>
      <c r="L5" s="213"/>
      <c r="M5" s="213"/>
      <c r="N5" s="213"/>
    </row>
    <row r="6" spans="1:14" ht="17.25" customHeight="1" x14ac:dyDescent="0.25">
      <c r="A6" s="213"/>
      <c r="B6" s="213"/>
      <c r="C6" s="213"/>
      <c r="D6" s="213"/>
      <c r="E6" s="213"/>
      <c r="F6" s="37" t="s">
        <v>946</v>
      </c>
      <c r="G6" s="37"/>
      <c r="H6" s="37"/>
      <c r="I6" s="38"/>
      <c r="J6" s="213"/>
      <c r="K6" s="213"/>
      <c r="L6" s="213"/>
      <c r="M6" s="213"/>
      <c r="N6" s="213"/>
    </row>
    <row r="7" spans="1:14" ht="18" customHeight="1" x14ac:dyDescent="0.2">
      <c r="A7" s="213"/>
      <c r="B7" s="213"/>
      <c r="C7" s="213"/>
      <c r="D7" s="213"/>
      <c r="E7" s="213"/>
      <c r="F7" s="213"/>
      <c r="G7" s="213"/>
      <c r="H7" s="213"/>
      <c r="I7" s="213"/>
      <c r="J7" s="213"/>
      <c r="K7" s="213"/>
      <c r="L7" s="213"/>
      <c r="M7" s="213"/>
      <c r="N7" s="213"/>
    </row>
    <row r="8" spans="1:14" ht="23.25" x14ac:dyDescent="0.35">
      <c r="A8" s="338"/>
      <c r="B8" s="932" t="s">
        <v>403</v>
      </c>
      <c r="C8" s="932"/>
      <c r="D8" s="932"/>
      <c r="E8" s="932"/>
      <c r="F8" s="932"/>
      <c r="G8" s="932"/>
      <c r="H8" s="932"/>
      <c r="I8" s="932"/>
      <c r="J8" s="932"/>
      <c r="K8" s="932"/>
      <c r="L8" s="931"/>
      <c r="M8" s="931"/>
      <c r="N8" s="931"/>
    </row>
    <row r="9" spans="1:14" ht="10.15" customHeight="1" x14ac:dyDescent="0.35">
      <c r="A9" s="81"/>
      <c r="B9" s="210"/>
      <c r="C9" s="936" t="s">
        <v>898</v>
      </c>
      <c r="D9" s="936"/>
      <c r="E9" s="936"/>
      <c r="F9" s="936"/>
      <c r="G9" s="936"/>
      <c r="H9" s="936"/>
      <c r="I9" s="936"/>
      <c r="J9" s="936"/>
      <c r="K9" s="936"/>
      <c r="L9" s="936"/>
      <c r="M9" s="936"/>
      <c r="N9" s="936"/>
    </row>
    <row r="10" spans="1:14" ht="17.25" customHeight="1" x14ac:dyDescent="0.2">
      <c r="A10" s="38"/>
      <c r="B10" s="38"/>
      <c r="C10" s="936"/>
      <c r="D10" s="936"/>
      <c r="E10" s="936"/>
      <c r="F10" s="936"/>
      <c r="G10" s="936"/>
      <c r="H10" s="936"/>
      <c r="I10" s="936"/>
      <c r="J10" s="936"/>
      <c r="K10" s="936"/>
      <c r="L10" s="936"/>
      <c r="M10" s="936"/>
      <c r="N10" s="936"/>
    </row>
    <row r="11" spans="1:14" x14ac:dyDescent="0.2">
      <c r="A11" s="38"/>
      <c r="B11" s="38"/>
      <c r="C11" s="936"/>
      <c r="D11" s="936"/>
      <c r="E11" s="936"/>
      <c r="F11" s="936"/>
      <c r="G11" s="936"/>
      <c r="H11" s="936"/>
      <c r="I11" s="936"/>
      <c r="J11" s="936"/>
      <c r="K11" s="936"/>
      <c r="L11" s="936"/>
      <c r="M11" s="936"/>
      <c r="N11" s="936"/>
    </row>
    <row r="12" spans="1:14" x14ac:dyDescent="0.2">
      <c r="A12" s="38"/>
      <c r="B12" s="38"/>
      <c r="C12" s="936"/>
      <c r="D12" s="936"/>
      <c r="E12" s="936"/>
      <c r="F12" s="936"/>
      <c r="G12" s="936"/>
      <c r="H12" s="936"/>
      <c r="I12" s="936"/>
      <c r="J12" s="936"/>
      <c r="K12" s="936"/>
      <c r="L12" s="936"/>
      <c r="M12" s="936"/>
      <c r="N12" s="936"/>
    </row>
    <row r="13" spans="1:14" x14ac:dyDescent="0.2">
      <c r="A13" s="38"/>
      <c r="B13" s="38"/>
      <c r="C13" s="936"/>
      <c r="D13" s="936"/>
      <c r="E13" s="936"/>
      <c r="F13" s="936"/>
      <c r="G13" s="936"/>
      <c r="H13" s="936"/>
      <c r="I13" s="936"/>
      <c r="J13" s="936"/>
      <c r="K13" s="936"/>
      <c r="L13" s="936"/>
      <c r="M13" s="936"/>
      <c r="N13" s="936"/>
    </row>
    <row r="14" spans="1:14" x14ac:dyDescent="0.2">
      <c r="A14" s="38"/>
      <c r="B14" s="38"/>
      <c r="C14" s="936"/>
      <c r="D14" s="936"/>
      <c r="E14" s="936"/>
      <c r="F14" s="936"/>
      <c r="G14" s="936"/>
      <c r="H14" s="936"/>
      <c r="I14" s="936"/>
      <c r="J14" s="936"/>
      <c r="K14" s="936"/>
      <c r="L14" s="936"/>
      <c r="M14" s="936"/>
      <c r="N14" s="936"/>
    </row>
    <row r="15" spans="1:14" x14ac:dyDescent="0.2">
      <c r="A15" s="38"/>
      <c r="B15" s="38"/>
      <c r="C15" s="936"/>
      <c r="D15" s="936"/>
      <c r="E15" s="936"/>
      <c r="F15" s="936"/>
      <c r="G15" s="936"/>
      <c r="H15" s="936"/>
      <c r="I15" s="936"/>
      <c r="J15" s="936"/>
      <c r="K15" s="936"/>
      <c r="L15" s="936"/>
      <c r="M15" s="936"/>
      <c r="N15" s="936"/>
    </row>
    <row r="16" spans="1:14" x14ac:dyDescent="0.2">
      <c r="A16" s="38"/>
      <c r="B16" s="38"/>
      <c r="C16" s="936"/>
      <c r="D16" s="936"/>
      <c r="E16" s="936"/>
      <c r="F16" s="936"/>
      <c r="G16" s="936"/>
      <c r="H16" s="936"/>
      <c r="I16" s="936"/>
      <c r="J16" s="936"/>
      <c r="K16" s="936"/>
      <c r="L16" s="936"/>
      <c r="M16" s="936"/>
      <c r="N16" s="936"/>
    </row>
    <row r="17" spans="1:17" x14ac:dyDescent="0.2">
      <c r="A17" s="38"/>
      <c r="B17" s="38"/>
      <c r="C17" s="936"/>
      <c r="D17" s="936"/>
      <c r="E17" s="936"/>
      <c r="F17" s="936"/>
      <c r="G17" s="936"/>
      <c r="H17" s="936"/>
      <c r="I17" s="936"/>
      <c r="J17" s="936"/>
      <c r="K17" s="936"/>
      <c r="L17" s="936"/>
      <c r="M17" s="936"/>
      <c r="N17" s="936"/>
    </row>
    <row r="18" spans="1:17" ht="13.5" customHeight="1" x14ac:dyDescent="0.2">
      <c r="A18" s="38"/>
      <c r="B18" s="38"/>
      <c r="C18" s="936"/>
      <c r="D18" s="936"/>
      <c r="E18" s="936"/>
      <c r="F18" s="936"/>
      <c r="G18" s="936"/>
      <c r="H18" s="936"/>
      <c r="I18" s="936"/>
      <c r="J18" s="936"/>
      <c r="K18" s="936"/>
      <c r="L18" s="936"/>
      <c r="M18" s="936"/>
      <c r="N18" s="936"/>
    </row>
    <row r="19" spans="1:17" ht="13.5" customHeight="1" x14ac:dyDescent="0.2">
      <c r="A19" s="38"/>
      <c r="B19" s="38"/>
      <c r="C19" s="754" t="s">
        <v>938</v>
      </c>
      <c r="D19" s="751">
        <v>0</v>
      </c>
      <c r="E19" s="751">
        <f>1+D19</f>
        <v>1</v>
      </c>
      <c r="F19" s="751">
        <f t="shared" ref="F19:M19" si="0">1+E19</f>
        <v>2</v>
      </c>
      <c r="G19" s="751">
        <f t="shared" si="0"/>
        <v>3</v>
      </c>
      <c r="H19" s="751">
        <f t="shared" si="0"/>
        <v>4</v>
      </c>
      <c r="I19" s="751">
        <f t="shared" si="0"/>
        <v>5</v>
      </c>
      <c r="J19" s="751">
        <f t="shared" si="0"/>
        <v>6</v>
      </c>
      <c r="K19" s="751">
        <f t="shared" si="0"/>
        <v>7</v>
      </c>
      <c r="L19" s="751">
        <f t="shared" si="0"/>
        <v>8</v>
      </c>
      <c r="M19" s="751">
        <f t="shared" si="0"/>
        <v>9</v>
      </c>
      <c r="N19" s="751"/>
    </row>
    <row r="20" spans="1:17" ht="13.5" customHeight="1" x14ac:dyDescent="0.2">
      <c r="A20" s="38"/>
      <c r="B20" s="38"/>
      <c r="C20" s="755" t="s">
        <v>936</v>
      </c>
      <c r="D20" s="753" t="str">
        <f>IF('WK1 - Identification'!$L$23="Temporary","Yes","No")</f>
        <v>No</v>
      </c>
      <c r="E20" s="751"/>
      <c r="F20" s="751"/>
      <c r="G20" s="751"/>
      <c r="H20" s="751"/>
      <c r="I20" s="751"/>
      <c r="J20" s="751"/>
      <c r="K20" s="751"/>
      <c r="L20" s="751"/>
      <c r="M20" s="751"/>
      <c r="N20" s="751"/>
    </row>
    <row r="21" spans="1:17" ht="13.5" customHeight="1" x14ac:dyDescent="0.2">
      <c r="A21" s="38"/>
      <c r="B21" s="38"/>
      <c r="C21" s="756" t="s">
        <v>937</v>
      </c>
      <c r="D21" s="753" t="str">
        <f>IF($D20="No","",(IF('WK1 - Identification'!$M$23&gt;D19,"Yes","No")))</f>
        <v/>
      </c>
      <c r="E21" s="752" t="str">
        <f>IF($D20="No","",(IF('WK1 - Identification'!$M$23&gt;E19,"Yes","No")))</f>
        <v/>
      </c>
      <c r="F21" s="752" t="str">
        <f>IF($D20="No","",(IF('WK1 - Identification'!$M$23&gt;F19,"Yes","No")))</f>
        <v/>
      </c>
      <c r="G21" s="752" t="str">
        <f>IF($D20="No","",(IF('WK1 - Identification'!$M$23&gt;G19,"Yes","No")))</f>
        <v/>
      </c>
      <c r="H21" s="752" t="str">
        <f>IF($D20="No","",(IF('WK1 - Identification'!$M$23&gt;H19,"Yes","No")))</f>
        <v/>
      </c>
      <c r="I21" s="752" t="str">
        <f>IF($D20="No","",(IF('WK1 - Identification'!$M$23&gt;I19,"Yes","No")))</f>
        <v/>
      </c>
      <c r="J21" s="752" t="str">
        <f>IF($D20="No","",(IF('WK1 - Identification'!$M$23&gt;J19,"Yes","No")))</f>
        <v/>
      </c>
      <c r="K21" s="752" t="str">
        <f>IF($D20="No","",(IF('WK1 - Identification'!$M$23&gt;K19,"Yes","No")))</f>
        <v/>
      </c>
      <c r="L21" s="752" t="str">
        <f>IF($D20="No","",(IF('WK1 - Identification'!$M$23&gt;L19,"Yes","No")))</f>
        <v/>
      </c>
      <c r="M21" s="752" t="str">
        <f>IF($D20="No","",(IF('WK1 - Identification'!$M$23&gt;M19,"Yes","No")))</f>
        <v/>
      </c>
      <c r="N21" s="751"/>
    </row>
    <row r="22" spans="1:17" ht="6.75" customHeight="1" thickBot="1" x14ac:dyDescent="0.3">
      <c r="A22" s="38"/>
      <c r="B22" s="83"/>
      <c r="C22" s="38"/>
      <c r="D22" s="38"/>
      <c r="E22" s="38"/>
      <c r="F22" s="38"/>
      <c r="G22" s="38"/>
      <c r="H22" s="38"/>
      <c r="I22" s="38"/>
      <c r="J22" s="38"/>
      <c r="K22" s="38"/>
      <c r="L22" s="38"/>
      <c r="M22" s="38"/>
      <c r="N22" s="38"/>
      <c r="O22" s="38"/>
      <c r="P22" s="38"/>
      <c r="Q22" s="38"/>
    </row>
    <row r="23" spans="1:17" ht="15.75" x14ac:dyDescent="0.25">
      <c r="A23" s="38"/>
      <c r="B23" s="38"/>
      <c r="C23" s="38"/>
      <c r="D23" s="926" t="s">
        <v>402</v>
      </c>
      <c r="E23" s="927"/>
      <c r="F23" s="927"/>
      <c r="G23" s="927"/>
      <c r="H23" s="927"/>
      <c r="I23" s="927"/>
      <c r="J23" s="927"/>
      <c r="K23" s="927"/>
      <c r="L23" s="928"/>
      <c r="M23" s="928"/>
      <c r="N23" s="929"/>
    </row>
    <row r="24" spans="1:17" ht="18" customHeight="1" x14ac:dyDescent="0.25">
      <c r="A24" s="38"/>
      <c r="B24" s="38"/>
      <c r="C24" s="933" t="s">
        <v>935</v>
      </c>
      <c r="D24" s="934"/>
      <c r="E24" s="934"/>
      <c r="F24" s="934"/>
      <c r="G24" s="934"/>
      <c r="H24" s="934"/>
      <c r="I24" s="934"/>
      <c r="J24" s="934"/>
      <c r="K24" s="934"/>
      <c r="L24" s="934"/>
      <c r="M24" s="934"/>
      <c r="N24" s="935"/>
    </row>
    <row r="25" spans="1:17" ht="39.75" customHeight="1" x14ac:dyDescent="0.2">
      <c r="A25" s="38"/>
      <c r="B25" s="38"/>
      <c r="C25" s="404"/>
      <c r="D25" s="589" t="s">
        <v>306</v>
      </c>
      <c r="E25" s="589" t="s">
        <v>307</v>
      </c>
      <c r="F25" s="589" t="s">
        <v>308</v>
      </c>
      <c r="G25" s="589" t="s">
        <v>309</v>
      </c>
      <c r="H25" s="589" t="s">
        <v>310</v>
      </c>
      <c r="I25" s="589" t="s">
        <v>311</v>
      </c>
      <c r="J25" s="589" t="s">
        <v>312</v>
      </c>
      <c r="K25" s="589" t="s">
        <v>313</v>
      </c>
      <c r="L25" s="589" t="s">
        <v>314</v>
      </c>
      <c r="M25" s="589" t="s">
        <v>315</v>
      </c>
      <c r="N25" s="937" t="s">
        <v>316</v>
      </c>
    </row>
    <row r="26" spans="1:17" ht="27.75" customHeight="1" x14ac:dyDescent="0.2">
      <c r="A26" s="38"/>
      <c r="B26" s="38"/>
      <c r="C26" s="407"/>
      <c r="D26" s="670" t="str">
        <f>'WK5a - Impact on Rates'!F23</f>
        <v>2017-18</v>
      </c>
      <c r="E26" s="670" t="str">
        <f>'WK5a - Impact on Rates'!G23</f>
        <v>2018-19</v>
      </c>
      <c r="F26" s="670" t="str">
        <f>'WK5a - Impact on Rates'!H23</f>
        <v>2019-20</v>
      </c>
      <c r="G26" s="670" t="str">
        <f>'WK5a - Impact on Rates'!I23</f>
        <v>2020-21</v>
      </c>
      <c r="H26" s="670" t="str">
        <f>'WK5a - Impact on Rates'!J23</f>
        <v>2021-22</v>
      </c>
      <c r="I26" s="670" t="str">
        <f>'WK5a - Impact on Rates'!K23</f>
        <v>2022-23</v>
      </c>
      <c r="J26" s="670" t="str">
        <f>'WK5a - Impact on Rates'!L23</f>
        <v>2023-24</v>
      </c>
      <c r="K26" s="408" t="s">
        <v>811</v>
      </c>
      <c r="L26" s="408" t="s">
        <v>812</v>
      </c>
      <c r="M26" s="667" t="s">
        <v>831</v>
      </c>
      <c r="N26" s="938"/>
    </row>
    <row r="27" spans="1:17" ht="15.75" customHeight="1" x14ac:dyDescent="0.25">
      <c r="A27" s="213"/>
      <c r="B27" s="213"/>
      <c r="C27" s="924" t="s">
        <v>404</v>
      </c>
      <c r="D27" s="830"/>
      <c r="E27" s="830"/>
      <c r="F27" s="830"/>
      <c r="G27" s="830"/>
      <c r="H27" s="830"/>
      <c r="I27" s="830"/>
      <c r="J27" s="830"/>
      <c r="K27" s="830"/>
      <c r="L27" s="830"/>
      <c r="M27" s="830"/>
      <c r="N27" s="925"/>
    </row>
    <row r="28" spans="1:17" ht="10.5" customHeight="1" x14ac:dyDescent="0.2">
      <c r="A28" s="213"/>
      <c r="B28" s="213"/>
      <c r="C28" s="409"/>
      <c r="D28" s="336"/>
      <c r="E28" s="336"/>
      <c r="F28" s="176"/>
      <c r="G28" s="176"/>
      <c r="H28" s="176"/>
      <c r="I28" s="176"/>
      <c r="J28" s="176"/>
      <c r="K28" s="177"/>
      <c r="L28" s="176"/>
      <c r="M28" s="177"/>
      <c r="N28" s="179"/>
    </row>
    <row r="29" spans="1:17" s="163" customFormat="1" ht="15" x14ac:dyDescent="0.25">
      <c r="A29" s="513"/>
      <c r="B29" s="513"/>
      <c r="C29" s="514" t="s">
        <v>899</v>
      </c>
      <c r="D29" s="515">
        <f>IF('WK1 - Identification'!F84=0,"",('WK1 - Identification'!F84))</f>
        <v>310751.7741508903</v>
      </c>
      <c r="E29" s="515">
        <f>IF(E21="No",0,(IF('WK1 - Identification'!J72="",D29*(1+'WK1 - Identification'!E46),'WK1 - Identification'!J72-'WK1 - Identification'!M72)))</f>
        <v>318520.56850466254</v>
      </c>
      <c r="F29" s="515">
        <f>IF(F21="No",0,(IF('WK1 - Identification'!J73="",E29*(1+'WK1 - Identification'!E47),'WK1 - Identification'!J73-'WK1 - Identification'!M73)))</f>
        <v>326483.58271727909</v>
      </c>
      <c r="G29" s="515">
        <f>IF(G21="No",0,(IF('WK1 - Identification'!J74="",F29*(1+'WK1 - Identification'!E48),'WK1 - Identification'!J74-'WK1 - Identification'!M74)))</f>
        <v>334645.67228521104</v>
      </c>
      <c r="H29" s="515">
        <f>IF(H21="No",0,(IF('WK1 - Identification'!J75="",G29*(1+'WK1 - Identification'!E49),'WK1 - Identification'!J75-'WK1 - Identification'!M75)))</f>
        <v>343011.81409234129</v>
      </c>
      <c r="I29" s="515">
        <f>IF(I21="No",0,(IF('WK1 - Identification'!J76="",H29*(1+'WK1 - Identification'!E50),'WK1 - Identification'!J76-'WK1 - Identification'!M76)))</f>
        <v>351587.10944464977</v>
      </c>
      <c r="J29" s="515">
        <f>IF(J21="No",0,(IF('WK1 - Identification'!J77="",I29*(1+'WK1 - Identification'!E51),'WK1 - Identification'!J77-'WK1 - Identification'!M77)))</f>
        <v>360376.787180766</v>
      </c>
      <c r="K29" s="515">
        <f>IF(K21="No",0,(J29*(1+'WK1 - Identification'!$E$51)))</f>
        <v>369386.20686028514</v>
      </c>
      <c r="L29" s="515">
        <f>IF(L21="No",0,(K29*(1+'WK1 - Identification'!$E$51)))</f>
        <v>378620.86203179223</v>
      </c>
      <c r="M29" s="515">
        <f>IF(M21="No",0,(L29*(1+'WK1 - Identification'!$E$51)))</f>
        <v>388086.383582587</v>
      </c>
      <c r="N29" s="516">
        <f>SUM(D29:M29)</f>
        <v>3481470.7608504645</v>
      </c>
    </row>
    <row r="30" spans="1:17" ht="9" customHeight="1" x14ac:dyDescent="0.2">
      <c r="A30" s="213"/>
      <c r="B30" s="213"/>
      <c r="C30" s="410"/>
      <c r="D30" s="335"/>
      <c r="E30" s="335"/>
      <c r="F30" s="178"/>
      <c r="G30" s="178"/>
      <c r="H30" s="178"/>
      <c r="I30" s="178"/>
      <c r="J30" s="178"/>
      <c r="K30" s="177"/>
      <c r="L30" s="176"/>
      <c r="M30" s="177"/>
      <c r="N30" s="179"/>
    </row>
    <row r="31" spans="1:17" ht="22.9" customHeight="1" x14ac:dyDescent="0.25">
      <c r="A31" s="213"/>
      <c r="B31" s="213"/>
      <c r="C31" s="924" t="s">
        <v>449</v>
      </c>
      <c r="D31" s="830"/>
      <c r="E31" s="830"/>
      <c r="F31" s="830"/>
      <c r="G31" s="830"/>
      <c r="H31" s="830"/>
      <c r="I31" s="830"/>
      <c r="J31" s="830"/>
      <c r="K31" s="830"/>
      <c r="L31" s="830"/>
      <c r="M31" s="830"/>
      <c r="N31" s="925"/>
    </row>
    <row r="32" spans="1:17" ht="38.25" customHeight="1" x14ac:dyDescent="0.25">
      <c r="A32" s="213"/>
      <c r="B32" s="213"/>
      <c r="C32" s="609" t="s">
        <v>885</v>
      </c>
      <c r="D32" s="515">
        <f t="shared" ref="D32:M32" si="1">+D29-D66</f>
        <v>310751.7741508903</v>
      </c>
      <c r="E32" s="515">
        <f t="shared" si="1"/>
        <v>318520.56850466254</v>
      </c>
      <c r="F32" s="515">
        <f t="shared" si="1"/>
        <v>326483.58271727909</v>
      </c>
      <c r="G32" s="515">
        <f t="shared" si="1"/>
        <v>334645.67228521104</v>
      </c>
      <c r="H32" s="515">
        <f t="shared" si="1"/>
        <v>343011.81409234129</v>
      </c>
      <c r="I32" s="515">
        <f t="shared" si="1"/>
        <v>351587.10944464977</v>
      </c>
      <c r="J32" s="515">
        <f t="shared" si="1"/>
        <v>360376.787180766</v>
      </c>
      <c r="K32" s="515">
        <f t="shared" si="1"/>
        <v>369386.20686028514</v>
      </c>
      <c r="L32" s="515">
        <f t="shared" si="1"/>
        <v>378620.86203179223</v>
      </c>
      <c r="M32" s="515">
        <f t="shared" si="1"/>
        <v>388086.383582587</v>
      </c>
      <c r="N32" s="443">
        <f>SUM(D32:M32)</f>
        <v>3481470.7608504645</v>
      </c>
    </row>
    <row r="33" spans="1:17" ht="27" customHeight="1" thickBot="1" x14ac:dyDescent="0.3">
      <c r="A33" s="213"/>
      <c r="B33" s="213"/>
      <c r="C33" s="924" t="s">
        <v>550</v>
      </c>
      <c r="D33" s="830"/>
      <c r="E33" s="830"/>
      <c r="F33" s="830"/>
      <c r="G33" s="830"/>
      <c r="H33" s="830"/>
      <c r="I33" s="830"/>
      <c r="J33" s="830"/>
      <c r="K33" s="830"/>
      <c r="L33" s="830"/>
      <c r="M33" s="830"/>
      <c r="N33" s="925"/>
    </row>
    <row r="34" spans="1:17" ht="30.75" thickBot="1" x14ac:dyDescent="0.25">
      <c r="A34" s="213"/>
      <c r="B34" s="213"/>
      <c r="C34" s="742" t="s">
        <v>594</v>
      </c>
      <c r="D34" s="175"/>
      <c r="E34" s="175"/>
      <c r="F34" s="175"/>
      <c r="G34" s="175"/>
      <c r="H34" s="175"/>
      <c r="I34" s="175"/>
      <c r="J34" s="175"/>
      <c r="K34" s="442"/>
      <c r="L34" s="175"/>
      <c r="M34" s="442"/>
      <c r="N34" s="584"/>
    </row>
    <row r="35" spans="1:17" ht="14.25" x14ac:dyDescent="0.2">
      <c r="A35" s="213"/>
      <c r="B35" s="213"/>
      <c r="C35" s="214"/>
      <c r="D35" s="175"/>
      <c r="E35" s="175"/>
      <c r="F35" s="175"/>
      <c r="G35" s="175"/>
      <c r="H35" s="175"/>
      <c r="I35" s="175"/>
      <c r="J35" s="175"/>
      <c r="K35" s="175"/>
      <c r="L35" s="175"/>
      <c r="M35" s="175"/>
      <c r="N35" s="443">
        <f>SUM(D35:M35)</f>
        <v>0</v>
      </c>
      <c r="Q35" s="446"/>
    </row>
    <row r="36" spans="1:17" ht="18.75" customHeight="1" x14ac:dyDescent="0.2">
      <c r="A36" s="213"/>
      <c r="B36" s="213"/>
      <c r="C36" s="214"/>
      <c r="D36" s="175"/>
      <c r="E36" s="175"/>
      <c r="F36" s="175"/>
      <c r="G36" s="175"/>
      <c r="H36" s="175"/>
      <c r="I36" s="175"/>
      <c r="J36" s="175"/>
      <c r="K36" s="175"/>
      <c r="L36" s="175"/>
      <c r="M36" s="175"/>
      <c r="N36" s="443">
        <f t="shared" ref="N36:N50" si="2">SUM(D36:M36)</f>
        <v>0</v>
      </c>
    </row>
    <row r="37" spans="1:17" ht="18.75" customHeight="1" x14ac:dyDescent="0.25">
      <c r="A37" s="213"/>
      <c r="B37" s="213"/>
      <c r="C37" s="740"/>
      <c r="D37" s="175"/>
      <c r="E37" s="175"/>
      <c r="F37" s="175"/>
      <c r="G37" s="175"/>
      <c r="H37" s="175"/>
      <c r="I37" s="175"/>
      <c r="J37" s="175"/>
      <c r="K37" s="175"/>
      <c r="L37" s="175"/>
      <c r="M37" s="175"/>
      <c r="N37" s="443">
        <f t="shared" si="2"/>
        <v>0</v>
      </c>
    </row>
    <row r="38" spans="1:17" ht="18.75" customHeight="1" x14ac:dyDescent="0.25">
      <c r="A38" s="213"/>
      <c r="B38" s="213"/>
      <c r="C38" s="740"/>
      <c r="D38" s="23"/>
      <c r="E38" s="175"/>
      <c r="F38" s="175"/>
      <c r="G38" s="175"/>
      <c r="H38" s="175"/>
      <c r="I38" s="175"/>
      <c r="J38" s="175"/>
      <c r="K38" s="175"/>
      <c r="L38" s="175"/>
      <c r="M38" s="175"/>
      <c r="N38" s="443">
        <f t="shared" si="2"/>
        <v>0</v>
      </c>
    </row>
    <row r="39" spans="1:17" ht="18.75" customHeight="1" x14ac:dyDescent="0.25">
      <c r="A39" s="213"/>
      <c r="B39" s="213"/>
      <c r="C39" s="740"/>
      <c r="D39" s="175"/>
      <c r="E39" s="175"/>
      <c r="F39" s="175"/>
      <c r="G39" s="175"/>
      <c r="H39" s="175"/>
      <c r="I39" s="175"/>
      <c r="J39" s="175"/>
      <c r="K39" s="175"/>
      <c r="L39" s="175"/>
      <c r="M39" s="175"/>
      <c r="N39" s="443">
        <f t="shared" si="2"/>
        <v>0</v>
      </c>
    </row>
    <row r="40" spans="1:17" ht="18.75" customHeight="1" x14ac:dyDescent="0.25">
      <c r="A40" s="213"/>
      <c r="B40" s="213"/>
      <c r="C40" s="741"/>
      <c r="D40" s="175"/>
      <c r="E40" s="175"/>
      <c r="F40" s="175"/>
      <c r="G40" s="175"/>
      <c r="H40" s="175"/>
      <c r="I40" s="175"/>
      <c r="J40" s="175"/>
      <c r="K40" s="175"/>
      <c r="L40" s="175"/>
      <c r="M40" s="175"/>
      <c r="N40" s="443">
        <f t="shared" si="2"/>
        <v>0</v>
      </c>
    </row>
    <row r="41" spans="1:17" ht="18.75" customHeight="1" x14ac:dyDescent="0.25">
      <c r="A41" s="213"/>
      <c r="B41" s="213"/>
      <c r="C41" s="741"/>
      <c r="D41" s="175"/>
      <c r="E41" s="175"/>
      <c r="F41" s="175"/>
      <c r="G41" s="175"/>
      <c r="H41" s="175"/>
      <c r="I41" s="175"/>
      <c r="J41" s="175"/>
      <c r="K41" s="175"/>
      <c r="L41" s="175"/>
      <c r="M41" s="175"/>
      <c r="N41" s="443">
        <f t="shared" si="2"/>
        <v>0</v>
      </c>
    </row>
    <row r="42" spans="1:17" ht="18.75" customHeight="1" x14ac:dyDescent="0.25">
      <c r="A42" s="213"/>
      <c r="B42" s="213"/>
      <c r="C42" s="741"/>
      <c r="D42" s="175"/>
      <c r="E42" s="175"/>
      <c r="F42" s="175"/>
      <c r="G42" s="175"/>
      <c r="H42" s="175"/>
      <c r="I42" s="175"/>
      <c r="J42" s="175"/>
      <c r="K42" s="175"/>
      <c r="L42" s="175"/>
      <c r="M42" s="175"/>
      <c r="N42" s="443">
        <f t="shared" si="2"/>
        <v>0</v>
      </c>
    </row>
    <row r="43" spans="1:17" ht="18.75" customHeight="1" x14ac:dyDescent="0.25">
      <c r="A43" s="213"/>
      <c r="B43" s="213"/>
      <c r="C43" s="741"/>
      <c r="D43" s="175"/>
      <c r="E43" s="175"/>
      <c r="F43" s="175"/>
      <c r="G43" s="175"/>
      <c r="H43" s="175"/>
      <c r="I43" s="175"/>
      <c r="J43" s="175"/>
      <c r="K43" s="175"/>
      <c r="L43" s="175"/>
      <c r="M43" s="175"/>
      <c r="N43" s="443">
        <f t="shared" si="2"/>
        <v>0</v>
      </c>
    </row>
    <row r="44" spans="1:17" ht="18.75" customHeight="1" x14ac:dyDescent="0.25">
      <c r="A44" s="213"/>
      <c r="B44" s="213"/>
      <c r="C44" s="741"/>
      <c r="D44" s="175"/>
      <c r="E44" s="175"/>
      <c r="F44" s="175"/>
      <c r="G44" s="175"/>
      <c r="H44" s="175"/>
      <c r="I44" s="175"/>
      <c r="J44" s="175"/>
      <c r="K44" s="175"/>
      <c r="L44" s="175"/>
      <c r="M44" s="175"/>
      <c r="N44" s="443">
        <f t="shared" si="2"/>
        <v>0</v>
      </c>
    </row>
    <row r="45" spans="1:17" ht="18.75" customHeight="1" x14ac:dyDescent="0.25">
      <c r="A45" s="213"/>
      <c r="B45" s="213"/>
      <c r="C45" s="741"/>
      <c r="D45" s="175"/>
      <c r="E45" s="175"/>
      <c r="F45" s="175"/>
      <c r="G45" s="175"/>
      <c r="H45" s="175"/>
      <c r="I45" s="175"/>
      <c r="J45" s="175"/>
      <c r="K45" s="175"/>
      <c r="L45" s="175"/>
      <c r="M45" s="175"/>
      <c r="N45" s="443">
        <f t="shared" si="2"/>
        <v>0</v>
      </c>
    </row>
    <row r="46" spans="1:17" ht="18.75" customHeight="1" x14ac:dyDescent="0.25">
      <c r="A46" s="213"/>
      <c r="B46" s="213"/>
      <c r="C46" s="741"/>
      <c r="D46" s="175"/>
      <c r="E46" s="175"/>
      <c r="F46" s="175"/>
      <c r="G46" s="175"/>
      <c r="H46" s="175"/>
      <c r="I46" s="175"/>
      <c r="J46" s="175"/>
      <c r="K46" s="175"/>
      <c r="L46" s="175"/>
      <c r="M46" s="175"/>
      <c r="N46" s="443">
        <f t="shared" si="2"/>
        <v>0</v>
      </c>
    </row>
    <row r="47" spans="1:17" ht="18.75" customHeight="1" x14ac:dyDescent="0.25">
      <c r="A47" s="213"/>
      <c r="B47" s="213"/>
      <c r="C47" s="741"/>
      <c r="D47" s="175"/>
      <c r="E47" s="175"/>
      <c r="F47" s="175"/>
      <c r="G47" s="175"/>
      <c r="H47" s="175"/>
      <c r="I47" s="175"/>
      <c r="J47" s="175"/>
      <c r="K47" s="175"/>
      <c r="L47" s="175"/>
      <c r="M47" s="175"/>
      <c r="N47" s="443">
        <f t="shared" si="2"/>
        <v>0</v>
      </c>
    </row>
    <row r="48" spans="1:17" ht="18.75" customHeight="1" x14ac:dyDescent="0.25">
      <c r="A48" s="213"/>
      <c r="B48" s="213"/>
      <c r="C48" s="741"/>
      <c r="D48" s="175"/>
      <c r="E48" s="175"/>
      <c r="F48" s="175"/>
      <c r="G48" s="175"/>
      <c r="H48" s="175"/>
      <c r="I48" s="175"/>
      <c r="J48" s="175"/>
      <c r="K48" s="175"/>
      <c r="L48" s="175"/>
      <c r="M48" s="175"/>
      <c r="N48" s="443">
        <f t="shared" si="2"/>
        <v>0</v>
      </c>
    </row>
    <row r="49" spans="1:14" ht="18.75" customHeight="1" x14ac:dyDescent="0.25">
      <c r="A49" s="213"/>
      <c r="B49" s="213"/>
      <c r="C49" s="741"/>
      <c r="D49" s="175"/>
      <c r="E49" s="175"/>
      <c r="F49" s="175"/>
      <c r="G49" s="175"/>
      <c r="H49" s="175"/>
      <c r="I49" s="175"/>
      <c r="J49" s="175"/>
      <c r="K49" s="175"/>
      <c r="L49" s="175"/>
      <c r="M49" s="175"/>
      <c r="N49" s="443">
        <f t="shared" si="2"/>
        <v>0</v>
      </c>
    </row>
    <row r="50" spans="1:14" ht="18.75" customHeight="1" x14ac:dyDescent="0.25">
      <c r="A50" s="213"/>
      <c r="B50" s="213"/>
      <c r="C50" s="739" t="s">
        <v>595</v>
      </c>
      <c r="D50" s="175"/>
      <c r="E50" s="175"/>
      <c r="F50" s="175"/>
      <c r="G50" s="175"/>
      <c r="H50" s="175"/>
      <c r="I50" s="175"/>
      <c r="J50" s="175"/>
      <c r="K50" s="175"/>
      <c r="L50" s="175"/>
      <c r="M50" s="175"/>
      <c r="N50" s="443">
        <f t="shared" si="2"/>
        <v>0</v>
      </c>
    </row>
    <row r="51" spans="1:14" ht="18.75" customHeight="1" x14ac:dyDescent="0.2">
      <c r="A51" s="213"/>
      <c r="B51" s="213"/>
      <c r="C51" s="214"/>
      <c r="D51" s="175"/>
      <c r="E51" s="175"/>
      <c r="F51" s="175"/>
      <c r="G51" s="175"/>
      <c r="H51" s="175"/>
      <c r="I51" s="175"/>
      <c r="J51" s="175"/>
      <c r="K51" s="175"/>
      <c r="L51" s="175"/>
      <c r="M51" s="175"/>
      <c r="N51" s="443">
        <f t="shared" ref="N51:N66" si="3">SUM(D51:M51)</f>
        <v>0</v>
      </c>
    </row>
    <row r="52" spans="1:14" ht="18.75" customHeight="1" x14ac:dyDescent="0.2">
      <c r="A52" s="213"/>
      <c r="B52" s="213"/>
      <c r="C52" s="214"/>
      <c r="D52" s="175"/>
      <c r="E52" s="175"/>
      <c r="F52" s="175"/>
      <c r="G52" s="175"/>
      <c r="H52" s="175"/>
      <c r="I52" s="175"/>
      <c r="J52" s="175"/>
      <c r="K52" s="175"/>
      <c r="L52" s="175"/>
      <c r="M52" s="175"/>
      <c r="N52" s="443">
        <f t="shared" si="3"/>
        <v>0</v>
      </c>
    </row>
    <row r="53" spans="1:14" ht="18.75" customHeight="1" x14ac:dyDescent="0.2">
      <c r="A53" s="213"/>
      <c r="B53" s="213"/>
      <c r="C53" s="214"/>
      <c r="D53" s="175"/>
      <c r="E53" s="175"/>
      <c r="F53" s="175"/>
      <c r="G53" s="175"/>
      <c r="H53" s="175"/>
      <c r="I53" s="175"/>
      <c r="J53" s="175"/>
      <c r="K53" s="175"/>
      <c r="L53" s="175"/>
      <c r="M53" s="175"/>
      <c r="N53" s="443">
        <f t="shared" si="3"/>
        <v>0</v>
      </c>
    </row>
    <row r="54" spans="1:14" ht="18.75" customHeight="1" x14ac:dyDescent="0.2">
      <c r="A54" s="213"/>
      <c r="B54" s="213"/>
      <c r="C54" s="214"/>
      <c r="D54" s="175"/>
      <c r="E54" s="175"/>
      <c r="F54" s="175"/>
      <c r="G54" s="175"/>
      <c r="H54" s="175"/>
      <c r="I54" s="175"/>
      <c r="J54" s="175"/>
      <c r="K54" s="175"/>
      <c r="L54" s="175"/>
      <c r="M54" s="175"/>
      <c r="N54" s="443">
        <f t="shared" si="3"/>
        <v>0</v>
      </c>
    </row>
    <row r="55" spans="1:14" ht="18.75" customHeight="1" x14ac:dyDescent="0.2">
      <c r="A55" s="213"/>
      <c r="B55" s="213"/>
      <c r="C55" s="214"/>
      <c r="D55" s="175"/>
      <c r="E55" s="175"/>
      <c r="F55" s="175"/>
      <c r="G55" s="175"/>
      <c r="H55" s="175"/>
      <c r="I55" s="175"/>
      <c r="J55" s="175"/>
      <c r="K55" s="175"/>
      <c r="L55" s="175"/>
      <c r="M55" s="175"/>
      <c r="N55" s="443">
        <f t="shared" si="3"/>
        <v>0</v>
      </c>
    </row>
    <row r="56" spans="1:14" ht="18.75" customHeight="1" x14ac:dyDescent="0.2">
      <c r="A56" s="213"/>
      <c r="B56" s="213"/>
      <c r="C56" s="214"/>
      <c r="D56" s="175"/>
      <c r="E56" s="175"/>
      <c r="F56" s="175"/>
      <c r="G56" s="175"/>
      <c r="H56" s="175"/>
      <c r="I56" s="175"/>
      <c r="J56" s="175"/>
      <c r="K56" s="175"/>
      <c r="L56" s="175"/>
      <c r="M56" s="175"/>
      <c r="N56" s="443">
        <f t="shared" si="3"/>
        <v>0</v>
      </c>
    </row>
    <row r="57" spans="1:14" ht="18.75" customHeight="1" x14ac:dyDescent="0.2">
      <c r="A57" s="213"/>
      <c r="B57" s="213"/>
      <c r="C57" s="214"/>
      <c r="D57" s="175"/>
      <c r="E57" s="175"/>
      <c r="F57" s="175"/>
      <c r="G57" s="175"/>
      <c r="H57" s="175"/>
      <c r="I57" s="175"/>
      <c r="J57" s="175"/>
      <c r="K57" s="175"/>
      <c r="L57" s="175"/>
      <c r="M57" s="175"/>
      <c r="N57" s="443">
        <f t="shared" si="3"/>
        <v>0</v>
      </c>
    </row>
    <row r="58" spans="1:14" ht="18.75" customHeight="1" x14ac:dyDescent="0.2">
      <c r="A58" s="213"/>
      <c r="B58" s="213"/>
      <c r="C58" s="214"/>
      <c r="D58" s="175"/>
      <c r="E58" s="175"/>
      <c r="F58" s="175"/>
      <c r="G58" s="175"/>
      <c r="H58" s="175"/>
      <c r="I58" s="175"/>
      <c r="J58" s="175"/>
      <c r="K58" s="175"/>
      <c r="L58" s="175"/>
      <c r="M58" s="175"/>
      <c r="N58" s="443">
        <f t="shared" si="3"/>
        <v>0</v>
      </c>
    </row>
    <row r="59" spans="1:14" ht="18.75" customHeight="1" x14ac:dyDescent="0.2">
      <c r="A59" s="213"/>
      <c r="B59" s="213"/>
      <c r="C59" s="214"/>
      <c r="D59" s="175"/>
      <c r="E59" s="175"/>
      <c r="F59" s="175"/>
      <c r="G59" s="175"/>
      <c r="H59" s="175"/>
      <c r="I59" s="175"/>
      <c r="J59" s="175"/>
      <c r="K59" s="175"/>
      <c r="L59" s="175"/>
      <c r="M59" s="175"/>
      <c r="N59" s="443">
        <f t="shared" si="3"/>
        <v>0</v>
      </c>
    </row>
    <row r="60" spans="1:14" ht="18.75" customHeight="1" x14ac:dyDescent="0.2">
      <c r="A60" s="213"/>
      <c r="B60" s="213"/>
      <c r="C60" s="214"/>
      <c r="D60" s="175"/>
      <c r="E60" s="175"/>
      <c r="F60" s="175"/>
      <c r="G60" s="175"/>
      <c r="H60" s="175"/>
      <c r="I60" s="175"/>
      <c r="J60" s="175"/>
      <c r="K60" s="175"/>
      <c r="L60" s="175"/>
      <c r="M60" s="175"/>
      <c r="N60" s="443">
        <f t="shared" si="3"/>
        <v>0</v>
      </c>
    </row>
    <row r="61" spans="1:14" ht="18.75" customHeight="1" x14ac:dyDescent="0.2">
      <c r="A61" s="213"/>
      <c r="B61" s="213"/>
      <c r="C61" s="214"/>
      <c r="D61" s="175"/>
      <c r="E61" s="175"/>
      <c r="F61" s="175"/>
      <c r="G61" s="175"/>
      <c r="H61" s="175"/>
      <c r="I61" s="175"/>
      <c r="J61" s="175"/>
      <c r="K61" s="175"/>
      <c r="L61" s="175"/>
      <c r="M61" s="175"/>
      <c r="N61" s="443">
        <f t="shared" si="3"/>
        <v>0</v>
      </c>
    </row>
    <row r="62" spans="1:14" ht="18.75" customHeight="1" x14ac:dyDescent="0.2">
      <c r="A62" s="213"/>
      <c r="B62" s="213"/>
      <c r="C62" s="214"/>
      <c r="D62" s="175"/>
      <c r="E62" s="175"/>
      <c r="F62" s="175"/>
      <c r="G62" s="175"/>
      <c r="H62" s="175"/>
      <c r="I62" s="175"/>
      <c r="J62" s="175"/>
      <c r="K62" s="175"/>
      <c r="L62" s="175"/>
      <c r="M62" s="175"/>
      <c r="N62" s="443">
        <f t="shared" si="3"/>
        <v>0</v>
      </c>
    </row>
    <row r="63" spans="1:14" ht="18.75" customHeight="1" x14ac:dyDescent="0.2">
      <c r="A63" s="213"/>
      <c r="B63" s="213"/>
      <c r="C63" s="214"/>
      <c r="D63" s="175"/>
      <c r="E63" s="175"/>
      <c r="F63" s="175"/>
      <c r="G63" s="175"/>
      <c r="H63" s="175"/>
      <c r="I63" s="175"/>
      <c r="J63" s="175"/>
      <c r="K63" s="175"/>
      <c r="L63" s="175"/>
      <c r="M63" s="175"/>
      <c r="N63" s="443">
        <f t="shared" si="3"/>
        <v>0</v>
      </c>
    </row>
    <row r="64" spans="1:14" ht="18.75" customHeight="1" x14ac:dyDescent="0.2">
      <c r="A64" s="213"/>
      <c r="B64" s="213"/>
      <c r="C64" s="214"/>
      <c r="D64" s="175"/>
      <c r="E64" s="175"/>
      <c r="F64" s="175"/>
      <c r="G64" s="175"/>
      <c r="H64" s="175"/>
      <c r="I64" s="175"/>
      <c r="J64" s="175"/>
      <c r="K64" s="175"/>
      <c r="L64" s="175"/>
      <c r="M64" s="175"/>
      <c r="N64" s="443">
        <f t="shared" si="3"/>
        <v>0</v>
      </c>
    </row>
    <row r="65" spans="1:14" ht="14.25" x14ac:dyDescent="0.2">
      <c r="A65" s="213"/>
      <c r="B65" s="213"/>
      <c r="C65" s="214"/>
      <c r="D65" s="175"/>
      <c r="E65" s="175"/>
      <c r="F65" s="175"/>
      <c r="G65" s="175"/>
      <c r="H65" s="175"/>
      <c r="I65" s="175"/>
      <c r="J65" s="175"/>
      <c r="K65" s="442"/>
      <c r="L65" s="175"/>
      <c r="M65" s="442"/>
      <c r="N65" s="443">
        <f t="shared" si="3"/>
        <v>0</v>
      </c>
    </row>
    <row r="66" spans="1:14" ht="15.75" thickBot="1" x14ac:dyDescent="0.3">
      <c r="A66" s="213"/>
      <c r="B66" s="213"/>
      <c r="C66" s="630" t="s">
        <v>559</v>
      </c>
      <c r="D66" s="610">
        <f t="shared" ref="D66:M66" si="4">SUM(D34:D65)</f>
        <v>0</v>
      </c>
      <c r="E66" s="610">
        <f t="shared" si="4"/>
        <v>0</v>
      </c>
      <c r="F66" s="610">
        <f t="shared" si="4"/>
        <v>0</v>
      </c>
      <c r="G66" s="610">
        <f t="shared" si="4"/>
        <v>0</v>
      </c>
      <c r="H66" s="610">
        <f t="shared" si="4"/>
        <v>0</v>
      </c>
      <c r="I66" s="610">
        <f t="shared" si="4"/>
        <v>0</v>
      </c>
      <c r="J66" s="610">
        <f t="shared" si="4"/>
        <v>0</v>
      </c>
      <c r="K66" s="610">
        <f t="shared" si="4"/>
        <v>0</v>
      </c>
      <c r="L66" s="610">
        <f t="shared" si="4"/>
        <v>0</v>
      </c>
      <c r="M66" s="610">
        <f t="shared" si="4"/>
        <v>0</v>
      </c>
      <c r="N66" s="443">
        <f t="shared" si="3"/>
        <v>0</v>
      </c>
    </row>
    <row r="67" spans="1:14" ht="15.75" thickBot="1" x14ac:dyDescent="0.3">
      <c r="A67" s="213"/>
      <c r="B67" s="213"/>
      <c r="C67" s="630" t="s">
        <v>503</v>
      </c>
      <c r="D67" s="610">
        <f>D66</f>
        <v>0</v>
      </c>
      <c r="E67" s="610">
        <f>D66+E66</f>
        <v>0</v>
      </c>
      <c r="F67" s="610">
        <f>SUM(D66:F66)</f>
        <v>0</v>
      </c>
      <c r="G67" s="610">
        <f>SUM(D66:G66)</f>
        <v>0</v>
      </c>
      <c r="H67" s="610">
        <f>SUM(D66:H66)</f>
        <v>0</v>
      </c>
      <c r="I67" s="610">
        <f>SUM(D66:I66)</f>
        <v>0</v>
      </c>
      <c r="J67" s="610">
        <f>SUM(D66:J66)</f>
        <v>0</v>
      </c>
      <c r="K67" s="610">
        <f>SUM(D66:K66)</f>
        <v>0</v>
      </c>
      <c r="L67" s="610">
        <f>SUM(D66:L66)</f>
        <v>0</v>
      </c>
      <c r="M67" s="610">
        <f>SUM(D66:M66)</f>
        <v>0</v>
      </c>
      <c r="N67" s="584"/>
    </row>
    <row r="68" spans="1:14" ht="15" thickBot="1" x14ac:dyDescent="0.25">
      <c r="A68" s="213"/>
      <c r="B68" s="213"/>
      <c r="C68" s="581"/>
      <c r="D68" s="582"/>
      <c r="E68" s="582"/>
      <c r="F68" s="582"/>
      <c r="G68" s="582"/>
      <c r="H68" s="582"/>
      <c r="I68" s="582"/>
      <c r="J68" s="582"/>
      <c r="K68" s="583"/>
      <c r="L68" s="582"/>
      <c r="M68" s="583"/>
      <c r="N68" s="584"/>
    </row>
    <row r="69" spans="1:14" ht="21" customHeight="1" x14ac:dyDescent="0.25">
      <c r="A69" s="213"/>
      <c r="B69" s="213"/>
      <c r="C69" s="585" t="s">
        <v>406</v>
      </c>
      <c r="D69" s="586"/>
      <c r="E69" s="586"/>
      <c r="F69" s="586"/>
      <c r="G69" s="586"/>
      <c r="H69" s="586"/>
      <c r="I69" s="586"/>
      <c r="J69" s="586"/>
      <c r="K69" s="586"/>
      <c r="L69" s="586"/>
      <c r="M69" s="586"/>
      <c r="N69" s="587"/>
    </row>
    <row r="70" spans="1:14" ht="15" x14ac:dyDescent="0.25">
      <c r="A70" s="213"/>
      <c r="B70" s="213"/>
      <c r="C70" s="444" t="s">
        <v>994</v>
      </c>
      <c r="D70" s="175">
        <f>+D32</f>
        <v>310751.7741508903</v>
      </c>
      <c r="E70" s="175">
        <f>+D70*1.025</f>
        <v>318520.56850466254</v>
      </c>
      <c r="F70" s="175">
        <f t="shared" ref="F70:M70" si="5">+E70*1.025</f>
        <v>326483.58271727909</v>
      </c>
      <c r="G70" s="175">
        <f t="shared" si="5"/>
        <v>334645.67228521104</v>
      </c>
      <c r="H70" s="175">
        <f t="shared" si="5"/>
        <v>343011.81409234129</v>
      </c>
      <c r="I70" s="175">
        <f t="shared" si="5"/>
        <v>351587.10944464977</v>
      </c>
      <c r="J70" s="175">
        <f t="shared" si="5"/>
        <v>360376.787180766</v>
      </c>
      <c r="K70" s="175">
        <f t="shared" si="5"/>
        <v>369386.20686028514</v>
      </c>
      <c r="L70" s="175">
        <f t="shared" si="5"/>
        <v>378620.86203179223</v>
      </c>
      <c r="M70" s="175">
        <f t="shared" si="5"/>
        <v>388086.383582587</v>
      </c>
      <c r="N70" s="443">
        <f>SUM(D70:M70)</f>
        <v>3481470.7608504645</v>
      </c>
    </row>
    <row r="71" spans="1:14" ht="15" x14ac:dyDescent="0.25">
      <c r="A71" s="213"/>
      <c r="B71" s="213"/>
      <c r="C71" s="444"/>
      <c r="D71" s="175"/>
      <c r="E71" s="175"/>
      <c r="F71" s="175"/>
      <c r="G71" s="175"/>
      <c r="H71" s="175"/>
      <c r="I71" s="175"/>
      <c r="J71" s="175"/>
      <c r="K71" s="175"/>
      <c r="L71" s="175"/>
      <c r="M71" s="175"/>
      <c r="N71" s="443">
        <f t="shared" ref="N71:N84" si="6">SUM(D71:M71)</f>
        <v>0</v>
      </c>
    </row>
    <row r="72" spans="1:14" ht="15" x14ac:dyDescent="0.25">
      <c r="A72" s="213"/>
      <c r="B72" s="213"/>
      <c r="C72" s="444"/>
      <c r="D72" s="175"/>
      <c r="E72" s="175"/>
      <c r="F72" s="175"/>
      <c r="G72" s="175"/>
      <c r="H72" s="175"/>
      <c r="I72" s="175"/>
      <c r="J72" s="175"/>
      <c r="K72" s="175"/>
      <c r="L72" s="175"/>
      <c r="M72" s="175"/>
      <c r="N72" s="443">
        <f t="shared" si="6"/>
        <v>0</v>
      </c>
    </row>
    <row r="73" spans="1:14" ht="15" x14ac:dyDescent="0.25">
      <c r="A73" s="213"/>
      <c r="B73" s="213"/>
      <c r="C73" s="444"/>
      <c r="D73" s="175"/>
      <c r="E73" s="175"/>
      <c r="F73" s="175"/>
      <c r="G73" s="175"/>
      <c r="H73" s="175"/>
      <c r="I73" s="175"/>
      <c r="J73" s="175"/>
      <c r="K73" s="175"/>
      <c r="L73" s="175"/>
      <c r="M73" s="175"/>
      <c r="N73" s="443">
        <f t="shared" si="6"/>
        <v>0</v>
      </c>
    </row>
    <row r="74" spans="1:14" ht="15" x14ac:dyDescent="0.25">
      <c r="A74" s="213"/>
      <c r="B74" s="213"/>
      <c r="C74" s="444"/>
      <c r="D74" s="175"/>
      <c r="E74" s="175"/>
      <c r="F74" s="175"/>
      <c r="G74" s="175"/>
      <c r="H74" s="175"/>
      <c r="I74" s="175"/>
      <c r="J74" s="175"/>
      <c r="K74" s="175"/>
      <c r="L74" s="175"/>
      <c r="M74" s="175"/>
      <c r="N74" s="443">
        <f t="shared" si="6"/>
        <v>0</v>
      </c>
    </row>
    <row r="75" spans="1:14" ht="15" x14ac:dyDescent="0.25">
      <c r="A75" s="213"/>
      <c r="B75" s="213"/>
      <c r="C75" s="444"/>
      <c r="D75" s="175"/>
      <c r="E75" s="175"/>
      <c r="F75" s="175"/>
      <c r="G75" s="175"/>
      <c r="H75" s="175"/>
      <c r="I75" s="175"/>
      <c r="J75" s="175"/>
      <c r="K75" s="175"/>
      <c r="L75" s="175"/>
      <c r="M75" s="175"/>
      <c r="N75" s="443">
        <f t="shared" si="6"/>
        <v>0</v>
      </c>
    </row>
    <row r="76" spans="1:14" ht="15" x14ac:dyDescent="0.25">
      <c r="A76" s="213"/>
      <c r="B76" s="213"/>
      <c r="C76" s="444"/>
      <c r="D76" s="175"/>
      <c r="E76" s="175"/>
      <c r="F76" s="175"/>
      <c r="G76" s="175"/>
      <c r="H76" s="175"/>
      <c r="I76" s="175"/>
      <c r="J76" s="175"/>
      <c r="K76" s="175"/>
      <c r="L76" s="175"/>
      <c r="M76" s="175"/>
      <c r="N76" s="443">
        <f t="shared" si="6"/>
        <v>0</v>
      </c>
    </row>
    <row r="77" spans="1:14" ht="15" x14ac:dyDescent="0.25">
      <c r="A77" s="213"/>
      <c r="B77" s="213"/>
      <c r="C77" s="444"/>
      <c r="D77" s="175"/>
      <c r="E77" s="175"/>
      <c r="F77" s="175"/>
      <c r="G77" s="175"/>
      <c r="H77" s="175"/>
      <c r="I77" s="175"/>
      <c r="J77" s="175"/>
      <c r="K77" s="175"/>
      <c r="L77" s="175"/>
      <c r="M77" s="175"/>
      <c r="N77" s="443">
        <f t="shared" si="6"/>
        <v>0</v>
      </c>
    </row>
    <row r="78" spans="1:14" ht="15" x14ac:dyDescent="0.25">
      <c r="A78" s="213"/>
      <c r="B78" s="213"/>
      <c r="C78" s="444"/>
      <c r="D78" s="175"/>
      <c r="E78" s="175"/>
      <c r="F78" s="175"/>
      <c r="G78" s="175"/>
      <c r="H78" s="175"/>
      <c r="I78" s="175"/>
      <c r="J78" s="175"/>
      <c r="K78" s="175"/>
      <c r="L78" s="175"/>
      <c r="M78" s="175"/>
      <c r="N78" s="443">
        <f t="shared" si="6"/>
        <v>0</v>
      </c>
    </row>
    <row r="79" spans="1:14" ht="15" x14ac:dyDescent="0.25">
      <c r="A79" s="213"/>
      <c r="B79" s="213"/>
      <c r="C79" s="444"/>
      <c r="D79" s="175"/>
      <c r="E79" s="175"/>
      <c r="F79" s="175"/>
      <c r="G79" s="175"/>
      <c r="H79" s="175"/>
      <c r="I79" s="175"/>
      <c r="J79" s="175"/>
      <c r="K79" s="175"/>
      <c r="L79" s="175"/>
      <c r="M79" s="175"/>
      <c r="N79" s="443">
        <f t="shared" si="6"/>
        <v>0</v>
      </c>
    </row>
    <row r="80" spans="1:14" ht="15" x14ac:dyDescent="0.25">
      <c r="A80" s="213"/>
      <c r="B80" s="213"/>
      <c r="C80" s="444"/>
      <c r="D80" s="175"/>
      <c r="E80" s="175"/>
      <c r="F80" s="175"/>
      <c r="G80" s="175"/>
      <c r="H80" s="175"/>
      <c r="I80" s="175"/>
      <c r="J80" s="175"/>
      <c r="K80" s="175"/>
      <c r="L80" s="175"/>
      <c r="M80" s="175"/>
      <c r="N80" s="443">
        <f t="shared" si="6"/>
        <v>0</v>
      </c>
    </row>
    <row r="81" spans="1:14" ht="15" x14ac:dyDescent="0.25">
      <c r="A81" s="213"/>
      <c r="B81" s="213"/>
      <c r="C81" s="444"/>
      <c r="D81" s="175"/>
      <c r="E81" s="175"/>
      <c r="F81" s="175"/>
      <c r="G81" s="175"/>
      <c r="H81" s="175"/>
      <c r="I81" s="175"/>
      <c r="J81" s="175"/>
      <c r="K81" s="175"/>
      <c r="L81" s="175"/>
      <c r="M81" s="175"/>
      <c r="N81" s="443">
        <f t="shared" si="6"/>
        <v>0</v>
      </c>
    </row>
    <row r="82" spans="1:14" ht="15" x14ac:dyDescent="0.25">
      <c r="A82" s="213"/>
      <c r="B82" s="213"/>
      <c r="C82" s="444"/>
      <c r="D82" s="175"/>
      <c r="E82" s="175"/>
      <c r="F82" s="175"/>
      <c r="G82" s="175"/>
      <c r="H82" s="175"/>
      <c r="I82" s="175"/>
      <c r="J82" s="175"/>
      <c r="K82" s="175"/>
      <c r="L82" s="175"/>
      <c r="M82" s="175"/>
      <c r="N82" s="443">
        <f t="shared" si="6"/>
        <v>0</v>
      </c>
    </row>
    <row r="83" spans="1:14" ht="15" x14ac:dyDescent="0.25">
      <c r="A83" s="213"/>
      <c r="B83" s="213"/>
      <c r="C83" s="444"/>
      <c r="D83" s="175"/>
      <c r="E83" s="175"/>
      <c r="F83" s="175"/>
      <c r="G83" s="175"/>
      <c r="H83" s="175"/>
      <c r="I83" s="175"/>
      <c r="J83" s="175"/>
      <c r="K83" s="175"/>
      <c r="L83" s="175"/>
      <c r="M83" s="175"/>
      <c r="N83" s="443">
        <f t="shared" si="6"/>
        <v>0</v>
      </c>
    </row>
    <row r="84" spans="1:14" ht="15" x14ac:dyDescent="0.25">
      <c r="A84" s="213"/>
      <c r="B84" s="213"/>
      <c r="C84" s="444"/>
      <c r="D84" s="175"/>
      <c r="E84" s="175"/>
      <c r="F84" s="175"/>
      <c r="G84" s="175"/>
      <c r="H84" s="175"/>
      <c r="I84" s="175"/>
      <c r="J84" s="175"/>
      <c r="K84" s="175"/>
      <c r="L84" s="175"/>
      <c r="M84" s="175"/>
      <c r="N84" s="443">
        <f t="shared" si="6"/>
        <v>0</v>
      </c>
    </row>
    <row r="85" spans="1:14" ht="15.75" thickBot="1" x14ac:dyDescent="0.3">
      <c r="A85" s="213"/>
      <c r="B85" s="213"/>
      <c r="C85" s="630" t="s">
        <v>560</v>
      </c>
      <c r="D85" s="610">
        <f>SUM(D70:D84)</f>
        <v>310751.7741508903</v>
      </c>
      <c r="E85" s="610">
        <f t="shared" ref="E85:N85" si="7">SUM(E70:E84)</f>
        <v>318520.56850466254</v>
      </c>
      <c r="F85" s="610">
        <f t="shared" si="7"/>
        <v>326483.58271727909</v>
      </c>
      <c r="G85" s="610">
        <f t="shared" si="7"/>
        <v>334645.67228521104</v>
      </c>
      <c r="H85" s="610">
        <f t="shared" si="7"/>
        <v>343011.81409234129</v>
      </c>
      <c r="I85" s="610">
        <f t="shared" si="7"/>
        <v>351587.10944464977</v>
      </c>
      <c r="J85" s="610">
        <f t="shared" si="7"/>
        <v>360376.787180766</v>
      </c>
      <c r="K85" s="610">
        <f t="shared" si="7"/>
        <v>369386.20686028514</v>
      </c>
      <c r="L85" s="610">
        <f t="shared" si="7"/>
        <v>378620.86203179223</v>
      </c>
      <c r="M85" s="610">
        <f t="shared" si="7"/>
        <v>388086.383582587</v>
      </c>
      <c r="N85" s="443">
        <f t="shared" si="7"/>
        <v>3481470.7608504645</v>
      </c>
    </row>
    <row r="86" spans="1:14" ht="15.75" thickBot="1" x14ac:dyDescent="0.3">
      <c r="A86" s="213"/>
      <c r="B86" s="213"/>
      <c r="C86" s="630" t="s">
        <v>503</v>
      </c>
      <c r="D86" s="610">
        <f>SUM(D85:D85)</f>
        <v>310751.7741508903</v>
      </c>
      <c r="E86" s="610">
        <f>SUM(D85:E85)</f>
        <v>629272.34265555278</v>
      </c>
      <c r="F86" s="610">
        <f>SUM(D85:F85)</f>
        <v>955755.92537283187</v>
      </c>
      <c r="G86" s="610">
        <f>SUM(D85:G85)</f>
        <v>1290401.5976580428</v>
      </c>
      <c r="H86" s="610">
        <f>SUM(D85:H85)</f>
        <v>1633413.4117503841</v>
      </c>
      <c r="I86" s="610">
        <f>SUM(D85:I85)</f>
        <v>1985000.521195034</v>
      </c>
      <c r="J86" s="610">
        <f>SUM(D85:J85)</f>
        <v>2345377.3083758</v>
      </c>
      <c r="K86" s="610">
        <f>SUM(D85:K85)</f>
        <v>2714763.5152360853</v>
      </c>
      <c r="L86" s="610">
        <f>SUM(D85:L85)</f>
        <v>3093384.3772678776</v>
      </c>
      <c r="M86" s="610">
        <f>SUM(D85:M85)</f>
        <v>3481470.7608504645</v>
      </c>
      <c r="N86" s="584"/>
    </row>
    <row r="87" spans="1:14" ht="15.75" thickBot="1" x14ac:dyDescent="0.3">
      <c r="A87" s="213"/>
      <c r="B87" s="213"/>
      <c r="C87" s="588"/>
      <c r="D87" s="582"/>
      <c r="E87" s="582"/>
      <c r="F87" s="582"/>
      <c r="G87" s="582"/>
      <c r="H87" s="582"/>
      <c r="I87" s="582"/>
      <c r="J87" s="582"/>
      <c r="K87" s="583"/>
      <c r="L87" s="582"/>
      <c r="M87" s="583"/>
      <c r="N87" s="584"/>
    </row>
    <row r="88" spans="1:14" ht="17.45" customHeight="1" x14ac:dyDescent="0.25">
      <c r="A88" s="419"/>
      <c r="B88" s="419"/>
      <c r="C88" s="672" t="s">
        <v>886</v>
      </c>
      <c r="D88" s="673"/>
      <c r="E88" s="673"/>
      <c r="F88" s="673"/>
      <c r="G88" s="673"/>
      <c r="H88" s="673"/>
      <c r="I88" s="673"/>
      <c r="J88" s="673"/>
      <c r="K88" s="673"/>
      <c r="L88" s="673"/>
      <c r="M88" s="673"/>
      <c r="N88" s="674"/>
    </row>
    <row r="89" spans="1:14" ht="15" x14ac:dyDescent="0.25">
      <c r="A89" s="213"/>
      <c r="B89" s="213"/>
      <c r="C89" s="675"/>
      <c r="D89" s="175"/>
      <c r="E89" s="175"/>
      <c r="F89" s="175"/>
      <c r="G89" s="175"/>
      <c r="H89" s="175"/>
      <c r="I89" s="175"/>
      <c r="J89" s="175"/>
      <c r="K89" s="175"/>
      <c r="L89" s="175"/>
      <c r="M89" s="175"/>
      <c r="N89" s="676">
        <f>SUM(D89:M89)</f>
        <v>0</v>
      </c>
    </row>
    <row r="90" spans="1:14" ht="15" x14ac:dyDescent="0.25">
      <c r="A90" s="213"/>
      <c r="B90" s="213"/>
      <c r="C90" s="675"/>
      <c r="D90" s="175"/>
      <c r="E90" s="175"/>
      <c r="F90" s="175"/>
      <c r="G90" s="175"/>
      <c r="H90" s="175"/>
      <c r="I90" s="175"/>
      <c r="J90" s="175"/>
      <c r="K90" s="442"/>
      <c r="L90" s="175"/>
      <c r="M90" s="442"/>
      <c r="N90" s="676">
        <f t="shared" ref="N90:N98" si="8">SUM(D90:M90)</f>
        <v>0</v>
      </c>
    </row>
    <row r="91" spans="1:14" ht="15" x14ac:dyDescent="0.25">
      <c r="A91" s="213"/>
      <c r="B91" s="213"/>
      <c r="C91" s="675"/>
      <c r="D91" s="175"/>
      <c r="E91" s="175"/>
      <c r="F91" s="175"/>
      <c r="G91" s="175"/>
      <c r="H91" s="175"/>
      <c r="I91" s="175"/>
      <c r="J91" s="175"/>
      <c r="K91" s="442"/>
      <c r="L91" s="175"/>
      <c r="M91" s="442"/>
      <c r="N91" s="676">
        <f t="shared" si="8"/>
        <v>0</v>
      </c>
    </row>
    <row r="92" spans="1:14" ht="15" x14ac:dyDescent="0.25">
      <c r="A92" s="213"/>
      <c r="B92" s="213"/>
      <c r="C92" s="675"/>
      <c r="D92" s="175"/>
      <c r="E92" s="175"/>
      <c r="F92" s="175"/>
      <c r="G92" s="175"/>
      <c r="H92" s="175"/>
      <c r="I92" s="175"/>
      <c r="J92" s="175"/>
      <c r="K92" s="442"/>
      <c r="L92" s="175"/>
      <c r="M92" s="442"/>
      <c r="N92" s="676">
        <f t="shared" si="8"/>
        <v>0</v>
      </c>
    </row>
    <row r="93" spans="1:14" ht="15" x14ac:dyDescent="0.25">
      <c r="A93" s="213"/>
      <c r="B93" s="213"/>
      <c r="C93" s="675"/>
      <c r="D93" s="175"/>
      <c r="E93" s="175"/>
      <c r="F93" s="175"/>
      <c r="G93" s="175"/>
      <c r="H93" s="175"/>
      <c r="I93" s="175"/>
      <c r="J93" s="175"/>
      <c r="K93" s="442"/>
      <c r="L93" s="175"/>
      <c r="M93" s="442"/>
      <c r="N93" s="676">
        <f t="shared" si="8"/>
        <v>0</v>
      </c>
    </row>
    <row r="94" spans="1:14" ht="15" x14ac:dyDescent="0.25">
      <c r="A94" s="213"/>
      <c r="B94" s="213"/>
      <c r="C94" s="675"/>
      <c r="D94" s="175"/>
      <c r="E94" s="175"/>
      <c r="F94" s="175"/>
      <c r="G94" s="175"/>
      <c r="H94" s="175"/>
      <c r="I94" s="175"/>
      <c r="J94" s="175"/>
      <c r="K94" s="442"/>
      <c r="L94" s="175"/>
      <c r="M94" s="442"/>
      <c r="N94" s="676">
        <f t="shared" si="8"/>
        <v>0</v>
      </c>
    </row>
    <row r="95" spans="1:14" ht="15" x14ac:dyDescent="0.25">
      <c r="A95" s="213"/>
      <c r="B95" s="213"/>
      <c r="C95" s="675"/>
      <c r="D95" s="175"/>
      <c r="E95" s="175"/>
      <c r="F95" s="175"/>
      <c r="G95" s="175"/>
      <c r="H95" s="175"/>
      <c r="I95" s="175"/>
      <c r="J95" s="175"/>
      <c r="K95" s="442"/>
      <c r="L95" s="175"/>
      <c r="M95" s="442"/>
      <c r="N95" s="676">
        <f t="shared" si="8"/>
        <v>0</v>
      </c>
    </row>
    <row r="96" spans="1:14" ht="15" x14ac:dyDescent="0.25">
      <c r="A96" s="213"/>
      <c r="B96" s="213"/>
      <c r="C96" s="675"/>
      <c r="D96" s="175"/>
      <c r="E96" s="175"/>
      <c r="F96" s="175"/>
      <c r="G96" s="175"/>
      <c r="H96" s="175"/>
      <c r="I96" s="175"/>
      <c r="J96" s="175"/>
      <c r="K96" s="442"/>
      <c r="L96" s="175"/>
      <c r="M96" s="442"/>
      <c r="N96" s="676">
        <f t="shared" si="8"/>
        <v>0</v>
      </c>
    </row>
    <row r="97" spans="1:14" ht="15" x14ac:dyDescent="0.25">
      <c r="A97" s="213"/>
      <c r="B97" s="213"/>
      <c r="C97" s="675"/>
      <c r="D97" s="175"/>
      <c r="E97" s="175"/>
      <c r="F97" s="175"/>
      <c r="G97" s="175"/>
      <c r="H97" s="175"/>
      <c r="I97" s="175"/>
      <c r="J97" s="175"/>
      <c r="K97" s="442"/>
      <c r="L97" s="175"/>
      <c r="M97" s="442"/>
      <c r="N97" s="676">
        <f t="shared" si="8"/>
        <v>0</v>
      </c>
    </row>
    <row r="98" spans="1:14" ht="15" x14ac:dyDescent="0.25">
      <c r="A98" s="213"/>
      <c r="B98" s="213"/>
      <c r="C98" s="675"/>
      <c r="D98" s="175"/>
      <c r="E98" s="175"/>
      <c r="F98" s="175"/>
      <c r="G98" s="175"/>
      <c r="H98" s="175"/>
      <c r="I98" s="175"/>
      <c r="J98" s="175"/>
      <c r="K98" s="442"/>
      <c r="L98" s="175"/>
      <c r="M98" s="442"/>
      <c r="N98" s="676">
        <f t="shared" si="8"/>
        <v>0</v>
      </c>
    </row>
    <row r="99" spans="1:14" ht="15.75" thickBot="1" x14ac:dyDescent="0.3">
      <c r="A99" s="213"/>
      <c r="B99" s="213"/>
      <c r="C99" s="677" t="s">
        <v>560</v>
      </c>
      <c r="D99" s="610">
        <f t="shared" ref="D99:M99" si="9">SUM(D89:D98)</f>
        <v>0</v>
      </c>
      <c r="E99" s="610">
        <f t="shared" si="9"/>
        <v>0</v>
      </c>
      <c r="F99" s="610">
        <f t="shared" si="9"/>
        <v>0</v>
      </c>
      <c r="G99" s="610">
        <f t="shared" si="9"/>
        <v>0</v>
      </c>
      <c r="H99" s="610">
        <f t="shared" si="9"/>
        <v>0</v>
      </c>
      <c r="I99" s="610">
        <f t="shared" si="9"/>
        <v>0</v>
      </c>
      <c r="J99" s="610">
        <f t="shared" si="9"/>
        <v>0</v>
      </c>
      <c r="K99" s="610">
        <f t="shared" si="9"/>
        <v>0</v>
      </c>
      <c r="L99" s="610">
        <f t="shared" si="9"/>
        <v>0</v>
      </c>
      <c r="M99" s="610">
        <f t="shared" si="9"/>
        <v>0</v>
      </c>
      <c r="N99" s="676">
        <f>SUM(D99:M99)</f>
        <v>0</v>
      </c>
    </row>
    <row r="100" spans="1:14" ht="15.75" thickBot="1" x14ac:dyDescent="0.3">
      <c r="A100" s="213"/>
      <c r="B100" s="213"/>
      <c r="C100" s="677" t="s">
        <v>503</v>
      </c>
      <c r="D100" s="610">
        <f>SUM(D89:D98)</f>
        <v>0</v>
      </c>
      <c r="E100" s="610">
        <f>SUM(D99:E99)</f>
        <v>0</v>
      </c>
      <c r="F100" s="610">
        <f>SUM(D99:F99)</f>
        <v>0</v>
      </c>
      <c r="G100" s="610">
        <f>SUM(D99:G99)</f>
        <v>0</v>
      </c>
      <c r="H100" s="610">
        <f>SUM(D99:H99)</f>
        <v>0</v>
      </c>
      <c r="I100" s="610">
        <f>SUM(D99:I99)</f>
        <v>0</v>
      </c>
      <c r="J100" s="610">
        <f>SUM(D99:J99)</f>
        <v>0</v>
      </c>
      <c r="K100" s="610">
        <f>SUM(D99:K99)</f>
        <v>0</v>
      </c>
      <c r="L100" s="610">
        <f>SUM(D99:L99)</f>
        <v>0</v>
      </c>
      <c r="M100" s="610">
        <f>SUM(D99:M99)</f>
        <v>0</v>
      </c>
      <c r="N100" s="584"/>
    </row>
    <row r="101" spans="1:14" ht="15" thickBot="1" x14ac:dyDescent="0.25">
      <c r="A101" s="213"/>
      <c r="B101" s="213"/>
      <c r="C101" s="581"/>
      <c r="D101" s="582"/>
      <c r="E101" s="582"/>
      <c r="F101" s="582"/>
      <c r="G101" s="582"/>
      <c r="H101" s="582"/>
      <c r="I101" s="582"/>
      <c r="J101" s="582"/>
      <c r="K101" s="583"/>
      <c r="L101" s="582"/>
      <c r="M101" s="583"/>
      <c r="N101" s="584"/>
    </row>
    <row r="102" spans="1:14" ht="33" customHeight="1" x14ac:dyDescent="0.25">
      <c r="A102" s="213"/>
      <c r="B102" s="213"/>
      <c r="C102" s="678" t="s">
        <v>874</v>
      </c>
      <c r="D102" s="616">
        <f>D66+D85+D99</f>
        <v>310751.7741508903</v>
      </c>
      <c r="E102" s="616">
        <f t="shared" ref="E102:N102" si="10">E66+E85+E99</f>
        <v>318520.56850466254</v>
      </c>
      <c r="F102" s="616">
        <f t="shared" si="10"/>
        <v>326483.58271727909</v>
      </c>
      <c r="G102" s="616">
        <f t="shared" si="10"/>
        <v>334645.67228521104</v>
      </c>
      <c r="H102" s="616">
        <f t="shared" si="10"/>
        <v>343011.81409234129</v>
      </c>
      <c r="I102" s="616">
        <f t="shared" si="10"/>
        <v>351587.10944464977</v>
      </c>
      <c r="J102" s="616">
        <f t="shared" si="10"/>
        <v>360376.787180766</v>
      </c>
      <c r="K102" s="616">
        <f t="shared" si="10"/>
        <v>369386.20686028514</v>
      </c>
      <c r="L102" s="616">
        <f t="shared" si="10"/>
        <v>378620.86203179223</v>
      </c>
      <c r="M102" s="616">
        <f t="shared" si="10"/>
        <v>388086.383582587</v>
      </c>
      <c r="N102" s="679">
        <f t="shared" si="10"/>
        <v>3481470.7608504645</v>
      </c>
    </row>
    <row r="103" spans="1:14" ht="30" x14ac:dyDescent="0.25">
      <c r="A103" s="213"/>
      <c r="B103" s="213"/>
      <c r="C103" s="678" t="s">
        <v>448</v>
      </c>
      <c r="D103" s="616">
        <f t="shared" ref="D103:M103" si="11">D29-D102</f>
        <v>0</v>
      </c>
      <c r="E103" s="616">
        <f t="shared" si="11"/>
        <v>0</v>
      </c>
      <c r="F103" s="616">
        <f t="shared" si="11"/>
        <v>0</v>
      </c>
      <c r="G103" s="616">
        <f t="shared" si="11"/>
        <v>0</v>
      </c>
      <c r="H103" s="616">
        <f t="shared" si="11"/>
        <v>0</v>
      </c>
      <c r="I103" s="616">
        <f t="shared" si="11"/>
        <v>0</v>
      </c>
      <c r="J103" s="616">
        <f t="shared" si="11"/>
        <v>0</v>
      </c>
      <c r="K103" s="616">
        <f t="shared" si="11"/>
        <v>0</v>
      </c>
      <c r="L103" s="616">
        <f t="shared" si="11"/>
        <v>0</v>
      </c>
      <c r="M103" s="616">
        <f t="shared" si="11"/>
        <v>0</v>
      </c>
      <c r="N103" s="680">
        <f>SUM(D103:M103)</f>
        <v>0</v>
      </c>
    </row>
    <row r="104" spans="1:14" ht="12.75" thickBot="1" x14ac:dyDescent="0.25">
      <c r="A104" s="213"/>
      <c r="B104" s="213"/>
      <c r="C104" s="681"/>
      <c r="D104" s="682"/>
      <c r="E104" s="682"/>
      <c r="F104" s="682"/>
      <c r="G104" s="682"/>
      <c r="H104" s="682"/>
      <c r="I104" s="682"/>
      <c r="J104" s="682"/>
      <c r="K104" s="683"/>
      <c r="L104" s="682"/>
      <c r="M104" s="683"/>
      <c r="N104" s="684"/>
    </row>
  </sheetData>
  <sheetProtection password="CC77" sheet="1" objects="1" scenarios="1"/>
  <mergeCells count="10">
    <mergeCell ref="C2:F2"/>
    <mergeCell ref="C27:N27"/>
    <mergeCell ref="C33:N33"/>
    <mergeCell ref="D23:N23"/>
    <mergeCell ref="B4:N4"/>
    <mergeCell ref="B8:N8"/>
    <mergeCell ref="C24:N24"/>
    <mergeCell ref="C9:N18"/>
    <mergeCell ref="C31:N31"/>
    <mergeCell ref="N25:N26"/>
  </mergeCells>
  <phoneticPr fontId="17" type="noConversion"/>
  <dataValidations xWindow="140" yWindow="414" count="13">
    <dataValidation allowBlank="1" showInputMessage="1" showErrorMessage="1" promptTitle="Sum of total spending" prompt="All individual spending allocations should be summed for each of the 10 years to calculate the council's total proposed spending for each year._x000a_" sqref="C102"/>
    <dataValidation allowBlank="1" showInputMessage="1" showErrorMessage="1" prompt="This shows the difference between the council's total proposed spending program and the total additional funding available to the council from the SV._x000a__x000a_It may not = 0 if a council seeks an SV partly or wholly to enhance its financial sustainability." sqref="C103"/>
    <dataValidation allowBlank="1" showErrorMessage="1" promptTitle="Debt servicing costs" prompt="Include the associated debt servicing costs as relevant across the proposed program of expenditure._x000a__x000a_Delete this heading and associated rows if this is not part of the council's application." sqref="C101"/>
    <dataValidation allowBlank="1" showInputMessage="1" showErrorMessage="1" promptTitle="Enhanced services" prompt="Include programs to be funded by the additional SV income for which service levels will be enhanced eg, sustainability program._x000a__x000a_Include additional rows if needed._x000a__x000a_Delete this heading and associated rows if this is not part of the council's application." sqref="C50:C52"/>
    <dataValidation allowBlank="1" showInputMessage="1" showErrorMessage="1" promptTitle="New projects/services" prompt="Include new projects or services to be funded by the additional SV income eg, city centre upgrade, new sports centre._x000a__x000a_Include additional rows if needed._x000a__x000a_Delete this heading and associated rows if this is not part of the council's application." sqref="C69"/>
    <dataValidation allowBlank="1" showInputMessage="1" showErrorMessage="1" promptTitle="Additional SRV income" prompt="For SVs over 3 years and longer, the council should input the cumulative additional SV income for each year.  This excludes the rate peg income._x000a__x000a_Refer to Worksheet 1 (eg, cell J35) and subtract the cumulative rate peg income (F20 in this worksheet)." sqref="F30"/>
    <dataValidation allowBlank="1" showInputMessage="1" showErrorMessage="1" promptTitle="Maintenance of current services" prompt="Include programs to be funded by the additional SV income which will be maintained at current service levels eg, roads program._x000a__x000a_Include additional rows if needed._x000a__x000a_Delete this heading and associated rows if this is not part of the council's application." sqref="C34:C36"/>
    <dataValidation allowBlank="1" showInputMessage="1" showErrorMessage="1" promptTitle="Additional SV income" prompt="The cumulative additional SV income for each year excludes the rate peg income._x000a__x000a_Refer to Worksheet 1 and subtract the cumulative rate peg income (M73) from cumulative income with the SV (J73)." sqref="F29"/>
    <dataValidation allowBlank="1" showInputMessage="1" showErrorMessage="1" promptTitle="Maintenance of current services" sqref="C32"/>
    <dataValidation allowBlank="1" showInputMessage="1" showErrorMessage="1" promptTitle="Additional SV income" prompt="The cumulative additional SV income for each year excludes the rate peg income._x000a__x000a_Refer to Worksheet 1 and subtract the cumulative rate peg income (M77) from cumulative income with the SV (J77)." sqref="J29"/>
    <dataValidation allowBlank="1" showInputMessage="1" showErrorMessage="1" promptTitle="Additional SV income" prompt="The cumulative additional SV income for each year excludes the rate peg income._x000a__x000a_Refer to Worksheet 1 and subtract the cumulative rate peg income (M76) from cumulative income with the SV (J76)." sqref="I29"/>
    <dataValidation allowBlank="1" showInputMessage="1" showErrorMessage="1" promptTitle="Additional SV income" prompt="The cumulative additional SV income for each year excludes the rate peg income._x000a__x000a_Refer to Worksheet 1 and subtract the cumulative rate peg income (M75) from cumulative income with the SV (J75)." sqref="H29"/>
    <dataValidation allowBlank="1" showInputMessage="1" showErrorMessage="1" promptTitle="Additional SV income" prompt="The cumulative additional SV income for each year excludes the rate peg income._x000a__x000a_Refer to Worksheet 1 and subtract the cumulative rate peg income (M74) from cumulative income with the SV (J74)." sqref="G29"/>
  </dataValidations>
  <printOptions horizontalCentered="1"/>
  <pageMargins left="0.11811023622047245" right="0.11811023622047245" top="0.19685039370078741" bottom="0.19685039370078741" header="0.11811023622047245" footer="0.19685039370078741"/>
  <pageSetup paperSize="9" scale="48"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27</vt:i4>
      </vt:variant>
    </vt:vector>
  </HeadingPairs>
  <TitlesOfParts>
    <vt:vector size="38" baseType="lpstr">
      <vt:lpstr>Instructions</vt:lpstr>
      <vt:lpstr>WK0 - IPART use only</vt:lpstr>
      <vt:lpstr>WK1 - Identification</vt:lpstr>
      <vt:lpstr>WK2 - Notional General Income</vt:lpstr>
      <vt:lpstr>WK3 - Notional GI 16-17 YIELD</vt:lpstr>
      <vt:lpstr>WK4 - PGI summary</vt:lpstr>
      <vt:lpstr>WK5a - Impact on Rates</vt:lpstr>
      <vt:lpstr>WK5b - Impact on Rates</vt:lpstr>
      <vt:lpstr>WK6 - Expenditure Program</vt:lpstr>
      <vt:lpstr>WK7 - Long Term Financial Plan</vt:lpstr>
      <vt:lpstr>Sheet1</vt:lpstr>
      <vt:lpstr>'WK0 - IPART use only'!_Table1408</vt:lpstr>
      <vt:lpstr>'WK0 - IPART use only'!_Table9034</vt:lpstr>
      <vt:lpstr>'WK0 - IPART use only'!_Table9550</vt:lpstr>
      <vt:lpstr>'WK0 - IPART use only'!_Table9658</vt:lpstr>
      <vt:lpstr>'WK0 - IPART use only'!_Toc340574452</vt:lpstr>
      <vt:lpstr>'WK0 - IPART use only'!_Toc357685633</vt:lpstr>
      <vt:lpstr>'WK0 - IPART use only'!_Toc386531200</vt:lpstr>
      <vt:lpstr>'WK0 - IPART use only'!_Toc386531201</vt:lpstr>
      <vt:lpstr>'WK0 - IPART use only'!_Toc386531203</vt:lpstr>
      <vt:lpstr>'WK0 - IPART use only'!_Toc386531205</vt:lpstr>
      <vt:lpstr>'WK0 - IPART use only'!_Toc386531207</vt:lpstr>
      <vt:lpstr>Instructions!Print_Area</vt:lpstr>
      <vt:lpstr>'WK1 - Identification'!Print_Area</vt:lpstr>
      <vt:lpstr>'WK2 - Notional General Income'!Print_Area</vt:lpstr>
      <vt:lpstr>'WK3 - Notional GI 16-17 YIELD'!Print_Area</vt:lpstr>
      <vt:lpstr>'WK4 - PGI summary'!Print_Area</vt:lpstr>
      <vt:lpstr>'WK5a - Impact on Rates'!Print_Area</vt:lpstr>
      <vt:lpstr>'WK5b - Impact on Rates'!Print_Area</vt:lpstr>
      <vt:lpstr>'WK6 - Expenditure Program'!Print_Area</vt:lpstr>
      <vt:lpstr>'WK2 - Notional General Income'!S2_Annual_Charges_Sub_Total</vt:lpstr>
      <vt:lpstr>S2_Annual_Charges_Sub_Total</vt:lpstr>
      <vt:lpstr>'WK2 - Notional General Income'!S2_Ordinary_Rates_Sub_Total</vt:lpstr>
      <vt:lpstr>S2_Ordinary_Rates_Sub_Total</vt:lpstr>
      <vt:lpstr>'WK2 - Notional General Income'!S2_Special_Rates_Sub_Total</vt:lpstr>
      <vt:lpstr>S2_Special_Rates_Sub_Total</vt:lpstr>
      <vt:lpstr>Total_First_year_Notional_General_Income_Yield</vt:lpstr>
      <vt:lpstr>Total_Prior_year_Notional_General_Income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Nicole Haddock</dc:creator>
  <cp:lastModifiedBy>Himali Ardestani</cp:lastModifiedBy>
  <cp:lastPrinted>2017-01-27T04:30:53Z</cp:lastPrinted>
  <dcterms:created xsi:type="dcterms:W3CDTF">1998-01-08T05:01:38Z</dcterms:created>
  <dcterms:modified xsi:type="dcterms:W3CDTF">2017-02-17T07:08:08Z</dcterms:modified>
</cp:coreProperties>
</file>