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BE4CAEC5-21B4-4E12-B86C-8E0FEF0BFB38}" xr6:coauthVersionLast="47" xr6:coauthVersionMax="47" xr10:uidLastSave="{00000000-0000-0000-0000-000000000000}"/>
  <bookViews>
    <workbookView xWindow="-110" yWindow="-110" windowWidth="19420" windowHeight="10420" xr2:uid="{00000000-000D-0000-FFFF-FFFF00000000}"/>
  </bookViews>
  <sheets>
    <sheet name="Cover" sheetId="12" r:id="rId1"/>
    <sheet name="Outputs &gt;&gt;" sheetId="47" r:id="rId2"/>
    <sheet name="Fee schedule and report data" sheetId="42" r:id="rId3"/>
    <sheet name="Sample distribution" sheetId="38" r:id="rId4"/>
    <sheet name="Inputs &gt;&gt;" sheetId="48" r:id="rId5"/>
    <sheet name="Assumptions" sheetId="30" r:id="rId6"/>
    <sheet name="Lease data" sheetId="29" r:id="rId7"/>
    <sheet name="Calculations &gt;&gt;" sheetId="50" r:id="rId8"/>
    <sheet name="Appendix B. Regression Model" sheetId="41" r:id="rId9"/>
    <sheet name="Rents by density" sheetId="35" r:id="rId10"/>
    <sheet name="Escalators by density" sheetId="34" r:id="rId11"/>
  </sheets>
  <externalReferences>
    <externalReference r:id="rId12"/>
    <externalReference r:id="rId13"/>
  </externalReferences>
  <definedNames>
    <definedName name="_xlnm._FilterDatabase" localSheetId="5" hidden="1">Assumptions!#REF!</definedName>
    <definedName name="_xlnm._FilterDatabase" localSheetId="6" hidden="1">'Lease data'!$B$6:$P$616</definedName>
    <definedName name="_Ref169705584" localSheetId="9">'Rents by density'!#REF!</definedName>
    <definedName name="_Ref169875014" localSheetId="9">'Fee schedule and report data'!$B$146</definedName>
    <definedName name="_xlchart.v1.0" hidden="1">'Rents by density'!$O$17</definedName>
    <definedName name="_xlchart.v1.1" hidden="1">'Rents by density'!$O$18:$O$329</definedName>
    <definedName name="_xlchart.v1.10" hidden="1">'Rents by density'!$J$17</definedName>
    <definedName name="_xlchart.v1.11" hidden="1">'Rents by density'!$J$18:$J$329</definedName>
    <definedName name="_xlchart.v1.12" hidden="1">'Rents by density'!$K$17</definedName>
    <definedName name="_xlchart.v1.13" hidden="1">'Rents by density'!$K$18:$K$329</definedName>
    <definedName name="_xlchart.v1.14" hidden="1">'Rents by density'!$L$17</definedName>
    <definedName name="_xlchart.v1.15" hidden="1">'Rents by density'!$L$18:$L$329</definedName>
    <definedName name="_xlchart.v1.16" hidden="1">'Escalators by density'!$K$24</definedName>
    <definedName name="_xlchart.v1.17" hidden="1">'Escalators by density'!$K$25:$K$330</definedName>
    <definedName name="_xlchart.v1.18" hidden="1">'Escalators by density'!$L$24</definedName>
    <definedName name="_xlchart.v1.19" hidden="1">'Escalators by density'!$L$25:$L$330</definedName>
    <definedName name="_xlchart.v1.2" hidden="1">'Rents by density'!$P$17</definedName>
    <definedName name="_xlchart.v1.20" hidden="1">'Escalators by density'!$M$24</definedName>
    <definedName name="_xlchart.v1.21" hidden="1">'Escalators by density'!$M$25:$M$330</definedName>
    <definedName name="_xlchart.v1.22" hidden="1">'Escalators by density'!$N$24</definedName>
    <definedName name="_xlchart.v1.23" hidden="1">'Escalators by density'!$N$25:$N$330</definedName>
    <definedName name="_xlchart.v1.24" hidden="1">'Rents by density'!$C$17</definedName>
    <definedName name="_xlchart.v1.25" hidden="1">'Rents by density'!$C$18:$C$328</definedName>
    <definedName name="_xlchart.v1.26" hidden="1">'Rents by density'!$D$17</definedName>
    <definedName name="_xlchart.v1.27" hidden="1">'Rents by density'!$D$18:$D$328</definedName>
    <definedName name="_xlchart.v1.28" hidden="1">'Rents by density'!$E$17</definedName>
    <definedName name="_xlchart.v1.29" hidden="1">'Rents by density'!$E$18:$E$328</definedName>
    <definedName name="_xlchart.v1.3" hidden="1">'Rents by density'!$P$18:$P$329</definedName>
    <definedName name="_xlchart.v1.30" hidden="1">'Rents by density'!$F$17</definedName>
    <definedName name="_xlchart.v1.31" hidden="1">'Rents by density'!$F$18:$F$328</definedName>
    <definedName name="_xlchart.v1.4" hidden="1">'Rents by density'!$Q$17</definedName>
    <definedName name="_xlchart.v1.5" hidden="1">'Rents by density'!$Q$18:$Q$329</definedName>
    <definedName name="_xlchart.v1.6" hidden="1">'Rents by density'!$R$17</definedName>
    <definedName name="_xlchart.v1.7" hidden="1">'Rents by density'!$R$18:$R$329</definedName>
    <definedName name="_xlchart.v1.8" hidden="1">'Rents by density'!$I$17</definedName>
    <definedName name="_xlchart.v1.9" hidden="1">'Rents by density'!$I$18:$I$329</definedName>
    <definedName name="cgr">[1]Assumptions!#REF!</definedName>
    <definedName name="CPIindex2013">#REF!</definedName>
    <definedName name="CPIindex2014">#REF!</definedName>
    <definedName name="CPIindex2015">#REF!</definedName>
    <definedName name="CPIindex2016">#REF!</definedName>
    <definedName name="DDM_weight">[1]Assumptions!#REF!</definedName>
    <definedName name="debt_raise_cost">[1]Assumptions!$C$43</definedName>
    <definedName name="Export_Table_1.2">#REF!</definedName>
    <definedName name="Export_Table_11.1">#REF!</definedName>
    <definedName name="Export_Table_3.4">#REF!</definedName>
    <definedName name="Export_Table_4.1">#REF!</definedName>
    <definedName name="Export_Table_7.1">#REF!</definedName>
    <definedName name="Export_Table_7.2">#REF!</definedName>
    <definedName name="Export_Table_7.3">#REF!</definedName>
    <definedName name="Export_Table_7.5">#REF!</definedName>
    <definedName name="Export_Table_7.6">#REF!</definedName>
    <definedName name="Export_Table_7.7">#REF!</definedName>
    <definedName name="Export_Table_9.1">#REF!</definedName>
    <definedName name="gamma">[1]Assumptions!$C$30</definedName>
    <definedName name="length_of_reg_period">'[1]WACC Calculator'!$C$33</definedName>
    <definedName name="mkt_ind_weight">[1]Assumptions!#REF!</definedName>
    <definedName name="month_range_2">[1]Assumptions!#REF!</definedName>
    <definedName name="no" localSheetId="1">[1]Assumptions!$B$117</definedName>
    <definedName name="No">#REF!</definedName>
    <definedName name="PH_list">'[2]List of holidays'!$A$2:$A$599</definedName>
    <definedName name="_xlnm.Print_Area" localSheetId="0">Cover!$A$1:$D$40</definedName>
    <definedName name="reg_period">[1]Assumptions!$B$67:$B$77</definedName>
    <definedName name="REVERSE_COLS">_xlfn.LAMBDA(_xlpm.x,(_xlfn.SORTBY(_xlpm.x,_xlfn.SEQUENCE(,COLUMNS(_xlpm.x),COLUMNS(_xlpm.x),-1),1)))</definedName>
    <definedName name="Table_3.1">#REF!</definedName>
    <definedName name="Table_3.2">#REF!</definedName>
    <definedName name="Table_3.3">#REF!</definedName>
    <definedName name="Table_3.4">#REF!</definedName>
    <definedName name="Table_4.1">#REF!</definedName>
    <definedName name="Table_4.2">#REF!</definedName>
    <definedName name="Table_5.1">#REF!</definedName>
    <definedName name="Table_5.2">#REF!</definedName>
    <definedName name="Table_5.3">#REF!</definedName>
    <definedName name="Table_6.1___Customer_statistics">#REF!</definedName>
    <definedName name="Table_6.2____Consolidated_Business_Profit_and_Loss_Account__nominal___000">#REF!</definedName>
    <definedName name="Table_6.3___Consolidated_Business_Balance_Sheet__nominal___000">#REF!</definedName>
    <definedName name="Table_7.1">#REF!</definedName>
    <definedName name="Table_7.2">#REF!</definedName>
    <definedName name="Table_7.3">#REF!</definedName>
    <definedName name="Table_7.4">#REF!</definedName>
    <definedName name="Table_7.5">#REF!</definedName>
    <definedName name="Table_7.6">#REF!</definedName>
    <definedName name="Table_7.7">#REF!</definedName>
    <definedName name="Table_7.8">#REF!</definedName>
    <definedName name="Table_8.1">#REF!</definedName>
    <definedName name="Table_8.1___Book_Value_of__Property__Plant___Equipment__nominal___000">#REF!</definedName>
    <definedName name="Table_8.2">#REF!</definedName>
    <definedName name="Table_8.2___Depreciated_and_Gross_Replacement_Cost_of__Property__Plant___Equipment__incl_contributed__nominal___000">#REF!</definedName>
    <definedName name="Table_8.3">#REF!</definedName>
    <definedName name="Table_8.3___Depreciated_and_Gross_Replacement_Cost_of__Contributed_Assets__nominal___000">#REF!</definedName>
    <definedName name="Table_8.4">#REF!</definedName>
    <definedName name="Table_8.5">#REF!</definedName>
    <definedName name="Table_8.6">#REF!</definedName>
    <definedName name="Table_8.6___Average_useful_life_of__new_assets__years">#REF!</definedName>
    <definedName name="Table_8.7___Average_remaining_life_of_existing_assets_assets__years">#REF!</definedName>
    <definedName name="trailing_av_prog">[1]Assumptions!$C$127:$C$136</definedName>
    <definedName name="WACC_date_list">[1]Assumptions!$B$56:$B$61</definedName>
    <definedName name="WACC_Industries">[1]Assumptions!$B$14:$B$25</definedName>
    <definedName name="yes">[1]Assumptions!$B$116</definedName>
    <definedName name="yes_no">[1]Assumptions!$B$115:$B$117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30" l="1"/>
  <c r="K8" i="30"/>
  <c r="K7" i="30"/>
  <c r="K6" i="30"/>
  <c r="B9" i="30"/>
  <c r="B8" i="30"/>
  <c r="B7" i="30"/>
  <c r="B6" i="30"/>
  <c r="K20" i="42"/>
  <c r="K19" i="42"/>
  <c r="K18" i="42"/>
  <c r="K17" i="42"/>
  <c r="K16" i="42"/>
  <c r="K15" i="42"/>
  <c r="K14" i="42"/>
  <c r="B6" i="42"/>
  <c r="K13" i="42"/>
  <c r="K11" i="42"/>
  <c r="K9" i="42"/>
  <c r="K8" i="42"/>
  <c r="K7" i="42"/>
  <c r="B20" i="42"/>
  <c r="B19" i="42"/>
  <c r="B18" i="42"/>
  <c r="B17" i="42"/>
  <c r="B16" i="42"/>
  <c r="B15" i="42"/>
  <c r="B14" i="42"/>
  <c r="B13" i="42"/>
  <c r="B12" i="42" l="1"/>
  <c r="B11" i="42"/>
  <c r="B9" i="42"/>
  <c r="B8" i="42"/>
  <c r="B7" i="42"/>
  <c r="K10" i="42"/>
  <c r="B10" i="42"/>
  <c r="F76" i="42" a="1"/>
  <c r="F76" i="42" s="1"/>
  <c r="G76" i="42" a="1"/>
  <c r="G76" i="42" s="1"/>
  <c r="H76" i="42" a="1"/>
  <c r="H76" i="42" s="1"/>
  <c r="I76" i="42" a="1"/>
  <c r="I76" i="42" s="1"/>
  <c r="F85" i="42" a="1"/>
  <c r="F85" i="42" s="1"/>
  <c r="G85" i="42" a="1"/>
  <c r="G85" i="42" s="1"/>
  <c r="H85" i="42" a="1"/>
  <c r="H85" i="42" s="1"/>
  <c r="I85" i="42" a="1"/>
  <c r="I85" i="42" s="1"/>
  <c r="J76" i="42" l="1"/>
  <c r="G17" i="34" l="1" a="1"/>
  <c r="G17" i="34" s="1"/>
  <c r="F42" i="42" a="1"/>
  <c r="F42" i="42" s="1"/>
  <c r="K25" i="34" l="1" a="1"/>
  <c r="K25" i="34" s="1"/>
  <c r="D32" i="38" a="1"/>
  <c r="D32" i="38" s="1"/>
  <c r="D33" i="38" a="1"/>
  <c r="D33" i="38" s="1"/>
  <c r="D34" i="38" a="1"/>
  <c r="D34" i="38" s="1"/>
  <c r="D31" i="38" a="1"/>
  <c r="D31" i="38" s="1"/>
  <c r="L25" i="34" a="1"/>
  <c r="L25" i="34" s="1"/>
  <c r="M25" i="34" a="1"/>
  <c r="M25" i="34" s="1"/>
  <c r="N25" i="34" a="1"/>
  <c r="N25" i="34" s="1"/>
  <c r="X25" i="34" l="1" a="1"/>
  <c r="X25" i="34" s="1"/>
  <c r="Y25" i="34" a="1"/>
  <c r="Y25" i="34" s="1"/>
  <c r="Z25" i="34" a="1"/>
  <c r="Z25" i="34" s="1"/>
  <c r="W25" i="34" a="1"/>
  <c r="W25" i="34" s="1"/>
  <c r="R25" i="34" a="1"/>
  <c r="R25" i="34" s="1"/>
  <c r="S25" i="34" a="1"/>
  <c r="S25" i="34" s="1"/>
  <c r="T25" i="34" a="1"/>
  <c r="T25" i="34" s="1"/>
  <c r="Q25" i="34" a="1"/>
  <c r="Q25" i="34" s="1"/>
  <c r="F54" i="42" l="1" a="1"/>
  <c r="F54" i="42" s="1"/>
  <c r="B54" i="42" a="1"/>
  <c r="B54" i="42" s="1"/>
  <c r="O13" i="41"/>
  <c r="P13" i="41"/>
  <c r="R13" i="41"/>
  <c r="Q13" i="41"/>
  <c r="N13" i="41"/>
  <c r="F29" i="42" l="1"/>
  <c r="I36" i="42" l="1"/>
  <c r="F36" i="42"/>
  <c r="G36" i="42"/>
  <c r="H36" i="42"/>
  <c r="H34" i="38" l="1"/>
  <c r="H33" i="38"/>
  <c r="H32" i="38"/>
  <c r="H31" i="38"/>
  <c r="D62" i="30"/>
  <c r="D61" i="30"/>
  <c r="D60" i="30"/>
  <c r="D59" i="30"/>
  <c r="D58" i="30"/>
  <c r="D57" i="30"/>
  <c r="D56" i="30"/>
  <c r="D55" i="30"/>
  <c r="D54" i="30"/>
  <c r="D53" i="30"/>
  <c r="D52" i="30"/>
  <c r="D51" i="30"/>
  <c r="D50" i="30"/>
  <c r="D49" i="30"/>
  <c r="D48" i="30"/>
  <c r="D47" i="30"/>
  <c r="D46" i="30"/>
  <c r="D45" i="30"/>
  <c r="D44" i="30"/>
  <c r="D43" i="30"/>
  <c r="D42" i="30"/>
  <c r="D41" i="30"/>
  <c r="D40" i="30"/>
  <c r="D39" i="30"/>
  <c r="N14" i="41" l="1" a="1"/>
  <c r="E34" i="30"/>
  <c r="D69" i="30" s="1"/>
  <c r="H36" i="38"/>
  <c r="D92" i="30" l="1"/>
  <c r="D91" i="30"/>
  <c r="D81" i="30"/>
  <c r="D79" i="30"/>
  <c r="D76" i="30"/>
  <c r="D85" i="30"/>
  <c r="D78" i="30"/>
  <c r="D82" i="30"/>
  <c r="D83" i="30"/>
  <c r="D73" i="30"/>
  <c r="D74" i="30"/>
  <c r="D87" i="30"/>
  <c r="D77" i="30"/>
  <c r="D86" i="30"/>
  <c r="D80" i="30"/>
  <c r="D89" i="30"/>
  <c r="D90" i="30"/>
  <c r="D84" i="30"/>
  <c r="D75" i="30"/>
  <c r="D88" i="30"/>
  <c r="D63" i="30"/>
  <c r="C63" i="30" s="1"/>
  <c r="D64" i="30"/>
  <c r="E35" i="30"/>
  <c r="D66" i="30"/>
  <c r="D67" i="30"/>
  <c r="D68" i="30"/>
  <c r="D65" i="30"/>
  <c r="D70" i="30"/>
  <c r="D71" i="30"/>
  <c r="D72" i="30"/>
  <c r="R20" i="41"/>
  <c r="Y20" i="41" s="1"/>
  <c r="R57" i="41"/>
  <c r="Y57" i="41" s="1"/>
  <c r="R55" i="41"/>
  <c r="Y55" i="41" s="1"/>
  <c r="R144" i="41"/>
  <c r="Y144" i="41" s="1"/>
  <c r="R43" i="41"/>
  <c r="Y43" i="41" s="1"/>
  <c r="R147" i="41"/>
  <c r="Y147" i="41" s="1"/>
  <c r="R31" i="41"/>
  <c r="Y31" i="41" s="1"/>
  <c r="R51" i="41"/>
  <c r="Y51" i="41" s="1"/>
  <c r="R126" i="41"/>
  <c r="Y126" i="41" s="1"/>
  <c r="R45" i="41"/>
  <c r="Y45" i="41" s="1"/>
  <c r="R157" i="41"/>
  <c r="Y157" i="41" s="1"/>
  <c r="N14" i="41"/>
  <c r="O15" i="41"/>
  <c r="P16" i="41"/>
  <c r="X16" i="41" s="1"/>
  <c r="O23" i="41"/>
  <c r="P24" i="41"/>
  <c r="X24" i="41" s="1"/>
  <c r="O31" i="41"/>
  <c r="P32" i="41"/>
  <c r="X32" i="41" s="1"/>
  <c r="O39" i="41"/>
  <c r="P40" i="41"/>
  <c r="X40" i="41" s="1"/>
  <c r="O47" i="41"/>
  <c r="P48" i="41"/>
  <c r="X48" i="41" s="1"/>
  <c r="O55" i="41"/>
  <c r="P56" i="41"/>
  <c r="X56" i="41" s="1"/>
  <c r="O63" i="41"/>
  <c r="P64" i="41"/>
  <c r="X64" i="41" s="1"/>
  <c r="O71" i="41"/>
  <c r="P72" i="41"/>
  <c r="X72" i="41" s="1"/>
  <c r="O79" i="41"/>
  <c r="P80" i="41"/>
  <c r="X80" i="41" s="1"/>
  <c r="O87" i="41"/>
  <c r="P88" i="41"/>
  <c r="X88" i="41" s="1"/>
  <c r="O95" i="41"/>
  <c r="P96" i="41"/>
  <c r="X96" i="41" s="1"/>
  <c r="O103" i="41"/>
  <c r="P104" i="41"/>
  <c r="X104" i="41" s="1"/>
  <c r="O111" i="41"/>
  <c r="P15" i="41"/>
  <c r="X15" i="41" s="1"/>
  <c r="O22" i="41"/>
  <c r="P23" i="41"/>
  <c r="X23" i="41" s="1"/>
  <c r="O30" i="41"/>
  <c r="P31" i="41"/>
  <c r="X31" i="41" s="1"/>
  <c r="O38" i="41"/>
  <c r="P39" i="41"/>
  <c r="X39" i="41" s="1"/>
  <c r="O46" i="41"/>
  <c r="P47" i="41"/>
  <c r="X47" i="41" s="1"/>
  <c r="O54" i="41"/>
  <c r="P55" i="41"/>
  <c r="X55" i="41" s="1"/>
  <c r="O62" i="41"/>
  <c r="P63" i="41"/>
  <c r="X63" i="41" s="1"/>
  <c r="O70" i="41"/>
  <c r="P71" i="41"/>
  <c r="X71" i="41" s="1"/>
  <c r="O78" i="41"/>
  <c r="P79" i="41"/>
  <c r="X79" i="41" s="1"/>
  <c r="O86" i="41"/>
  <c r="P87" i="41"/>
  <c r="X87" i="41" s="1"/>
  <c r="O94" i="41"/>
  <c r="P95" i="41"/>
  <c r="X95" i="41" s="1"/>
  <c r="O102" i="41"/>
  <c r="P103" i="41"/>
  <c r="X103" i="41" s="1"/>
  <c r="O110" i="41"/>
  <c r="P111" i="41"/>
  <c r="X111" i="41" s="1"/>
  <c r="O21" i="41"/>
  <c r="P22" i="41"/>
  <c r="X22" i="41" s="1"/>
  <c r="O29" i="41"/>
  <c r="P30" i="41"/>
  <c r="X30" i="41" s="1"/>
  <c r="O37" i="41"/>
  <c r="P38" i="41"/>
  <c r="X38" i="41" s="1"/>
  <c r="O45" i="41"/>
  <c r="P46" i="41"/>
  <c r="X46" i="41" s="1"/>
  <c r="O53" i="41"/>
  <c r="P54" i="41"/>
  <c r="X54" i="41" s="1"/>
  <c r="O61" i="41"/>
  <c r="P62" i="41"/>
  <c r="X62" i="41" s="1"/>
  <c r="O69" i="41"/>
  <c r="P70" i="41"/>
  <c r="X70" i="41" s="1"/>
  <c r="O77" i="41"/>
  <c r="P78" i="41"/>
  <c r="X78" i="41" s="1"/>
  <c r="O85" i="41"/>
  <c r="P86" i="41"/>
  <c r="X86" i="41" s="1"/>
  <c r="O93" i="41"/>
  <c r="P94" i="41"/>
  <c r="X94" i="41" s="1"/>
  <c r="O101" i="41"/>
  <c r="P102" i="41"/>
  <c r="X102" i="41" s="1"/>
  <c r="O109" i="41"/>
  <c r="P110" i="41"/>
  <c r="X110" i="41" s="1"/>
  <c r="O20" i="41"/>
  <c r="P21" i="41"/>
  <c r="X21" i="41" s="1"/>
  <c r="O28" i="41"/>
  <c r="P29" i="41"/>
  <c r="X29" i="41" s="1"/>
  <c r="O36" i="41"/>
  <c r="P37" i="41"/>
  <c r="X37" i="41" s="1"/>
  <c r="O44" i="41"/>
  <c r="P45" i="41"/>
  <c r="X45" i="41" s="1"/>
  <c r="O52" i="41"/>
  <c r="P53" i="41"/>
  <c r="X53" i="41" s="1"/>
  <c r="O60" i="41"/>
  <c r="P61" i="41"/>
  <c r="X61" i="41" s="1"/>
  <c r="O68" i="41"/>
  <c r="P69" i="41"/>
  <c r="X69" i="41" s="1"/>
  <c r="O76" i="41"/>
  <c r="P77" i="41"/>
  <c r="X77" i="41" s="1"/>
  <c r="O84" i="41"/>
  <c r="P85" i="41"/>
  <c r="X85" i="41" s="1"/>
  <c r="O92" i="41"/>
  <c r="P93" i="41"/>
  <c r="X93" i="41" s="1"/>
  <c r="O100" i="41"/>
  <c r="P101" i="41"/>
  <c r="X101" i="41" s="1"/>
  <c r="O108" i="41"/>
  <c r="P109" i="41"/>
  <c r="X109" i="41" s="1"/>
  <c r="O19" i="41"/>
  <c r="P20" i="41"/>
  <c r="X20" i="41" s="1"/>
  <c r="O27" i="41"/>
  <c r="P28" i="41"/>
  <c r="X28" i="41" s="1"/>
  <c r="O35" i="41"/>
  <c r="P36" i="41"/>
  <c r="X36" i="41" s="1"/>
  <c r="O43" i="41"/>
  <c r="P44" i="41"/>
  <c r="X44" i="41" s="1"/>
  <c r="O51" i="41"/>
  <c r="P52" i="41"/>
  <c r="X52" i="41" s="1"/>
  <c r="O59" i="41"/>
  <c r="P60" i="41"/>
  <c r="X60" i="41" s="1"/>
  <c r="O67" i="41"/>
  <c r="P68" i="41"/>
  <c r="X68" i="41" s="1"/>
  <c r="O75" i="41"/>
  <c r="P76" i="41"/>
  <c r="X76" i="41" s="1"/>
  <c r="O83" i="41"/>
  <c r="P84" i="41"/>
  <c r="X84" i="41" s="1"/>
  <c r="O91" i="41"/>
  <c r="P92" i="41"/>
  <c r="X92" i="41" s="1"/>
  <c r="O99" i="41"/>
  <c r="P100" i="41"/>
  <c r="X100" i="41" s="1"/>
  <c r="O107" i="41"/>
  <c r="P108" i="41"/>
  <c r="X108" i="41" s="1"/>
  <c r="O18" i="41"/>
  <c r="P19" i="41"/>
  <c r="X19" i="41" s="1"/>
  <c r="O26" i="41"/>
  <c r="P27" i="41"/>
  <c r="X27" i="41" s="1"/>
  <c r="O34" i="41"/>
  <c r="P35" i="41"/>
  <c r="X35" i="41" s="1"/>
  <c r="O42" i="41"/>
  <c r="P43" i="41"/>
  <c r="X43" i="41" s="1"/>
  <c r="O50" i="41"/>
  <c r="P51" i="41"/>
  <c r="X51" i="41" s="1"/>
  <c r="O58" i="41"/>
  <c r="P59" i="41"/>
  <c r="X59" i="41" s="1"/>
  <c r="O66" i="41"/>
  <c r="P67" i="41"/>
  <c r="X67" i="41" s="1"/>
  <c r="O74" i="41"/>
  <c r="P75" i="41"/>
  <c r="X75" i="41" s="1"/>
  <c r="O82" i="41"/>
  <c r="P83" i="41"/>
  <c r="X83" i="41" s="1"/>
  <c r="O90" i="41"/>
  <c r="P91" i="41"/>
  <c r="X91" i="41" s="1"/>
  <c r="O98" i="41"/>
  <c r="P99" i="41"/>
  <c r="X99" i="41" s="1"/>
  <c r="O106" i="41"/>
  <c r="P107" i="41"/>
  <c r="X107" i="41" s="1"/>
  <c r="O17" i="41"/>
  <c r="P18" i="41"/>
  <c r="X18" i="41" s="1"/>
  <c r="O25" i="41"/>
  <c r="P26" i="41"/>
  <c r="X26" i="41" s="1"/>
  <c r="O33" i="41"/>
  <c r="P34" i="41"/>
  <c r="X34" i="41" s="1"/>
  <c r="O41" i="41"/>
  <c r="P42" i="41"/>
  <c r="X42" i="41" s="1"/>
  <c r="O49" i="41"/>
  <c r="P50" i="41"/>
  <c r="X50" i="41" s="1"/>
  <c r="O57" i="41"/>
  <c r="P58" i="41"/>
  <c r="X58" i="41" s="1"/>
  <c r="O65" i="41"/>
  <c r="P66" i="41"/>
  <c r="X66" i="41" s="1"/>
  <c r="O73" i="41"/>
  <c r="P74" i="41"/>
  <c r="X74" i="41" s="1"/>
  <c r="O81" i="41"/>
  <c r="P82" i="41"/>
  <c r="X82" i="41" s="1"/>
  <c r="O89" i="41"/>
  <c r="P90" i="41"/>
  <c r="X90" i="41" s="1"/>
  <c r="O97" i="41"/>
  <c r="P98" i="41"/>
  <c r="X98" i="41" s="1"/>
  <c r="O105" i="41"/>
  <c r="P106" i="41"/>
  <c r="X106" i="41" s="1"/>
  <c r="O16" i="41"/>
  <c r="P25" i="41"/>
  <c r="X25" i="41" s="1"/>
  <c r="O80" i="41"/>
  <c r="P89" i="41"/>
  <c r="X89" i="41" s="1"/>
  <c r="P17" i="41"/>
  <c r="X17" i="41" s="1"/>
  <c r="O72" i="41"/>
  <c r="P81" i="41"/>
  <c r="X81" i="41" s="1"/>
  <c r="O115" i="41"/>
  <c r="P116" i="41"/>
  <c r="X116" i="41" s="1"/>
  <c r="O123" i="41"/>
  <c r="P124" i="41"/>
  <c r="X124" i="41" s="1"/>
  <c r="O131" i="41"/>
  <c r="P132" i="41"/>
  <c r="X132" i="41" s="1"/>
  <c r="O139" i="41"/>
  <c r="P140" i="41"/>
  <c r="X140" i="41" s="1"/>
  <c r="O147" i="41"/>
  <c r="P148" i="41"/>
  <c r="X148" i="41" s="1"/>
  <c r="O155" i="41"/>
  <c r="P156" i="41"/>
  <c r="X156" i="41" s="1"/>
  <c r="O163" i="41"/>
  <c r="P164" i="41"/>
  <c r="X164" i="41" s="1"/>
  <c r="O171" i="41"/>
  <c r="P172" i="41"/>
  <c r="X172" i="41" s="1"/>
  <c r="O179" i="41"/>
  <c r="P180" i="41"/>
  <c r="X180" i="41" s="1"/>
  <c r="O187" i="41"/>
  <c r="P188" i="41"/>
  <c r="X188" i="41" s="1"/>
  <c r="O195" i="41"/>
  <c r="P196" i="41"/>
  <c r="X196" i="41" s="1"/>
  <c r="O203" i="41"/>
  <c r="P204" i="41"/>
  <c r="X204" i="41" s="1"/>
  <c r="O211" i="41"/>
  <c r="P212" i="41"/>
  <c r="X212" i="41" s="1"/>
  <c r="O219" i="41"/>
  <c r="P220" i="41"/>
  <c r="X220" i="41" s="1"/>
  <c r="O227" i="41"/>
  <c r="P228" i="41"/>
  <c r="X228" i="41" s="1"/>
  <c r="O235" i="41"/>
  <c r="P236" i="41"/>
  <c r="X236" i="41" s="1"/>
  <c r="O243" i="41"/>
  <c r="P244" i="41"/>
  <c r="X244" i="41" s="1"/>
  <c r="O251" i="41"/>
  <c r="P252" i="41"/>
  <c r="X252" i="41" s="1"/>
  <c r="O259" i="41"/>
  <c r="P260" i="41"/>
  <c r="X260" i="41" s="1"/>
  <c r="O267" i="41"/>
  <c r="P268" i="41"/>
  <c r="X268" i="41" s="1"/>
  <c r="O275" i="41"/>
  <c r="P276" i="41"/>
  <c r="X276" i="41" s="1"/>
  <c r="O283" i="41"/>
  <c r="P284" i="41"/>
  <c r="X284" i="41" s="1"/>
  <c r="O291" i="41"/>
  <c r="P292" i="41"/>
  <c r="X292" i="41" s="1"/>
  <c r="O64" i="41"/>
  <c r="P73" i="41"/>
  <c r="X73" i="41" s="1"/>
  <c r="O114" i="41"/>
  <c r="P115" i="41"/>
  <c r="X115" i="41" s="1"/>
  <c r="O122" i="41"/>
  <c r="P123" i="41"/>
  <c r="X123" i="41" s="1"/>
  <c r="O130" i="41"/>
  <c r="P131" i="41"/>
  <c r="X131" i="41" s="1"/>
  <c r="O138" i="41"/>
  <c r="P139" i="41"/>
  <c r="X139" i="41" s="1"/>
  <c r="O146" i="41"/>
  <c r="P147" i="41"/>
  <c r="X147" i="41" s="1"/>
  <c r="O154" i="41"/>
  <c r="P155" i="41"/>
  <c r="X155" i="41" s="1"/>
  <c r="O162" i="41"/>
  <c r="P163" i="41"/>
  <c r="X163" i="41" s="1"/>
  <c r="O170" i="41"/>
  <c r="P171" i="41"/>
  <c r="X171" i="41" s="1"/>
  <c r="O178" i="41"/>
  <c r="P179" i="41"/>
  <c r="X179" i="41" s="1"/>
  <c r="O186" i="41"/>
  <c r="P187" i="41"/>
  <c r="X187" i="41" s="1"/>
  <c r="O194" i="41"/>
  <c r="P195" i="41"/>
  <c r="X195" i="41" s="1"/>
  <c r="O202" i="41"/>
  <c r="P203" i="41"/>
  <c r="X203" i="41" s="1"/>
  <c r="O210" i="41"/>
  <c r="P211" i="41"/>
  <c r="X211" i="41" s="1"/>
  <c r="O218" i="41"/>
  <c r="P219" i="41"/>
  <c r="X219" i="41" s="1"/>
  <c r="O226" i="41"/>
  <c r="P227" i="41"/>
  <c r="X227" i="41" s="1"/>
  <c r="O234" i="41"/>
  <c r="P235" i="41"/>
  <c r="X235" i="41" s="1"/>
  <c r="O242" i="41"/>
  <c r="P243" i="41"/>
  <c r="X243" i="41" s="1"/>
  <c r="O250" i="41"/>
  <c r="P251" i="41"/>
  <c r="X251" i="41" s="1"/>
  <c r="O258" i="41"/>
  <c r="P259" i="41"/>
  <c r="X259" i="41" s="1"/>
  <c r="O266" i="41"/>
  <c r="P267" i="41"/>
  <c r="X267" i="41" s="1"/>
  <c r="O274" i="41"/>
  <c r="P275" i="41"/>
  <c r="X275" i="41" s="1"/>
  <c r="O282" i="41"/>
  <c r="P283" i="41"/>
  <c r="X283" i="41" s="1"/>
  <c r="O290" i="41"/>
  <c r="P291" i="41"/>
  <c r="X291" i="41" s="1"/>
  <c r="O56" i="41"/>
  <c r="P65" i="41"/>
  <c r="X65" i="41" s="1"/>
  <c r="O113" i="41"/>
  <c r="P114" i="41"/>
  <c r="X114" i="41" s="1"/>
  <c r="O121" i="41"/>
  <c r="P122" i="41"/>
  <c r="X122" i="41" s="1"/>
  <c r="O129" i="41"/>
  <c r="P130" i="41"/>
  <c r="X130" i="41" s="1"/>
  <c r="O137" i="41"/>
  <c r="P138" i="41"/>
  <c r="X138" i="41" s="1"/>
  <c r="O145" i="41"/>
  <c r="P146" i="41"/>
  <c r="X146" i="41" s="1"/>
  <c r="O153" i="41"/>
  <c r="P154" i="41"/>
  <c r="X154" i="41" s="1"/>
  <c r="O161" i="41"/>
  <c r="P162" i="41"/>
  <c r="X162" i="41" s="1"/>
  <c r="O169" i="41"/>
  <c r="P170" i="41"/>
  <c r="X170" i="41" s="1"/>
  <c r="O177" i="41"/>
  <c r="P178" i="41"/>
  <c r="X178" i="41" s="1"/>
  <c r="O185" i="41"/>
  <c r="P186" i="41"/>
  <c r="X186" i="41" s="1"/>
  <c r="O193" i="41"/>
  <c r="P194" i="41"/>
  <c r="X194" i="41" s="1"/>
  <c r="O201" i="41"/>
  <c r="P202" i="41"/>
  <c r="X202" i="41" s="1"/>
  <c r="O209" i="41"/>
  <c r="P210" i="41"/>
  <c r="X210" i="41" s="1"/>
  <c r="O217" i="41"/>
  <c r="P218" i="41"/>
  <c r="X218" i="41" s="1"/>
  <c r="O225" i="41"/>
  <c r="P226" i="41"/>
  <c r="X226" i="41" s="1"/>
  <c r="O233" i="41"/>
  <c r="P234" i="41"/>
  <c r="X234" i="41" s="1"/>
  <c r="O241" i="41"/>
  <c r="P242" i="41"/>
  <c r="X242" i="41" s="1"/>
  <c r="O249" i="41"/>
  <c r="P250" i="41"/>
  <c r="X250" i="41" s="1"/>
  <c r="O257" i="41"/>
  <c r="P258" i="41"/>
  <c r="X258" i="41" s="1"/>
  <c r="O265" i="41"/>
  <c r="P266" i="41"/>
  <c r="X266" i="41" s="1"/>
  <c r="O273" i="41"/>
  <c r="P274" i="41"/>
  <c r="X274" i="41" s="1"/>
  <c r="O281" i="41"/>
  <c r="P282" i="41"/>
  <c r="X282" i="41" s="1"/>
  <c r="O289" i="41"/>
  <c r="P290" i="41"/>
  <c r="X290" i="41" s="1"/>
  <c r="O48" i="41"/>
  <c r="P57" i="41"/>
  <c r="X57" i="41" s="1"/>
  <c r="O40" i="41"/>
  <c r="P49" i="41"/>
  <c r="X49" i="41" s="1"/>
  <c r="O104" i="41"/>
  <c r="P112" i="41"/>
  <c r="X112" i="41" s="1"/>
  <c r="O119" i="41"/>
  <c r="P120" i="41"/>
  <c r="X120" i="41" s="1"/>
  <c r="O127" i="41"/>
  <c r="P128" i="41"/>
  <c r="X128" i="41" s="1"/>
  <c r="O135" i="41"/>
  <c r="P136" i="41"/>
  <c r="X136" i="41" s="1"/>
  <c r="O143" i="41"/>
  <c r="P144" i="41"/>
  <c r="X144" i="41" s="1"/>
  <c r="O151" i="41"/>
  <c r="P152" i="41"/>
  <c r="X152" i="41" s="1"/>
  <c r="O159" i="41"/>
  <c r="P160" i="41"/>
  <c r="X160" i="41" s="1"/>
  <c r="O167" i="41"/>
  <c r="P168" i="41"/>
  <c r="X168" i="41" s="1"/>
  <c r="O175" i="41"/>
  <c r="P176" i="41"/>
  <c r="X176" i="41" s="1"/>
  <c r="O183" i="41"/>
  <c r="P184" i="41"/>
  <c r="X184" i="41" s="1"/>
  <c r="O191" i="41"/>
  <c r="P192" i="41"/>
  <c r="X192" i="41" s="1"/>
  <c r="O199" i="41"/>
  <c r="P200" i="41"/>
  <c r="X200" i="41" s="1"/>
  <c r="O207" i="41"/>
  <c r="P208" i="41"/>
  <c r="X208" i="41" s="1"/>
  <c r="O215" i="41"/>
  <c r="P216" i="41"/>
  <c r="X216" i="41" s="1"/>
  <c r="O223" i="41"/>
  <c r="P224" i="41"/>
  <c r="X224" i="41" s="1"/>
  <c r="O231" i="41"/>
  <c r="P232" i="41"/>
  <c r="X232" i="41" s="1"/>
  <c r="O239" i="41"/>
  <c r="P240" i="41"/>
  <c r="X240" i="41" s="1"/>
  <c r="O247" i="41"/>
  <c r="P248" i="41"/>
  <c r="X248" i="41" s="1"/>
  <c r="O255" i="41"/>
  <c r="P256" i="41"/>
  <c r="X256" i="41" s="1"/>
  <c r="O263" i="41"/>
  <c r="P264" i="41"/>
  <c r="X264" i="41" s="1"/>
  <c r="O271" i="41"/>
  <c r="P272" i="41"/>
  <c r="X272" i="41" s="1"/>
  <c r="O279" i="41"/>
  <c r="P280" i="41"/>
  <c r="X280" i="41" s="1"/>
  <c r="O287" i="41"/>
  <c r="P288" i="41"/>
  <c r="X288" i="41" s="1"/>
  <c r="O32" i="41"/>
  <c r="P41" i="41"/>
  <c r="X41" i="41" s="1"/>
  <c r="O96" i="41"/>
  <c r="P105" i="41"/>
  <c r="X105" i="41" s="1"/>
  <c r="O118" i="41"/>
  <c r="P119" i="41"/>
  <c r="X119" i="41" s="1"/>
  <c r="O126" i="41"/>
  <c r="P127" i="41"/>
  <c r="X127" i="41" s="1"/>
  <c r="O134" i="41"/>
  <c r="P135" i="41"/>
  <c r="X135" i="41" s="1"/>
  <c r="O142" i="41"/>
  <c r="P143" i="41"/>
  <c r="X143" i="41" s="1"/>
  <c r="O150" i="41"/>
  <c r="P151" i="41"/>
  <c r="X151" i="41" s="1"/>
  <c r="O158" i="41"/>
  <c r="P159" i="41"/>
  <c r="X159" i="41" s="1"/>
  <c r="O166" i="41"/>
  <c r="P167" i="41"/>
  <c r="X167" i="41" s="1"/>
  <c r="O174" i="41"/>
  <c r="P175" i="41"/>
  <c r="X175" i="41" s="1"/>
  <c r="O182" i="41"/>
  <c r="P183" i="41"/>
  <c r="X183" i="41" s="1"/>
  <c r="O190" i="41"/>
  <c r="P191" i="41"/>
  <c r="X191" i="41" s="1"/>
  <c r="O198" i="41"/>
  <c r="P199" i="41"/>
  <c r="X199" i="41" s="1"/>
  <c r="O206" i="41"/>
  <c r="P207" i="41"/>
  <c r="X207" i="41" s="1"/>
  <c r="O214" i="41"/>
  <c r="P215" i="41"/>
  <c r="X215" i="41" s="1"/>
  <c r="O222" i="41"/>
  <c r="P223" i="41"/>
  <c r="X223" i="41" s="1"/>
  <c r="O230" i="41"/>
  <c r="P231" i="41"/>
  <c r="X231" i="41" s="1"/>
  <c r="O238" i="41"/>
  <c r="P239" i="41"/>
  <c r="X239" i="41" s="1"/>
  <c r="O246" i="41"/>
  <c r="P247" i="41"/>
  <c r="X247" i="41" s="1"/>
  <c r="O254" i="41"/>
  <c r="P255" i="41"/>
  <c r="X255" i="41" s="1"/>
  <c r="O262" i="41"/>
  <c r="P263" i="41"/>
  <c r="X263" i="41" s="1"/>
  <c r="O270" i="41"/>
  <c r="P271" i="41"/>
  <c r="X271" i="41" s="1"/>
  <c r="O278" i="41"/>
  <c r="P279" i="41"/>
  <c r="X279" i="41" s="1"/>
  <c r="O286" i="41"/>
  <c r="P287" i="41"/>
  <c r="X287" i="41" s="1"/>
  <c r="O294" i="41"/>
  <c r="O24" i="41"/>
  <c r="P97" i="41"/>
  <c r="X97" i="41" s="1"/>
  <c r="P33" i="41"/>
  <c r="X33" i="41" s="1"/>
  <c r="O133" i="41"/>
  <c r="O136" i="41"/>
  <c r="P142" i="41"/>
  <c r="X142" i="41" s="1"/>
  <c r="P145" i="41"/>
  <c r="X145" i="41" s="1"/>
  <c r="O148" i="41"/>
  <c r="P157" i="41"/>
  <c r="X157" i="41" s="1"/>
  <c r="O197" i="41"/>
  <c r="O200" i="41"/>
  <c r="P206" i="41"/>
  <c r="X206" i="41" s="1"/>
  <c r="P209" i="41"/>
  <c r="X209" i="41" s="1"/>
  <c r="O212" i="41"/>
  <c r="P221" i="41"/>
  <c r="X221" i="41" s="1"/>
  <c r="O261" i="41"/>
  <c r="O264" i="41"/>
  <c r="P270" i="41"/>
  <c r="X270" i="41" s="1"/>
  <c r="P273" i="41"/>
  <c r="X273" i="41" s="1"/>
  <c r="O276" i="41"/>
  <c r="P285" i="41"/>
  <c r="X285" i="41" s="1"/>
  <c r="O300" i="41"/>
  <c r="P301" i="41"/>
  <c r="X301" i="41" s="1"/>
  <c r="O308" i="41"/>
  <c r="P309" i="41"/>
  <c r="X309" i="41" s="1"/>
  <c r="O316" i="41"/>
  <c r="P317" i="41"/>
  <c r="X317" i="41" s="1"/>
  <c r="O112" i="41"/>
  <c r="P118" i="41"/>
  <c r="X118" i="41" s="1"/>
  <c r="P121" i="41"/>
  <c r="X121" i="41" s="1"/>
  <c r="O124" i="41"/>
  <c r="P133" i="41"/>
  <c r="X133" i="41" s="1"/>
  <c r="O173" i="41"/>
  <c r="O176" i="41"/>
  <c r="P182" i="41"/>
  <c r="X182" i="41" s="1"/>
  <c r="P185" i="41"/>
  <c r="X185" i="41" s="1"/>
  <c r="O188" i="41"/>
  <c r="P197" i="41"/>
  <c r="X197" i="41" s="1"/>
  <c r="O237" i="41"/>
  <c r="O240" i="41"/>
  <c r="P246" i="41"/>
  <c r="X246" i="41" s="1"/>
  <c r="P249" i="41"/>
  <c r="X249" i="41" s="1"/>
  <c r="O252" i="41"/>
  <c r="P261" i="41"/>
  <c r="X261" i="41" s="1"/>
  <c r="O299" i="41"/>
  <c r="P300" i="41"/>
  <c r="X300" i="41" s="1"/>
  <c r="O307" i="41"/>
  <c r="P308" i="41"/>
  <c r="X308" i="41" s="1"/>
  <c r="O315" i="41"/>
  <c r="P316" i="41"/>
  <c r="X316" i="41" s="1"/>
  <c r="O88" i="41"/>
  <c r="P113" i="41"/>
  <c r="X113" i="41" s="1"/>
  <c r="O116" i="41"/>
  <c r="P125" i="41"/>
  <c r="X125" i="41" s="1"/>
  <c r="O165" i="41"/>
  <c r="O168" i="41"/>
  <c r="P174" i="41"/>
  <c r="X174" i="41" s="1"/>
  <c r="P177" i="41"/>
  <c r="X177" i="41" s="1"/>
  <c r="O180" i="41"/>
  <c r="P189" i="41"/>
  <c r="X189" i="41" s="1"/>
  <c r="O229" i="41"/>
  <c r="O232" i="41"/>
  <c r="P238" i="41"/>
  <c r="X238" i="41" s="1"/>
  <c r="P241" i="41"/>
  <c r="X241" i="41" s="1"/>
  <c r="O244" i="41"/>
  <c r="P253" i="41"/>
  <c r="X253" i="41" s="1"/>
  <c r="O293" i="41"/>
  <c r="O296" i="41"/>
  <c r="P297" i="41"/>
  <c r="X297" i="41" s="1"/>
  <c r="O304" i="41"/>
  <c r="P305" i="41"/>
  <c r="X305" i="41" s="1"/>
  <c r="O312" i="41"/>
  <c r="P313" i="41"/>
  <c r="X313" i="41" s="1"/>
  <c r="O320" i="41"/>
  <c r="P321" i="41"/>
  <c r="X321" i="41" s="1"/>
  <c r="P126" i="41"/>
  <c r="X126" i="41" s="1"/>
  <c r="O141" i="41"/>
  <c r="O160" i="41"/>
  <c r="P165" i="41"/>
  <c r="X165" i="41" s="1"/>
  <c r="O204" i="41"/>
  <c r="P214" i="41"/>
  <c r="X214" i="41" s="1"/>
  <c r="P233" i="41"/>
  <c r="X233" i="41" s="1"/>
  <c r="O248" i="41"/>
  <c r="O253" i="41"/>
  <c r="P277" i="41"/>
  <c r="X277" i="41" s="1"/>
  <c r="O292" i="41"/>
  <c r="P295" i="41"/>
  <c r="X295" i="41" s="1"/>
  <c r="O297" i="41"/>
  <c r="P306" i="41"/>
  <c r="X306" i="41" s="1"/>
  <c r="O317" i="41"/>
  <c r="O323" i="41"/>
  <c r="P324" i="41"/>
  <c r="X324" i="41" s="1"/>
  <c r="O331" i="41"/>
  <c r="P332" i="41"/>
  <c r="X332" i="41" s="1"/>
  <c r="O339" i="41"/>
  <c r="P340" i="41"/>
  <c r="X340" i="41" s="1"/>
  <c r="O347" i="41"/>
  <c r="P348" i="41"/>
  <c r="X348" i="41" s="1"/>
  <c r="O355" i="41"/>
  <c r="P356" i="41"/>
  <c r="X356" i="41" s="1"/>
  <c r="O363" i="41"/>
  <c r="P364" i="41"/>
  <c r="X364" i="41" s="1"/>
  <c r="O371" i="41"/>
  <c r="P372" i="41"/>
  <c r="X372" i="41" s="1"/>
  <c r="O379" i="41"/>
  <c r="P380" i="41"/>
  <c r="X380" i="41" s="1"/>
  <c r="O387" i="41"/>
  <c r="P388" i="41"/>
  <c r="X388" i="41" s="1"/>
  <c r="O395" i="41"/>
  <c r="P396" i="41"/>
  <c r="X396" i="41" s="1"/>
  <c r="O403" i="41"/>
  <c r="P404" i="41"/>
  <c r="X404" i="41" s="1"/>
  <c r="O411" i="41"/>
  <c r="P412" i="41"/>
  <c r="X412" i="41" s="1"/>
  <c r="O419" i="41"/>
  <c r="P420" i="41"/>
  <c r="X420" i="41" s="1"/>
  <c r="O427" i="41"/>
  <c r="P428" i="41"/>
  <c r="X428" i="41" s="1"/>
  <c r="O435" i="41"/>
  <c r="P436" i="41"/>
  <c r="X436" i="41" s="1"/>
  <c r="O443" i="41"/>
  <c r="P444" i="41"/>
  <c r="X444" i="41" s="1"/>
  <c r="O451" i="41"/>
  <c r="P452" i="41"/>
  <c r="X452" i="41" s="1"/>
  <c r="P141" i="41"/>
  <c r="X141" i="41" s="1"/>
  <c r="O156" i="41"/>
  <c r="P161" i="41"/>
  <c r="X161" i="41" s="1"/>
  <c r="P190" i="41"/>
  <c r="X190" i="41" s="1"/>
  <c r="O205" i="41"/>
  <c r="O224" i="41"/>
  <c r="P229" i="41"/>
  <c r="X229" i="41" s="1"/>
  <c r="O268" i="41"/>
  <c r="P278" i="41"/>
  <c r="X278" i="41" s="1"/>
  <c r="P299" i="41"/>
  <c r="X299" i="41" s="1"/>
  <c r="O310" i="41"/>
  <c r="O319" i="41"/>
  <c r="O322" i="41"/>
  <c r="P323" i="41"/>
  <c r="X323" i="41" s="1"/>
  <c r="O330" i="41"/>
  <c r="P331" i="41"/>
  <c r="X331" i="41" s="1"/>
  <c r="O338" i="41"/>
  <c r="P339" i="41"/>
  <c r="X339" i="41" s="1"/>
  <c r="O346" i="41"/>
  <c r="P347" i="41"/>
  <c r="X347" i="41" s="1"/>
  <c r="O354" i="41"/>
  <c r="P355" i="41"/>
  <c r="X355" i="41" s="1"/>
  <c r="O362" i="41"/>
  <c r="P363" i="41"/>
  <c r="X363" i="41" s="1"/>
  <c r="O370" i="41"/>
  <c r="P371" i="41"/>
  <c r="X371" i="41" s="1"/>
  <c r="O378" i="41"/>
  <c r="P379" i="41"/>
  <c r="X379" i="41" s="1"/>
  <c r="O386" i="41"/>
  <c r="P387" i="41"/>
  <c r="X387" i="41" s="1"/>
  <c r="O394" i="41"/>
  <c r="P395" i="41"/>
  <c r="X395" i="41" s="1"/>
  <c r="O402" i="41"/>
  <c r="P403" i="41"/>
  <c r="X403" i="41" s="1"/>
  <c r="O410" i="41"/>
  <c r="P411" i="41"/>
  <c r="X411" i="41" s="1"/>
  <c r="O418" i="41"/>
  <c r="P419" i="41"/>
  <c r="X419" i="41" s="1"/>
  <c r="O426" i="41"/>
  <c r="P427" i="41"/>
  <c r="X427" i="41" s="1"/>
  <c r="O434" i="41"/>
  <c r="P435" i="41"/>
  <c r="X435" i="41" s="1"/>
  <c r="O442" i="41"/>
  <c r="P443" i="41"/>
  <c r="X443" i="41" s="1"/>
  <c r="O450" i="41"/>
  <c r="P451" i="41"/>
  <c r="X451" i="41" s="1"/>
  <c r="O132" i="41"/>
  <c r="P137" i="41"/>
  <c r="X137" i="41" s="1"/>
  <c r="O152" i="41"/>
  <c r="P166" i="41"/>
  <c r="X166" i="41" s="1"/>
  <c r="O181" i="41"/>
  <c r="P205" i="41"/>
  <c r="X205" i="41" s="1"/>
  <c r="O220" i="41"/>
  <c r="P225" i="41"/>
  <c r="X225" i="41" s="1"/>
  <c r="P254" i="41"/>
  <c r="X254" i="41" s="1"/>
  <c r="O269" i="41"/>
  <c r="O288" i="41"/>
  <c r="P293" i="41"/>
  <c r="X293" i="41" s="1"/>
  <c r="O301" i="41"/>
  <c r="O303" i="41"/>
  <c r="P310" i="41"/>
  <c r="X310" i="41" s="1"/>
  <c r="P312" i="41"/>
  <c r="X312" i="41" s="1"/>
  <c r="O314" i="41"/>
  <c r="P319" i="41"/>
  <c r="X319" i="41" s="1"/>
  <c r="P322" i="41"/>
  <c r="X322" i="41" s="1"/>
  <c r="O329" i="41"/>
  <c r="P330" i="41"/>
  <c r="X330" i="41" s="1"/>
  <c r="O337" i="41"/>
  <c r="P338" i="41"/>
  <c r="X338" i="41" s="1"/>
  <c r="O345" i="41"/>
  <c r="P346" i="41"/>
  <c r="X346" i="41" s="1"/>
  <c r="O353" i="41"/>
  <c r="P354" i="41"/>
  <c r="X354" i="41" s="1"/>
  <c r="O361" i="41"/>
  <c r="P362" i="41"/>
  <c r="X362" i="41" s="1"/>
  <c r="O369" i="41"/>
  <c r="P370" i="41"/>
  <c r="X370" i="41" s="1"/>
  <c r="O377" i="41"/>
  <c r="P378" i="41"/>
  <c r="X378" i="41" s="1"/>
  <c r="O385" i="41"/>
  <c r="P386" i="41"/>
  <c r="X386" i="41" s="1"/>
  <c r="O393" i="41"/>
  <c r="P394" i="41"/>
  <c r="X394" i="41" s="1"/>
  <c r="O401" i="41"/>
  <c r="P402" i="41"/>
  <c r="X402" i="41" s="1"/>
  <c r="O409" i="41"/>
  <c r="P410" i="41"/>
  <c r="X410" i="41" s="1"/>
  <c r="O417" i="41"/>
  <c r="P418" i="41"/>
  <c r="X418" i="41" s="1"/>
  <c r="O425" i="41"/>
  <c r="P426" i="41"/>
  <c r="X426" i="41" s="1"/>
  <c r="O433" i="41"/>
  <c r="P434" i="41"/>
  <c r="X434" i="41" s="1"/>
  <c r="O441" i="41"/>
  <c r="P442" i="41"/>
  <c r="X442" i="41" s="1"/>
  <c r="O449" i="41"/>
  <c r="P450" i="41"/>
  <c r="X450" i="41" s="1"/>
  <c r="O457" i="41"/>
  <c r="P458" i="41"/>
  <c r="X458" i="41" s="1"/>
  <c r="O465" i="41"/>
  <c r="P466" i="41"/>
  <c r="X466" i="41" s="1"/>
  <c r="O473" i="41"/>
  <c r="P474" i="41"/>
  <c r="X474" i="41" s="1"/>
  <c r="O481" i="41"/>
  <c r="P482" i="41"/>
  <c r="X482" i="41" s="1"/>
  <c r="O489" i="41"/>
  <c r="P490" i="41"/>
  <c r="X490" i="41" s="1"/>
  <c r="O497" i="41"/>
  <c r="P498" i="41"/>
  <c r="X498" i="41" s="1"/>
  <c r="O505" i="41"/>
  <c r="P506" i="41"/>
  <c r="X506" i="41" s="1"/>
  <c r="O513" i="41"/>
  <c r="P514" i="41"/>
  <c r="X514" i="41" s="1"/>
  <c r="O521" i="41"/>
  <c r="P522" i="41"/>
  <c r="X522" i="41" s="1"/>
  <c r="O529" i="41"/>
  <c r="P530" i="41"/>
  <c r="X530" i="41" s="1"/>
  <c r="O537" i="41"/>
  <c r="P538" i="41"/>
  <c r="X538" i="41" s="1"/>
  <c r="O117" i="41"/>
  <c r="O128" i="41"/>
  <c r="O157" i="41"/>
  <c r="P181" i="41"/>
  <c r="X181" i="41" s="1"/>
  <c r="O196" i="41"/>
  <c r="P201" i="41"/>
  <c r="X201" i="41" s="1"/>
  <c r="O216" i="41"/>
  <c r="P230" i="41"/>
  <c r="X230" i="41" s="1"/>
  <c r="O245" i="41"/>
  <c r="P269" i="41"/>
  <c r="X269" i="41" s="1"/>
  <c r="O284" i="41"/>
  <c r="P289" i="41"/>
  <c r="X289" i="41" s="1"/>
  <c r="P303" i="41"/>
  <c r="X303" i="41" s="1"/>
  <c r="O305" i="41"/>
  <c r="P314" i="41"/>
  <c r="X314" i="41" s="1"/>
  <c r="O328" i="41"/>
  <c r="P329" i="41"/>
  <c r="X329" i="41" s="1"/>
  <c r="O336" i="41"/>
  <c r="P337" i="41"/>
  <c r="X337" i="41" s="1"/>
  <c r="O344" i="41"/>
  <c r="P345" i="41"/>
  <c r="X345" i="41" s="1"/>
  <c r="O352" i="41"/>
  <c r="P353" i="41"/>
  <c r="X353" i="41" s="1"/>
  <c r="O360" i="41"/>
  <c r="P361" i="41"/>
  <c r="X361" i="41" s="1"/>
  <c r="O368" i="41"/>
  <c r="P369" i="41"/>
  <c r="X369" i="41" s="1"/>
  <c r="O376" i="41"/>
  <c r="P377" i="41"/>
  <c r="X377" i="41" s="1"/>
  <c r="O384" i="41"/>
  <c r="P385" i="41"/>
  <c r="X385" i="41" s="1"/>
  <c r="O392" i="41"/>
  <c r="P393" i="41"/>
  <c r="X393" i="41" s="1"/>
  <c r="O400" i="41"/>
  <c r="P401" i="41"/>
  <c r="X401" i="41" s="1"/>
  <c r="O408" i="41"/>
  <c r="P409" i="41"/>
  <c r="X409" i="41" s="1"/>
  <c r="O416" i="41"/>
  <c r="P417" i="41"/>
  <c r="X417" i="41" s="1"/>
  <c r="O424" i="41"/>
  <c r="P425" i="41"/>
  <c r="X425" i="41" s="1"/>
  <c r="O432" i="41"/>
  <c r="P433" i="41"/>
  <c r="X433" i="41" s="1"/>
  <c r="O440" i="41"/>
  <c r="P441" i="41"/>
  <c r="X441" i="41" s="1"/>
  <c r="O448" i="41"/>
  <c r="P449" i="41"/>
  <c r="X449" i="41" s="1"/>
  <c r="O456" i="41"/>
  <c r="P457" i="41"/>
  <c r="X457" i="41" s="1"/>
  <c r="O464" i="41"/>
  <c r="P465" i="41"/>
  <c r="X465" i="41" s="1"/>
  <c r="O472" i="41"/>
  <c r="P473" i="41"/>
  <c r="X473" i="41" s="1"/>
  <c r="O480" i="41"/>
  <c r="P481" i="41"/>
  <c r="X481" i="41" s="1"/>
  <c r="O488" i="41"/>
  <c r="P489" i="41"/>
  <c r="X489" i="41" s="1"/>
  <c r="O496" i="41"/>
  <c r="P497" i="41"/>
  <c r="X497" i="41" s="1"/>
  <c r="O504" i="41"/>
  <c r="P505" i="41"/>
  <c r="X505" i="41" s="1"/>
  <c r="O512" i="41"/>
  <c r="P513" i="41"/>
  <c r="X513" i="41" s="1"/>
  <c r="O520" i="41"/>
  <c r="P521" i="41"/>
  <c r="X521" i="41" s="1"/>
  <c r="O528" i="41"/>
  <c r="P529" i="41"/>
  <c r="X529" i="41" s="1"/>
  <c r="O536" i="41"/>
  <c r="P537" i="41"/>
  <c r="X537" i="41" s="1"/>
  <c r="P117" i="41"/>
  <c r="X117" i="41" s="1"/>
  <c r="P153" i="41"/>
  <c r="X153" i="41" s="1"/>
  <c r="P158" i="41"/>
  <c r="X158" i="41" s="1"/>
  <c r="O172" i="41"/>
  <c r="O192" i="41"/>
  <c r="O221" i="41"/>
  <c r="P245" i="41"/>
  <c r="X245" i="41" s="1"/>
  <c r="O260" i="41"/>
  <c r="P265" i="41"/>
  <c r="X265" i="41" s="1"/>
  <c r="O280" i="41"/>
  <c r="P294" i="41"/>
  <c r="X294" i="41" s="1"/>
  <c r="P296" i="41"/>
  <c r="X296" i="41" s="1"/>
  <c r="O298" i="41"/>
  <c r="P307" i="41"/>
  <c r="X307" i="41" s="1"/>
  <c r="O318" i="41"/>
  <c r="O321" i="41"/>
  <c r="O327" i="41"/>
  <c r="P328" i="41"/>
  <c r="X328" i="41" s="1"/>
  <c r="O335" i="41"/>
  <c r="P336" i="41"/>
  <c r="X336" i="41" s="1"/>
  <c r="O343" i="41"/>
  <c r="P344" i="41"/>
  <c r="X344" i="41" s="1"/>
  <c r="O351" i="41"/>
  <c r="P352" i="41"/>
  <c r="X352" i="41" s="1"/>
  <c r="O359" i="41"/>
  <c r="P360" i="41"/>
  <c r="X360" i="41" s="1"/>
  <c r="O367" i="41"/>
  <c r="P368" i="41"/>
  <c r="X368" i="41" s="1"/>
  <c r="O375" i="41"/>
  <c r="P376" i="41"/>
  <c r="X376" i="41" s="1"/>
  <c r="O383" i="41"/>
  <c r="P384" i="41"/>
  <c r="X384" i="41" s="1"/>
  <c r="O391" i="41"/>
  <c r="P392" i="41"/>
  <c r="X392" i="41" s="1"/>
  <c r="O399" i="41"/>
  <c r="P400" i="41"/>
  <c r="X400" i="41" s="1"/>
  <c r="O407" i="41"/>
  <c r="P408" i="41"/>
  <c r="X408" i="41" s="1"/>
  <c r="O415" i="41"/>
  <c r="P416" i="41"/>
  <c r="X416" i="41" s="1"/>
  <c r="O423" i="41"/>
  <c r="P424" i="41"/>
  <c r="X424" i="41" s="1"/>
  <c r="O431" i="41"/>
  <c r="P432" i="41"/>
  <c r="X432" i="41" s="1"/>
  <c r="O439" i="41"/>
  <c r="P440" i="41"/>
  <c r="X440" i="41" s="1"/>
  <c r="O447" i="41"/>
  <c r="P448" i="41"/>
  <c r="X448" i="41" s="1"/>
  <c r="O455" i="41"/>
  <c r="P129" i="41"/>
  <c r="X129" i="41" s="1"/>
  <c r="P134" i="41"/>
  <c r="X134" i="41" s="1"/>
  <c r="O144" i="41"/>
  <c r="O149" i="41"/>
  <c r="P173" i="41"/>
  <c r="X173" i="41" s="1"/>
  <c r="P217" i="41"/>
  <c r="X217" i="41" s="1"/>
  <c r="P222" i="41"/>
  <c r="X222" i="41" s="1"/>
  <c r="O236" i="41"/>
  <c r="O256" i="41"/>
  <c r="O285" i="41"/>
  <c r="P298" i="41"/>
  <c r="X298" i="41" s="1"/>
  <c r="O309" i="41"/>
  <c r="O311" i="41"/>
  <c r="P318" i="41"/>
  <c r="X318" i="41" s="1"/>
  <c r="O326" i="41"/>
  <c r="P327" i="41"/>
  <c r="X327" i="41" s="1"/>
  <c r="O334" i="41"/>
  <c r="P335" i="41"/>
  <c r="X335" i="41" s="1"/>
  <c r="O342" i="41"/>
  <c r="P343" i="41"/>
  <c r="X343" i="41" s="1"/>
  <c r="O350" i="41"/>
  <c r="P351" i="41"/>
  <c r="X351" i="41" s="1"/>
  <c r="O358" i="41"/>
  <c r="P359" i="41"/>
  <c r="X359" i="41" s="1"/>
  <c r="O366" i="41"/>
  <c r="P367" i="41"/>
  <c r="X367" i="41" s="1"/>
  <c r="O374" i="41"/>
  <c r="P375" i="41"/>
  <c r="X375" i="41" s="1"/>
  <c r="O382" i="41"/>
  <c r="P383" i="41"/>
  <c r="X383" i="41" s="1"/>
  <c r="O390" i="41"/>
  <c r="P391" i="41"/>
  <c r="X391" i="41" s="1"/>
  <c r="O398" i="41"/>
  <c r="P399" i="41"/>
  <c r="X399" i="41" s="1"/>
  <c r="O406" i="41"/>
  <c r="P407" i="41"/>
  <c r="X407" i="41" s="1"/>
  <c r="O414" i="41"/>
  <c r="P415" i="41"/>
  <c r="X415" i="41" s="1"/>
  <c r="O422" i="41"/>
  <c r="P423" i="41"/>
  <c r="X423" i="41" s="1"/>
  <c r="O430" i="41"/>
  <c r="P431" i="41"/>
  <c r="X431" i="41" s="1"/>
  <c r="O438" i="41"/>
  <c r="P439" i="41"/>
  <c r="X439" i="41" s="1"/>
  <c r="O446" i="41"/>
  <c r="P447" i="41"/>
  <c r="X447" i="41" s="1"/>
  <c r="O454" i="41"/>
  <c r="P455" i="41"/>
  <c r="X455" i="41" s="1"/>
  <c r="O120" i="41"/>
  <c r="O125" i="41"/>
  <c r="P149" i="41"/>
  <c r="X149" i="41" s="1"/>
  <c r="O164" i="41"/>
  <c r="P193" i="41"/>
  <c r="X193" i="41" s="1"/>
  <c r="P198" i="41"/>
  <c r="X198" i="41" s="1"/>
  <c r="O208" i="41"/>
  <c r="O213" i="41"/>
  <c r="P237" i="41"/>
  <c r="X237" i="41" s="1"/>
  <c r="P281" i="41"/>
  <c r="X281" i="41" s="1"/>
  <c r="P286" i="41"/>
  <c r="X286" i="41" s="1"/>
  <c r="O302" i="41"/>
  <c r="P311" i="41"/>
  <c r="X311" i="41" s="1"/>
  <c r="O313" i="41"/>
  <c r="O325" i="41"/>
  <c r="P326" i="41"/>
  <c r="X326" i="41" s="1"/>
  <c r="O333" i="41"/>
  <c r="P334" i="41"/>
  <c r="X334" i="41" s="1"/>
  <c r="O341" i="41"/>
  <c r="P342" i="41"/>
  <c r="X342" i="41" s="1"/>
  <c r="O349" i="41"/>
  <c r="P350" i="41"/>
  <c r="X350" i="41" s="1"/>
  <c r="O357" i="41"/>
  <c r="P358" i="41"/>
  <c r="X358" i="41" s="1"/>
  <c r="O365" i="41"/>
  <c r="P366" i="41"/>
  <c r="X366" i="41" s="1"/>
  <c r="O373" i="41"/>
  <c r="P374" i="41"/>
  <c r="X374" i="41" s="1"/>
  <c r="O381" i="41"/>
  <c r="P382" i="41"/>
  <c r="X382" i="41" s="1"/>
  <c r="O389" i="41"/>
  <c r="P390" i="41"/>
  <c r="X390" i="41" s="1"/>
  <c r="O397" i="41"/>
  <c r="P398" i="41"/>
  <c r="X398" i="41" s="1"/>
  <c r="O405" i="41"/>
  <c r="P406" i="41"/>
  <c r="X406" i="41" s="1"/>
  <c r="O413" i="41"/>
  <c r="P414" i="41"/>
  <c r="X414" i="41" s="1"/>
  <c r="O421" i="41"/>
  <c r="P422" i="41"/>
  <c r="X422" i="41" s="1"/>
  <c r="O429" i="41"/>
  <c r="P430" i="41"/>
  <c r="X430" i="41" s="1"/>
  <c r="O437" i="41"/>
  <c r="P438" i="41"/>
  <c r="X438" i="41" s="1"/>
  <c r="O445" i="41"/>
  <c r="P446" i="41"/>
  <c r="X446" i="41" s="1"/>
  <c r="O453" i="41"/>
  <c r="P454" i="41"/>
  <c r="X454" i="41" s="1"/>
  <c r="O461" i="41"/>
  <c r="P462" i="41"/>
  <c r="X462" i="41" s="1"/>
  <c r="O469" i="41"/>
  <c r="P470" i="41"/>
  <c r="X470" i="41" s="1"/>
  <c r="O477" i="41"/>
  <c r="P478" i="41"/>
  <c r="X478" i="41" s="1"/>
  <c r="O485" i="41"/>
  <c r="P486" i="41"/>
  <c r="X486" i="41" s="1"/>
  <c r="O493" i="41"/>
  <c r="P494" i="41"/>
  <c r="X494" i="41" s="1"/>
  <c r="O501" i="41"/>
  <c r="P502" i="41"/>
  <c r="X502" i="41" s="1"/>
  <c r="O509" i="41"/>
  <c r="P510" i="41"/>
  <c r="X510" i="41" s="1"/>
  <c r="O517" i="41"/>
  <c r="P518" i="41"/>
  <c r="X518" i="41" s="1"/>
  <c r="O525" i="41"/>
  <c r="P526" i="41"/>
  <c r="X526" i="41" s="1"/>
  <c r="O533" i="41"/>
  <c r="P534" i="41"/>
  <c r="X534" i="41" s="1"/>
  <c r="O277" i="41"/>
  <c r="P302" i="41"/>
  <c r="X302" i="41" s="1"/>
  <c r="O364" i="41"/>
  <c r="P373" i="41"/>
  <c r="X373" i="41" s="1"/>
  <c r="O428" i="41"/>
  <c r="P437" i="41"/>
  <c r="X437" i="41" s="1"/>
  <c r="O458" i="41"/>
  <c r="O460" i="41"/>
  <c r="P467" i="41"/>
  <c r="X467" i="41" s="1"/>
  <c r="P469" i="41"/>
  <c r="X469" i="41" s="1"/>
  <c r="O471" i="41"/>
  <c r="P480" i="41"/>
  <c r="X480" i="41" s="1"/>
  <c r="O491" i="41"/>
  <c r="P500" i="41"/>
  <c r="X500" i="41" s="1"/>
  <c r="O502" i="41"/>
  <c r="P511" i="41"/>
  <c r="X511" i="41" s="1"/>
  <c r="O522" i="41"/>
  <c r="O524" i="41"/>
  <c r="P531" i="41"/>
  <c r="X531" i="41" s="1"/>
  <c r="P533" i="41"/>
  <c r="X533" i="41" s="1"/>
  <c r="O535" i="41"/>
  <c r="O544" i="41"/>
  <c r="P545" i="41"/>
  <c r="X545" i="41" s="1"/>
  <c r="O552" i="41"/>
  <c r="P553" i="41"/>
  <c r="X553" i="41" s="1"/>
  <c r="O560" i="41"/>
  <c r="P561" i="41"/>
  <c r="X561" i="41" s="1"/>
  <c r="O568" i="41"/>
  <c r="P569" i="41"/>
  <c r="X569" i="41" s="1"/>
  <c r="P304" i="41"/>
  <c r="X304" i="41" s="1"/>
  <c r="O356" i="41"/>
  <c r="P365" i="41"/>
  <c r="X365" i="41" s="1"/>
  <c r="O420" i="41"/>
  <c r="P429" i="41"/>
  <c r="X429" i="41" s="1"/>
  <c r="P456" i="41"/>
  <c r="X456" i="41" s="1"/>
  <c r="P460" i="41"/>
  <c r="X460" i="41" s="1"/>
  <c r="O462" i="41"/>
  <c r="P471" i="41"/>
  <c r="X471" i="41" s="1"/>
  <c r="O482" i="41"/>
  <c r="O484" i="41"/>
  <c r="P491" i="41"/>
  <c r="X491" i="41" s="1"/>
  <c r="P493" i="41"/>
  <c r="X493" i="41" s="1"/>
  <c r="O495" i="41"/>
  <c r="P504" i="41"/>
  <c r="X504" i="41" s="1"/>
  <c r="O515" i="41"/>
  <c r="P524" i="41"/>
  <c r="X524" i="41" s="1"/>
  <c r="O526" i="41"/>
  <c r="P535" i="41"/>
  <c r="X535" i="41" s="1"/>
  <c r="O543" i="41"/>
  <c r="P544" i="41"/>
  <c r="X544" i="41" s="1"/>
  <c r="O551" i="41"/>
  <c r="P552" i="41"/>
  <c r="X552" i="41" s="1"/>
  <c r="O559" i="41"/>
  <c r="P560" i="41"/>
  <c r="X560" i="41" s="1"/>
  <c r="O567" i="41"/>
  <c r="P568" i="41"/>
  <c r="X568" i="41" s="1"/>
  <c r="O444" i="41"/>
  <c r="O540" i="41"/>
  <c r="P555" i="41"/>
  <c r="X555" i="41" s="1"/>
  <c r="P563" i="41"/>
  <c r="X563" i="41" s="1"/>
  <c r="P169" i="41"/>
  <c r="X169" i="41" s="1"/>
  <c r="O306" i="41"/>
  <c r="P320" i="41"/>
  <c r="X320" i="41" s="1"/>
  <c r="O348" i="41"/>
  <c r="P357" i="41"/>
  <c r="X357" i="41" s="1"/>
  <c r="O412" i="41"/>
  <c r="P421" i="41"/>
  <c r="X421" i="41" s="1"/>
  <c r="P464" i="41"/>
  <c r="X464" i="41" s="1"/>
  <c r="O475" i="41"/>
  <c r="P484" i="41"/>
  <c r="X484" i="41" s="1"/>
  <c r="O486" i="41"/>
  <c r="P495" i="41"/>
  <c r="X495" i="41" s="1"/>
  <c r="O506" i="41"/>
  <c r="O508" i="41"/>
  <c r="P515" i="41"/>
  <c r="X515" i="41" s="1"/>
  <c r="P517" i="41"/>
  <c r="X517" i="41" s="1"/>
  <c r="O519" i="41"/>
  <c r="P528" i="41"/>
  <c r="X528" i="41" s="1"/>
  <c r="O539" i="41"/>
  <c r="O542" i="41"/>
  <c r="P543" i="41"/>
  <c r="X543" i="41" s="1"/>
  <c r="O550" i="41"/>
  <c r="P551" i="41"/>
  <c r="X551" i="41" s="1"/>
  <c r="O558" i="41"/>
  <c r="P559" i="41"/>
  <c r="X559" i="41" s="1"/>
  <c r="O566" i="41"/>
  <c r="P567" i="41"/>
  <c r="X567" i="41" s="1"/>
  <c r="P516" i="41"/>
  <c r="X516" i="41" s="1"/>
  <c r="P527" i="41"/>
  <c r="X527" i="41" s="1"/>
  <c r="P213" i="41"/>
  <c r="X213" i="41" s="1"/>
  <c r="O340" i="41"/>
  <c r="P349" i="41"/>
  <c r="X349" i="41" s="1"/>
  <c r="O404" i="41"/>
  <c r="P413" i="41"/>
  <c r="X413" i="41" s="1"/>
  <c r="O466" i="41"/>
  <c r="O468" i="41"/>
  <c r="P475" i="41"/>
  <c r="X475" i="41" s="1"/>
  <c r="P477" i="41"/>
  <c r="X477" i="41" s="1"/>
  <c r="O479" i="41"/>
  <c r="P488" i="41"/>
  <c r="X488" i="41" s="1"/>
  <c r="O499" i="41"/>
  <c r="P508" i="41"/>
  <c r="X508" i="41" s="1"/>
  <c r="O510" i="41"/>
  <c r="P519" i="41"/>
  <c r="X519" i="41" s="1"/>
  <c r="O530" i="41"/>
  <c r="O532" i="41"/>
  <c r="P539" i="41"/>
  <c r="X539" i="41" s="1"/>
  <c r="O541" i="41"/>
  <c r="P542" i="41"/>
  <c r="X542" i="41" s="1"/>
  <c r="O549" i="41"/>
  <c r="P550" i="41"/>
  <c r="X550" i="41" s="1"/>
  <c r="O557" i="41"/>
  <c r="P558" i="41"/>
  <c r="X558" i="41" s="1"/>
  <c r="O565" i="41"/>
  <c r="P566" i="41"/>
  <c r="X566" i="41" s="1"/>
  <c r="O228" i="41"/>
  <c r="O380" i="41"/>
  <c r="P389" i="41"/>
  <c r="X389" i="41" s="1"/>
  <c r="P453" i="41"/>
  <c r="X453" i="41" s="1"/>
  <c r="O476" i="41"/>
  <c r="O487" i="41"/>
  <c r="P496" i="41"/>
  <c r="X496" i="41" s="1"/>
  <c r="O538" i="41"/>
  <c r="O546" i="41"/>
  <c r="O140" i="41"/>
  <c r="P257" i="41"/>
  <c r="X257" i="41" s="1"/>
  <c r="O295" i="41"/>
  <c r="O332" i="41"/>
  <c r="P341" i="41"/>
  <c r="X341" i="41" s="1"/>
  <c r="O396" i="41"/>
  <c r="P405" i="41"/>
  <c r="X405" i="41" s="1"/>
  <c r="O459" i="41"/>
  <c r="P468" i="41"/>
  <c r="X468" i="41" s="1"/>
  <c r="O470" i="41"/>
  <c r="P479" i="41"/>
  <c r="X479" i="41" s="1"/>
  <c r="O490" i="41"/>
  <c r="O492" i="41"/>
  <c r="P499" i="41"/>
  <c r="X499" i="41" s="1"/>
  <c r="P501" i="41"/>
  <c r="X501" i="41" s="1"/>
  <c r="O503" i="41"/>
  <c r="P512" i="41"/>
  <c r="X512" i="41" s="1"/>
  <c r="O523" i="41"/>
  <c r="P532" i="41"/>
  <c r="X532" i="41" s="1"/>
  <c r="O534" i="41"/>
  <c r="P541" i="41"/>
  <c r="X541" i="41" s="1"/>
  <c r="O548" i="41"/>
  <c r="P549" i="41"/>
  <c r="X549" i="41" s="1"/>
  <c r="O556" i="41"/>
  <c r="P557" i="41"/>
  <c r="X557" i="41" s="1"/>
  <c r="O564" i="41"/>
  <c r="P565" i="41"/>
  <c r="X565" i="41" s="1"/>
  <c r="O189" i="41"/>
  <c r="P463" i="41"/>
  <c r="X463" i="41" s="1"/>
  <c r="P485" i="41"/>
  <c r="X485" i="41" s="1"/>
  <c r="O184" i="41"/>
  <c r="P262" i="41"/>
  <c r="X262" i="41" s="1"/>
  <c r="O324" i="41"/>
  <c r="P333" i="41"/>
  <c r="X333" i="41" s="1"/>
  <c r="O388" i="41"/>
  <c r="P397" i="41"/>
  <c r="X397" i="41" s="1"/>
  <c r="O452" i="41"/>
  <c r="P459" i="41"/>
  <c r="X459" i="41" s="1"/>
  <c r="P461" i="41"/>
  <c r="X461" i="41" s="1"/>
  <c r="O463" i="41"/>
  <c r="P472" i="41"/>
  <c r="X472" i="41" s="1"/>
  <c r="O483" i="41"/>
  <c r="P492" i="41"/>
  <c r="X492" i="41" s="1"/>
  <c r="O494" i="41"/>
  <c r="P503" i="41"/>
  <c r="X503" i="41" s="1"/>
  <c r="O514" i="41"/>
  <c r="O516" i="41"/>
  <c r="P523" i="41"/>
  <c r="X523" i="41" s="1"/>
  <c r="P525" i="41"/>
  <c r="X525" i="41" s="1"/>
  <c r="O527" i="41"/>
  <c r="P536" i="41"/>
  <c r="X536" i="41" s="1"/>
  <c r="O547" i="41"/>
  <c r="P548" i="41"/>
  <c r="X548" i="41" s="1"/>
  <c r="O555" i="41"/>
  <c r="P556" i="41"/>
  <c r="X556" i="41" s="1"/>
  <c r="O563" i="41"/>
  <c r="P564" i="41"/>
  <c r="X564" i="41" s="1"/>
  <c r="P150" i="41"/>
  <c r="X150" i="41" s="1"/>
  <c r="O507" i="41"/>
  <c r="O272" i="41"/>
  <c r="P315" i="41"/>
  <c r="X315" i="41" s="1"/>
  <c r="O372" i="41"/>
  <c r="P381" i="41"/>
  <c r="X381" i="41" s="1"/>
  <c r="O436" i="41"/>
  <c r="P445" i="41"/>
  <c r="X445" i="41" s="1"/>
  <c r="O467" i="41"/>
  <c r="P476" i="41"/>
  <c r="X476" i="41" s="1"/>
  <c r="O478" i="41"/>
  <c r="P487" i="41"/>
  <c r="X487" i="41" s="1"/>
  <c r="O498" i="41"/>
  <c r="O500" i="41"/>
  <c r="P507" i="41"/>
  <c r="X507" i="41" s="1"/>
  <c r="P509" i="41"/>
  <c r="X509" i="41" s="1"/>
  <c r="O511" i="41"/>
  <c r="P520" i="41"/>
  <c r="X520" i="41" s="1"/>
  <c r="O531" i="41"/>
  <c r="P540" i="41"/>
  <c r="X540" i="41" s="1"/>
  <c r="O545" i="41"/>
  <c r="P546" i="41"/>
  <c r="X546" i="41" s="1"/>
  <c r="O553" i="41"/>
  <c r="P554" i="41"/>
  <c r="X554" i="41" s="1"/>
  <c r="O561" i="41"/>
  <c r="P562" i="41"/>
  <c r="X562" i="41" s="1"/>
  <c r="O569" i="41"/>
  <c r="P325" i="41"/>
  <c r="X325" i="41" s="1"/>
  <c r="O474" i="41"/>
  <c r="P483" i="41"/>
  <c r="X483" i="41" s="1"/>
  <c r="O518" i="41"/>
  <c r="P547" i="41"/>
  <c r="X547" i="41" s="1"/>
  <c r="O554" i="41"/>
  <c r="O562" i="41"/>
  <c r="R190" i="41"/>
  <c r="Y190" i="41" s="1"/>
  <c r="R108" i="41"/>
  <c r="Y108" i="41" s="1"/>
  <c r="R230" i="41"/>
  <c r="Y230" i="41" s="1"/>
  <c r="R249" i="41"/>
  <c r="Y249" i="41" s="1"/>
  <c r="R53" i="41"/>
  <c r="Y53" i="41" s="1"/>
  <c r="R39" i="41"/>
  <c r="Y39" i="41" s="1"/>
  <c r="R56" i="41"/>
  <c r="Y56" i="41" s="1"/>
  <c r="C64" i="30" l="1"/>
  <c r="C65" i="30" s="1"/>
  <c r="C66" i="30" s="1"/>
  <c r="C67" i="30" s="1"/>
  <c r="R229" i="41"/>
  <c r="Y229" i="41" s="1"/>
  <c r="R203" i="41"/>
  <c r="Y203" i="41" s="1"/>
  <c r="R146" i="41"/>
  <c r="Y146" i="41" s="1"/>
  <c r="R63" i="41"/>
  <c r="Y63" i="41" s="1"/>
  <c r="R340" i="41"/>
  <c r="Y340" i="41" s="1"/>
  <c r="R205" i="41"/>
  <c r="Y205" i="41" s="1"/>
  <c r="R212" i="41"/>
  <c r="Y212" i="41" s="1"/>
  <c r="R104" i="41"/>
  <c r="Y104" i="41" s="1"/>
  <c r="R138" i="41"/>
  <c r="Y138" i="41" s="1"/>
  <c r="R257" i="41"/>
  <c r="Y257" i="41" s="1"/>
  <c r="R206" i="41"/>
  <c r="Y206" i="41" s="1"/>
  <c r="R250" i="41"/>
  <c r="Y250" i="41" s="1"/>
  <c r="R224" i="41"/>
  <c r="Y224" i="41" s="1"/>
  <c r="R238" i="41"/>
  <c r="Y238" i="41" s="1"/>
  <c r="R122" i="41"/>
  <c r="Y122" i="41" s="1"/>
  <c r="R316" i="41"/>
  <c r="Y316" i="41" s="1"/>
  <c r="R312" i="41"/>
  <c r="Y312" i="41" s="1"/>
  <c r="R292" i="41"/>
  <c r="Y292" i="41" s="1"/>
  <c r="R266" i="41"/>
  <c r="Y266" i="41" s="1"/>
  <c r="R267" i="41"/>
  <c r="Y267" i="41" s="1"/>
  <c r="R156" i="41"/>
  <c r="Y156" i="41" s="1"/>
  <c r="R102" i="41"/>
  <c r="Y102" i="41" s="1"/>
  <c r="R291" i="41"/>
  <c r="Y291" i="41" s="1"/>
  <c r="R103" i="41"/>
  <c r="Y103" i="41" s="1"/>
  <c r="R105" i="41"/>
  <c r="Y105" i="41" s="1"/>
  <c r="R185" i="41"/>
  <c r="Y185" i="41" s="1"/>
  <c r="R139" i="41"/>
  <c r="Y139" i="41" s="1"/>
  <c r="R191" i="41"/>
  <c r="Y191" i="41" s="1"/>
  <c r="R96" i="41"/>
  <c r="Y96" i="41" s="1"/>
  <c r="R184" i="41"/>
  <c r="Y184" i="41" s="1"/>
  <c r="R299" i="41"/>
  <c r="Y299" i="41" s="1"/>
  <c r="R270" i="41"/>
  <c r="Y270" i="41" s="1"/>
  <c r="R198" i="41"/>
  <c r="Y198" i="41" s="1"/>
  <c r="R534" i="41"/>
  <c r="Y534" i="41" s="1"/>
  <c r="R173" i="41"/>
  <c r="Y173" i="41" s="1"/>
  <c r="R303" i="41"/>
  <c r="Y303" i="41" s="1"/>
  <c r="R252" i="41"/>
  <c r="Y252" i="41" s="1"/>
  <c r="R253" i="41"/>
  <c r="Y253" i="41" s="1"/>
  <c r="R125" i="41"/>
  <c r="Y125" i="41" s="1"/>
  <c r="R86" i="41"/>
  <c r="Y86" i="41" s="1"/>
  <c r="R463" i="41"/>
  <c r="Y463" i="41" s="1"/>
  <c r="R354" i="41"/>
  <c r="Y354" i="41" s="1"/>
  <c r="R187" i="41"/>
  <c r="Y187" i="41" s="1"/>
  <c r="R176" i="41"/>
  <c r="Y176" i="41" s="1"/>
  <c r="R271" i="41"/>
  <c r="Y271" i="41" s="1"/>
  <c r="R171" i="41"/>
  <c r="Y171" i="41" s="1"/>
  <c r="R341" i="41"/>
  <c r="Y341" i="41" s="1"/>
  <c r="R417" i="41"/>
  <c r="Y417" i="41" s="1"/>
  <c r="R237" i="41"/>
  <c r="Y237" i="41" s="1"/>
  <c r="R520" i="41"/>
  <c r="Y520" i="41" s="1"/>
  <c r="R297" i="41"/>
  <c r="Y297" i="41" s="1"/>
  <c r="R228" i="41"/>
  <c r="Y228" i="41" s="1"/>
  <c r="R204" i="41"/>
  <c r="Y204" i="41" s="1"/>
  <c r="R101" i="41"/>
  <c r="Y101" i="41" s="1"/>
  <c r="R61" i="41"/>
  <c r="Y61" i="41" s="1"/>
  <c r="R214" i="41"/>
  <c r="Y214" i="41" s="1"/>
  <c r="R311" i="41"/>
  <c r="Y311" i="41" s="1"/>
  <c r="R99" i="41"/>
  <c r="Y99" i="41" s="1"/>
  <c r="R235" i="41"/>
  <c r="Y235" i="41" s="1"/>
  <c r="R192" i="41"/>
  <c r="Y192" i="41" s="1"/>
  <c r="R225" i="41"/>
  <c r="Y225" i="41" s="1"/>
  <c r="R325" i="41"/>
  <c r="Y325" i="41" s="1"/>
  <c r="R136" i="41"/>
  <c r="Y136" i="41" s="1"/>
  <c r="R201" i="41"/>
  <c r="Y201" i="41" s="1"/>
  <c r="R202" i="41"/>
  <c r="Y202" i="41" s="1"/>
  <c r="R37" i="41"/>
  <c r="Y37" i="41" s="1"/>
  <c r="R38" i="41"/>
  <c r="Y38" i="41" s="1"/>
  <c r="R23" i="41"/>
  <c r="Y23" i="41" s="1"/>
  <c r="R73" i="41"/>
  <c r="Y73" i="41" s="1"/>
  <c r="R74" i="41"/>
  <c r="Y74" i="41" s="1"/>
  <c r="R107" i="41"/>
  <c r="Y107" i="41" s="1"/>
  <c r="R27" i="41"/>
  <c r="Y27" i="41" s="1"/>
  <c r="R262" i="41"/>
  <c r="Y262" i="41" s="1"/>
  <c r="R328" i="41"/>
  <c r="Y328" i="41" s="1"/>
  <c r="R165" i="41"/>
  <c r="Y165" i="41" s="1"/>
  <c r="R36" i="41"/>
  <c r="Y36" i="41" s="1"/>
  <c r="R240" i="41"/>
  <c r="Y240" i="41" s="1"/>
  <c r="R543" i="41"/>
  <c r="Y543" i="41" s="1"/>
  <c r="R189" i="41"/>
  <c r="Y189" i="41" s="1"/>
  <c r="R402" i="41"/>
  <c r="Y402" i="41" s="1"/>
  <c r="R217" i="41"/>
  <c r="Y217" i="41" s="1"/>
  <c r="R339" i="41"/>
  <c r="Y339" i="41" s="1"/>
  <c r="R374" i="41"/>
  <c r="Y374" i="41" s="1"/>
  <c r="R135" i="41"/>
  <c r="Y135" i="41" s="1"/>
  <c r="R129" i="41"/>
  <c r="Y129" i="41" s="1"/>
  <c r="R256" i="41"/>
  <c r="Y256" i="41" s="1"/>
  <c r="R163" i="41"/>
  <c r="Y163" i="41" s="1"/>
  <c r="R338" i="41"/>
  <c r="Y338" i="41" s="1"/>
  <c r="R268" i="41"/>
  <c r="Y268" i="41" s="1"/>
  <c r="R404" i="41"/>
  <c r="Y404" i="41" s="1"/>
  <c r="R333" i="41"/>
  <c r="Y333" i="41" s="1"/>
  <c r="R265" i="41"/>
  <c r="Y265" i="41" s="1"/>
  <c r="R137" i="41"/>
  <c r="Y137" i="41" s="1"/>
  <c r="R145" i="41"/>
  <c r="Y145" i="41" s="1"/>
  <c r="R290" i="41"/>
  <c r="Y290" i="41" s="1"/>
  <c r="R258" i="41"/>
  <c r="Y258" i="41" s="1"/>
  <c r="R226" i="41"/>
  <c r="Y226" i="41" s="1"/>
  <c r="R130" i="41"/>
  <c r="Y130" i="41" s="1"/>
  <c r="R109" i="41"/>
  <c r="Y109" i="41" s="1"/>
  <c r="R77" i="41"/>
  <c r="Y77" i="41" s="1"/>
  <c r="R94" i="41"/>
  <c r="Y94" i="41" s="1"/>
  <c r="R78" i="41"/>
  <c r="Y78" i="41" s="1"/>
  <c r="R62" i="41"/>
  <c r="Y62" i="41" s="1"/>
  <c r="R111" i="41"/>
  <c r="Y111" i="41" s="1"/>
  <c r="R79" i="41"/>
  <c r="Y79" i="41" s="1"/>
  <c r="R15" i="41"/>
  <c r="Y15" i="41" s="1"/>
  <c r="R16" i="41"/>
  <c r="Y16" i="41" s="1"/>
  <c r="R97" i="41"/>
  <c r="Y97" i="41" s="1"/>
  <c r="R49" i="41"/>
  <c r="Y49" i="41" s="1"/>
  <c r="R34" i="41"/>
  <c r="Y34" i="41" s="1"/>
  <c r="R35" i="41"/>
  <c r="Y35" i="41" s="1"/>
  <c r="R19" i="41"/>
  <c r="Y19" i="41" s="1"/>
  <c r="P14" i="41"/>
  <c r="X14" i="41" s="1"/>
  <c r="O14" i="41"/>
  <c r="R330" i="41"/>
  <c r="Y330" i="41" s="1"/>
  <c r="R141" i="41"/>
  <c r="Y141" i="41" s="1"/>
  <c r="R200" i="41"/>
  <c r="Y200" i="41" s="1"/>
  <c r="R289" i="41"/>
  <c r="Y289" i="41" s="1"/>
  <c r="R305" i="41"/>
  <c r="Y305" i="41" s="1"/>
  <c r="R143" i="41"/>
  <c r="Y143" i="41" s="1"/>
  <c r="R113" i="41"/>
  <c r="Y113" i="41" s="1"/>
  <c r="R169" i="41"/>
  <c r="Y169" i="41" s="1"/>
  <c r="R248" i="41"/>
  <c r="Y248" i="41" s="1"/>
  <c r="R415" i="41"/>
  <c r="Y415" i="41" s="1"/>
  <c r="R563" i="41"/>
  <c r="Y563" i="41" s="1"/>
  <c r="R536" i="41" l="1"/>
  <c r="Y536" i="41" s="1"/>
  <c r="R375" i="41"/>
  <c r="Y375" i="41" s="1"/>
  <c r="R351" i="41"/>
  <c r="Y351" i="41" s="1"/>
  <c r="R370" i="41"/>
  <c r="Y370" i="41" s="1"/>
  <c r="R416" i="41"/>
  <c r="Y416" i="41" s="1"/>
  <c r="R361" i="41"/>
  <c r="Y361" i="41" s="1"/>
  <c r="R384" i="41"/>
  <c r="Y384" i="41" s="1"/>
  <c r="R523" i="41"/>
  <c r="Y523" i="41" s="1"/>
  <c r="R383" i="41"/>
  <c r="Y383" i="41" s="1"/>
  <c r="R552" i="41"/>
  <c r="Y552" i="41" s="1"/>
  <c r="R418" i="41"/>
  <c r="Y418" i="41" s="1"/>
  <c r="R369" i="41"/>
  <c r="Y369" i="41" s="1"/>
  <c r="R348" i="41"/>
  <c r="Y348" i="41" s="1"/>
  <c r="R411" i="41"/>
  <c r="Y411" i="41" s="1"/>
  <c r="R441" i="41"/>
  <c r="Y441" i="41" s="1"/>
  <c r="R550" i="41"/>
  <c r="Y550" i="41" s="1"/>
  <c r="R406" i="41"/>
  <c r="Y406" i="41" s="1"/>
  <c r="R565" i="41"/>
  <c r="Y565" i="41" s="1"/>
  <c r="R522" i="41"/>
  <c r="Y522" i="41" s="1"/>
  <c r="R494" i="41"/>
  <c r="Y494" i="41" s="1"/>
  <c r="R459" i="41"/>
  <c r="Y459" i="41" s="1"/>
  <c r="R349" i="41"/>
  <c r="Y349" i="41" s="1"/>
  <c r="R443" i="41"/>
  <c r="Y443" i="41" s="1"/>
  <c r="R509" i="41"/>
  <c r="Y509" i="41" s="1"/>
  <c r="R454" i="41"/>
  <c r="Y454" i="41" s="1"/>
  <c r="R334" i="41"/>
  <c r="Y334" i="41" s="1"/>
  <c r="R378" i="41"/>
  <c r="Y378" i="41" s="1"/>
  <c r="R331" i="41"/>
  <c r="Y331" i="41" s="1"/>
  <c r="R356" i="41"/>
  <c r="Y356" i="41" s="1"/>
  <c r="R510" i="41"/>
  <c r="Y510" i="41" s="1"/>
  <c r="R410" i="41"/>
  <c r="Y410" i="41" s="1"/>
  <c r="R376" i="41"/>
  <c r="Y376" i="41" s="1"/>
  <c r="R364" i="41"/>
  <c r="Y364" i="41" s="1"/>
  <c r="R472" i="41"/>
  <c r="Y472" i="41" s="1"/>
  <c r="R430" i="41"/>
  <c r="Y430" i="41" s="1"/>
  <c r="R398" i="41"/>
  <c r="Y398" i="41" s="1"/>
  <c r="R484" i="41"/>
  <c r="Y484" i="41" s="1"/>
  <c r="R462" i="41"/>
  <c r="Y462" i="41" s="1"/>
  <c r="R362" i="41"/>
  <c r="Y362" i="41" s="1"/>
  <c r="R403" i="41"/>
  <c r="Y403" i="41" s="1"/>
  <c r="R537" i="41"/>
  <c r="Y537" i="41" s="1"/>
  <c r="R133" i="41"/>
  <c r="Y133" i="41" s="1"/>
  <c r="R381" i="41"/>
  <c r="Y381" i="41" s="1"/>
  <c r="R468" i="41"/>
  <c r="Y468" i="41" s="1"/>
  <c r="R89" i="41"/>
  <c r="Y89" i="41" s="1"/>
  <c r="R243" i="41"/>
  <c r="Y243" i="41" s="1"/>
  <c r="R119" i="41"/>
  <c r="Y119" i="41" s="1"/>
  <c r="R513" i="41"/>
  <c r="Y513" i="41" s="1"/>
  <c r="R437" i="41"/>
  <c r="Y437" i="41" s="1"/>
  <c r="R67" i="41"/>
  <c r="Y67" i="41" s="1"/>
  <c r="R275" i="41"/>
  <c r="Y275" i="41" s="1"/>
  <c r="R155" i="41"/>
  <c r="Y155" i="41" s="1"/>
  <c r="R161" i="41"/>
  <c r="Y161" i="41" s="1"/>
  <c r="R396" i="41"/>
  <c r="Y396" i="41" s="1"/>
  <c r="R76" i="41"/>
  <c r="Y76" i="41" s="1"/>
  <c r="R245" i="41"/>
  <c r="Y245" i="41" s="1"/>
  <c r="R336" i="41"/>
  <c r="Y336" i="41" s="1"/>
  <c r="R282" i="41"/>
  <c r="Y282" i="41" s="1"/>
  <c r="R315" i="41"/>
  <c r="Y315" i="41" s="1"/>
  <c r="R121" i="41"/>
  <c r="Y121" i="41" s="1"/>
  <c r="R194" i="41"/>
  <c r="Y194" i="41" s="1"/>
  <c r="R391" i="41"/>
  <c r="Y391" i="41" s="1"/>
  <c r="R301" i="41"/>
  <c r="Y301" i="41" s="1"/>
  <c r="R345" i="41"/>
  <c r="Y345" i="41" s="1"/>
  <c r="R307" i="41"/>
  <c r="Y307" i="41" s="1"/>
  <c r="R260" i="41"/>
  <c r="Y260" i="41" s="1"/>
  <c r="R216" i="41"/>
  <c r="Y216" i="41" s="1"/>
  <c r="R320" i="41"/>
  <c r="Y320" i="41" s="1"/>
  <c r="R428" i="41"/>
  <c r="Y428" i="41" s="1"/>
  <c r="R211" i="41"/>
  <c r="Y211" i="41" s="1"/>
  <c r="R373" i="41"/>
  <c r="Y373" i="41" s="1"/>
  <c r="R223" i="41"/>
  <c r="Y223" i="41" s="1"/>
  <c r="R413" i="41"/>
  <c r="Y413" i="41" s="1"/>
  <c r="R476" i="41"/>
  <c r="Y476" i="41" s="1"/>
  <c r="R72" i="41"/>
  <c r="Y72" i="41" s="1"/>
  <c r="R448" i="41"/>
  <c r="Y448" i="41" s="1"/>
  <c r="R221" i="41"/>
  <c r="Y221" i="41" s="1"/>
  <c r="R180" i="41"/>
  <c r="Y180" i="41" s="1"/>
  <c r="R280" i="41"/>
  <c r="Y280" i="41" s="1"/>
  <c r="R33" i="41"/>
  <c r="Y33" i="41" s="1"/>
  <c r="R532" i="41"/>
  <c r="Y532" i="41" s="1"/>
  <c r="R368" i="41"/>
  <c r="Y368" i="41" s="1"/>
  <c r="R48" i="41"/>
  <c r="Y48" i="41" s="1"/>
  <c r="R516" i="41"/>
  <c r="Y516" i="41" s="1"/>
  <c r="R40" i="41"/>
  <c r="Y40" i="41" s="1"/>
  <c r="R538" i="41"/>
  <c r="Y538" i="41" s="1"/>
  <c r="R304" i="41"/>
  <c r="Y304" i="41" s="1"/>
  <c r="R148" i="41"/>
  <c r="Y148" i="41" s="1"/>
  <c r="R82" i="41"/>
  <c r="Y82" i="41" s="1"/>
  <c r="R433" i="41"/>
  <c r="Y433" i="41" s="1"/>
  <c r="R478" i="41"/>
  <c r="Y478" i="41" s="1"/>
  <c r="R41" i="41"/>
  <c r="Y41" i="41" s="1"/>
  <c r="R154" i="41"/>
  <c r="Y154" i="41" s="1"/>
  <c r="R286" i="41"/>
  <c r="Y286" i="41" s="1"/>
  <c r="R444" i="41"/>
  <c r="Y444" i="41" s="1"/>
  <c r="R81" i="41"/>
  <c r="Y81" i="41" s="1"/>
  <c r="R434" i="41"/>
  <c r="Y434" i="41" s="1"/>
  <c r="R466" i="41"/>
  <c r="Y466" i="41" s="1"/>
  <c r="R195" i="41"/>
  <c r="Y195" i="41" s="1"/>
  <c r="R425" i="41"/>
  <c r="Y425" i="41" s="1"/>
  <c r="R85" i="41"/>
  <c r="Y85" i="41" s="1"/>
  <c r="R46" i="41"/>
  <c r="Y46" i="41" s="1"/>
  <c r="R65" i="41"/>
  <c r="Y65" i="41" s="1"/>
  <c r="R142" i="41"/>
  <c r="Y142" i="41" s="1"/>
  <c r="R501" i="41"/>
  <c r="Y501" i="41" s="1"/>
  <c r="R29" i="41"/>
  <c r="Y29" i="41" s="1"/>
  <c r="R199" i="41"/>
  <c r="Y199" i="41" s="1"/>
  <c r="R66" i="41"/>
  <c r="Y66" i="41" s="1"/>
  <c r="R263" i="41"/>
  <c r="Y263" i="41" s="1"/>
  <c r="R469" i="41"/>
  <c r="Y469" i="41" s="1"/>
  <c r="R487" i="41"/>
  <c r="Y487" i="41" s="1"/>
  <c r="R52" i="41"/>
  <c r="Y52" i="41" s="1"/>
  <c r="R222" i="41"/>
  <c r="Y222" i="41" s="1"/>
  <c r="R407" i="41"/>
  <c r="Y407" i="41" s="1"/>
  <c r="R18" i="41"/>
  <c r="Y18" i="41" s="1"/>
  <c r="R475" i="41"/>
  <c r="Y475" i="41" s="1"/>
  <c r="R553" i="41"/>
  <c r="Y553" i="41" s="1"/>
  <c r="R360" i="41"/>
  <c r="Y360" i="41" s="1"/>
  <c r="R283" i="41"/>
  <c r="Y283" i="41" s="1"/>
  <c r="R385" i="41"/>
  <c r="Y385" i="41" s="1"/>
  <c r="R128" i="41"/>
  <c r="Y128" i="41" s="1"/>
  <c r="R188" i="41"/>
  <c r="Y188" i="41" s="1"/>
  <c r="R181" i="41"/>
  <c r="Y181" i="41" s="1"/>
  <c r="R239" i="41"/>
  <c r="Y239" i="41" s="1"/>
  <c r="R84" i="41"/>
  <c r="Y84" i="41" s="1"/>
  <c r="R220" i="41"/>
  <c r="Y220" i="41" s="1"/>
  <c r="R327" i="41"/>
  <c r="Y327" i="41" s="1"/>
  <c r="R460" i="41"/>
  <c r="Y460" i="41" s="1"/>
  <c r="R508" i="41"/>
  <c r="Y508" i="41" s="1"/>
  <c r="R483" i="41"/>
  <c r="Y483" i="41" s="1"/>
  <c r="R91" i="41"/>
  <c r="Y91" i="41" s="1"/>
  <c r="R28" i="41"/>
  <c r="Y28" i="41" s="1"/>
  <c r="R71" i="41"/>
  <c r="Y71" i="41" s="1"/>
  <c r="R337" i="41"/>
  <c r="Y337" i="41" s="1"/>
  <c r="R447" i="41"/>
  <c r="Y447" i="41" s="1"/>
  <c r="R424" i="41"/>
  <c r="Y424" i="41" s="1"/>
  <c r="R465" i="41"/>
  <c r="Y465" i="41" s="1"/>
  <c r="R346" i="41"/>
  <c r="Y346" i="41" s="1"/>
  <c r="R21" i="41"/>
  <c r="Y21" i="41" s="1"/>
  <c r="R408" i="41"/>
  <c r="Y408" i="41" s="1"/>
  <c r="R178" i="41"/>
  <c r="Y178" i="41" s="1"/>
  <c r="R287" i="41"/>
  <c r="Y287" i="41" s="1"/>
  <c r="R251" i="41"/>
  <c r="Y251" i="41" s="1"/>
  <c r="R518" i="41"/>
  <c r="Y518" i="41" s="1"/>
  <c r="R393" i="41"/>
  <c r="Y393" i="41" s="1"/>
  <c r="R172" i="41"/>
  <c r="Y172" i="41" s="1"/>
  <c r="R355" i="41"/>
  <c r="Y355" i="41" s="1"/>
  <c r="R118" i="41"/>
  <c r="Y118" i="41" s="1"/>
  <c r="R540" i="41"/>
  <c r="Y540" i="41" s="1"/>
  <c r="R347" i="41"/>
  <c r="Y347" i="41" s="1"/>
  <c r="R457" i="41"/>
  <c r="Y457" i="41" s="1"/>
  <c r="R127" i="41"/>
  <c r="Y127" i="41" s="1"/>
  <c r="R554" i="41"/>
  <c r="Y554" i="41" s="1"/>
  <c r="R80" i="41"/>
  <c r="Y80" i="41" s="1"/>
  <c r="R350" i="41"/>
  <c r="Y350" i="41" s="1"/>
  <c r="R70" i="41"/>
  <c r="Y70" i="41" s="1"/>
  <c r="R140" i="41"/>
  <c r="Y140" i="41" s="1"/>
  <c r="R210" i="41"/>
  <c r="Y210" i="41" s="1"/>
  <c r="R497" i="41"/>
  <c r="Y497" i="41" s="1"/>
  <c r="R93" i="41"/>
  <c r="Y93" i="41" s="1"/>
  <c r="R567" i="41"/>
  <c r="Y567" i="41" s="1"/>
  <c r="R342" i="41"/>
  <c r="Y342" i="41" s="1"/>
  <c r="R273" i="41"/>
  <c r="Y273" i="41" s="1"/>
  <c r="R272" i="41"/>
  <c r="Y272" i="41" s="1"/>
  <c r="R186" i="41"/>
  <c r="Y186" i="41" s="1"/>
  <c r="R524" i="41"/>
  <c r="Y524" i="41" s="1"/>
  <c r="R231" i="41"/>
  <c r="Y231" i="41" s="1"/>
  <c r="R182" i="41"/>
  <c r="Y182" i="41" s="1"/>
  <c r="R371" i="41"/>
  <c r="Y371" i="41" s="1"/>
  <c r="R535" i="41"/>
  <c r="Y535" i="41" s="1"/>
  <c r="R124" i="41"/>
  <c r="Y124" i="41" s="1"/>
  <c r="R54" i="41"/>
  <c r="Y54" i="41" s="1"/>
  <c r="R507" i="41"/>
  <c r="Y507" i="41" s="1"/>
  <c r="R168" i="41"/>
  <c r="Y168" i="41" s="1"/>
  <c r="R317" i="41"/>
  <c r="Y317" i="41" s="1"/>
  <c r="R427" i="41"/>
  <c r="Y427" i="41" s="1"/>
  <c r="R208" i="41"/>
  <c r="Y208" i="41" s="1"/>
  <c r="R566" i="41"/>
  <c r="Y566" i="41" s="1"/>
  <c r="R314" i="41"/>
  <c r="Y314" i="41" s="1"/>
  <c r="R59" i="41"/>
  <c r="Y59" i="41" s="1"/>
  <c r="R490" i="41"/>
  <c r="Y490" i="41" s="1"/>
  <c r="R44" i="41"/>
  <c r="Y44" i="41" s="1"/>
  <c r="R285" i="41"/>
  <c r="Y285" i="41" s="1"/>
  <c r="R357" i="41"/>
  <c r="Y357" i="41" s="1"/>
  <c r="R68" i="41"/>
  <c r="Y68" i="41" s="1"/>
  <c r="R423" i="41"/>
  <c r="Y423" i="41" s="1"/>
  <c r="R394" i="41"/>
  <c r="Y394" i="41" s="1"/>
  <c r="R436" i="41"/>
  <c r="Y436" i="41" s="1"/>
  <c r="R83" i="41"/>
  <c r="Y83" i="41" s="1"/>
  <c r="R426" i="41"/>
  <c r="Y426" i="41" s="1"/>
  <c r="R564" i="41"/>
  <c r="Y564" i="41" s="1"/>
  <c r="R32" i="41"/>
  <c r="Y32" i="41" s="1"/>
  <c r="R367" i="41"/>
  <c r="Y367" i="41" s="1"/>
  <c r="R438" i="41"/>
  <c r="Y438" i="41" s="1"/>
  <c r="R395" i="41"/>
  <c r="Y395" i="41" s="1"/>
  <c r="R25" i="41"/>
  <c r="Y25" i="41" s="1"/>
  <c r="R546" i="41"/>
  <c r="Y546" i="41" s="1"/>
  <c r="R504" i="41"/>
  <c r="Y504" i="41" s="1"/>
  <c r="R131" i="41"/>
  <c r="Y131" i="41" s="1"/>
  <c r="R306" i="41"/>
  <c r="Y306" i="41" s="1"/>
  <c r="R343" i="41"/>
  <c r="Y343" i="41" s="1"/>
  <c r="R442" i="41"/>
  <c r="Y442" i="41" s="1"/>
  <c r="R26" i="41"/>
  <c r="Y26" i="41" s="1"/>
  <c r="R548" i="41"/>
  <c r="Y548" i="41" s="1"/>
  <c r="R422" i="41"/>
  <c r="Y422" i="41" s="1"/>
  <c r="R276" i="41"/>
  <c r="Y276" i="41" s="1"/>
  <c r="R132" i="41"/>
  <c r="Y132" i="41" s="1"/>
  <c r="R322" i="41"/>
  <c r="Y322" i="41" s="1"/>
  <c r="R521" i="41"/>
  <c r="Y521" i="41" s="1"/>
  <c r="R439" i="41"/>
  <c r="Y439" i="41" s="1"/>
  <c r="R69" i="41"/>
  <c r="Y69" i="41" s="1"/>
  <c r="R539" i="41"/>
  <c r="Y539" i="41" s="1"/>
  <c r="R64" i="41"/>
  <c r="Y64" i="41" s="1"/>
  <c r="R159" i="41"/>
  <c r="Y159" i="41" s="1"/>
  <c r="R22" i="41"/>
  <c r="Y22" i="41" s="1"/>
  <c r="R399" i="41"/>
  <c r="Y399" i="41" s="1"/>
  <c r="R429" i="41"/>
  <c r="Y429" i="41" s="1"/>
  <c r="R397" i="41"/>
  <c r="Y397" i="41" s="1"/>
  <c r="R533" i="41"/>
  <c r="Y533" i="41" s="1"/>
  <c r="R197" i="41"/>
  <c r="Y197" i="41" s="1"/>
  <c r="R114" i="41"/>
  <c r="Y114" i="41" s="1"/>
  <c r="R274" i="41"/>
  <c r="Y274" i="41" s="1"/>
  <c r="R95" i="41"/>
  <c r="Y95" i="41" s="1"/>
  <c r="R432" i="41"/>
  <c r="Y432" i="41" s="1"/>
  <c r="R112" i="41"/>
  <c r="Y112" i="41" s="1"/>
  <c r="R480" i="41"/>
  <c r="Y480" i="41" s="1"/>
  <c r="R569" i="41"/>
  <c r="Y569" i="41" s="1"/>
  <c r="R244" i="41"/>
  <c r="Y244" i="41" s="1"/>
  <c r="R486" i="41"/>
  <c r="Y486" i="41" s="1"/>
  <c r="R242" i="41"/>
  <c r="Y242" i="41" s="1"/>
  <c r="R174" i="41"/>
  <c r="Y174" i="41" s="1"/>
  <c r="R193" i="41"/>
  <c r="Y193" i="41" s="1"/>
  <c r="R414" i="41"/>
  <c r="Y414" i="41" s="1"/>
  <c r="R412" i="41"/>
  <c r="Y412" i="41" s="1"/>
  <c r="R390" i="41"/>
  <c r="Y390" i="41" s="1"/>
  <c r="R446" i="41"/>
  <c r="Y446" i="41" s="1"/>
  <c r="R560" i="41"/>
  <c r="Y560" i="41" s="1"/>
  <c r="R365" i="41"/>
  <c r="Y365" i="41" s="1"/>
  <c r="R207" i="41"/>
  <c r="Y207" i="41" s="1"/>
  <c r="R177" i="41"/>
  <c r="Y177" i="41" s="1"/>
  <c r="R196" i="41"/>
  <c r="Y196" i="41" s="1"/>
  <c r="R431" i="41"/>
  <c r="Y431" i="41" s="1"/>
  <c r="R281" i="41"/>
  <c r="Y281" i="41" s="1"/>
  <c r="R519" i="41"/>
  <c r="Y519" i="41" s="1"/>
  <c r="R419" i="41"/>
  <c r="Y419" i="41" s="1"/>
  <c r="R517" i="41"/>
  <c r="Y517" i="41" s="1"/>
  <c r="R170" i="41"/>
  <c r="Y170" i="41" s="1"/>
  <c r="R477" i="41"/>
  <c r="Y477" i="41" s="1"/>
  <c r="R377" i="41"/>
  <c r="Y377" i="41" s="1"/>
  <c r="R467" i="41"/>
  <c r="Y467" i="41" s="1"/>
  <c r="R110" i="41"/>
  <c r="Y110" i="41" s="1"/>
  <c r="R209" i="41"/>
  <c r="Y209" i="41" s="1"/>
  <c r="R332" i="41"/>
  <c r="Y332" i="41" s="1"/>
  <c r="R366" i="41"/>
  <c r="Y366" i="41" s="1"/>
  <c r="R359" i="41"/>
  <c r="Y359" i="41" s="1"/>
  <c r="R164" i="41"/>
  <c r="Y164" i="41" s="1"/>
  <c r="R92" i="41"/>
  <c r="Y92" i="41" s="1"/>
  <c r="R277" i="41"/>
  <c r="Y277" i="41" s="1"/>
  <c r="R382" i="41"/>
  <c r="Y382" i="41" s="1"/>
  <c r="R42" i="41"/>
  <c r="Y42" i="41" s="1"/>
  <c r="R120" i="41"/>
  <c r="Y120" i="41" s="1"/>
  <c r="R259" i="41"/>
  <c r="Y259" i="41" s="1"/>
  <c r="R493" i="41"/>
  <c r="Y493" i="41" s="1"/>
  <c r="R557" i="41"/>
  <c r="Y557" i="41" s="1"/>
  <c r="R335" i="41"/>
  <c r="Y335" i="41" s="1"/>
  <c r="R547" i="41"/>
  <c r="Y547" i="41" s="1"/>
  <c r="R458" i="41"/>
  <c r="Y458" i="41" s="1"/>
  <c r="R568" i="41"/>
  <c r="Y568" i="41" s="1"/>
  <c r="R88" i="41"/>
  <c r="Y88" i="41" s="1"/>
  <c r="R551" i="41"/>
  <c r="Y551" i="41" s="1"/>
  <c r="R158" i="41"/>
  <c r="Y158" i="41" s="1"/>
  <c r="R30" i="41"/>
  <c r="Y30" i="41" s="1"/>
  <c r="R379" i="41"/>
  <c r="Y379" i="41" s="1"/>
  <c r="R75" i="41"/>
  <c r="Y75" i="41" s="1"/>
  <c r="R123" i="41"/>
  <c r="Y123" i="41" s="1"/>
  <c r="R215" i="41"/>
  <c r="Y215" i="41" s="1"/>
  <c r="R485" i="41"/>
  <c r="Y485" i="41" s="1"/>
  <c r="R310" i="41"/>
  <c r="Y310" i="41" s="1"/>
  <c r="R449" i="41"/>
  <c r="Y449" i="41" s="1"/>
  <c r="R409" i="41"/>
  <c r="Y409" i="41" s="1"/>
  <c r="R117" i="41"/>
  <c r="Y117" i="41" s="1"/>
  <c r="R166" i="41"/>
  <c r="Y166" i="41" s="1"/>
  <c r="R160" i="41"/>
  <c r="Y160" i="41" s="1"/>
  <c r="R100" i="41"/>
  <c r="Y100" i="41" s="1"/>
  <c r="R302" i="41"/>
  <c r="Y302" i="41" s="1"/>
  <c r="R134" i="41"/>
  <c r="Y134" i="41" s="1"/>
  <c r="R420" i="41"/>
  <c r="Y420" i="41" s="1"/>
  <c r="R269" i="41"/>
  <c r="Y269" i="41" s="1"/>
  <c r="R298" i="41"/>
  <c r="Y298" i="41" s="1"/>
  <c r="R183" i="41"/>
  <c r="Y183" i="41" s="1"/>
  <c r="R50" i="41"/>
  <c r="Y50" i="41" s="1"/>
  <c r="R288" i="41"/>
  <c r="Y288" i="41" s="1"/>
  <c r="R525" i="41"/>
  <c r="Y525" i="41" s="1"/>
  <c r="R326" i="41"/>
  <c r="Y326" i="41" s="1"/>
  <c r="R352" i="41"/>
  <c r="Y352" i="41" s="1"/>
  <c r="R363" i="41"/>
  <c r="Y363" i="41" s="1"/>
  <c r="R353" i="41"/>
  <c r="Y353" i="41" s="1"/>
  <c r="R14" i="41"/>
  <c r="Y14" i="41" s="1"/>
  <c r="R236" i="41"/>
  <c r="Y236" i="41" s="1"/>
  <c r="R482" i="41"/>
  <c r="Y482" i="41" s="1"/>
  <c r="R116" i="41"/>
  <c r="Y116" i="41" s="1"/>
  <c r="R479" i="41"/>
  <c r="Y479" i="41" s="1"/>
  <c r="R149" i="41"/>
  <c r="Y149" i="41" s="1"/>
  <c r="R531" i="41"/>
  <c r="Y531" i="41" s="1"/>
  <c r="R392" i="41"/>
  <c r="Y392" i="41" s="1"/>
  <c r="R278" i="41"/>
  <c r="Y278" i="41" s="1"/>
  <c r="R562" i="41"/>
  <c r="Y562" i="41" s="1"/>
  <c r="R167" i="41"/>
  <c r="Y167" i="41" s="1"/>
  <c r="R179" i="41"/>
  <c r="Y179" i="41" s="1"/>
  <c r="R358" i="41"/>
  <c r="Y358" i="41" s="1"/>
  <c r="R500" i="41"/>
  <c r="Y500" i="41" s="1"/>
  <c r="R47" i="41"/>
  <c r="Y47" i="41" s="1"/>
  <c r="R464" i="41"/>
  <c r="Y464" i="41" s="1"/>
  <c r="R450" i="41"/>
  <c r="Y450" i="41" s="1"/>
  <c r="R247" i="41"/>
  <c r="Y247" i="41" s="1"/>
  <c r="R380" i="41"/>
  <c r="Y380" i="41" s="1"/>
  <c r="R329" i="41"/>
  <c r="Y329" i="41" s="1"/>
  <c r="R17" i="41"/>
  <c r="Y17" i="41" s="1"/>
  <c r="R232" i="41"/>
  <c r="Y232" i="41" s="1"/>
  <c r="R115" i="41"/>
  <c r="Y115" i="41" s="1"/>
  <c r="R246" i="41"/>
  <c r="Y246" i="41" s="1"/>
  <c r="R279" i="41"/>
  <c r="Y279" i="41" s="1"/>
  <c r="R319" i="41"/>
  <c r="Y319" i="41" s="1"/>
  <c r="R561" i="41"/>
  <c r="Y561" i="41" s="1"/>
  <c r="R549" i="41"/>
  <c r="Y549" i="41" s="1"/>
  <c r="R162" i="41"/>
  <c r="Y162" i="41" s="1"/>
  <c r="R445" i="41"/>
  <c r="Y445" i="41" s="1"/>
  <c r="R318" i="41"/>
  <c r="Y318" i="41" s="1"/>
  <c r="R313" i="41"/>
  <c r="Y313" i="41" s="1"/>
  <c r="R284" i="41"/>
  <c r="Y284" i="41" s="1"/>
  <c r="R405" i="41"/>
  <c r="Y405" i="41" s="1"/>
  <c r="R435" i="41"/>
  <c r="Y435" i="41" s="1"/>
  <c r="R372" i="41"/>
  <c r="Y372" i="41" s="1"/>
  <c r="R241" i="41"/>
  <c r="Y241" i="41" s="1"/>
  <c r="R87" i="41"/>
  <c r="Y87" i="41" s="1"/>
  <c r="R421" i="41"/>
  <c r="Y421" i="41" s="1"/>
  <c r="R528" i="41"/>
  <c r="Y528" i="41" s="1"/>
  <c r="R261" i="41"/>
  <c r="Y261" i="41" s="1"/>
  <c r="R344" i="41"/>
  <c r="Y344" i="41" s="1"/>
  <c r="R451" i="41"/>
  <c r="Y451" i="41" s="1"/>
  <c r="R300" i="41"/>
  <c r="Y300" i="41" s="1"/>
  <c r="R264" i="41"/>
  <c r="Y264" i="41" s="1"/>
  <c r="R98" i="41"/>
  <c r="Y98" i="41" s="1"/>
  <c r="R481" i="41"/>
  <c r="Y481" i="41" s="1"/>
  <c r="R461" i="41"/>
  <c r="Y461" i="41" s="1"/>
  <c r="R153" i="41"/>
  <c r="Y153" i="41" s="1"/>
  <c r="R213" i="41"/>
  <c r="Y213" i="41" s="1"/>
  <c r="R321" i="41"/>
  <c r="Y321" i="41" s="1"/>
  <c r="R24" i="41"/>
  <c r="Y24" i="41" s="1"/>
  <c r="R175" i="41"/>
  <c r="Y175" i="41" s="1"/>
  <c r="R90" i="41"/>
  <c r="Y90" i="41" s="1"/>
  <c r="R227" i="41"/>
  <c r="Y227" i="41" s="1"/>
  <c r="R150" i="41"/>
  <c r="Y150" i="41" s="1"/>
  <c r="R440" i="41"/>
  <c r="Y440" i="41" s="1"/>
  <c r="R106" i="41"/>
  <c r="Y106" i="41" s="1"/>
  <c r="C68" i="30"/>
  <c r="R526" i="41" l="1"/>
  <c r="Y526" i="41" s="1"/>
  <c r="R495" i="41"/>
  <c r="Y495" i="41" s="1"/>
  <c r="R470" i="41"/>
  <c r="Y470" i="41" s="1"/>
  <c r="R496" i="41"/>
  <c r="Y496" i="41" s="1"/>
  <c r="R527" i="41"/>
  <c r="Y527" i="41" s="1"/>
  <c r="R471" i="41"/>
  <c r="Y471" i="41" s="1"/>
  <c r="R296" i="41"/>
  <c r="Y296" i="41" s="1"/>
  <c r="R309" i="41"/>
  <c r="Y309" i="41" s="1"/>
  <c r="R324" i="41"/>
  <c r="Y324" i="41" s="1"/>
  <c r="R530" i="41"/>
  <c r="Y530" i="41" s="1"/>
  <c r="R294" i="41"/>
  <c r="Y294" i="41" s="1"/>
  <c r="R474" i="41"/>
  <c r="Y474" i="41" s="1"/>
  <c r="R499" i="41"/>
  <c r="Y499" i="41" s="1"/>
  <c r="R529" i="41"/>
  <c r="Y529" i="41" s="1"/>
  <c r="R473" i="41"/>
  <c r="Y473" i="41" s="1"/>
  <c r="R498" i="41"/>
  <c r="Y498" i="41" s="1"/>
  <c r="R308" i="41"/>
  <c r="Y308" i="41" s="1"/>
  <c r="R293" i="41"/>
  <c r="Y293" i="41" s="1"/>
  <c r="R295" i="41"/>
  <c r="Y295" i="41" s="1"/>
  <c r="R323" i="41"/>
  <c r="Y323" i="41" s="1"/>
  <c r="C69" i="30"/>
  <c r="C70" i="30" s="1"/>
  <c r="C71" i="30" s="1"/>
  <c r="R386" i="41" l="1"/>
  <c r="Y386" i="41" s="1"/>
  <c r="R541" i="41"/>
  <c r="Y541" i="41" s="1"/>
  <c r="R387" i="41"/>
  <c r="Y387" i="41" s="1"/>
  <c r="R542" i="41"/>
  <c r="Y542" i="41" s="1"/>
  <c r="R219" i="41"/>
  <c r="Y219" i="41" s="1"/>
  <c r="R389" i="41"/>
  <c r="Y389" i="41" s="1"/>
  <c r="R545" i="41"/>
  <c r="Y545" i="41" s="1"/>
  <c r="R544" i="41"/>
  <c r="Y544" i="41" s="1"/>
  <c r="R388" i="41"/>
  <c r="Y388" i="41" s="1"/>
  <c r="R218" i="41"/>
  <c r="Y218" i="41" s="1"/>
  <c r="C72" i="30"/>
  <c r="C73" i="30" s="1"/>
  <c r="C74" i="30" s="1"/>
  <c r="C75" i="30" s="1"/>
  <c r="C76" i="30" s="1"/>
  <c r="R555" i="41" l="1"/>
  <c r="Y555" i="41" s="1"/>
  <c r="R556" i="41"/>
  <c r="Y556" i="41" s="1"/>
  <c r="R559" i="41"/>
  <c r="Y559" i="41" s="1"/>
  <c r="R152" i="41"/>
  <c r="Y152" i="41" s="1"/>
  <c r="R558" i="41"/>
  <c r="Y558" i="41" s="1"/>
  <c r="R151" i="41"/>
  <c r="Y151" i="41" s="1"/>
  <c r="C77" i="30"/>
  <c r="C78" i="30" s="1"/>
  <c r="C79" i="30" s="1"/>
  <c r="R511" i="41" l="1"/>
  <c r="Y511" i="41" s="1"/>
  <c r="R502" i="41"/>
  <c r="Y502" i="41" s="1"/>
  <c r="R512" i="41"/>
  <c r="Y512" i="41" s="1"/>
  <c r="R503" i="41"/>
  <c r="Y503" i="41" s="1"/>
  <c r="R515" i="41"/>
  <c r="Y515" i="41" s="1"/>
  <c r="R506" i="41"/>
  <c r="Y506" i="41" s="1"/>
  <c r="R234" i="41"/>
  <c r="Y234" i="41" s="1"/>
  <c r="R255" i="41"/>
  <c r="Y255" i="41" s="1"/>
  <c r="R505" i="41"/>
  <c r="Y505" i="41" s="1"/>
  <c r="R254" i="41"/>
  <c r="Y254" i="41" s="1"/>
  <c r="R514" i="41"/>
  <c r="Y514" i="41" s="1"/>
  <c r="R233" i="41"/>
  <c r="Y233" i="41" s="1"/>
  <c r="C80" i="30"/>
  <c r="C81" i="30" s="1"/>
  <c r="C82" i="30" l="1"/>
  <c r="C83" i="30" s="1"/>
  <c r="C84" i="30" s="1"/>
  <c r="R401" i="41" l="1"/>
  <c r="Y401" i="41" s="1"/>
  <c r="R400" i="41"/>
  <c r="Y400" i="41" s="1"/>
  <c r="C85" i="30"/>
  <c r="C86" i="30" s="1"/>
  <c r="C87" i="30" s="1"/>
  <c r="R488" i="41" l="1"/>
  <c r="Y488" i="41" s="1"/>
  <c r="R489" i="41"/>
  <c r="Y489" i="41" s="1"/>
  <c r="R492" i="41"/>
  <c r="Y492" i="41" s="1"/>
  <c r="R491" i="41"/>
  <c r="Y491" i="41" s="1"/>
  <c r="C88" i="30"/>
  <c r="C89" i="30" s="1"/>
  <c r="C90" i="30" s="1"/>
  <c r="C91" i="30" s="1"/>
  <c r="C92" i="30" s="1"/>
  <c r="R452" i="41" l="1"/>
  <c r="Y452" i="41" s="1"/>
  <c r="R453" i="41"/>
  <c r="Y453" i="41" s="1"/>
  <c r="R456" i="41"/>
  <c r="Y456" i="41" s="1"/>
  <c r="R455" i="41"/>
  <c r="Y455" i="41" s="1"/>
  <c r="R60" i="41" l="1"/>
  <c r="Y60" i="41" s="1"/>
  <c r="R58" i="41"/>
  <c r="Y58" i="41" s="1"/>
  <c r="Q180" i="41" l="1"/>
  <c r="Q60" i="41"/>
  <c r="Q211" i="41"/>
  <c r="Q144" i="41"/>
  <c r="Q15" i="41"/>
  <c r="Q42" i="41"/>
  <c r="Q45" i="41"/>
  <c r="Q19" i="41"/>
  <c r="Q20" i="41"/>
  <c r="Q28" i="41"/>
  <c r="Q57" i="41"/>
  <c r="Q26" i="41"/>
  <c r="Q322" i="41"/>
  <c r="Q308" i="41"/>
  <c r="Q215" i="41"/>
  <c r="Q77" i="41"/>
  <c r="Q62" i="41"/>
  <c r="Q183" i="41"/>
  <c r="Q188" i="41"/>
  <c r="Q34" i="41"/>
  <c r="Q41" i="41"/>
  <c r="Q55" i="41"/>
  <c r="Q44" i="41"/>
  <c r="Q24" i="41"/>
  <c r="Q39" i="41"/>
  <c r="Q25" i="41"/>
  <c r="Q29" i="41"/>
  <c r="Q323" i="41"/>
  <c r="Q27" i="41"/>
  <c r="Q18" i="41"/>
  <c r="Q47" i="41"/>
  <c r="Q22" i="41"/>
  <c r="Q56" i="41"/>
  <c r="Q33" i="41"/>
  <c r="Q53" i="41"/>
  <c r="Q17" i="41"/>
  <c r="Q37" i="41"/>
  <c r="Q31" i="41"/>
  <c r="Q46" i="41"/>
  <c r="Q309" i="41" l="1"/>
  <c r="U309" i="41" s="1"/>
  <c r="C18" i="35" a="1"/>
  <c r="C18" i="35" s="1"/>
  <c r="Q441" i="41"/>
  <c r="T441" i="41" s="1"/>
  <c r="Q329" i="41"/>
  <c r="Q285" i="41"/>
  <c r="W285" i="41" s="1"/>
  <c r="Q257" i="41"/>
  <c r="V257" i="41" s="1"/>
  <c r="Q546" i="41"/>
  <c r="W546" i="41" s="1"/>
  <c r="Q310" i="41"/>
  <c r="T310" i="41" s="1"/>
  <c r="Q499" i="41"/>
  <c r="T499" i="41" s="1"/>
  <c r="Q258" i="41"/>
  <c r="V258" i="41" s="1"/>
  <c r="Q485" i="41"/>
  <c r="T485" i="41" s="1"/>
  <c r="Q537" i="41"/>
  <c r="T537" i="41" s="1"/>
  <c r="Q297" i="41"/>
  <c r="T297" i="41" s="1"/>
  <c r="Q254" i="41"/>
  <c r="U254" i="41" s="1"/>
  <c r="Q505" i="41"/>
  <c r="T505" i="41" s="1"/>
  <c r="Q290" i="41"/>
  <c r="T290" i="41" s="1"/>
  <c r="Q507" i="41"/>
  <c r="W507" i="41" s="1"/>
  <c r="Q213" i="41"/>
  <c r="T213" i="41" s="1"/>
  <c r="Q545" i="41"/>
  <c r="U545" i="41" s="1"/>
  <c r="Q58" i="41"/>
  <c r="T58" i="41" s="1"/>
  <c r="Q511" i="41"/>
  <c r="V511" i="41" s="1"/>
  <c r="Q533" i="41"/>
  <c r="W533" i="41" s="1"/>
  <c r="Q554" i="41"/>
  <c r="W554" i="41" s="1"/>
  <c r="Q487" i="41"/>
  <c r="T487" i="41" s="1"/>
  <c r="Q344" i="41"/>
  <c r="V344" i="41" s="1"/>
  <c r="Q364" i="41"/>
  <c r="T364" i="41" s="1"/>
  <c r="Q430" i="41"/>
  <c r="T430" i="41" s="1"/>
  <c r="Q401" i="41"/>
  <c r="T401" i="41" s="1"/>
  <c r="Q450" i="41"/>
  <c r="T450" i="41" s="1"/>
  <c r="Q541" i="41"/>
  <c r="U541" i="41" s="1"/>
  <c r="Q301" i="41"/>
  <c r="T301" i="41" s="1"/>
  <c r="Q447" i="41"/>
  <c r="T447" i="41" s="1"/>
  <c r="Q377" i="41"/>
  <c r="T377" i="41" s="1"/>
  <c r="Q222" i="41"/>
  <c r="V222" i="41" s="1"/>
  <c r="Q522" i="41"/>
  <c r="U522" i="41" s="1"/>
  <c r="Q410" i="41"/>
  <c r="T410" i="41" s="1"/>
  <c r="Q519" i="41"/>
  <c r="V519" i="41" s="1"/>
  <c r="Q113" i="41"/>
  <c r="T113" i="41" s="1"/>
  <c r="Q482" i="41"/>
  <c r="W482" i="41" s="1"/>
  <c r="Q279" i="41"/>
  <c r="V279" i="41" s="1"/>
  <c r="Q264" i="41"/>
  <c r="V264" i="41" s="1"/>
  <c r="Q208" i="41"/>
  <c r="U208" i="41" s="1"/>
  <c r="Q419" i="41"/>
  <c r="T419" i="41" s="1"/>
  <c r="Q433" i="41"/>
  <c r="W433" i="41" s="1"/>
  <c r="Q321" i="41"/>
  <c r="T321" i="41" s="1"/>
  <c r="Q378" i="41"/>
  <c r="W378" i="41" s="1"/>
  <c r="Q493" i="41"/>
  <c r="W493" i="41" s="1"/>
  <c r="Q343" i="41"/>
  <c r="V343" i="41" s="1"/>
  <c r="Q432" i="41"/>
  <c r="V432" i="41" s="1"/>
  <c r="Q150" i="41"/>
  <c r="U150" i="41" s="1"/>
  <c r="Q414" i="41"/>
  <c r="U414" i="41" s="1"/>
  <c r="Q444" i="41"/>
  <c r="T444" i="41" s="1"/>
  <c r="Q217" i="41"/>
  <c r="V217" i="41" s="1"/>
  <c r="Q262" i="41"/>
  <c r="U262" i="41" s="1"/>
  <c r="Q428" i="41"/>
  <c r="T428" i="41" s="1"/>
  <c r="Q90" i="41"/>
  <c r="T90" i="41" s="1"/>
  <c r="Q268" i="41"/>
  <c r="W268" i="41" s="1"/>
  <c r="Q88" i="41"/>
  <c r="V88" i="41" s="1"/>
  <c r="Q523" i="41"/>
  <c r="V523" i="41" s="1"/>
  <c r="Q85" i="41"/>
  <c r="W85" i="41" s="1"/>
  <c r="Q230" i="41"/>
  <c r="U230" i="41" s="1"/>
  <c r="Q161" i="41"/>
  <c r="U161" i="41" s="1"/>
  <c r="Q402" i="41"/>
  <c r="T402" i="41" s="1"/>
  <c r="Q112" i="41"/>
  <c r="T112" i="41" s="1"/>
  <c r="Q421" i="41"/>
  <c r="U421" i="41" s="1"/>
  <c r="Q282" i="41"/>
  <c r="U282" i="41" s="1"/>
  <c r="Q342" i="41"/>
  <c r="T342" i="41" s="1"/>
  <c r="Q385" i="41"/>
  <c r="T385" i="41" s="1"/>
  <c r="Q319" i="41"/>
  <c r="U319" i="41" s="1"/>
  <c r="Q304" i="41"/>
  <c r="U304" i="41" s="1"/>
  <c r="Q300" i="41"/>
  <c r="T300" i="41" s="1"/>
  <c r="Q334" i="41"/>
  <c r="U334" i="41" s="1"/>
  <c r="Q360" i="41"/>
  <c r="T360" i="41" s="1"/>
  <c r="Q173" i="41"/>
  <c r="T173" i="41" s="1"/>
  <c r="Q435" i="41"/>
  <c r="W435" i="41" s="1"/>
  <c r="Q170" i="41"/>
  <c r="T170" i="41" s="1"/>
  <c r="Q562" i="41"/>
  <c r="U562" i="41" s="1"/>
  <c r="Q517" i="41"/>
  <c r="V517" i="41" s="1"/>
  <c r="Q267" i="41"/>
  <c r="T267" i="41" s="1"/>
  <c r="Q458" i="41"/>
  <c r="W458" i="41" s="1"/>
  <c r="Q384" i="41"/>
  <c r="T384" i="41" s="1"/>
  <c r="Q528" i="41"/>
  <c r="T528" i="41" s="1"/>
  <c r="Q363" i="41"/>
  <c r="V363" i="41" s="1"/>
  <c r="Q181" i="41"/>
  <c r="T181" i="41" s="1"/>
  <c r="Q462" i="41"/>
  <c r="U462" i="41" s="1"/>
  <c r="Q520" i="41"/>
  <c r="T520" i="41" s="1"/>
  <c r="Q248" i="41"/>
  <c r="T248" i="41" s="1"/>
  <c r="Q513" i="41"/>
  <c r="T513" i="41" s="1"/>
  <c r="Q387" i="41"/>
  <c r="W387" i="41" s="1"/>
  <c r="Q175" i="41"/>
  <c r="T175" i="41" s="1"/>
  <c r="Q78" i="41"/>
  <c r="U78" i="41" s="1"/>
  <c r="Q388" i="41"/>
  <c r="T388" i="41" s="1"/>
  <c r="Q503" i="41"/>
  <c r="U503" i="41" s="1"/>
  <c r="Q195" i="41"/>
  <c r="U195" i="41" s="1"/>
  <c r="Q198" i="41"/>
  <c r="U198" i="41" s="1"/>
  <c r="Q205" i="41"/>
  <c r="W205" i="41" s="1"/>
  <c r="Q154" i="41"/>
  <c r="T154" i="41" s="1"/>
  <c r="Q449" i="41"/>
  <c r="T449" i="41" s="1"/>
  <c r="Q92" i="41"/>
  <c r="T92" i="41" s="1"/>
  <c r="Q287" i="41"/>
  <c r="W287" i="41" s="1"/>
  <c r="Q420" i="41"/>
  <c r="T420" i="41" s="1"/>
  <c r="Q280" i="41"/>
  <c r="W280" i="41" s="1"/>
  <c r="Q232" i="41"/>
  <c r="T232" i="41" s="1"/>
  <c r="Q121" i="41"/>
  <c r="U121" i="41" s="1"/>
  <c r="Q544" i="41"/>
  <c r="T544" i="41" s="1"/>
  <c r="Q555" i="41"/>
  <c r="W555" i="41" s="1"/>
  <c r="Q488" i="41"/>
  <c r="W488" i="41" s="1"/>
  <c r="Q242" i="41"/>
  <c r="V242" i="41" s="1"/>
  <c r="Q397" i="41"/>
  <c r="T397" i="41" s="1"/>
  <c r="Q508" i="41"/>
  <c r="W508" i="41" s="1"/>
  <c r="Q543" i="41"/>
  <c r="T543" i="41" s="1"/>
  <c r="Q103" i="41"/>
  <c r="T103" i="41" s="1"/>
  <c r="Q357" i="41"/>
  <c r="W357" i="41" s="1"/>
  <c r="Q379" i="41"/>
  <c r="V379" i="41" s="1"/>
  <c r="Q403" i="41"/>
  <c r="T403" i="41" s="1"/>
  <c r="Q227" i="41"/>
  <c r="V227" i="41" s="1"/>
  <c r="Q145" i="41"/>
  <c r="V145" i="41" s="1"/>
  <c r="Q390" i="41"/>
  <c r="U390" i="41" s="1"/>
  <c r="Q68" i="41"/>
  <c r="W68" i="41" s="1"/>
  <c r="Q214" i="41"/>
  <c r="U214" i="41" s="1"/>
  <c r="Q446" i="41"/>
  <c r="W446" i="41" s="1"/>
  <c r="Q246" i="41"/>
  <c r="T246" i="41" s="1"/>
  <c r="Q425" i="41"/>
  <c r="V425" i="41" s="1"/>
  <c r="Q355" i="41"/>
  <c r="V355" i="41" s="1"/>
  <c r="Q525" i="41"/>
  <c r="W525" i="41" s="1"/>
  <c r="Q116" i="41"/>
  <c r="T116" i="41" s="1"/>
  <c r="Q567" i="41"/>
  <c r="V567" i="41" s="1"/>
  <c r="Q445" i="41"/>
  <c r="U445" i="41" s="1"/>
  <c r="Q212" i="41"/>
  <c r="U212" i="41" s="1"/>
  <c r="Q54" i="41"/>
  <c r="T54" i="41" s="1"/>
  <c r="Q406" i="41"/>
  <c r="U406" i="41" s="1"/>
  <c r="Q494" i="41"/>
  <c r="W494" i="41" s="1"/>
  <c r="Q273" i="41"/>
  <c r="V273" i="41" s="1"/>
  <c r="Q417" i="41"/>
  <c r="T417" i="41" s="1"/>
  <c r="Q109" i="41"/>
  <c r="T109" i="41" s="1"/>
  <c r="Q136" i="41"/>
  <c r="T136" i="41" s="1"/>
  <c r="Q89" i="41"/>
  <c r="W89" i="41" s="1"/>
  <c r="Q440" i="41"/>
  <c r="V440" i="41" s="1"/>
  <c r="Q426" i="41"/>
  <c r="W426" i="41" s="1"/>
  <c r="Q335" i="41"/>
  <c r="W335" i="41" s="1"/>
  <c r="Q59" i="41"/>
  <c r="T59" i="41" s="1"/>
  <c r="Q391" i="41"/>
  <c r="V391" i="41" s="1"/>
  <c r="Q98" i="41"/>
  <c r="T98" i="41" s="1"/>
  <c r="Q315" i="41"/>
  <c r="W315" i="41" s="1"/>
  <c r="Q490" i="41"/>
  <c r="V490" i="41" s="1"/>
  <c r="Q35" i="41"/>
  <c r="V35" i="41" s="1"/>
  <c r="Q38" i="41"/>
  <c r="V38" i="41" s="1"/>
  <c r="Q451" i="41"/>
  <c r="T451" i="41" s="1"/>
  <c r="Q164" i="41"/>
  <c r="W164" i="41" s="1"/>
  <c r="Q438" i="41"/>
  <c r="T438" i="41" s="1"/>
  <c r="Q153" i="41"/>
  <c r="U153" i="41" s="1"/>
  <c r="Q82" i="41"/>
  <c r="U82" i="41" s="1"/>
  <c r="Q469" i="41"/>
  <c r="V469" i="41" s="1"/>
  <c r="Q564" i="41"/>
  <c r="U564" i="41" s="1"/>
  <c r="Q172" i="41"/>
  <c r="U172" i="41" s="1"/>
  <c r="Q549" i="41"/>
  <c r="U549" i="41" s="1"/>
  <c r="Q99" i="41"/>
  <c r="T99" i="41" s="1"/>
  <c r="Q114" i="41"/>
  <c r="W114" i="41" s="1"/>
  <c r="Q73" i="41"/>
  <c r="U73" i="41" s="1"/>
  <c r="Q192" i="41"/>
  <c r="T192" i="41" s="1"/>
  <c r="Q381" i="41"/>
  <c r="V381" i="41" s="1"/>
  <c r="Q174" i="41"/>
  <c r="U174" i="41" s="1"/>
  <c r="Q193" i="41"/>
  <c r="T193" i="41" s="1"/>
  <c r="Q111" i="41"/>
  <c r="V111" i="41" s="1"/>
  <c r="Q32" i="41"/>
  <c r="T32" i="41" s="1"/>
  <c r="Q478" i="41"/>
  <c r="U478" i="41" s="1"/>
  <c r="Q160" i="41"/>
  <c r="T160" i="41" s="1"/>
  <c r="Q72" i="41"/>
  <c r="W72" i="41" s="1"/>
  <c r="Q221" i="41"/>
  <c r="T221" i="41" s="1"/>
  <c r="Q36" i="41"/>
  <c r="V36" i="41" s="1"/>
  <c r="Q171" i="41"/>
  <c r="T171" i="41" s="1"/>
  <c r="Q163" i="41"/>
  <c r="T163" i="41" s="1"/>
  <c r="Q197" i="41"/>
  <c r="V197" i="41" s="1"/>
  <c r="Q526" i="41"/>
  <c r="T526" i="41" s="1"/>
  <c r="Q207" i="41"/>
  <c r="T207" i="41" s="1"/>
  <c r="Q359" i="41"/>
  <c r="U359" i="41" s="1"/>
  <c r="Q134" i="41"/>
  <c r="T134" i="41" s="1"/>
  <c r="Q316" i="41"/>
  <c r="V316" i="41" s="1"/>
  <c r="Q80" i="41"/>
  <c r="U80" i="41" s="1"/>
  <c r="Q219" i="41"/>
  <c r="V219" i="41" s="1"/>
  <c r="Q504" i="41"/>
  <c r="W504" i="41" s="1"/>
  <c r="Q165" i="41"/>
  <c r="V165" i="41" s="1"/>
  <c r="Q94" i="41"/>
  <c r="W94" i="41" s="1"/>
  <c r="Q456" i="41"/>
  <c r="V456" i="41" s="1"/>
  <c r="Q21" i="41"/>
  <c r="U21" i="41" s="1"/>
  <c r="Q86" i="41"/>
  <c r="U86" i="41" s="1"/>
  <c r="Q255" i="41"/>
  <c r="W255" i="41" s="1"/>
  <c r="Q536" i="41"/>
  <c r="U536" i="41" s="1"/>
  <c r="Q392" i="41"/>
  <c r="V392" i="41" s="1"/>
  <c r="Q263" i="41"/>
  <c r="U263" i="41" s="1"/>
  <c r="Q196" i="41"/>
  <c r="V196" i="41" s="1"/>
  <c r="Q423" i="41"/>
  <c r="T423" i="41" s="1"/>
  <c r="Q531" i="41"/>
  <c r="W531" i="41" s="1"/>
  <c r="Q452" i="41"/>
  <c r="W452" i="41" s="1"/>
  <c r="Q179" i="41"/>
  <c r="T179" i="41" s="1"/>
  <c r="Q553" i="41"/>
  <c r="T553" i="41" s="1"/>
  <c r="Q510" i="41"/>
  <c r="T510" i="41" s="1"/>
  <c r="Q501" i="41"/>
  <c r="T501" i="41" s="1"/>
  <c r="Q48" i="41"/>
  <c r="T48" i="41" s="1"/>
  <c r="Q497" i="41"/>
  <c r="T497" i="41" s="1"/>
  <c r="Q332" i="41"/>
  <c r="T332" i="41" s="1"/>
  <c r="Q565" i="41"/>
  <c r="T565" i="41" s="1"/>
  <c r="Q239" i="41"/>
  <c r="V239" i="41" s="1"/>
  <c r="Q361" i="41"/>
  <c r="T361" i="41" s="1"/>
  <c r="Q149" i="41"/>
  <c r="T149" i="41" s="1"/>
  <c r="Q159" i="41"/>
  <c r="U159" i="41" s="1"/>
  <c r="Q476" i="41"/>
  <c r="T476" i="41" s="1"/>
  <c r="Q477" i="41"/>
  <c r="V477" i="41" s="1"/>
  <c r="Q124" i="41"/>
  <c r="U124" i="41" s="1"/>
  <c r="Q495" i="41"/>
  <c r="W495" i="41" s="1"/>
  <c r="Q108" i="41"/>
  <c r="T108" i="41" s="1"/>
  <c r="Q95" i="41"/>
  <c r="V95" i="41" s="1"/>
  <c r="Q169" i="41"/>
  <c r="V169" i="41" s="1"/>
  <c r="Q259" i="41"/>
  <c r="V259" i="41" s="1"/>
  <c r="Q204" i="41"/>
  <c r="V204" i="41" s="1"/>
  <c r="Q303" i="41"/>
  <c r="V303" i="41" s="1"/>
  <c r="Q354" i="41"/>
  <c r="T354" i="41" s="1"/>
  <c r="Q346" i="41"/>
  <c r="U346" i="41" s="1"/>
  <c r="Q252" i="41"/>
  <c r="W252" i="41" s="1"/>
  <c r="Q74" i="41"/>
  <c r="U74" i="41" s="1"/>
  <c r="Q532" i="41"/>
  <c r="U532" i="41" s="1"/>
  <c r="Q43" i="41"/>
  <c r="T43" i="41" s="1"/>
  <c r="Q568" i="41"/>
  <c r="V568" i="41" s="1"/>
  <c r="Q30" i="41"/>
  <c r="V30" i="41" s="1"/>
  <c r="Q16" i="41"/>
  <c r="T16" i="41" s="1"/>
  <c r="Q79" i="41"/>
  <c r="W79" i="41" s="1"/>
  <c r="Q122" i="41"/>
  <c r="W122" i="41" s="1"/>
  <c r="Q336" i="41"/>
  <c r="U336" i="41" s="1"/>
  <c r="Q200" i="41"/>
  <c r="V200" i="41" s="1"/>
  <c r="Q498" i="41"/>
  <c r="T498" i="41" s="1"/>
  <c r="Q220" i="41"/>
  <c r="W220" i="41" s="1"/>
  <c r="Q277" i="41"/>
  <c r="T277" i="41" s="1"/>
  <c r="Q317" i="41"/>
  <c r="T317" i="41" s="1"/>
  <c r="Q278" i="41"/>
  <c r="U278" i="41" s="1"/>
  <c r="Q436" i="41"/>
  <c r="W436" i="41" s="1"/>
  <c r="Q481" i="41"/>
  <c r="W481" i="41" s="1"/>
  <c r="Q131" i="41"/>
  <c r="T131" i="41" s="1"/>
  <c r="Q518" i="41"/>
  <c r="W518" i="41" s="1"/>
  <c r="Q479" i="41"/>
  <c r="V479" i="41" s="1"/>
  <c r="Q311" i="41"/>
  <c r="U311" i="41" s="1"/>
  <c r="Q194" i="41"/>
  <c r="U194" i="41" s="1"/>
  <c r="Q241" i="41"/>
  <c r="V241" i="41" s="1"/>
  <c r="Q166" i="41"/>
  <c r="W166" i="41" s="1"/>
  <c r="Q96" i="41"/>
  <c r="V96" i="41" s="1"/>
  <c r="Q407" i="41"/>
  <c r="W407" i="41" s="1"/>
  <c r="Q67" i="41"/>
  <c r="V67" i="41" s="1"/>
  <c r="Q185" i="41"/>
  <c r="W185" i="41" s="1"/>
  <c r="Q120" i="41"/>
  <c r="T120" i="41" s="1"/>
  <c r="Q40" i="41"/>
  <c r="Q272" i="41"/>
  <c r="T272" i="41" s="1"/>
  <c r="Q484" i="41"/>
  <c r="V484" i="41" s="1"/>
  <c r="Q209" i="41"/>
  <c r="V209" i="41" s="1"/>
  <c r="Q560" i="41"/>
  <c r="U560" i="41" s="1"/>
  <c r="Q551" i="41"/>
  <c r="V551" i="41" s="1"/>
  <c r="Q49" i="41"/>
  <c r="V49" i="41" s="1"/>
  <c r="Q330" i="41"/>
  <c r="T330" i="41" s="1"/>
  <c r="Q270" i="41"/>
  <c r="T270" i="41" s="1"/>
  <c r="Q104" i="41"/>
  <c r="T104" i="41" s="1"/>
  <c r="Q351" i="41"/>
  <c r="V351" i="41" s="1"/>
  <c r="Q167" i="41"/>
  <c r="U167" i="41" s="1"/>
  <c r="Q374" i="41"/>
  <c r="T374" i="41" s="1"/>
  <c r="Q324" i="41"/>
  <c r="Q298" i="41"/>
  <c r="T298" i="41" s="1"/>
  <c r="Q291" i="41"/>
  <c r="U291" i="41" s="1"/>
  <c r="Q370" i="41"/>
  <c r="U370" i="41" s="1"/>
  <c r="Q61" i="41"/>
  <c r="T61" i="41" s="1"/>
  <c r="Q547" i="41"/>
  <c r="T547" i="41" s="1"/>
  <c r="Q422" i="41"/>
  <c r="W422" i="41" s="1"/>
  <c r="Q434" i="41"/>
  <c r="U434" i="41" s="1"/>
  <c r="Q65" i="41"/>
  <c r="T65" i="41" s="1"/>
  <c r="Q51" i="41"/>
  <c r="V51" i="41" s="1"/>
  <c r="Q140" i="41"/>
  <c r="W140" i="41" s="1"/>
  <c r="Q186" i="41"/>
  <c r="U186" i="41" s="1"/>
  <c r="Q509" i="41"/>
  <c r="U509" i="41" s="1"/>
  <c r="Q474" i="41"/>
  <c r="T474" i="41" s="1"/>
  <c r="Q81" i="41"/>
  <c r="V81" i="41" s="1"/>
  <c r="Q199" i="41"/>
  <c r="U199" i="41" s="1"/>
  <c r="Q548" i="41"/>
  <c r="U548" i="41" s="1"/>
  <c r="Q404" i="41"/>
  <c r="T404" i="41" s="1"/>
  <c r="Q187" i="41"/>
  <c r="V187" i="41" s="1"/>
  <c r="Q418" i="41"/>
  <c r="V418" i="41" s="1"/>
  <c r="Q190" i="41"/>
  <c r="U190" i="41" s="1"/>
  <c r="Q489" i="41"/>
  <c r="T489" i="41" s="1"/>
  <c r="Q132" i="41"/>
  <c r="W132" i="41" s="1"/>
  <c r="Q184" i="41"/>
  <c r="T184" i="41" s="1"/>
  <c r="Q238" i="41"/>
  <c r="U238" i="41" s="1"/>
  <c r="Q313" i="41"/>
  <c r="U313" i="41" s="1"/>
  <c r="Q66" i="41"/>
  <c r="W66" i="41" s="1"/>
  <c r="Q314" i="41"/>
  <c r="T314" i="41" s="1"/>
  <c r="Q500" i="41"/>
  <c r="U500" i="41" s="1"/>
  <c r="Q125" i="41"/>
  <c r="T125" i="41" s="1"/>
  <c r="Q465" i="41"/>
  <c r="W465" i="41" s="1"/>
  <c r="Q467" i="41"/>
  <c r="W467" i="41" s="1"/>
  <c r="Q345" i="41"/>
  <c r="T345" i="41" s="1"/>
  <c r="Q139" i="41"/>
  <c r="W139" i="41" s="1"/>
  <c r="Q472" i="41"/>
  <c r="U472" i="41" s="1"/>
  <c r="Q356" i="41"/>
  <c r="T356" i="41" s="1"/>
  <c r="Q473" i="41"/>
  <c r="T473" i="41" s="1"/>
  <c r="Q71" i="41"/>
  <c r="W71" i="41" s="1"/>
  <c r="Q424" i="41"/>
  <c r="T424" i="41" s="1"/>
  <c r="Q191" i="41"/>
  <c r="U191" i="41" s="1"/>
  <c r="Q286" i="41"/>
  <c r="W286" i="41" s="1"/>
  <c r="Q228" i="41"/>
  <c r="U228" i="41" s="1"/>
  <c r="Q486" i="41"/>
  <c r="U486" i="41" s="1"/>
  <c r="Q371" i="41"/>
  <c r="T371" i="41" s="1"/>
  <c r="Q352" i="41"/>
  <c r="V352" i="41" s="1"/>
  <c r="Q442" i="41"/>
  <c r="T442" i="41" s="1"/>
  <c r="Q338" i="41"/>
  <c r="W338" i="41" s="1"/>
  <c r="Q398" i="41"/>
  <c r="U398" i="41" s="1"/>
  <c r="Q512" i="41"/>
  <c r="W512" i="41" s="1"/>
  <c r="Q240" i="41"/>
  <c r="T240" i="41" s="1"/>
  <c r="Q540" i="41"/>
  <c r="U540" i="41" s="1"/>
  <c r="Q143" i="41"/>
  <c r="U143" i="41" s="1"/>
  <c r="Q416" i="41"/>
  <c r="T416" i="41" s="1"/>
  <c r="Q405" i="41"/>
  <c r="W405" i="41" s="1"/>
  <c r="Q69" i="41"/>
  <c r="T69" i="41" s="1"/>
  <c r="Q244" i="41"/>
  <c r="W244" i="41" s="1"/>
  <c r="Q312" i="41"/>
  <c r="V312" i="41" s="1"/>
  <c r="Q243" i="41"/>
  <c r="U243" i="41" s="1"/>
  <c r="Q296" i="41"/>
  <c r="V296" i="41" s="1"/>
  <c r="Q168" i="41"/>
  <c r="T168" i="41" s="1"/>
  <c r="Q276" i="41"/>
  <c r="U276" i="41" s="1"/>
  <c r="Q100" i="41"/>
  <c r="W100" i="41" s="1"/>
  <c r="Q102" i="41"/>
  <c r="W102" i="41" s="1"/>
  <c r="Q529" i="41"/>
  <c r="T529" i="41" s="1"/>
  <c r="Q271" i="41"/>
  <c r="U271" i="41" s="1"/>
  <c r="Q91" i="41"/>
  <c r="V91" i="41" s="1"/>
  <c r="Q443" i="41"/>
  <c r="T443" i="41" s="1"/>
  <c r="Q396" i="41"/>
  <c r="W396" i="41" s="1"/>
  <c r="Q64" i="41"/>
  <c r="T64" i="41" s="1"/>
  <c r="Q470" i="41"/>
  <c r="V470" i="41" s="1"/>
  <c r="Q306" i="41"/>
  <c r="W306" i="41" s="1"/>
  <c r="Q339" i="41"/>
  <c r="W339" i="41" s="1"/>
  <c r="Q75" i="41"/>
  <c r="T75" i="41" s="1"/>
  <c r="Q353" i="41"/>
  <c r="V353" i="41" s="1"/>
  <c r="Q126" i="41"/>
  <c r="T126" i="41" s="1"/>
  <c r="Q358" i="41"/>
  <c r="U358" i="41" s="1"/>
  <c r="Q135" i="41"/>
  <c r="W135" i="41" s="1"/>
  <c r="Q137" i="41"/>
  <c r="U137" i="41" s="1"/>
  <c r="Q265" i="41"/>
  <c r="T265" i="41" s="1"/>
  <c r="Q275" i="41"/>
  <c r="T275" i="41" s="1"/>
  <c r="Q362" i="41"/>
  <c r="T362" i="41" s="1"/>
  <c r="Q569" i="41"/>
  <c r="W569" i="41" s="1"/>
  <c r="Q376" i="41"/>
  <c r="T376" i="41" s="1"/>
  <c r="Q552" i="41"/>
  <c r="V552" i="41" s="1"/>
  <c r="Q281" i="41"/>
  <c r="V281" i="41" s="1"/>
  <c r="Q289" i="41"/>
  <c r="V289" i="41" s="1"/>
  <c r="Q97" i="41"/>
  <c r="V97" i="41" s="1"/>
  <c r="Q561" i="41"/>
  <c r="V561" i="41" s="1"/>
  <c r="Q307" i="41"/>
  <c r="U307" i="41" s="1"/>
  <c r="Q152" i="41"/>
  <c r="U152" i="41" s="1"/>
  <c r="Q224" i="41"/>
  <c r="T224" i="41" s="1"/>
  <c r="Q218" i="41"/>
  <c r="U218" i="41" s="1"/>
  <c r="Q399" i="41"/>
  <c r="V399" i="41" s="1"/>
  <c r="Q400" i="41"/>
  <c r="V400" i="41" s="1"/>
  <c r="Q127" i="41"/>
  <c r="T127" i="41" s="1"/>
  <c r="Q162" i="41"/>
  <c r="T162" i="41" s="1"/>
  <c r="Q393" i="41"/>
  <c r="U393" i="41" s="1"/>
  <c r="Q229" i="41"/>
  <c r="V229" i="41" s="1"/>
  <c r="Q389" i="41"/>
  <c r="U389" i="41" s="1"/>
  <c r="Q138" i="41"/>
  <c r="T138" i="41" s="1"/>
  <c r="Q128" i="41"/>
  <c r="T128" i="41" s="1"/>
  <c r="Q225" i="41"/>
  <c r="V225" i="41" s="1"/>
  <c r="Q107" i="41"/>
  <c r="T107" i="41" s="1"/>
  <c r="Q409" i="41"/>
  <c r="T409" i="41" s="1"/>
  <c r="Q459" i="41"/>
  <c r="W459" i="41" s="1"/>
  <c r="Q461" i="41"/>
  <c r="W461" i="41" s="1"/>
  <c r="Q468" i="41"/>
  <c r="V468" i="41" s="1"/>
  <c r="Q372" i="41"/>
  <c r="W372" i="41" s="1"/>
  <c r="Q189" i="41"/>
  <c r="T189" i="41" s="1"/>
  <c r="Q502" i="41"/>
  <c r="T502" i="41" s="1"/>
  <c r="Q457" i="41"/>
  <c r="U457" i="41" s="1"/>
  <c r="Q133" i="41"/>
  <c r="T133" i="41" s="1"/>
  <c r="Q70" i="41"/>
  <c r="W70" i="41" s="1"/>
  <c r="Q210" i="41"/>
  <c r="T210" i="41" s="1"/>
  <c r="Q261" i="41"/>
  <c r="T261" i="41" s="1"/>
  <c r="Q236" i="41"/>
  <c r="U236" i="41" s="1"/>
  <c r="Q340" i="41"/>
  <c r="T340" i="41" s="1"/>
  <c r="Q341" i="41"/>
  <c r="U341" i="41" s="1"/>
  <c r="Q203" i="41"/>
  <c r="T203" i="41" s="1"/>
  <c r="Q455" i="41"/>
  <c r="U455" i="41" s="1"/>
  <c r="Q142" i="41"/>
  <c r="U142" i="41" s="1"/>
  <c r="Q158" i="41"/>
  <c r="V158" i="41" s="1"/>
  <c r="Q429" i="41"/>
  <c r="U429" i="41" s="1"/>
  <c r="Q123" i="41"/>
  <c r="T123" i="41" s="1"/>
  <c r="Q453" i="41"/>
  <c r="U453" i="41" s="1"/>
  <c r="Q448" i="41"/>
  <c r="U448" i="41" s="1"/>
  <c r="Q101" i="41"/>
  <c r="T101" i="41" s="1"/>
  <c r="Q373" i="41"/>
  <c r="U373" i="41" s="1"/>
  <c r="Q237" i="41"/>
  <c r="Q492" i="41"/>
  <c r="T492" i="41" s="1"/>
  <c r="Q178" i="41"/>
  <c r="T178" i="41" s="1"/>
  <c r="Q394" i="41"/>
  <c r="U394" i="41" s="1"/>
  <c r="Q269" i="41"/>
  <c r="T269" i="41" s="1"/>
  <c r="Q563" i="41"/>
  <c r="T563" i="41" s="1"/>
  <c r="Q454" i="41"/>
  <c r="V454" i="41" s="1"/>
  <c r="Q283" i="41"/>
  <c r="W283" i="41" s="1"/>
  <c r="Q368" i="41"/>
  <c r="Q380" i="41"/>
  <c r="W380" i="41" s="1"/>
  <c r="Q119" i="41"/>
  <c r="T119" i="41" s="1"/>
  <c r="Q516" i="41"/>
  <c r="V516" i="41" s="1"/>
  <c r="Q415" i="41"/>
  <c r="W415" i="41" s="1"/>
  <c r="Q556" i="41"/>
  <c r="V556" i="41" s="1"/>
  <c r="Q347" i="41"/>
  <c r="V347" i="41" s="1"/>
  <c r="Q337" i="41"/>
  <c r="T337" i="41" s="1"/>
  <c r="Q226" i="41"/>
  <c r="T226" i="41" s="1"/>
  <c r="Q534" i="41"/>
  <c r="T534" i="41" s="1"/>
  <c r="Q365" i="41"/>
  <c r="T365" i="41" s="1"/>
  <c r="Q328" i="41"/>
  <c r="W328" i="41" s="1"/>
  <c r="Q350" i="41"/>
  <c r="U350" i="41" s="1"/>
  <c r="Q245" i="41"/>
  <c r="T245" i="41" s="1"/>
  <c r="Q293" i="41"/>
  <c r="Q331" i="41"/>
  <c r="V331" i="41" s="1"/>
  <c r="Q539" i="41"/>
  <c r="T539" i="41" s="1"/>
  <c r="Q464" i="41"/>
  <c r="W464" i="41" s="1"/>
  <c r="Q483" i="41"/>
  <c r="V483" i="41" s="1"/>
  <c r="Q558" i="41"/>
  <c r="T558" i="41" s="1"/>
  <c r="Q413" i="41"/>
  <c r="Q130" i="41"/>
  <c r="Q318" i="41"/>
  <c r="Q333" i="41"/>
  <c r="U333" i="41" s="1"/>
  <c r="Q93" i="41"/>
  <c r="T93" i="41" s="1"/>
  <c r="Q515" i="41"/>
  <c r="W515" i="41" s="1"/>
  <c r="Q491" i="41"/>
  <c r="W491" i="41" s="1"/>
  <c r="Q382" i="41"/>
  <c r="U382" i="41" s="1"/>
  <c r="Q542" i="41"/>
  <c r="T542" i="41" s="1"/>
  <c r="Q110" i="41"/>
  <c r="W110" i="41" s="1"/>
  <c r="Q538" i="41"/>
  <c r="U538" i="41" s="1"/>
  <c r="Q148" i="41"/>
  <c r="W148" i="41" s="1"/>
  <c r="Q233" i="41"/>
  <c r="T233" i="41" s="1"/>
  <c r="Q253" i="41"/>
  <c r="T253" i="41" s="1"/>
  <c r="Q155" i="41"/>
  <c r="T155" i="41" s="1"/>
  <c r="Q496" i="41"/>
  <c r="W496" i="41" s="1"/>
  <c r="Q157" i="41"/>
  <c r="V157" i="41" s="1"/>
  <c r="Q514" i="41"/>
  <c r="W514" i="41" s="1"/>
  <c r="Q521" i="41"/>
  <c r="T521" i="41" s="1"/>
  <c r="Q325" i="41"/>
  <c r="Q177" i="41"/>
  <c r="V177" i="41" s="1"/>
  <c r="Q557" i="41"/>
  <c r="U557" i="41" s="1"/>
  <c r="Q206" i="41"/>
  <c r="U206" i="41" s="1"/>
  <c r="Q266" i="41"/>
  <c r="T266" i="41" s="1"/>
  <c r="Q129" i="41"/>
  <c r="W129" i="41" s="1"/>
  <c r="Q294" i="41"/>
  <c r="W294" i="41" s="1"/>
  <c r="Q247" i="41"/>
  <c r="U247" i="41" s="1"/>
  <c r="Q437" i="41"/>
  <c r="W437" i="41" s="1"/>
  <c r="Q527" i="41"/>
  <c r="T527" i="41" s="1"/>
  <c r="Q439" i="41"/>
  <c r="V439" i="41" s="1"/>
  <c r="Q146" i="41"/>
  <c r="V146" i="41" s="1"/>
  <c r="Q292" i="41"/>
  <c r="U292" i="41" s="1"/>
  <c r="Q320" i="41"/>
  <c r="V320" i="41" s="1"/>
  <c r="Q463" i="41"/>
  <c r="V463" i="41" s="1"/>
  <c r="Q76" i="41"/>
  <c r="T76" i="41" s="1"/>
  <c r="Q431" i="41"/>
  <c r="U431" i="41" s="1"/>
  <c r="Q559" i="41"/>
  <c r="V559" i="41" s="1"/>
  <c r="Q151" i="41"/>
  <c r="U151" i="41" s="1"/>
  <c r="Q105" i="41"/>
  <c r="V105" i="41" s="1"/>
  <c r="Q550" i="41"/>
  <c r="V550" i="41" s="1"/>
  <c r="Q466" i="41"/>
  <c r="W466" i="41" s="1"/>
  <c r="Q302" i="41"/>
  <c r="V302" i="41" s="1"/>
  <c r="Q566" i="41"/>
  <c r="U566" i="41" s="1"/>
  <c r="Q87" i="41"/>
  <c r="U87" i="41" s="1"/>
  <c r="Q84" i="41"/>
  <c r="U84" i="41" s="1"/>
  <c r="Q471" i="41"/>
  <c r="T471" i="41" s="1"/>
  <c r="Q506" i="41"/>
  <c r="W506" i="41" s="1"/>
  <c r="Q249" i="41"/>
  <c r="V249" i="41" s="1"/>
  <c r="Q367" i="41"/>
  <c r="T367" i="41" s="1"/>
  <c r="Q182" i="41"/>
  <c r="T182" i="41" s="1"/>
  <c r="Q115" i="41"/>
  <c r="W115" i="41" s="1"/>
  <c r="Q141" i="41"/>
  <c r="T141" i="41" s="1"/>
  <c r="Q524" i="41"/>
  <c r="U524" i="41" s="1"/>
  <c r="Q251" i="41"/>
  <c r="V251" i="41" s="1"/>
  <c r="Q386" i="41"/>
  <c r="W386" i="41" s="1"/>
  <c r="Q327" i="41"/>
  <c r="W327" i="41" s="1"/>
  <c r="Q274" i="41"/>
  <c r="T274" i="41" s="1"/>
  <c r="Q395" i="41"/>
  <c r="W395" i="41" s="1"/>
  <c r="Q288" i="41"/>
  <c r="T288" i="41" s="1"/>
  <c r="Q480" i="41"/>
  <c r="U480" i="41" s="1"/>
  <c r="Q475" i="41"/>
  <c r="U475" i="41" s="1"/>
  <c r="Q231" i="41"/>
  <c r="U231" i="41" s="1"/>
  <c r="Q176" i="41"/>
  <c r="T176" i="41" s="1"/>
  <c r="Q106" i="41"/>
  <c r="W106" i="41" s="1"/>
  <c r="Q412" i="41"/>
  <c r="V412" i="41" s="1"/>
  <c r="Q349" i="41"/>
  <c r="U349" i="41" s="1"/>
  <c r="Q284" i="41"/>
  <c r="W284" i="41" s="1"/>
  <c r="Q299" i="41"/>
  <c r="V299" i="41" s="1"/>
  <c r="Q260" i="41"/>
  <c r="W260" i="41" s="1"/>
  <c r="Q460" i="41"/>
  <c r="T460" i="41" s="1"/>
  <c r="Q408" i="41"/>
  <c r="T408" i="41" s="1"/>
  <c r="Q256" i="41"/>
  <c r="T256" i="41" s="1"/>
  <c r="Q118" i="41"/>
  <c r="W118" i="41" s="1"/>
  <c r="Q235" i="41"/>
  <c r="W235" i="41" s="1"/>
  <c r="Q530" i="41"/>
  <c r="W530" i="41" s="1"/>
  <c r="Q535" i="41"/>
  <c r="W535" i="41" s="1"/>
  <c r="Q202" i="41"/>
  <c r="V202" i="41" s="1"/>
  <c r="Q156" i="41"/>
  <c r="Q366" i="41"/>
  <c r="Q383" i="41"/>
  <c r="Q83" i="41"/>
  <c r="Q375" i="41"/>
  <c r="Q348" i="41"/>
  <c r="Q369" i="41"/>
  <c r="Q216" i="41"/>
  <c r="Q63" i="41"/>
  <c r="Q223" i="41"/>
  <c r="Q23" i="41"/>
  <c r="Q250" i="41"/>
  <c r="Q305" i="41"/>
  <c r="Q147" i="41"/>
  <c r="Q295" i="41"/>
  <c r="Q326" i="41"/>
  <c r="Q427" i="41"/>
  <c r="T545" i="41"/>
  <c r="T322" i="41"/>
  <c r="U322" i="41"/>
  <c r="V322" i="41"/>
  <c r="W322" i="41"/>
  <c r="T53" i="41"/>
  <c r="U53" i="41"/>
  <c r="V53" i="41"/>
  <c r="W53" i="41"/>
  <c r="T19" i="41"/>
  <c r="U19" i="41"/>
  <c r="V19" i="41"/>
  <c r="W19" i="41"/>
  <c r="T33" i="41"/>
  <c r="U33" i="41"/>
  <c r="V33" i="41"/>
  <c r="W33" i="41"/>
  <c r="U215" i="41"/>
  <c r="V215" i="41"/>
  <c r="T215" i="41"/>
  <c r="W215" i="41"/>
  <c r="T42" i="41"/>
  <c r="V42" i="41"/>
  <c r="W42" i="41"/>
  <c r="U42" i="41"/>
  <c r="U39" i="41"/>
  <c r="V39" i="41"/>
  <c r="W39" i="41"/>
  <c r="T39" i="41"/>
  <c r="W44" i="41"/>
  <c r="T44" i="41"/>
  <c r="U44" i="41"/>
  <c r="V44" i="41"/>
  <c r="W188" i="41"/>
  <c r="T188" i="41"/>
  <c r="V188" i="41"/>
  <c r="U188" i="41"/>
  <c r="W15" i="41"/>
  <c r="T15" i="41"/>
  <c r="U15" i="41"/>
  <c r="V15" i="41"/>
  <c r="W37" i="41"/>
  <c r="T37" i="41"/>
  <c r="V37" i="41"/>
  <c r="U37" i="41"/>
  <c r="Q14" i="41"/>
  <c r="V254" i="41"/>
  <c r="W60" i="41"/>
  <c r="T60" i="41"/>
  <c r="U60" i="41"/>
  <c r="V60" i="41"/>
  <c r="V26" i="41"/>
  <c r="W26" i="41"/>
  <c r="U26" i="41"/>
  <c r="T26" i="41"/>
  <c r="T211" i="41"/>
  <c r="U211" i="41"/>
  <c r="V211" i="41"/>
  <c r="W211" i="41"/>
  <c r="U47" i="41"/>
  <c r="V47" i="41"/>
  <c r="W47" i="41"/>
  <c r="T47" i="41"/>
  <c r="W29" i="41"/>
  <c r="T29" i="41"/>
  <c r="U29" i="41"/>
  <c r="V29" i="41"/>
  <c r="T308" i="41"/>
  <c r="U308" i="41"/>
  <c r="W308" i="41"/>
  <c r="V308" i="41"/>
  <c r="T144" i="41"/>
  <c r="U144" i="41"/>
  <c r="V144" i="41"/>
  <c r="W144" i="41"/>
  <c r="Q117" i="41"/>
  <c r="U183" i="41"/>
  <c r="V183" i="41"/>
  <c r="W183" i="41"/>
  <c r="T183" i="41"/>
  <c r="T28" i="41"/>
  <c r="U28" i="41"/>
  <c r="V28" i="41"/>
  <c r="W28" i="41"/>
  <c r="U31" i="41"/>
  <c r="V31" i="41"/>
  <c r="T31" i="41"/>
  <c r="W31" i="41"/>
  <c r="T45" i="41"/>
  <c r="U45" i="41"/>
  <c r="W45" i="41"/>
  <c r="V45" i="41"/>
  <c r="Q411" i="41"/>
  <c r="T17" i="41"/>
  <c r="U17" i="41"/>
  <c r="V17" i="41"/>
  <c r="W17" i="41"/>
  <c r="U62" i="41"/>
  <c r="V62" i="41"/>
  <c r="T62" i="41"/>
  <c r="W62" i="41"/>
  <c r="T56" i="41"/>
  <c r="U56" i="41"/>
  <c r="V56" i="41"/>
  <c r="W56" i="41"/>
  <c r="V18" i="41"/>
  <c r="W18" i="41"/>
  <c r="T18" i="41"/>
  <c r="U18" i="41"/>
  <c r="V57" i="41"/>
  <c r="W57" i="41"/>
  <c r="U57" i="41"/>
  <c r="T57" i="41"/>
  <c r="W77" i="41"/>
  <c r="V77" i="41"/>
  <c r="U77" i="41"/>
  <c r="T77" i="41"/>
  <c r="W323" i="41"/>
  <c r="T323" i="41"/>
  <c r="U323" i="41"/>
  <c r="V323" i="41"/>
  <c r="V41" i="41"/>
  <c r="W41" i="41"/>
  <c r="U41" i="41"/>
  <c r="T41" i="41"/>
  <c r="T34" i="41"/>
  <c r="V34" i="41"/>
  <c r="U34" i="41"/>
  <c r="W34" i="41"/>
  <c r="Q234" i="41"/>
  <c r="T329" i="41"/>
  <c r="V329" i="41"/>
  <c r="U329" i="41"/>
  <c r="W329" i="41"/>
  <c r="Q52" i="41"/>
  <c r="Q201" i="41"/>
  <c r="T20" i="41"/>
  <c r="U20" i="41"/>
  <c r="V20" i="41"/>
  <c r="W20" i="41"/>
  <c r="T22" i="41"/>
  <c r="U22" i="41"/>
  <c r="W22" i="41"/>
  <c r="V22" i="41"/>
  <c r="T27" i="41"/>
  <c r="U27" i="41"/>
  <c r="V27" i="41"/>
  <c r="W27" i="41"/>
  <c r="U180" i="41"/>
  <c r="V180" i="41"/>
  <c r="W180" i="41"/>
  <c r="T180" i="41"/>
  <c r="T25" i="41"/>
  <c r="U25" i="41"/>
  <c r="W25" i="41"/>
  <c r="V25" i="41"/>
  <c r="T24" i="41"/>
  <c r="U24" i="41"/>
  <c r="V24" i="41"/>
  <c r="W24" i="41"/>
  <c r="U55" i="41"/>
  <c r="V55" i="41"/>
  <c r="T55" i="41"/>
  <c r="W55" i="41"/>
  <c r="Q50" i="41"/>
  <c r="W46" i="41"/>
  <c r="U46" i="41"/>
  <c r="T46" i="41"/>
  <c r="V46" i="41"/>
  <c r="I18" i="35" a="1"/>
  <c r="I18" i="35" s="1"/>
  <c r="I68" i="42" s="1"/>
  <c r="J18" i="35" a="1"/>
  <c r="J18" i="35" s="1"/>
  <c r="H68" i="42" s="1"/>
  <c r="D18" i="35" a="1"/>
  <c r="D18" i="35" s="1"/>
  <c r="Q18" i="35" a="1"/>
  <c r="Q18" i="35" s="1"/>
  <c r="G69" i="42" s="1"/>
  <c r="K18" i="35" a="1"/>
  <c r="K18" i="35" s="1"/>
  <c r="G68" i="42" s="1"/>
  <c r="F18" i="35" a="1"/>
  <c r="F18" i="35" s="1"/>
  <c r="R18" i="35" a="1"/>
  <c r="R18" i="35" s="1"/>
  <c r="F69" i="42" s="1"/>
  <c r="P18" i="35" a="1"/>
  <c r="P18" i="35" s="1"/>
  <c r="H69" i="42" s="1"/>
  <c r="O18" i="35" a="1"/>
  <c r="O18" i="35" s="1"/>
  <c r="I69" i="42" s="1"/>
  <c r="E18" i="35" a="1"/>
  <c r="E18" i="35" s="1"/>
  <c r="L18" i="35" a="1"/>
  <c r="L18" i="35" s="1"/>
  <c r="F68" i="42" s="1"/>
  <c r="G70" i="42" l="1"/>
  <c r="H70" i="42"/>
  <c r="J69" i="42"/>
  <c r="F70" i="42"/>
  <c r="J68" i="42"/>
  <c r="I70" i="42"/>
  <c r="W297" i="41"/>
  <c r="U285" i="41"/>
  <c r="T285" i="41"/>
  <c r="V285" i="41"/>
  <c r="T258" i="41"/>
  <c r="V505" i="41"/>
  <c r="U258" i="41"/>
  <c r="W258" i="41"/>
  <c r="W505" i="41"/>
  <c r="U505" i="41"/>
  <c r="U441" i="41"/>
  <c r="V310" i="41"/>
  <c r="F48" i="42"/>
  <c r="U310" i="41"/>
  <c r="W511" i="41"/>
  <c r="T309" i="41"/>
  <c r="W441" i="41"/>
  <c r="W309" i="41"/>
  <c r="V441" i="41"/>
  <c r="V309" i="41"/>
  <c r="T507" i="41"/>
  <c r="W310" i="41"/>
  <c r="W377" i="41"/>
  <c r="V213" i="41"/>
  <c r="U257" i="41"/>
  <c r="T257" i="41"/>
  <c r="W257" i="41"/>
  <c r="T254" i="41"/>
  <c r="W254" i="41"/>
  <c r="V546" i="41"/>
  <c r="U546" i="41"/>
  <c r="T546" i="41"/>
  <c r="U511" i="41"/>
  <c r="W485" i="41"/>
  <c r="T344" i="41"/>
  <c r="T511" i="41"/>
  <c r="V485" i="41"/>
  <c r="U507" i="41"/>
  <c r="U485" i="41"/>
  <c r="V507" i="41"/>
  <c r="U344" i="41"/>
  <c r="V450" i="41"/>
  <c r="W450" i="41"/>
  <c r="U450" i="41"/>
  <c r="W364" i="41"/>
  <c r="V364" i="41"/>
  <c r="U364" i="41"/>
  <c r="V482" i="41"/>
  <c r="T482" i="41"/>
  <c r="U377" i="41"/>
  <c r="W537" i="41"/>
  <c r="W213" i="41"/>
  <c r="V377" i="41"/>
  <c r="V537" i="41"/>
  <c r="U213" i="41"/>
  <c r="U537" i="41"/>
  <c r="U482" i="41"/>
  <c r="U297" i="41"/>
  <c r="U222" i="41"/>
  <c r="W499" i="41"/>
  <c r="U58" i="41"/>
  <c r="W58" i="41"/>
  <c r="V58" i="41"/>
  <c r="T222" i="41"/>
  <c r="U499" i="41"/>
  <c r="V297" i="41"/>
  <c r="W222" i="41"/>
  <c r="V499" i="41"/>
  <c r="W290" i="41"/>
  <c r="U290" i="41"/>
  <c r="V290" i="41"/>
  <c r="U264" i="41"/>
  <c r="V430" i="41"/>
  <c r="U554" i="41"/>
  <c r="W545" i="41"/>
  <c r="V545" i="41"/>
  <c r="W410" i="41"/>
  <c r="T242" i="41"/>
  <c r="W541" i="41"/>
  <c r="V522" i="41"/>
  <c r="W279" i="41"/>
  <c r="W430" i="41"/>
  <c r="T264" i="41"/>
  <c r="V447" i="41"/>
  <c r="U430" i="41"/>
  <c r="W264" i="41"/>
  <c r="W447" i="41"/>
  <c r="W487" i="41"/>
  <c r="U447" i="41"/>
  <c r="V487" i="41"/>
  <c r="U487" i="41"/>
  <c r="T533" i="41"/>
  <c r="V554" i="41"/>
  <c r="T279" i="41"/>
  <c r="T554" i="41"/>
  <c r="T522" i="41"/>
  <c r="U279" i="41"/>
  <c r="W522" i="41"/>
  <c r="V533" i="41"/>
  <c r="U533" i="41"/>
  <c r="W301" i="41"/>
  <c r="W344" i="41"/>
  <c r="V301" i="41"/>
  <c r="T519" i="41"/>
  <c r="U301" i="41"/>
  <c r="U401" i="41"/>
  <c r="W401" i="41"/>
  <c r="V401" i="41"/>
  <c r="V410" i="41"/>
  <c r="T541" i="41"/>
  <c r="V208" i="41"/>
  <c r="U410" i="41"/>
  <c r="V541" i="41"/>
  <c r="W208" i="41"/>
  <c r="T208" i="41"/>
  <c r="V113" i="41"/>
  <c r="W113" i="41"/>
  <c r="W78" i="41"/>
  <c r="U519" i="41"/>
  <c r="W519" i="41"/>
  <c r="U113" i="41"/>
  <c r="T503" i="41"/>
  <c r="U92" i="41"/>
  <c r="W419" i="41"/>
  <c r="V493" i="41"/>
  <c r="U493" i="41"/>
  <c r="T493" i="41"/>
  <c r="V419" i="41"/>
  <c r="U90" i="41"/>
  <c r="U419" i="41"/>
  <c r="V282" i="41"/>
  <c r="V112" i="41"/>
  <c r="U170" i="41"/>
  <c r="T217" i="41"/>
  <c r="U154" i="41"/>
  <c r="T121" i="41"/>
  <c r="U217" i="41"/>
  <c r="W154" i="41"/>
  <c r="W112" i="41"/>
  <c r="W121" i="41"/>
  <c r="W170" i="41"/>
  <c r="U360" i="41"/>
  <c r="W217" i="41"/>
  <c r="V154" i="41"/>
  <c r="U112" i="41"/>
  <c r="V121" i="41"/>
  <c r="V170" i="41"/>
  <c r="V508" i="41"/>
  <c r="V175" i="41"/>
  <c r="U432" i="41"/>
  <c r="V420" i="41"/>
  <c r="V268" i="41"/>
  <c r="U508" i="41"/>
  <c r="W462" i="41"/>
  <c r="U175" i="41"/>
  <c r="T432" i="41"/>
  <c r="W420" i="41"/>
  <c r="U268" i="41"/>
  <c r="T508" i="41"/>
  <c r="T462" i="41"/>
  <c r="W175" i="41"/>
  <c r="W432" i="41"/>
  <c r="U420" i="41"/>
  <c r="T268" i="41"/>
  <c r="V462" i="41"/>
  <c r="W343" i="41"/>
  <c r="T433" i="41"/>
  <c r="U525" i="41"/>
  <c r="U343" i="41"/>
  <c r="V433" i="41"/>
  <c r="W342" i="41"/>
  <c r="T343" i="41"/>
  <c r="V85" i="41"/>
  <c r="U433" i="41"/>
  <c r="T363" i="41"/>
  <c r="V388" i="41"/>
  <c r="U378" i="41"/>
  <c r="W214" i="41"/>
  <c r="V446" i="41"/>
  <c r="W385" i="41"/>
  <c r="T414" i="41"/>
  <c r="V161" i="41"/>
  <c r="T355" i="41"/>
  <c r="V428" i="41"/>
  <c r="W173" i="41"/>
  <c r="U520" i="41"/>
  <c r="U173" i="41"/>
  <c r="U321" i="41"/>
  <c r="W321" i="41"/>
  <c r="V321" i="41"/>
  <c r="V173" i="41"/>
  <c r="T214" i="41"/>
  <c r="W161" i="41"/>
  <c r="T446" i="41"/>
  <c r="W414" i="41"/>
  <c r="U446" i="41"/>
  <c r="W103" i="41"/>
  <c r="W88" i="41"/>
  <c r="U385" i="41"/>
  <c r="V503" i="41"/>
  <c r="W428" i="41"/>
  <c r="T78" i="41"/>
  <c r="W520" i="41"/>
  <c r="V103" i="41"/>
  <c r="T88" i="41"/>
  <c r="V385" i="41"/>
  <c r="W267" i="41"/>
  <c r="V444" i="41"/>
  <c r="W402" i="41"/>
  <c r="U428" i="41"/>
  <c r="V78" i="41"/>
  <c r="V520" i="41"/>
  <c r="U103" i="41"/>
  <c r="T230" i="41"/>
  <c r="W242" i="41"/>
  <c r="W503" i="41"/>
  <c r="V267" i="41"/>
  <c r="W444" i="41"/>
  <c r="V402" i="41"/>
  <c r="W248" i="41"/>
  <c r="W230" i="41"/>
  <c r="V214" i="41"/>
  <c r="T161" i="41"/>
  <c r="U267" i="41"/>
  <c r="U444" i="41"/>
  <c r="U402" i="41"/>
  <c r="V414" i="41"/>
  <c r="V230" i="41"/>
  <c r="W379" i="41"/>
  <c r="U388" i="41"/>
  <c r="V378" i="41"/>
  <c r="W388" i="41"/>
  <c r="T378" i="41"/>
  <c r="V435" i="41"/>
  <c r="T334" i="41"/>
  <c r="T458" i="41"/>
  <c r="V212" i="41"/>
  <c r="U435" i="41"/>
  <c r="W334" i="41"/>
  <c r="V458" i="41"/>
  <c r="T212" i="41"/>
  <c r="T435" i="41"/>
  <c r="V334" i="41"/>
  <c r="U517" i="41"/>
  <c r="W212" i="41"/>
  <c r="U397" i="41"/>
  <c r="T145" i="41"/>
  <c r="W319" i="41"/>
  <c r="W262" i="41"/>
  <c r="T150" i="41"/>
  <c r="W150" i="41"/>
  <c r="V150" i="41"/>
  <c r="V403" i="41"/>
  <c r="T562" i="41"/>
  <c r="V397" i="41"/>
  <c r="T319" i="41"/>
  <c r="W517" i="41"/>
  <c r="V319" i="41"/>
  <c r="U280" i="41"/>
  <c r="V280" i="41"/>
  <c r="V92" i="41"/>
  <c r="W227" i="41"/>
  <c r="U227" i="41"/>
  <c r="W195" i="41"/>
  <c r="T195" i="41"/>
  <c r="W397" i="41"/>
  <c r="W92" i="41"/>
  <c r="U85" i="41"/>
  <c r="U232" i="41"/>
  <c r="V342" i="41"/>
  <c r="W384" i="41"/>
  <c r="W363" i="41"/>
  <c r="W523" i="41"/>
  <c r="T85" i="41"/>
  <c r="U342" i="41"/>
  <c r="V384" i="41"/>
  <c r="W90" i="41"/>
  <c r="V390" i="41"/>
  <c r="U287" i="41"/>
  <c r="U384" i="41"/>
  <c r="T488" i="41"/>
  <c r="V90" i="41"/>
  <c r="U387" i="41"/>
  <c r="T198" i="41"/>
  <c r="V488" i="41"/>
  <c r="V387" i="41"/>
  <c r="V304" i="41"/>
  <c r="T525" i="41"/>
  <c r="V205" i="41"/>
  <c r="T387" i="41"/>
  <c r="V246" i="41"/>
  <c r="U363" i="41"/>
  <c r="V525" i="41"/>
  <c r="U205" i="41"/>
  <c r="W543" i="41"/>
  <c r="T262" i="41"/>
  <c r="W562" i="41"/>
  <c r="V543" i="41"/>
  <c r="V262" i="41"/>
  <c r="T421" i="41"/>
  <c r="W360" i="41"/>
  <c r="U543" i="41"/>
  <c r="W421" i="41"/>
  <c r="T425" i="41"/>
  <c r="V421" i="41"/>
  <c r="U425" i="41"/>
  <c r="V360" i="41"/>
  <c r="V562" i="41"/>
  <c r="W403" i="41"/>
  <c r="U449" i="41"/>
  <c r="U544" i="41"/>
  <c r="W449" i="41"/>
  <c r="W544" i="41"/>
  <c r="V449" i="41"/>
  <c r="V544" i="41"/>
  <c r="U523" i="41"/>
  <c r="U88" i="41"/>
  <c r="U242" i="41"/>
  <c r="W355" i="41"/>
  <c r="T287" i="41"/>
  <c r="T282" i="41"/>
  <c r="W198" i="41"/>
  <c r="U246" i="41"/>
  <c r="U145" i="41"/>
  <c r="T304" i="41"/>
  <c r="T523" i="41"/>
  <c r="V198" i="41"/>
  <c r="W145" i="41"/>
  <c r="V513" i="41"/>
  <c r="T68" i="41"/>
  <c r="W513" i="41"/>
  <c r="T357" i="41"/>
  <c r="V68" i="41"/>
  <c r="U513" i="41"/>
  <c r="V357" i="41"/>
  <c r="V248" i="41"/>
  <c r="U68" i="41"/>
  <c r="U355" i="41"/>
  <c r="V287" i="41"/>
  <c r="W282" i="41"/>
  <c r="U357" i="41"/>
  <c r="W246" i="41"/>
  <c r="U248" i="41"/>
  <c r="T379" i="41"/>
  <c r="W304" i="41"/>
  <c r="U379" i="41"/>
  <c r="T390" i="41"/>
  <c r="W417" i="41"/>
  <c r="V232" i="41"/>
  <c r="T227" i="41"/>
  <c r="T205" i="41"/>
  <c r="U403" i="41"/>
  <c r="W425" i="41"/>
  <c r="V195" i="41"/>
  <c r="U488" i="41"/>
  <c r="T280" i="41"/>
  <c r="U458" i="41"/>
  <c r="U555" i="41"/>
  <c r="W390" i="41"/>
  <c r="W232" i="41"/>
  <c r="V300" i="41"/>
  <c r="W300" i="41"/>
  <c r="U300" i="41"/>
  <c r="T517" i="41"/>
  <c r="T555" i="41"/>
  <c r="V555" i="41"/>
  <c r="W181" i="41"/>
  <c r="U528" i="41"/>
  <c r="V181" i="41"/>
  <c r="W528" i="41"/>
  <c r="U181" i="41"/>
  <c r="V528" i="41"/>
  <c r="W116" i="41"/>
  <c r="V116" i="41"/>
  <c r="T567" i="41"/>
  <c r="T494" i="41"/>
  <c r="V89" i="41"/>
  <c r="V494" i="41"/>
  <c r="U567" i="41"/>
  <c r="U494" i="41"/>
  <c r="W567" i="41"/>
  <c r="T89" i="41"/>
  <c r="U89" i="41"/>
  <c r="U116" i="41"/>
  <c r="T445" i="41"/>
  <c r="W445" i="41"/>
  <c r="V445" i="41"/>
  <c r="U317" i="41"/>
  <c r="U553" i="41"/>
  <c r="W109" i="41"/>
  <c r="T336" i="41"/>
  <c r="V109" i="41"/>
  <c r="U109" i="41"/>
  <c r="U48" i="41"/>
  <c r="T311" i="41"/>
  <c r="W54" i="41"/>
  <c r="V54" i="41"/>
  <c r="V265" i="41"/>
  <c r="U54" i="41"/>
  <c r="U38" i="41"/>
  <c r="U111" i="41"/>
  <c r="T86" i="41"/>
  <c r="W406" i="41"/>
  <c r="T406" i="41"/>
  <c r="V406" i="41"/>
  <c r="T38" i="41"/>
  <c r="W192" i="41"/>
  <c r="W86" i="41"/>
  <c r="V192" i="41"/>
  <c r="V86" i="41"/>
  <c r="U192" i="41"/>
  <c r="W136" i="41"/>
  <c r="U219" i="41"/>
  <c r="V136" i="41"/>
  <c r="T172" i="41"/>
  <c r="W219" i="41"/>
  <c r="U136" i="41"/>
  <c r="V172" i="41"/>
  <c r="W111" i="41"/>
  <c r="W38" i="41"/>
  <c r="T219" i="41"/>
  <c r="W172" i="41"/>
  <c r="T111" i="41"/>
  <c r="T273" i="41"/>
  <c r="W273" i="41"/>
  <c r="U273" i="41"/>
  <c r="U440" i="41"/>
  <c r="T440" i="41"/>
  <c r="W440" i="41"/>
  <c r="U417" i="41"/>
  <c r="U426" i="41"/>
  <c r="T204" i="41"/>
  <c r="V417" i="41"/>
  <c r="T426" i="41"/>
  <c r="V426" i="41"/>
  <c r="W479" i="41"/>
  <c r="U289" i="41"/>
  <c r="T289" i="41"/>
  <c r="W157" i="41"/>
  <c r="W484" i="41"/>
  <c r="W289" i="41"/>
  <c r="V459" i="41"/>
  <c r="V129" i="41"/>
  <c r="W370" i="41"/>
  <c r="W186" i="41"/>
  <c r="W81" i="41"/>
  <c r="V139" i="41"/>
  <c r="V82" i="41"/>
  <c r="V335" i="41"/>
  <c r="U335" i="41"/>
  <c r="T82" i="41"/>
  <c r="W165" i="41"/>
  <c r="T335" i="41"/>
  <c r="V255" i="41"/>
  <c r="V99" i="41"/>
  <c r="W99" i="41"/>
  <c r="U98" i="41"/>
  <c r="U99" i="41"/>
  <c r="W98" i="41"/>
  <c r="W82" i="41"/>
  <c r="V98" i="41"/>
  <c r="U473" i="41"/>
  <c r="T465" i="41"/>
  <c r="W486" i="41"/>
  <c r="V66" i="41"/>
  <c r="V306" i="41"/>
  <c r="W265" i="41"/>
  <c r="T263" i="41"/>
  <c r="T391" i="41"/>
  <c r="W359" i="41"/>
  <c r="W451" i="41"/>
  <c r="U171" i="41"/>
  <c r="U381" i="41"/>
  <c r="U265" i="41"/>
  <c r="W197" i="41"/>
  <c r="V315" i="41"/>
  <c r="T167" i="41"/>
  <c r="W167" i="41"/>
  <c r="U380" i="41"/>
  <c r="U315" i="41"/>
  <c r="U399" i="41"/>
  <c r="T479" i="41"/>
  <c r="U81" i="41"/>
  <c r="T358" i="41"/>
  <c r="V244" i="41"/>
  <c r="T186" i="41"/>
  <c r="T484" i="41"/>
  <c r="T396" i="41"/>
  <c r="U479" i="41"/>
  <c r="V186" i="41"/>
  <c r="V424" i="41"/>
  <c r="W36" i="41"/>
  <c r="W190" i="41"/>
  <c r="T399" i="41"/>
  <c r="T81" i="41"/>
  <c r="W75" i="41"/>
  <c r="W358" i="41"/>
  <c r="U244" i="41"/>
  <c r="U67" i="41"/>
  <c r="W277" i="41"/>
  <c r="V122" i="41"/>
  <c r="W204" i="41"/>
  <c r="V370" i="41"/>
  <c r="U484" i="41"/>
  <c r="T70" i="41"/>
  <c r="T190" i="41"/>
  <c r="W399" i="41"/>
  <c r="W59" i="41"/>
  <c r="T540" i="41"/>
  <c r="V75" i="41"/>
  <c r="V358" i="41"/>
  <c r="T244" i="41"/>
  <c r="W67" i="41"/>
  <c r="U49" i="41"/>
  <c r="V277" i="41"/>
  <c r="U122" i="41"/>
  <c r="V190" i="41"/>
  <c r="V59" i="41"/>
  <c r="W540" i="41"/>
  <c r="U139" i="41"/>
  <c r="U75" i="41"/>
  <c r="T67" i="41"/>
  <c r="T49" i="41"/>
  <c r="U277" i="41"/>
  <c r="T122" i="41"/>
  <c r="U418" i="41"/>
  <c r="U59" i="41"/>
  <c r="V540" i="41"/>
  <c r="U204" i="41"/>
  <c r="T139" i="41"/>
  <c r="T370" i="41"/>
  <c r="W49" i="41"/>
  <c r="W35" i="41"/>
  <c r="V569" i="41"/>
  <c r="U35" i="41"/>
  <c r="T568" i="41"/>
  <c r="V94" i="41"/>
  <c r="W271" i="41"/>
  <c r="T236" i="41"/>
  <c r="T315" i="41"/>
  <c r="W416" i="41"/>
  <c r="T35" i="41"/>
  <c r="W332" i="41"/>
  <c r="U94" i="41"/>
  <c r="W236" i="41"/>
  <c r="U490" i="41"/>
  <c r="T548" i="41"/>
  <c r="T73" i="41"/>
  <c r="U469" i="41"/>
  <c r="U404" i="41"/>
  <c r="T490" i="41"/>
  <c r="W423" i="41"/>
  <c r="U391" i="41"/>
  <c r="W391" i="41"/>
  <c r="U569" i="41"/>
  <c r="U252" i="41"/>
  <c r="W73" i="41"/>
  <c r="V207" i="41"/>
  <c r="V164" i="41"/>
  <c r="W490" i="41"/>
  <c r="U164" i="41"/>
  <c r="T394" i="41"/>
  <c r="T486" i="41"/>
  <c r="U66" i="41"/>
  <c r="V465" i="41"/>
  <c r="U416" i="41"/>
  <c r="T346" i="41"/>
  <c r="U95" i="41"/>
  <c r="W473" i="41"/>
  <c r="V73" i="41"/>
  <c r="V167" i="41"/>
  <c r="V332" i="41"/>
  <c r="T66" i="41"/>
  <c r="V166" i="41"/>
  <c r="W314" i="41"/>
  <c r="V416" i="41"/>
  <c r="U565" i="41"/>
  <c r="W476" i="41"/>
  <c r="V160" i="41"/>
  <c r="W548" i="41"/>
  <c r="V423" i="41"/>
  <c r="T252" i="41"/>
  <c r="V473" i="41"/>
  <c r="U296" i="41"/>
  <c r="U332" i="41"/>
  <c r="U30" i="41"/>
  <c r="W233" i="41"/>
  <c r="U166" i="41"/>
  <c r="U316" i="41"/>
  <c r="V476" i="41"/>
  <c r="W160" i="41"/>
  <c r="V548" i="41"/>
  <c r="U423" i="41"/>
  <c r="T296" i="41"/>
  <c r="U241" i="41"/>
  <c r="T30" i="41"/>
  <c r="V233" i="41"/>
  <c r="T166" i="41"/>
  <c r="T316" i="41"/>
  <c r="V114" i="41"/>
  <c r="V529" i="41"/>
  <c r="U160" i="41"/>
  <c r="W296" i="41"/>
  <c r="T241" i="41"/>
  <c r="U568" i="41"/>
  <c r="T469" i="41"/>
  <c r="W30" i="41"/>
  <c r="T531" i="41"/>
  <c r="V346" i="41"/>
  <c r="T114" i="41"/>
  <c r="W529" i="41"/>
  <c r="W95" i="41"/>
  <c r="W241" i="41"/>
  <c r="W568" i="41"/>
  <c r="W469" i="41"/>
  <c r="T94" i="41"/>
  <c r="V486" i="41"/>
  <c r="T72" i="41"/>
  <c r="U465" i="41"/>
  <c r="T164" i="41"/>
  <c r="W346" i="41"/>
  <c r="U114" i="41"/>
  <c r="U529" i="41"/>
  <c r="V481" i="41"/>
  <c r="T95" i="41"/>
  <c r="W168" i="41"/>
  <c r="W404" i="41"/>
  <c r="T481" i="41"/>
  <c r="V422" i="41"/>
  <c r="T569" i="41"/>
  <c r="U177" i="41"/>
  <c r="V438" i="41"/>
  <c r="T452" i="41"/>
  <c r="U535" i="41"/>
  <c r="U239" i="41"/>
  <c r="U438" i="41"/>
  <c r="U347" i="41"/>
  <c r="W536" i="41"/>
  <c r="W438" i="41"/>
  <c r="T347" i="41"/>
  <c r="U274" i="41"/>
  <c r="W394" i="41"/>
  <c r="W347" i="41"/>
  <c r="V236" i="41"/>
  <c r="V394" i="41"/>
  <c r="W224" i="41"/>
  <c r="W317" i="41"/>
  <c r="V70" i="41"/>
  <c r="W549" i="41"/>
  <c r="T153" i="41"/>
  <c r="W336" i="41"/>
  <c r="V185" i="41"/>
  <c r="W463" i="41"/>
  <c r="T359" i="41"/>
  <c r="V504" i="41"/>
  <c r="W32" i="41"/>
  <c r="U392" i="41"/>
  <c r="U70" i="41"/>
  <c r="T549" i="41"/>
  <c r="T532" i="41"/>
  <c r="W153" i="41"/>
  <c r="V336" i="41"/>
  <c r="W149" i="41"/>
  <c r="U185" i="41"/>
  <c r="T504" i="41"/>
  <c r="V32" i="41"/>
  <c r="T392" i="41"/>
  <c r="V549" i="41"/>
  <c r="W532" i="41"/>
  <c r="V153" i="41"/>
  <c r="V539" i="41"/>
  <c r="V149" i="41"/>
  <c r="T185" i="41"/>
  <c r="U504" i="41"/>
  <c r="U32" i="41"/>
  <c r="W392" i="41"/>
  <c r="V532" i="41"/>
  <c r="T381" i="41"/>
  <c r="V451" i="41"/>
  <c r="W311" i="41"/>
  <c r="U149" i="41"/>
  <c r="U556" i="41"/>
  <c r="W381" i="41"/>
  <c r="V553" i="41"/>
  <c r="U451" i="41"/>
  <c r="V311" i="41"/>
  <c r="W171" i="41"/>
  <c r="W48" i="41"/>
  <c r="V317" i="41"/>
  <c r="W553" i="41"/>
  <c r="V359" i="41"/>
  <c r="V110" i="41"/>
  <c r="V171" i="41"/>
  <c r="V48" i="41"/>
  <c r="U312" i="41"/>
  <c r="W489" i="41"/>
  <c r="U452" i="41"/>
  <c r="V16" i="41"/>
  <c r="U72" i="41"/>
  <c r="V404" i="41"/>
  <c r="W316" i="41"/>
  <c r="T239" i="41"/>
  <c r="V565" i="41"/>
  <c r="U481" i="41"/>
  <c r="V252" i="41"/>
  <c r="V221" i="41"/>
  <c r="U249" i="41"/>
  <c r="U531" i="41"/>
  <c r="T169" i="41"/>
  <c r="V314" i="41"/>
  <c r="W302" i="41"/>
  <c r="U476" i="41"/>
  <c r="W558" i="41"/>
  <c r="T422" i="41"/>
  <c r="U405" i="41"/>
  <c r="T174" i="41"/>
  <c r="W221" i="41"/>
  <c r="W174" i="41"/>
  <c r="U221" i="41"/>
  <c r="U207" i="41"/>
  <c r="V467" i="41"/>
  <c r="V128" i="41"/>
  <c r="T456" i="41"/>
  <c r="V224" i="41"/>
  <c r="V531" i="41"/>
  <c r="U169" i="41"/>
  <c r="W266" i="41"/>
  <c r="U314" i="41"/>
  <c r="V558" i="41"/>
  <c r="T80" i="41"/>
  <c r="U422" i="41"/>
  <c r="W120" i="41"/>
  <c r="W566" i="41"/>
  <c r="V174" i="41"/>
  <c r="W207" i="41"/>
  <c r="W128" i="41"/>
  <c r="U456" i="41"/>
  <c r="U224" i="41"/>
  <c r="W169" i="41"/>
  <c r="U558" i="41"/>
  <c r="V120" i="41"/>
  <c r="V452" i="41"/>
  <c r="U128" i="41"/>
  <c r="W456" i="41"/>
  <c r="V72" i="41"/>
  <c r="W565" i="41"/>
  <c r="U120" i="41"/>
  <c r="T398" i="41"/>
  <c r="V74" i="41"/>
  <c r="U526" i="41"/>
  <c r="T249" i="41"/>
  <c r="U251" i="41"/>
  <c r="T302" i="41"/>
  <c r="U104" i="41"/>
  <c r="W249" i="41"/>
  <c r="V193" i="41"/>
  <c r="W564" i="41"/>
  <c r="U561" i="41"/>
  <c r="W443" i="41"/>
  <c r="T299" i="41"/>
  <c r="W259" i="41"/>
  <c r="V442" i="41"/>
  <c r="T564" i="41"/>
  <c r="T291" i="41"/>
  <c r="T79" i="41"/>
  <c r="V21" i="41"/>
  <c r="V124" i="41"/>
  <c r="V564" i="41"/>
  <c r="V474" i="41"/>
  <c r="U157" i="41"/>
  <c r="W431" i="41"/>
  <c r="T483" i="41"/>
  <c r="V407" i="41"/>
  <c r="U272" i="41"/>
  <c r="T468" i="41"/>
  <c r="W475" i="41"/>
  <c r="T157" i="41"/>
  <c r="W412" i="41"/>
  <c r="U220" i="41"/>
  <c r="V362" i="41"/>
  <c r="V536" i="41"/>
  <c r="V518" i="41"/>
  <c r="U302" i="41"/>
  <c r="W179" i="41"/>
  <c r="U197" i="41"/>
  <c r="W189" i="41"/>
  <c r="U306" i="41"/>
  <c r="V134" i="41"/>
  <c r="U281" i="41"/>
  <c r="T197" i="41"/>
  <c r="T151" i="41"/>
  <c r="V189" i="41"/>
  <c r="W247" i="41"/>
  <c r="T306" i="41"/>
  <c r="W151" i="41"/>
  <c r="U409" i="41"/>
  <c r="U189" i="41"/>
  <c r="T247" i="41"/>
  <c r="V151" i="41"/>
  <c r="W409" i="41"/>
  <c r="V247" i="41"/>
  <c r="V409" i="41"/>
  <c r="V182" i="41"/>
  <c r="U471" i="41"/>
  <c r="W239" i="41"/>
  <c r="V498" i="41"/>
  <c r="W80" i="41"/>
  <c r="W184" i="41"/>
  <c r="V80" i="41"/>
  <c r="T389" i="41"/>
  <c r="U51" i="41"/>
  <c r="V526" i="41"/>
  <c r="W291" i="41"/>
  <c r="T478" i="41"/>
  <c r="T418" i="41"/>
  <c r="U407" i="41"/>
  <c r="W263" i="41"/>
  <c r="U255" i="41"/>
  <c r="V79" i="41"/>
  <c r="W104" i="41"/>
  <c r="W539" i="41"/>
  <c r="T21" i="41"/>
  <c r="T177" i="41"/>
  <c r="T536" i="41"/>
  <c r="W272" i="41"/>
  <c r="T457" i="41"/>
  <c r="T124" i="41"/>
  <c r="V275" i="41"/>
  <c r="U518" i="41"/>
  <c r="U110" i="41"/>
  <c r="V461" i="41"/>
  <c r="W526" i="41"/>
  <c r="V291" i="41"/>
  <c r="W478" i="41"/>
  <c r="T407" i="41"/>
  <c r="V263" i="41"/>
  <c r="W474" i="41"/>
  <c r="U79" i="41"/>
  <c r="V104" i="41"/>
  <c r="W21" i="41"/>
  <c r="V272" i="41"/>
  <c r="U259" i="41"/>
  <c r="W163" i="41"/>
  <c r="W124" i="41"/>
  <c r="U495" i="41"/>
  <c r="T518" i="41"/>
  <c r="W193" i="41"/>
  <c r="V179" i="41"/>
  <c r="V126" i="41"/>
  <c r="W442" i="41"/>
  <c r="V478" i="41"/>
  <c r="V220" i="41"/>
  <c r="V240" i="41"/>
  <c r="U474" i="41"/>
  <c r="W159" i="41"/>
  <c r="T259" i="41"/>
  <c r="U163" i="41"/>
  <c r="U361" i="41"/>
  <c r="V501" i="41"/>
  <c r="U193" i="41"/>
  <c r="U179" i="41"/>
  <c r="U442" i="41"/>
  <c r="T36" i="41"/>
  <c r="V163" i="41"/>
  <c r="U165" i="41"/>
  <c r="T220" i="41"/>
  <c r="W240" i="41"/>
  <c r="U443" i="41"/>
  <c r="W560" i="41"/>
  <c r="W361" i="41"/>
  <c r="W501" i="41"/>
  <c r="U36" i="41"/>
  <c r="T165" i="41"/>
  <c r="W418" i="41"/>
  <c r="U240" i="41"/>
  <c r="V443" i="41"/>
  <c r="T255" i="41"/>
  <c r="W313" i="41"/>
  <c r="W177" i="41"/>
  <c r="V361" i="41"/>
  <c r="U501" i="41"/>
  <c r="T110" i="41"/>
  <c r="U127" i="41"/>
  <c r="T158" i="41"/>
  <c r="W376" i="41"/>
  <c r="U459" i="41"/>
  <c r="V502" i="41"/>
  <c r="U477" i="41"/>
  <c r="U91" i="41"/>
  <c r="W74" i="41"/>
  <c r="T276" i="41"/>
  <c r="W498" i="41"/>
  <c r="T459" i="41"/>
  <c r="W16" i="41"/>
  <c r="U337" i="41"/>
  <c r="U400" i="41"/>
  <c r="T74" i="41"/>
  <c r="V69" i="41"/>
  <c r="U71" i="41"/>
  <c r="U498" i="41"/>
  <c r="U16" i="41"/>
  <c r="W331" i="41"/>
  <c r="U210" i="41"/>
  <c r="T400" i="41"/>
  <c r="V510" i="41"/>
  <c r="V512" i="41"/>
  <c r="W210" i="41"/>
  <c r="W400" i="41"/>
  <c r="W510" i="41"/>
  <c r="U502" i="41"/>
  <c r="T477" i="41"/>
  <c r="V260" i="41"/>
  <c r="V210" i="41"/>
  <c r="U96" i="41"/>
  <c r="T352" i="41"/>
  <c r="U510" i="41"/>
  <c r="T415" i="41"/>
  <c r="T294" i="41"/>
  <c r="W502" i="41"/>
  <c r="W477" i="41"/>
  <c r="V298" i="41"/>
  <c r="V270" i="41"/>
  <c r="V339" i="41"/>
  <c r="U134" i="41"/>
  <c r="T196" i="41"/>
  <c r="W108" i="41"/>
  <c r="W134" i="41"/>
  <c r="T535" i="41"/>
  <c r="V535" i="41"/>
  <c r="U196" i="41"/>
  <c r="U497" i="41"/>
  <c r="W196" i="41"/>
  <c r="T516" i="41"/>
  <c r="V354" i="41"/>
  <c r="W439" i="41"/>
  <c r="W354" i="41"/>
  <c r="V108" i="41"/>
  <c r="U439" i="41"/>
  <c r="U516" i="41"/>
  <c r="U178" i="41"/>
  <c r="U202" i="41"/>
  <c r="W497" i="41"/>
  <c r="U354" i="41"/>
  <c r="U108" i="41"/>
  <c r="T439" i="41"/>
  <c r="W516" i="41"/>
  <c r="W178" i="41"/>
  <c r="U395" i="41"/>
  <c r="V497" i="41"/>
  <c r="V228" i="41"/>
  <c r="T538" i="41"/>
  <c r="V178" i="41"/>
  <c r="T243" i="41"/>
  <c r="T333" i="41"/>
  <c r="W333" i="41"/>
  <c r="U547" i="41"/>
  <c r="V365" i="41"/>
  <c r="W194" i="41"/>
  <c r="T455" i="41"/>
  <c r="V333" i="41"/>
  <c r="W524" i="41"/>
  <c r="U365" i="41"/>
  <c r="V436" i="41"/>
  <c r="W365" i="41"/>
  <c r="V327" i="41"/>
  <c r="U158" i="41"/>
  <c r="V495" i="41"/>
  <c r="U303" i="41"/>
  <c r="V313" i="41"/>
  <c r="W158" i="41"/>
  <c r="T159" i="41"/>
  <c r="V560" i="41"/>
  <c r="T495" i="41"/>
  <c r="T351" i="41"/>
  <c r="T303" i="41"/>
  <c r="V159" i="41"/>
  <c r="W303" i="41"/>
  <c r="T199" i="41"/>
  <c r="W119" i="41"/>
  <c r="V530" i="41"/>
  <c r="T448" i="41"/>
  <c r="U327" i="41"/>
  <c r="W199" i="41"/>
  <c r="U530" i="41"/>
  <c r="T327" i="41"/>
  <c r="T530" i="41"/>
  <c r="V294" i="41"/>
  <c r="V125" i="41"/>
  <c r="W356" i="41"/>
  <c r="V199" i="41"/>
  <c r="T313" i="41"/>
  <c r="T560" i="41"/>
  <c r="T251" i="41"/>
  <c r="V547" i="41"/>
  <c r="V367" i="41"/>
  <c r="T436" i="41"/>
  <c r="T470" i="41"/>
  <c r="T228" i="41"/>
  <c r="V102" i="41"/>
  <c r="V194" i="41"/>
  <c r="V566" i="41"/>
  <c r="W367" i="41"/>
  <c r="U294" i="41"/>
  <c r="T278" i="41"/>
  <c r="W125" i="41"/>
  <c r="V356" i="41"/>
  <c r="T559" i="41"/>
  <c r="V107" i="41"/>
  <c r="V135" i="41"/>
  <c r="T500" i="41"/>
  <c r="T509" i="41"/>
  <c r="W251" i="41"/>
  <c r="V286" i="41"/>
  <c r="U200" i="41"/>
  <c r="W547" i="41"/>
  <c r="U367" i="41"/>
  <c r="U132" i="41"/>
  <c r="U470" i="41"/>
  <c r="W228" i="41"/>
  <c r="T194" i="41"/>
  <c r="W43" i="41"/>
  <c r="W278" i="41"/>
  <c r="U125" i="41"/>
  <c r="U356" i="41"/>
  <c r="U559" i="41"/>
  <c r="U135" i="41"/>
  <c r="W500" i="41"/>
  <c r="W509" i="41"/>
  <c r="U286" i="41"/>
  <c r="T200" i="41"/>
  <c r="W65" i="41"/>
  <c r="V132" i="41"/>
  <c r="T143" i="41"/>
  <c r="V243" i="41"/>
  <c r="V43" i="41"/>
  <c r="T556" i="41"/>
  <c r="V278" i="41"/>
  <c r="U129" i="41"/>
  <c r="W559" i="41"/>
  <c r="T135" i="41"/>
  <c r="V500" i="41"/>
  <c r="V509" i="41"/>
  <c r="T286" i="41"/>
  <c r="W200" i="41"/>
  <c r="V65" i="41"/>
  <c r="T132" i="41"/>
  <c r="W143" i="41"/>
  <c r="V137" i="41"/>
  <c r="W243" i="41"/>
  <c r="U43" i="41"/>
  <c r="W556" i="41"/>
  <c r="U233" i="41"/>
  <c r="T129" i="41"/>
  <c r="U539" i="41"/>
  <c r="U65" i="41"/>
  <c r="W340" i="41"/>
  <c r="V143" i="41"/>
  <c r="U351" i="41"/>
  <c r="W351" i="41"/>
  <c r="U436" i="41"/>
  <c r="V253" i="41"/>
  <c r="V118" i="41"/>
  <c r="V283" i="41"/>
  <c r="U483" i="41"/>
  <c r="W561" i="41"/>
  <c r="T152" i="41"/>
  <c r="W270" i="41"/>
  <c r="V328" i="41"/>
  <c r="T434" i="41"/>
  <c r="W362" i="41"/>
  <c r="U468" i="41"/>
  <c r="W51" i="41"/>
  <c r="T118" i="41"/>
  <c r="V184" i="41"/>
  <c r="U352" i="41"/>
  <c r="V71" i="41"/>
  <c r="T566" i="41"/>
  <c r="W374" i="41"/>
  <c r="V131" i="41"/>
  <c r="W298" i="41"/>
  <c r="W483" i="41"/>
  <c r="T561" i="41"/>
  <c r="U270" i="41"/>
  <c r="U339" i="41"/>
  <c r="T512" i="41"/>
  <c r="T91" i="41"/>
  <c r="T51" i="41"/>
  <c r="U118" i="41"/>
  <c r="U184" i="41"/>
  <c r="W276" i="41"/>
  <c r="T96" i="41"/>
  <c r="W69" i="41"/>
  <c r="W352" i="41"/>
  <c r="T71" i="41"/>
  <c r="U551" i="41"/>
  <c r="W131" i="41"/>
  <c r="U298" i="41"/>
  <c r="T142" i="41"/>
  <c r="W93" i="41"/>
  <c r="U187" i="41"/>
  <c r="U138" i="41"/>
  <c r="V101" i="41"/>
  <c r="W162" i="41"/>
  <c r="T339" i="41"/>
  <c r="U512" i="41"/>
  <c r="W91" i="41"/>
  <c r="V276" i="41"/>
  <c r="W96" i="41"/>
  <c r="U69" i="41"/>
  <c r="T551" i="41"/>
  <c r="V140" i="41"/>
  <c r="U131" i="41"/>
  <c r="W142" i="41"/>
  <c r="V93" i="41"/>
  <c r="W187" i="41"/>
  <c r="W138" i="41"/>
  <c r="W101" i="41"/>
  <c r="U162" i="41"/>
  <c r="W345" i="41"/>
  <c r="W551" i="41"/>
  <c r="U140" i="41"/>
  <c r="U283" i="41"/>
  <c r="V142" i="41"/>
  <c r="U93" i="41"/>
  <c r="T187" i="41"/>
  <c r="V138" i="41"/>
  <c r="V152" i="41"/>
  <c r="U101" i="41"/>
  <c r="V162" i="41"/>
  <c r="T328" i="41"/>
  <c r="W434" i="41"/>
  <c r="U345" i="41"/>
  <c r="T140" i="41"/>
  <c r="T283" i="41"/>
  <c r="W152" i="41"/>
  <c r="U328" i="41"/>
  <c r="V434" i="41"/>
  <c r="U362" i="41"/>
  <c r="W468" i="41"/>
  <c r="V345" i="41"/>
  <c r="V338" i="41"/>
  <c r="U338" i="41"/>
  <c r="U489" i="41"/>
  <c r="U260" i="41"/>
  <c r="W107" i="41"/>
  <c r="T472" i="41"/>
  <c r="V496" i="41"/>
  <c r="W126" i="41"/>
  <c r="V61" i="41"/>
  <c r="T373" i="41"/>
  <c r="T312" i="41"/>
  <c r="V330" i="41"/>
  <c r="W64" i="41"/>
  <c r="V115" i="41"/>
  <c r="T260" i="41"/>
  <c r="U107" i="41"/>
  <c r="T453" i="41"/>
  <c r="U126" i="41"/>
  <c r="U209" i="41"/>
  <c r="W373" i="41"/>
  <c r="W231" i="41"/>
  <c r="W312" i="41"/>
  <c r="W238" i="41"/>
  <c r="W330" i="41"/>
  <c r="V64" i="41"/>
  <c r="W133" i="41"/>
  <c r="W453" i="41"/>
  <c r="T209" i="41"/>
  <c r="V373" i="41"/>
  <c r="T231" i="41"/>
  <c r="V245" i="41"/>
  <c r="T238" i="41"/>
  <c r="V100" i="41"/>
  <c r="U330" i="41"/>
  <c r="U64" i="41"/>
  <c r="V133" i="41"/>
  <c r="W191" i="41"/>
  <c r="W563" i="41"/>
  <c r="V453" i="41"/>
  <c r="W40" i="41"/>
  <c r="T40" i="41"/>
  <c r="U40" i="41"/>
  <c r="V40" i="41"/>
  <c r="W209" i="41"/>
  <c r="V231" i="41"/>
  <c r="V238" i="41"/>
  <c r="U100" i="41"/>
  <c r="U133" i="41"/>
  <c r="T191" i="41"/>
  <c r="V563" i="41"/>
  <c r="W472" i="41"/>
  <c r="T100" i="41"/>
  <c r="V489" i="41"/>
  <c r="V191" i="41"/>
  <c r="U563" i="41"/>
  <c r="V472" i="41"/>
  <c r="U226" i="41"/>
  <c r="T229" i="41"/>
  <c r="U374" i="41"/>
  <c r="V374" i="41"/>
  <c r="T324" i="41"/>
  <c r="U324" i="41"/>
  <c r="W324" i="41"/>
  <c r="V324" i="41"/>
  <c r="W61" i="41"/>
  <c r="U61" i="41"/>
  <c r="U415" i="41"/>
  <c r="W337" i="41"/>
  <c r="W182" i="41"/>
  <c r="V538" i="41"/>
  <c r="U299" i="41"/>
  <c r="T331" i="41"/>
  <c r="T353" i="41"/>
  <c r="T475" i="41"/>
  <c r="U386" i="41"/>
  <c r="W424" i="41"/>
  <c r="U396" i="41"/>
  <c r="T557" i="41"/>
  <c r="W123" i="41"/>
  <c r="V337" i="41"/>
  <c r="U182" i="41"/>
  <c r="W538" i="41"/>
  <c r="W299" i="41"/>
  <c r="V350" i="41"/>
  <c r="W557" i="41"/>
  <c r="V123" i="41"/>
  <c r="T552" i="41"/>
  <c r="W341" i="41"/>
  <c r="W218" i="41"/>
  <c r="V557" i="41"/>
  <c r="U123" i="41"/>
  <c r="T341" i="41"/>
  <c r="V84" i="41"/>
  <c r="V341" i="41"/>
  <c r="U353" i="41"/>
  <c r="W393" i="41"/>
  <c r="V415" i="41"/>
  <c r="U331" i="41"/>
  <c r="W353" i="41"/>
  <c r="V475" i="41"/>
  <c r="U424" i="41"/>
  <c r="V396" i="41"/>
  <c r="V269" i="41"/>
  <c r="U320" i="41"/>
  <c r="T491" i="41"/>
  <c r="T338" i="41"/>
  <c r="V127" i="41"/>
  <c r="V534" i="41"/>
  <c r="W371" i="41"/>
  <c r="W389" i="41"/>
  <c r="V168" i="41"/>
  <c r="T146" i="41"/>
  <c r="W274" i="41"/>
  <c r="T524" i="41"/>
  <c r="V457" i="41"/>
  <c r="W398" i="41"/>
  <c r="U266" i="41"/>
  <c r="T431" i="41"/>
  <c r="T461" i="41"/>
  <c r="V464" i="41"/>
  <c r="V405" i="41"/>
  <c r="W137" i="41"/>
  <c r="U467" i="41"/>
  <c r="T271" i="41"/>
  <c r="V389" i="41"/>
  <c r="U168" i="41"/>
  <c r="U376" i="41"/>
  <c r="V274" i="41"/>
  <c r="W542" i="41"/>
  <c r="V398" i="41"/>
  <c r="V266" i="41"/>
  <c r="V340" i="41"/>
  <c r="V431" i="41"/>
  <c r="W275" i="41"/>
  <c r="W253" i="41"/>
  <c r="U461" i="41"/>
  <c r="V514" i="41"/>
  <c r="V506" i="41"/>
  <c r="T467" i="41"/>
  <c r="V271" i="41"/>
  <c r="V376" i="41"/>
  <c r="V542" i="41"/>
  <c r="U340" i="41"/>
  <c r="U275" i="41"/>
  <c r="U253" i="41"/>
  <c r="U514" i="41"/>
  <c r="U506" i="41"/>
  <c r="U542" i="41"/>
  <c r="T97" i="41"/>
  <c r="W203" i="41"/>
  <c r="T514" i="41"/>
  <c r="T506" i="41"/>
  <c r="U371" i="41"/>
  <c r="W146" i="41"/>
  <c r="U97" i="41"/>
  <c r="V203" i="41"/>
  <c r="W127" i="41"/>
  <c r="V371" i="41"/>
  <c r="U146" i="41"/>
  <c r="V524" i="41"/>
  <c r="W457" i="41"/>
  <c r="W97" i="41"/>
  <c r="U203" i="41"/>
  <c r="T405" i="41"/>
  <c r="T137" i="41"/>
  <c r="T480" i="41"/>
  <c r="T202" i="41"/>
  <c r="V466" i="41"/>
  <c r="T320" i="41"/>
  <c r="W480" i="41"/>
  <c r="T395" i="41"/>
  <c r="T386" i="41"/>
  <c r="U466" i="41"/>
  <c r="U102" i="41"/>
  <c r="T84" i="41"/>
  <c r="W269" i="41"/>
  <c r="T281" i="41"/>
  <c r="V141" i="41"/>
  <c r="W320" i="41"/>
  <c r="V480" i="41"/>
  <c r="V395" i="41"/>
  <c r="V437" i="41"/>
  <c r="T466" i="41"/>
  <c r="T102" i="41"/>
  <c r="W84" i="41"/>
  <c r="U269" i="41"/>
  <c r="W281" i="41"/>
  <c r="W141" i="41"/>
  <c r="V76" i="41"/>
  <c r="U141" i="41"/>
  <c r="W471" i="41"/>
  <c r="U491" i="41"/>
  <c r="W350" i="41"/>
  <c r="U76" i="41"/>
  <c r="U106" i="41"/>
  <c r="W76" i="41"/>
  <c r="V471" i="41"/>
  <c r="V491" i="41"/>
  <c r="W202" i="41"/>
  <c r="W470" i="41"/>
  <c r="T350" i="41"/>
  <c r="U372" i="41"/>
  <c r="T429" i="41"/>
  <c r="W448" i="41"/>
  <c r="W534" i="41"/>
  <c r="U115" i="41"/>
  <c r="W492" i="41"/>
  <c r="U148" i="41"/>
  <c r="V393" i="41"/>
  <c r="V119" i="41"/>
  <c r="U496" i="41"/>
  <c r="V218" i="41"/>
  <c r="U463" i="41"/>
  <c r="U225" i="41"/>
  <c r="V106" i="41"/>
  <c r="V176" i="41"/>
  <c r="T372" i="41"/>
  <c r="W429" i="41"/>
  <c r="V448" i="41"/>
  <c r="U534" i="41"/>
  <c r="T115" i="41"/>
  <c r="V492" i="41"/>
  <c r="V148" i="41"/>
  <c r="T393" i="41"/>
  <c r="U119" i="41"/>
  <c r="T496" i="41"/>
  <c r="T218" i="41"/>
  <c r="T463" i="41"/>
  <c r="W256" i="41"/>
  <c r="T225" i="41"/>
  <c r="T106" i="41"/>
  <c r="W176" i="41"/>
  <c r="W229" i="41"/>
  <c r="V372" i="41"/>
  <c r="V429" i="41"/>
  <c r="W382" i="41"/>
  <c r="T307" i="41"/>
  <c r="W527" i="41"/>
  <c r="V521" i="41"/>
  <c r="U550" i="41"/>
  <c r="V284" i="41"/>
  <c r="U492" i="41"/>
  <c r="T148" i="41"/>
  <c r="W288" i="41"/>
  <c r="W206" i="41"/>
  <c r="V256" i="41"/>
  <c r="W225" i="41"/>
  <c r="U176" i="41"/>
  <c r="T382" i="41"/>
  <c r="W307" i="41"/>
  <c r="V527" i="41"/>
  <c r="W521" i="41"/>
  <c r="T550" i="41"/>
  <c r="U284" i="41"/>
  <c r="V288" i="41"/>
  <c r="T206" i="41"/>
  <c r="U256" i="41"/>
  <c r="U229" i="41"/>
  <c r="V382" i="41"/>
  <c r="V455" i="41"/>
  <c r="U552" i="41"/>
  <c r="V307" i="41"/>
  <c r="U527" i="41"/>
  <c r="U521" i="41"/>
  <c r="W550" i="41"/>
  <c r="T284" i="41"/>
  <c r="U288" i="41"/>
  <c r="V206" i="41"/>
  <c r="T464" i="41"/>
  <c r="W455" i="41"/>
  <c r="W552" i="41"/>
  <c r="U464" i="41"/>
  <c r="U454" i="41"/>
  <c r="W318" i="41"/>
  <c r="U318" i="41"/>
  <c r="V318" i="41"/>
  <c r="T318" i="41"/>
  <c r="T130" i="41"/>
  <c r="V130" i="41"/>
  <c r="W130" i="41"/>
  <c r="U130" i="41"/>
  <c r="W237" i="41"/>
  <c r="V237" i="41"/>
  <c r="T237" i="41"/>
  <c r="U237" i="41"/>
  <c r="W245" i="41"/>
  <c r="T380" i="41"/>
  <c r="W226" i="41"/>
  <c r="V408" i="41"/>
  <c r="U515" i="41"/>
  <c r="U413" i="41"/>
  <c r="V413" i="41"/>
  <c r="W413" i="41"/>
  <c r="T413" i="41"/>
  <c r="U245" i="41"/>
  <c r="V380" i="41"/>
  <c r="V226" i="41"/>
  <c r="W261" i="41"/>
  <c r="T235" i="41"/>
  <c r="V261" i="41"/>
  <c r="V368" i="41"/>
  <c r="W368" i="41"/>
  <c r="T368" i="41"/>
  <c r="U368" i="41"/>
  <c r="W454" i="41"/>
  <c r="T349" i="41"/>
  <c r="U261" i="41"/>
  <c r="U293" i="41"/>
  <c r="V293" i="41"/>
  <c r="W293" i="41"/>
  <c r="T293" i="41"/>
  <c r="T454" i="41"/>
  <c r="W349" i="41"/>
  <c r="U235" i="41"/>
  <c r="W408" i="41"/>
  <c r="V515" i="41"/>
  <c r="V349" i="41"/>
  <c r="T515" i="41"/>
  <c r="U437" i="41"/>
  <c r="U105" i="41"/>
  <c r="V155" i="41"/>
  <c r="T87" i="41"/>
  <c r="T292" i="41"/>
  <c r="T437" i="41"/>
  <c r="T105" i="41"/>
  <c r="W155" i="41"/>
  <c r="W87" i="41"/>
  <c r="W292" i="41"/>
  <c r="W105" i="41"/>
  <c r="U155" i="41"/>
  <c r="V87" i="41"/>
  <c r="U325" i="41"/>
  <c r="T325" i="41"/>
  <c r="V325" i="41"/>
  <c r="W325" i="41"/>
  <c r="V292" i="41"/>
  <c r="V235" i="41"/>
  <c r="V386" i="41"/>
  <c r="U408" i="41"/>
  <c r="U460" i="41"/>
  <c r="U412" i="41"/>
  <c r="T412" i="41"/>
  <c r="W460" i="41"/>
  <c r="V460" i="41"/>
  <c r="T156" i="41"/>
  <c r="U156" i="41"/>
  <c r="V156" i="41"/>
  <c r="W156" i="41"/>
  <c r="T305" i="41"/>
  <c r="V305" i="41"/>
  <c r="W305" i="41"/>
  <c r="U305" i="41"/>
  <c r="U63" i="41"/>
  <c r="V63" i="41"/>
  <c r="T63" i="41"/>
  <c r="W63" i="41"/>
  <c r="T375" i="41"/>
  <c r="W375" i="41"/>
  <c r="V375" i="41"/>
  <c r="U375" i="41"/>
  <c r="V216" i="41"/>
  <c r="W216" i="41"/>
  <c r="T216" i="41"/>
  <c r="U216" i="41"/>
  <c r="W83" i="41"/>
  <c r="T83" i="41"/>
  <c r="U83" i="41"/>
  <c r="V83" i="41"/>
  <c r="W250" i="41"/>
  <c r="V250" i="41"/>
  <c r="T250" i="41"/>
  <c r="U250" i="41"/>
  <c r="V295" i="41"/>
  <c r="W295" i="41"/>
  <c r="T295" i="41"/>
  <c r="U295" i="41"/>
  <c r="U23" i="41"/>
  <c r="V23" i="41"/>
  <c r="W23" i="41"/>
  <c r="T23" i="41"/>
  <c r="W383" i="41"/>
  <c r="T383" i="41"/>
  <c r="U383" i="41"/>
  <c r="V383" i="41"/>
  <c r="W369" i="41"/>
  <c r="U369" i="41"/>
  <c r="T369" i="41"/>
  <c r="V369" i="41"/>
  <c r="T147" i="41"/>
  <c r="U147" i="41"/>
  <c r="V147" i="41"/>
  <c r="W147" i="41"/>
  <c r="W223" i="41"/>
  <c r="V223" i="41"/>
  <c r="T223" i="41"/>
  <c r="U223" i="41"/>
  <c r="T366" i="41"/>
  <c r="W366" i="41"/>
  <c r="U366" i="41"/>
  <c r="V366" i="41"/>
  <c r="T348" i="41"/>
  <c r="V348" i="41"/>
  <c r="W348" i="41"/>
  <c r="U348" i="41"/>
  <c r="W50" i="41"/>
  <c r="U50" i="41"/>
  <c r="T50" i="41"/>
  <c r="V50" i="41"/>
  <c r="V201" i="41"/>
  <c r="W201" i="41"/>
  <c r="U201" i="41"/>
  <c r="T201" i="41"/>
  <c r="W52" i="41"/>
  <c r="T52" i="41"/>
  <c r="U52" i="41"/>
  <c r="V52" i="41"/>
  <c r="W234" i="41"/>
  <c r="U234" i="41"/>
  <c r="T234" i="41"/>
  <c r="V234" i="41"/>
  <c r="T117" i="41"/>
  <c r="U117" i="41"/>
  <c r="W117" i="41"/>
  <c r="V117" i="41"/>
  <c r="U411" i="41"/>
  <c r="V411" i="41"/>
  <c r="W411" i="41"/>
  <c r="T411" i="41"/>
  <c r="W427" i="41"/>
  <c r="T427" i="41"/>
  <c r="U427" i="41"/>
  <c r="V427" i="41"/>
  <c r="U14" i="41"/>
  <c r="W14" i="41"/>
  <c r="V14" i="41"/>
  <c r="T14" i="41"/>
  <c r="U326" i="41"/>
  <c r="V326" i="41"/>
  <c r="T326" i="41"/>
  <c r="W326" i="41"/>
  <c r="F8" i="35"/>
  <c r="F82" i="42" s="1"/>
  <c r="F11" i="35"/>
  <c r="F10" i="35"/>
  <c r="F9" i="35"/>
  <c r="F12" i="35"/>
  <c r="T18" i="34"/>
  <c r="T19" i="34"/>
  <c r="T17" i="34"/>
  <c r="S19" i="34"/>
  <c r="S17" i="34"/>
  <c r="S18" i="34"/>
  <c r="R12" i="35"/>
  <c r="R9" i="35"/>
  <c r="R11" i="35"/>
  <c r="R8" i="35"/>
  <c r="F84" i="42" s="1"/>
  <c r="R10" i="35"/>
  <c r="K12" i="35"/>
  <c r="K11" i="35"/>
  <c r="K9" i="35"/>
  <c r="K10" i="35"/>
  <c r="K8" i="35"/>
  <c r="G83" i="42" s="1"/>
  <c r="Y18" i="34"/>
  <c r="Y17" i="34"/>
  <c r="Y19" i="34"/>
  <c r="Q11" i="35"/>
  <c r="Q9" i="35"/>
  <c r="Q10" i="35"/>
  <c r="Q8" i="35"/>
  <c r="G84" i="42" s="1"/>
  <c r="Q12" i="35"/>
  <c r="Q19" i="34"/>
  <c r="Q17" i="34"/>
  <c r="Q18" i="34"/>
  <c r="P12" i="35"/>
  <c r="P10" i="35"/>
  <c r="P11" i="35"/>
  <c r="P8" i="35"/>
  <c r="H84" i="42" s="1"/>
  <c r="P9" i="35"/>
  <c r="D11" i="35"/>
  <c r="D8" i="35"/>
  <c r="H82" i="42" s="1"/>
  <c r="D10" i="35"/>
  <c r="D9" i="35"/>
  <c r="D12" i="35"/>
  <c r="N18" i="34"/>
  <c r="N19" i="34"/>
  <c r="N20" i="34"/>
  <c r="N17" i="34"/>
  <c r="E12" i="35"/>
  <c r="E11" i="35"/>
  <c r="E8" i="35"/>
  <c r="G82" i="42" s="1"/>
  <c r="E9" i="35"/>
  <c r="E10" i="35"/>
  <c r="O11" i="35"/>
  <c r="O8" i="35"/>
  <c r="I84" i="42" s="1"/>
  <c r="O9" i="35"/>
  <c r="O10" i="35"/>
  <c r="O12" i="35"/>
  <c r="J11" i="35"/>
  <c r="J9" i="35"/>
  <c r="J10" i="35"/>
  <c r="J12" i="35"/>
  <c r="J8" i="35"/>
  <c r="H83" i="42" s="1"/>
  <c r="X17" i="34"/>
  <c r="X18" i="34"/>
  <c r="X19" i="34"/>
  <c r="L12" i="35"/>
  <c r="L11" i="35"/>
  <c r="L9" i="35"/>
  <c r="L10" i="35"/>
  <c r="L8" i="35"/>
  <c r="F83" i="42" s="1"/>
  <c r="C12" i="35"/>
  <c r="C8" i="35"/>
  <c r="I82" i="42" s="1"/>
  <c r="C11" i="35"/>
  <c r="C9" i="35"/>
  <c r="C10" i="35"/>
  <c r="I11" i="35"/>
  <c r="I9" i="35"/>
  <c r="I10" i="35"/>
  <c r="I12" i="35"/>
  <c r="I8" i="35"/>
  <c r="I83" i="42" s="1"/>
  <c r="W19" i="34"/>
  <c r="W18" i="34"/>
  <c r="W17" i="34"/>
  <c r="K18" i="34"/>
  <c r="K19" i="34"/>
  <c r="K17" i="34"/>
  <c r="K20" i="34"/>
  <c r="L20" i="34"/>
  <c r="L18" i="34"/>
  <c r="L19" i="34"/>
  <c r="L17" i="34"/>
  <c r="R17" i="34"/>
  <c r="R19" i="34"/>
  <c r="R18" i="34"/>
  <c r="M20" i="34"/>
  <c r="M19" i="34"/>
  <c r="M17" i="34"/>
  <c r="M18" i="34"/>
  <c r="Z18" i="34"/>
  <c r="Z19" i="34"/>
  <c r="Z17" i="34"/>
  <c r="J70" i="42" l="1"/>
  <c r="D36" i="38" s="1"/>
  <c r="E34" i="38" s="1"/>
  <c r="F204" i="42" a="1"/>
  <c r="F204" i="42" s="1"/>
  <c r="F205" i="42" a="1"/>
  <c r="F205" i="42" s="1"/>
  <c r="F206" i="42" a="1"/>
  <c r="F206" i="42" s="1"/>
  <c r="G18" i="34" l="1"/>
  <c r="E33" i="38"/>
  <c r="E31" i="38"/>
  <c r="E32" i="38"/>
  <c r="E36"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 Vu</author>
  </authors>
  <commentList>
    <comment ref="B99" authorId="0" shapeId="0" xr:uid="{9C64548E-1542-42EA-8260-F9C4AF45EABC}">
      <text>
        <r>
          <rPr>
            <b/>
            <sz val="9"/>
            <color indexed="81"/>
            <rFont val="Tahoma"/>
            <family val="2"/>
          </rPr>
          <t>IPART:</t>
        </r>
        <r>
          <rPr>
            <sz val="9"/>
            <color indexed="81"/>
            <rFont val="Tahoma"/>
            <family val="2"/>
          </rPr>
          <t xml:space="preserve">
Encompasses Rockdale, Botany Bay and shares ~ 1/2 of Kogarah with Georges River</t>
        </r>
      </text>
    </comment>
    <comment ref="B102" authorId="0" shapeId="0" xr:uid="{5A2D3240-4661-4375-982D-44638889D6B1}">
      <text>
        <r>
          <rPr>
            <b/>
            <sz val="9"/>
            <color indexed="81"/>
            <rFont val="Tahoma"/>
            <family val="2"/>
          </rPr>
          <t>IPART:</t>
        </r>
        <r>
          <rPr>
            <sz val="9"/>
            <color indexed="81"/>
            <rFont val="Tahoma"/>
            <family val="2"/>
          </rPr>
          <t xml:space="preserve">
Canterbury and Bankstown councils have merged</t>
        </r>
      </text>
    </comment>
    <comment ref="B104" authorId="0" shapeId="0" xr:uid="{A1B7EC15-1C94-472B-A703-534912033DE4}">
      <text>
        <r>
          <rPr>
            <b/>
            <sz val="9"/>
            <color indexed="81"/>
            <rFont val="Tahoma"/>
            <family val="2"/>
          </rPr>
          <t>IPART:</t>
        </r>
        <r>
          <rPr>
            <sz val="9"/>
            <color indexed="81"/>
            <rFont val="Tahoma"/>
            <family val="2"/>
          </rPr>
          <t xml:space="preserve">
Encompasses Auburn and Holroyd</t>
        </r>
      </text>
    </comment>
    <comment ref="B106" authorId="0" shapeId="0" xr:uid="{C1EAA897-5A05-4273-B75F-4A3A4C370439}">
      <text>
        <r>
          <rPr>
            <b/>
            <sz val="9"/>
            <color indexed="81"/>
            <rFont val="Tahoma"/>
            <family val="2"/>
          </rPr>
          <t>IPART:</t>
        </r>
        <r>
          <rPr>
            <sz val="9"/>
            <color indexed="81"/>
            <rFont val="Tahoma"/>
            <family val="2"/>
          </rPr>
          <t xml:space="preserve">
Encompasses Hurstville and shares ~ 1/2 of Kogarah with Bayside</t>
        </r>
      </text>
    </comment>
    <comment ref="B108" authorId="0" shapeId="0" xr:uid="{FBEFD966-AF21-4E67-B994-940EB9774E12}">
      <text>
        <r>
          <rPr>
            <b/>
            <sz val="9"/>
            <color indexed="81"/>
            <rFont val="Tahoma"/>
            <family val="2"/>
          </rPr>
          <t>IPART:</t>
        </r>
        <r>
          <rPr>
            <sz val="9"/>
            <color indexed="81"/>
            <rFont val="Tahoma"/>
            <family val="2"/>
          </rPr>
          <t xml:space="preserve">
Encompasses Leichhardt, Marrickville, and Ashfeild</t>
        </r>
      </text>
    </comment>
    <comment ref="B112" authorId="0" shapeId="0" xr:uid="{C83F2C3D-089E-4667-A870-2E8C9531342A}">
      <text>
        <r>
          <rPr>
            <b/>
            <sz val="9"/>
            <color indexed="81"/>
            <rFont val="Tahoma"/>
            <family val="2"/>
          </rPr>
          <t>IPART:</t>
        </r>
        <r>
          <rPr>
            <sz val="9"/>
            <color indexed="81"/>
            <rFont val="Tahoma"/>
            <family val="2"/>
          </rPr>
          <t xml:space="preserve">
Encompasses Pittwater, Warringah, and Manly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 Vu</author>
  </authors>
  <commentList>
    <comment ref="B6" authorId="0" shapeId="0" xr:uid="{825441FE-3C07-43FE-B48A-E1381846D90E}">
      <text>
        <r>
          <rPr>
            <b/>
            <sz val="9"/>
            <color indexed="81"/>
            <rFont val="Tahoma"/>
            <family val="2"/>
          </rPr>
          <t>IPART:</t>
        </r>
        <r>
          <rPr>
            <sz val="9"/>
            <color indexed="81"/>
            <rFont val="Tahoma"/>
            <family val="2"/>
          </rPr>
          <t xml:space="preserve">
ID numbers used internally by IPART to track leases. Note that only entries that were included in our sample are listed in this sheet.</t>
        </r>
      </text>
    </comment>
    <comment ref="F6" authorId="0" shapeId="0" xr:uid="{4D504DEC-C81E-496B-A175-83FB2F977B61}">
      <text>
        <r>
          <rPr>
            <b/>
            <sz val="9"/>
            <color indexed="81"/>
            <rFont val="Tahoma"/>
            <family val="2"/>
          </rPr>
          <t>IPART:</t>
        </r>
        <r>
          <rPr>
            <sz val="9"/>
            <color indexed="81"/>
            <rFont val="Tahoma"/>
            <family val="2"/>
          </rPr>
          <t xml:space="preserve">
Is site located on a rooftop?</t>
        </r>
      </text>
    </comment>
    <comment ref="G6" authorId="0" shapeId="0" xr:uid="{54A581C3-5625-4BFE-9005-8E895B39338A}">
      <text>
        <r>
          <rPr>
            <b/>
            <sz val="9"/>
            <color indexed="81"/>
            <rFont val="Tahoma"/>
            <family val="2"/>
          </rPr>
          <t>IPART:</t>
        </r>
        <r>
          <rPr>
            <sz val="9"/>
            <color indexed="81"/>
            <rFont val="Tahoma"/>
            <family val="2"/>
          </rPr>
          <t xml:space="preserve">
Does the lease cover a parcel of land ("N" if site is located entirely on a building/existing structure).</t>
        </r>
      </text>
    </comment>
    <comment ref="H6" authorId="0" shapeId="0" xr:uid="{7670F743-000D-45C1-B011-5076719335FC}">
      <text>
        <r>
          <rPr>
            <b/>
            <sz val="9"/>
            <color indexed="81"/>
            <rFont val="Tahoma"/>
            <family val="2"/>
          </rPr>
          <t>IPART:</t>
        </r>
        <r>
          <rPr>
            <sz val="9"/>
            <color indexed="81"/>
            <rFont val="Tahoma"/>
            <family val="2"/>
          </rPr>
          <t xml:space="preserve">
Leases flagged as co-users by IPART. All entries flagged with a 1 are co-users.</t>
        </r>
      </text>
    </comment>
    <comment ref="I6" authorId="0" shapeId="0" xr:uid="{E89DE5BF-5E2D-41A3-BB20-6E9ED5FDA2DD}">
      <text>
        <r>
          <rPr>
            <b/>
            <sz val="9"/>
            <color indexed="81"/>
            <rFont val="Tahoma"/>
            <family val="2"/>
          </rPr>
          <t>IPART:</t>
        </r>
        <r>
          <rPr>
            <sz val="9"/>
            <color indexed="81"/>
            <rFont val="Tahoma"/>
            <family val="2"/>
          </rPr>
          <t xml:space="preserve">
Leases flagged as primary users by IPART. All entries flagged with a 1 are primary users.</t>
        </r>
      </text>
    </comment>
    <comment ref="K6" authorId="0" shapeId="0" xr:uid="{F7164846-E2B9-4DE1-A2DC-30AE1AAD9B55}">
      <text>
        <r>
          <rPr>
            <b/>
            <sz val="9"/>
            <color indexed="81"/>
            <rFont val="Tahoma"/>
            <family val="2"/>
          </rPr>
          <t>IPART:</t>
        </r>
        <r>
          <rPr>
            <sz val="9"/>
            <color indexed="81"/>
            <rFont val="Tahoma"/>
            <family val="2"/>
          </rPr>
          <t xml:space="preserve">
We used the site coordinates to more accurately assign density based on the criteria outlined in the 2013 review.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<sst xmlns="http://schemas.openxmlformats.org/spreadsheetml/2006/main" count="5250" uniqueCount="962">
  <si>
    <t>Medium</t>
  </si>
  <si>
    <t>High</t>
  </si>
  <si>
    <t>Low</t>
  </si>
  <si>
    <t xml:space="preserve">Lachlan Raidal </t>
  </si>
  <si>
    <t>email</t>
  </si>
  <si>
    <t>WHAT IS THE PURPOSE OF MODEL?</t>
  </si>
  <si>
    <t>Blue cells indicate inputs</t>
  </si>
  <si>
    <t>Key outputs</t>
  </si>
  <si>
    <t>Sydney</t>
  </si>
  <si>
    <t>Primary users</t>
  </si>
  <si>
    <t>Model variables</t>
  </si>
  <si>
    <t>Coefficients</t>
  </si>
  <si>
    <t xml:space="preserve">Co-users pay 50% primary user fee for applicable location category. </t>
  </si>
  <si>
    <t>All</t>
  </si>
  <si>
    <t>Primary</t>
  </si>
  <si>
    <t>Rooftops</t>
  </si>
  <si>
    <t>Co-users</t>
  </si>
  <si>
    <t>Co-user</t>
  </si>
  <si>
    <t>Totals</t>
  </si>
  <si>
    <t>Regression model used for setting fees</t>
  </si>
  <si>
    <t>Regression Statistics</t>
  </si>
  <si>
    <t>Rooftop</t>
  </si>
  <si>
    <t>Rent</t>
  </si>
  <si>
    <t>Multiple R</t>
  </si>
  <si>
    <t>R Square</t>
  </si>
  <si>
    <t>Adjusted R Square</t>
  </si>
  <si>
    <t>Standard Error</t>
  </si>
  <si>
    <t>Observations</t>
  </si>
  <si>
    <t>ANOVA</t>
  </si>
  <si>
    <t>df</t>
  </si>
  <si>
    <t>SS</t>
  </si>
  <si>
    <t>MS</t>
  </si>
  <si>
    <t>F</t>
  </si>
  <si>
    <t>Significance F</t>
  </si>
  <si>
    <t>Regression</t>
  </si>
  <si>
    <t>Residual</t>
  </si>
  <si>
    <t>Total</t>
  </si>
  <si>
    <t>t Stat</t>
  </si>
  <si>
    <t>P-value</t>
  </si>
  <si>
    <t>Lower 95%</t>
  </si>
  <si>
    <t>Upper 95%</t>
  </si>
  <si>
    <t>Lower 95.0%</t>
  </si>
  <si>
    <t>Upper 95.0%</t>
  </si>
  <si>
    <t>RESIDUAL OUTPUT</t>
  </si>
  <si>
    <t>Observation</t>
  </si>
  <si>
    <t>Predicted Y</t>
  </si>
  <si>
    <t>Residuals</t>
  </si>
  <si>
    <t xml:space="preserve">($ March 2024, exc. GST) </t>
  </si>
  <si>
    <t>Median</t>
  </si>
  <si>
    <t>Telecommunications site lease data extracted from Land Registrary Services (LRS) database</t>
  </si>
  <si>
    <t>Average</t>
  </si>
  <si>
    <t>Sample ID no.</t>
  </si>
  <si>
    <t>LGA</t>
  </si>
  <si>
    <t>Lease period</t>
  </si>
  <si>
    <t>Commence date</t>
  </si>
  <si>
    <t>TWEED</t>
  </si>
  <si>
    <t>AE608901</t>
  </si>
  <si>
    <t>Y</t>
  </si>
  <si>
    <t>N/A</t>
  </si>
  <si>
    <t>N</t>
  </si>
  <si>
    <t>QUEANBEYAN-PALERANG REGIONAL</t>
  </si>
  <si>
    <t>AD764410</t>
  </si>
  <si>
    <t>AQ788962</t>
  </si>
  <si>
    <t>AS586881</t>
  </si>
  <si>
    <t>AG50892</t>
  </si>
  <si>
    <t>KEMPSEY</t>
  </si>
  <si>
    <t>AF677376</t>
  </si>
  <si>
    <t>AK88843</t>
  </si>
  <si>
    <t>LISMORE</t>
  </si>
  <si>
    <t>AP220369</t>
  </si>
  <si>
    <t>AM954428</t>
  </si>
  <si>
    <t>AG979780</t>
  </si>
  <si>
    <t>AH673059</t>
  </si>
  <si>
    <t>BAYSIDE</t>
  </si>
  <si>
    <t>AS529587</t>
  </si>
  <si>
    <t>OBERON</t>
  </si>
  <si>
    <t>CANTERBURY-BANKSTOWN</t>
  </si>
  <si>
    <t>AN671617</t>
  </si>
  <si>
    <t>UPPER LACHLAN SHIRE</t>
  </si>
  <si>
    <t>AS313242</t>
  </si>
  <si>
    <t>BATHURST REGIONAL</t>
  </si>
  <si>
    <t>AT244157</t>
  </si>
  <si>
    <t>MID-COAST</t>
  </si>
  <si>
    <t>AS526244</t>
  </si>
  <si>
    <t>BLACKTOWN</t>
  </si>
  <si>
    <t>CARRATHOOL</t>
  </si>
  <si>
    <t>AT152496</t>
  </si>
  <si>
    <t>MURRUMBIDGEE</t>
  </si>
  <si>
    <t>AQ973837</t>
  </si>
  <si>
    <t>WARRUMBUNGLE</t>
  </si>
  <si>
    <t>AS271910</t>
  </si>
  <si>
    <t>MUSWELLBROOK</t>
  </si>
  <si>
    <t>MAITLAND</t>
  </si>
  <si>
    <t>AC713832</t>
  </si>
  <si>
    <t>DUBBO REGIONAL</t>
  </si>
  <si>
    <t>CAMPBELLTOWN</t>
  </si>
  <si>
    <t>AD878727</t>
  </si>
  <si>
    <t>MURRAY RIVER</t>
  </si>
  <si>
    <t>AK52321</t>
  </si>
  <si>
    <t>SHOALHAVEN</t>
  </si>
  <si>
    <t>WAGGA WAGGA</t>
  </si>
  <si>
    <t>AG807701</t>
  </si>
  <si>
    <t>YASS VALLEY</t>
  </si>
  <si>
    <t>PENRITH</t>
  </si>
  <si>
    <t>AN778480</t>
  </si>
  <si>
    <t>NEWCASTLE</t>
  </si>
  <si>
    <t>AQ596738</t>
  </si>
  <si>
    <t>BELLINGEN</t>
  </si>
  <si>
    <t>AN315424</t>
  </si>
  <si>
    <t>FEDERATION</t>
  </si>
  <si>
    <t>AP898500</t>
  </si>
  <si>
    <t>BYRON</t>
  </si>
  <si>
    <t>AS672336</t>
  </si>
  <si>
    <t>NORTHERN BEACHES</t>
  </si>
  <si>
    <t>AJ489628</t>
  </si>
  <si>
    <t>AT317933</t>
  </si>
  <si>
    <t>CLARENCE VALLEY</t>
  </si>
  <si>
    <t>THE HILLS SHIRE</t>
  </si>
  <si>
    <t>AH66331</t>
  </si>
  <si>
    <t>GEORGES RIVER</t>
  </si>
  <si>
    <t>SYDNEY</t>
  </si>
  <si>
    <t>AP463797</t>
  </si>
  <si>
    <t>UPPER HUNTER</t>
  </si>
  <si>
    <t>AQ797206</t>
  </si>
  <si>
    <t>AK810028</t>
  </si>
  <si>
    <t>GUNNEDAH</t>
  </si>
  <si>
    <t>AR660281</t>
  </si>
  <si>
    <t>PARKES</t>
  </si>
  <si>
    <t>AQ262343</t>
  </si>
  <si>
    <t>NAMBUCCA VALLEY</t>
  </si>
  <si>
    <t>AN256710</t>
  </si>
  <si>
    <t>AQ558534</t>
  </si>
  <si>
    <t>AG54432</t>
  </si>
  <si>
    <t>WOLLONDILLY</t>
  </si>
  <si>
    <t>AE510216</t>
  </si>
  <si>
    <t>CITY OF PARRAMATTA</t>
  </si>
  <si>
    <t>AN120790</t>
  </si>
  <si>
    <t>ARMIDALE REGIONAL</t>
  </si>
  <si>
    <t>AH473244</t>
  </si>
  <si>
    <t>AM438067</t>
  </si>
  <si>
    <t>PORT STEPHENS</t>
  </si>
  <si>
    <t>AN490656</t>
  </si>
  <si>
    <t>RICHMOND VALLEY</t>
  </si>
  <si>
    <t>AS835416</t>
  </si>
  <si>
    <t>COWRA</t>
  </si>
  <si>
    <t>ORANGE</t>
  </si>
  <si>
    <t>AK792594</t>
  </si>
  <si>
    <t>WALGETT</t>
  </si>
  <si>
    <t>AN826754</t>
  </si>
  <si>
    <t>GILGANDRA</t>
  </si>
  <si>
    <t>AR791082</t>
  </si>
  <si>
    <t>CPI</t>
  </si>
  <si>
    <t>NORTH SYDNEY</t>
  </si>
  <si>
    <t>AP31607</t>
  </si>
  <si>
    <t>AT470544</t>
  </si>
  <si>
    <t>INNER WEST</t>
  </si>
  <si>
    <t>AJ152508</t>
  </si>
  <si>
    <t>AE327003</t>
  </si>
  <si>
    <t>LOCKHART</t>
  </si>
  <si>
    <t>AR900619</t>
  </si>
  <si>
    <t>AS974287</t>
  </si>
  <si>
    <t>LANE COVE</t>
  </si>
  <si>
    <t>WOLLONGONG</t>
  </si>
  <si>
    <t>HORNSBY</t>
  </si>
  <si>
    <t>HAWKESBURY</t>
  </si>
  <si>
    <t>AH754498</t>
  </si>
  <si>
    <t>AD190525</t>
  </si>
  <si>
    <t>JUNEE</t>
  </si>
  <si>
    <t>AC131963</t>
  </si>
  <si>
    <t>AQ632723</t>
  </si>
  <si>
    <t>CENTRAL DARLING</t>
  </si>
  <si>
    <t>AP627046</t>
  </si>
  <si>
    <t>CUMBERLAND</t>
  </si>
  <si>
    <t>GWYDIR</t>
  </si>
  <si>
    <t>LAKE MACQUARIE</t>
  </si>
  <si>
    <t>INVERELL</t>
  </si>
  <si>
    <t>AD712232</t>
  </si>
  <si>
    <t>COOLAMON</t>
  </si>
  <si>
    <t>AN790382</t>
  </si>
  <si>
    <t>AT155504</t>
  </si>
  <si>
    <t>PORT MACQUARIE-HASTINGS</t>
  </si>
  <si>
    <t>AM925551</t>
  </si>
  <si>
    <t>AT358862</t>
  </si>
  <si>
    <t>AN496350</t>
  </si>
  <si>
    <t>TAMWORTH REGIONAL</t>
  </si>
  <si>
    <t>AK788909</t>
  </si>
  <si>
    <t>SINGLETON</t>
  </si>
  <si>
    <t>AT308635</t>
  </si>
  <si>
    <t>AG114893</t>
  </si>
  <si>
    <t>AC825126</t>
  </si>
  <si>
    <t>AG443254</t>
  </si>
  <si>
    <t>AN358644</t>
  </si>
  <si>
    <t>AP661292</t>
  </si>
  <si>
    <t>AN233624</t>
  </si>
  <si>
    <t>AI348679</t>
  </si>
  <si>
    <t>AE539951</t>
  </si>
  <si>
    <t>SNOWY MONARO REGIONAL</t>
  </si>
  <si>
    <t>MID-WESTERN REGIONAL</t>
  </si>
  <si>
    <t>AM598195</t>
  </si>
  <si>
    <t>AT183841</t>
  </si>
  <si>
    <t>AT313130</t>
  </si>
  <si>
    <t>Greater of 3% or CPI</t>
  </si>
  <si>
    <t>AR342677</t>
  </si>
  <si>
    <t>WEDDIN</t>
  </si>
  <si>
    <t>AS501770</t>
  </si>
  <si>
    <t>EUROBODALLA</t>
  </si>
  <si>
    <t>AS956278</t>
  </si>
  <si>
    <t>RANDWICK</t>
  </si>
  <si>
    <t>AJ725616</t>
  </si>
  <si>
    <t>AN868940</t>
  </si>
  <si>
    <t>AK585657</t>
  </si>
  <si>
    <t>BOURKE</t>
  </si>
  <si>
    <t>AM612903</t>
  </si>
  <si>
    <t>AT430248</t>
  </si>
  <si>
    <t>LIVERPOOL PLAINS</t>
  </si>
  <si>
    <t>AC510569</t>
  </si>
  <si>
    <t>9711262</t>
  </si>
  <si>
    <t>AT37955</t>
  </si>
  <si>
    <t>MOREE PLAINS</t>
  </si>
  <si>
    <t>AT514831</t>
  </si>
  <si>
    <t>AT695826</t>
  </si>
  <si>
    <t>AT444434</t>
  </si>
  <si>
    <t>CENTRAL COAST</t>
  </si>
  <si>
    <t>AD925383</t>
  </si>
  <si>
    <t>BREWARRINA</t>
  </si>
  <si>
    <t>AP248930</t>
  </si>
  <si>
    <t>BALRANALD</t>
  </si>
  <si>
    <t>AQ548849</t>
  </si>
  <si>
    <t>AD800510</t>
  </si>
  <si>
    <t>AT111120</t>
  </si>
  <si>
    <t>WENTWORTH</t>
  </si>
  <si>
    <t>8887282</t>
  </si>
  <si>
    <t>AR695021</t>
  </si>
  <si>
    <t>CABONNE</t>
  </si>
  <si>
    <t>AP276930</t>
  </si>
  <si>
    <t>SNOWY VALLEYS</t>
  </si>
  <si>
    <t>AQ607856</t>
  </si>
  <si>
    <t>STRATHFIELD</t>
  </si>
  <si>
    <t>AQ964197</t>
  </si>
  <si>
    <t>GOULBURN MULWAREE</t>
  </si>
  <si>
    <t>AR349552</t>
  </si>
  <si>
    <t>AS218265</t>
  </si>
  <si>
    <t>WALCHA</t>
  </si>
  <si>
    <t>LITHGOW CITY</t>
  </si>
  <si>
    <t>AR193074</t>
  </si>
  <si>
    <t>BEGA VALLEY</t>
  </si>
  <si>
    <t>AC876261</t>
  </si>
  <si>
    <t>AC729074</t>
  </si>
  <si>
    <t>AQ564225</t>
  </si>
  <si>
    <t>AR431291</t>
  </si>
  <si>
    <t>WAVERLEY</t>
  </si>
  <si>
    <t>AM823919</t>
  </si>
  <si>
    <t>AH28407</t>
  </si>
  <si>
    <t>COFFS HARBOUR</t>
  </si>
  <si>
    <t>AI674024</t>
  </si>
  <si>
    <t>AT724264</t>
  </si>
  <si>
    <t>FORBES</t>
  </si>
  <si>
    <t>AR880135</t>
  </si>
  <si>
    <t>LIVERPOOL</t>
  </si>
  <si>
    <t>AC485799</t>
  </si>
  <si>
    <t>BERRIGAN</t>
  </si>
  <si>
    <t>AP403413</t>
  </si>
  <si>
    <t>AT141060</t>
  </si>
  <si>
    <t>AR643268</t>
  </si>
  <si>
    <t>AF966512</t>
  </si>
  <si>
    <t>AS220858</t>
  </si>
  <si>
    <t>SUTHERLAND SHIRE</t>
  </si>
  <si>
    <t>AS512324</t>
  </si>
  <si>
    <t>AS259036</t>
  </si>
  <si>
    <t>DUNGOG</t>
  </si>
  <si>
    <t>AQ980885</t>
  </si>
  <si>
    <t>TENTERFIELD</t>
  </si>
  <si>
    <t>AP495899</t>
  </si>
  <si>
    <t>COOTAMUNDRA-GUNDAGAI REGIONAL</t>
  </si>
  <si>
    <t>AM452662</t>
  </si>
  <si>
    <t>AF625453</t>
  </si>
  <si>
    <t>AQ300810</t>
  </si>
  <si>
    <t>AM780183</t>
  </si>
  <si>
    <t>AR877510</t>
  </si>
  <si>
    <t>AT320567</t>
  </si>
  <si>
    <t>ALBURY CITY</t>
  </si>
  <si>
    <t>AP547337</t>
  </si>
  <si>
    <t>AP69637</t>
  </si>
  <si>
    <t>NARRANDERA</t>
  </si>
  <si>
    <t>AS229164</t>
  </si>
  <si>
    <t>AF808965</t>
  </si>
  <si>
    <t>TEMORA</t>
  </si>
  <si>
    <t>AS71911</t>
  </si>
  <si>
    <t>NARRABRI</t>
  </si>
  <si>
    <t>AT394655</t>
  </si>
  <si>
    <t>COBAR</t>
  </si>
  <si>
    <t>AT254284</t>
  </si>
  <si>
    <t>AE409794</t>
  </si>
  <si>
    <t>AN307375</t>
  </si>
  <si>
    <t>COONAMBLE</t>
  </si>
  <si>
    <t>AQ89874</t>
  </si>
  <si>
    <t>AT112710</t>
  </si>
  <si>
    <t>AS815901</t>
  </si>
  <si>
    <t>AS319582</t>
  </si>
  <si>
    <t>AT419174</t>
  </si>
  <si>
    <t>HILLTOPS</t>
  </si>
  <si>
    <t>AG548619</t>
  </si>
  <si>
    <t>AT92021</t>
  </si>
  <si>
    <t>AR392753</t>
  </si>
  <si>
    <t>GRIFFITH</t>
  </si>
  <si>
    <t>AA421186</t>
  </si>
  <si>
    <t>AG658827</t>
  </si>
  <si>
    <t>AP392584</t>
  </si>
  <si>
    <t>AJ326302</t>
  </si>
  <si>
    <t>AE299961</t>
  </si>
  <si>
    <t>AG530872</t>
  </si>
  <si>
    <t>AR496309</t>
  </si>
  <si>
    <t>WINGECARRIBEE</t>
  </si>
  <si>
    <t>AF113694</t>
  </si>
  <si>
    <t>AP87789</t>
  </si>
  <si>
    <t>AQ956521</t>
  </si>
  <si>
    <t>HAY</t>
  </si>
  <si>
    <t>AR744796</t>
  </si>
  <si>
    <t>AF970311</t>
  </si>
  <si>
    <t>AM530108</t>
  </si>
  <si>
    <t>AS601707</t>
  </si>
  <si>
    <t>BLUE MOUNTAINS</t>
  </si>
  <si>
    <t>BOGAN</t>
  </si>
  <si>
    <t>AN495896</t>
  </si>
  <si>
    <t>GLEN INNES SEVERN</t>
  </si>
  <si>
    <t>AR767116</t>
  </si>
  <si>
    <t>AT416403</t>
  </si>
  <si>
    <t>LACHLAN</t>
  </si>
  <si>
    <t>AS890161</t>
  </si>
  <si>
    <t>AN818772</t>
  </si>
  <si>
    <t>AS785555</t>
  </si>
  <si>
    <t>AE222643</t>
  </si>
  <si>
    <t>BALLINA</t>
  </si>
  <si>
    <t>AS261607</t>
  </si>
  <si>
    <t>SHELLHARBOUR</t>
  </si>
  <si>
    <t>AS406031</t>
  </si>
  <si>
    <t>AS202793</t>
  </si>
  <si>
    <t>AI307528</t>
  </si>
  <si>
    <t>AP182980</t>
  </si>
  <si>
    <t>AM520063</t>
  </si>
  <si>
    <t>AD621449</t>
  </si>
  <si>
    <t>AP225160</t>
  </si>
  <si>
    <t>WARREN</t>
  </si>
  <si>
    <t>AS31656</t>
  </si>
  <si>
    <t>AT111261</t>
  </si>
  <si>
    <t>AR996412</t>
  </si>
  <si>
    <t>AQ952615</t>
  </si>
  <si>
    <t>AM952583</t>
  </si>
  <si>
    <t>AJ229915</t>
  </si>
  <si>
    <t>AH159614</t>
  </si>
  <si>
    <t>AG628389</t>
  </si>
  <si>
    <t>AM242817</t>
  </si>
  <si>
    <t>AQ888608</t>
  </si>
  <si>
    <t>AQ17530</t>
  </si>
  <si>
    <t>AN928127</t>
  </si>
  <si>
    <t>FAIRFIELD</t>
  </si>
  <si>
    <t>AK480429</t>
  </si>
  <si>
    <t>AT208582</t>
  </si>
  <si>
    <t>AM938450</t>
  </si>
  <si>
    <t>AS178964</t>
  </si>
  <si>
    <t>AC683514</t>
  </si>
  <si>
    <t>AK434635</t>
  </si>
  <si>
    <t>AQ385216</t>
  </si>
  <si>
    <t>AT213171</t>
  </si>
  <si>
    <t>AT577434</t>
  </si>
  <si>
    <t>AM978765</t>
  </si>
  <si>
    <t>URALLA</t>
  </si>
  <si>
    <t>AH431445</t>
  </si>
  <si>
    <t>AP564466</t>
  </si>
  <si>
    <t>AB537363</t>
  </si>
  <si>
    <t>-</t>
  </si>
  <si>
    <t>AA17707</t>
  </si>
  <si>
    <t>AH203403</t>
  </si>
  <si>
    <t>AR19990</t>
  </si>
  <si>
    <t>BLAND</t>
  </si>
  <si>
    <t>AT358840</t>
  </si>
  <si>
    <t>NARROMINE</t>
  </si>
  <si>
    <t>AR583906</t>
  </si>
  <si>
    <t>AP438239</t>
  </si>
  <si>
    <t>AM681700</t>
  </si>
  <si>
    <t>AS672111</t>
  </si>
  <si>
    <t>AG782378</t>
  </si>
  <si>
    <t>AE17510</t>
  </si>
  <si>
    <t>AP396565</t>
  </si>
  <si>
    <t>AM598955</t>
  </si>
  <si>
    <t>AS928556</t>
  </si>
  <si>
    <t>AP225205</t>
  </si>
  <si>
    <t>AF157526</t>
  </si>
  <si>
    <t>WILLOUGHBY</t>
  </si>
  <si>
    <t>AT183990</t>
  </si>
  <si>
    <t>AR660254</t>
  </si>
  <si>
    <t>AR105661</t>
  </si>
  <si>
    <t>AT618636</t>
  </si>
  <si>
    <t>AR874110</t>
  </si>
  <si>
    <t>AQ848319</t>
  </si>
  <si>
    <t>AG50795</t>
  </si>
  <si>
    <t>AM268325</t>
  </si>
  <si>
    <t>AR507790</t>
  </si>
  <si>
    <t>AQ822581</t>
  </si>
  <si>
    <t>AR654673</t>
  </si>
  <si>
    <t>AP400864</t>
  </si>
  <si>
    <t>AD542655</t>
  </si>
  <si>
    <t>9467886</t>
  </si>
  <si>
    <t>AS194904</t>
  </si>
  <si>
    <t>KU-RING-GAI</t>
  </si>
  <si>
    <t>AK515263</t>
  </si>
  <si>
    <t>AS15218</t>
  </si>
  <si>
    <t>AE59988</t>
  </si>
  <si>
    <t>AC520951</t>
  </si>
  <si>
    <t>AP536233</t>
  </si>
  <si>
    <t>AS519759</t>
  </si>
  <si>
    <t>AF258190</t>
  </si>
  <si>
    <t>AT356592</t>
  </si>
  <si>
    <t>LEETON</t>
  </si>
  <si>
    <t>AN281092</t>
  </si>
  <si>
    <t>AT606164</t>
  </si>
  <si>
    <t>AQ459057</t>
  </si>
  <si>
    <t>AR980637</t>
  </si>
  <si>
    <t>AN170007</t>
  </si>
  <si>
    <t>AG935280</t>
  </si>
  <si>
    <t>AM996556</t>
  </si>
  <si>
    <t>CANADA BAY</t>
  </si>
  <si>
    <t>AR221639</t>
  </si>
  <si>
    <t>AS584114</t>
  </si>
  <si>
    <t>AT744263</t>
  </si>
  <si>
    <t>AR569274</t>
  </si>
  <si>
    <t>AM544449</t>
  </si>
  <si>
    <t>AM757820</t>
  </si>
  <si>
    <t>AM797492</t>
  </si>
  <si>
    <t>AN984477</t>
  </si>
  <si>
    <t>AK939505</t>
  </si>
  <si>
    <t>AS620977</t>
  </si>
  <si>
    <t>AQ545835</t>
  </si>
  <si>
    <t>AT405243</t>
  </si>
  <si>
    <t>AA617161</t>
  </si>
  <si>
    <t>AC171858</t>
  </si>
  <si>
    <t>AD817765</t>
  </si>
  <si>
    <t>AQ38915</t>
  </si>
  <si>
    <t>AH302331</t>
  </si>
  <si>
    <t>AC562113</t>
  </si>
  <si>
    <t>AG711240</t>
  </si>
  <si>
    <t>AT291959</t>
  </si>
  <si>
    <t>AH162483</t>
  </si>
  <si>
    <t>AJ53297</t>
  </si>
  <si>
    <t>AM400998</t>
  </si>
  <si>
    <t>AI342426</t>
  </si>
  <si>
    <t>AH111750</t>
  </si>
  <si>
    <t>AN745473</t>
  </si>
  <si>
    <t>9037240</t>
  </si>
  <si>
    <t>AQ887638</t>
  </si>
  <si>
    <t>MOSMAN</t>
  </si>
  <si>
    <t>AQ795349</t>
  </si>
  <si>
    <t>AM531863</t>
  </si>
  <si>
    <t>AS441423</t>
  </si>
  <si>
    <t>AN141492</t>
  </si>
  <si>
    <t>AF159301</t>
  </si>
  <si>
    <t>AT207378</t>
  </si>
  <si>
    <t>AQ748284</t>
  </si>
  <si>
    <t>AR91797</t>
  </si>
  <si>
    <t>AI63555</t>
  </si>
  <si>
    <t>AP735110</t>
  </si>
  <si>
    <t>AT190265</t>
  </si>
  <si>
    <t>AQ563722</t>
  </si>
  <si>
    <t>AH136762</t>
  </si>
  <si>
    <t>AT359278</t>
  </si>
  <si>
    <t>AJ792493</t>
  </si>
  <si>
    <t>AS474384</t>
  </si>
  <si>
    <t>AS315147</t>
  </si>
  <si>
    <t>AR685187</t>
  </si>
  <si>
    <t>AH766421</t>
  </si>
  <si>
    <t>AG216827</t>
  </si>
  <si>
    <t>AS724087</t>
  </si>
  <si>
    <t>AT668049</t>
  </si>
  <si>
    <t>AR344553</t>
  </si>
  <si>
    <t>BURWOOD</t>
  </si>
  <si>
    <t>AE249791</t>
  </si>
  <si>
    <t>AR765275</t>
  </si>
  <si>
    <t>AH192386</t>
  </si>
  <si>
    <t>AH459647</t>
  </si>
  <si>
    <t>AH740028</t>
  </si>
  <si>
    <t>AC882523</t>
  </si>
  <si>
    <t>AH993032</t>
  </si>
  <si>
    <t>AJ277590</t>
  </si>
  <si>
    <t>AK455013</t>
  </si>
  <si>
    <t>AJ785576</t>
  </si>
  <si>
    <t>AJ954084</t>
  </si>
  <si>
    <t>AG169429</t>
  </si>
  <si>
    <t>AQ129552</t>
  </si>
  <si>
    <t>AB930827</t>
  </si>
  <si>
    <t>AE678764</t>
  </si>
  <si>
    <t>AR887807</t>
  </si>
  <si>
    <t>AR935231</t>
  </si>
  <si>
    <t>AC536917</t>
  </si>
  <si>
    <t>AE378145</t>
  </si>
  <si>
    <t>AN382836</t>
  </si>
  <si>
    <t>AQ692700</t>
  </si>
  <si>
    <t>AR766652</t>
  </si>
  <si>
    <t>AM685693</t>
  </si>
  <si>
    <t>AN311002</t>
  </si>
  <si>
    <t>AB123478</t>
  </si>
  <si>
    <t>AG298855</t>
  </si>
  <si>
    <t>AR911807</t>
  </si>
  <si>
    <t>AR765116</t>
  </si>
  <si>
    <t>AC84129</t>
  </si>
  <si>
    <t>AR765266</t>
  </si>
  <si>
    <t>AN730425</t>
  </si>
  <si>
    <t>AR980582</t>
  </si>
  <si>
    <t>AD975886</t>
  </si>
  <si>
    <t>AM489711</t>
  </si>
  <si>
    <t>AD963560</t>
  </si>
  <si>
    <t>AS934</t>
  </si>
  <si>
    <t>AN179046</t>
  </si>
  <si>
    <t>AQ385240</t>
  </si>
  <si>
    <t>AR499642</t>
  </si>
  <si>
    <t>AJ113107</t>
  </si>
  <si>
    <t>9987013</t>
  </si>
  <si>
    <t>AD651503</t>
  </si>
  <si>
    <t>AP276910</t>
  </si>
  <si>
    <t>AP788483</t>
  </si>
  <si>
    <t>AM589263</t>
  </si>
  <si>
    <t>AQ548843</t>
  </si>
  <si>
    <t>AH603902</t>
  </si>
  <si>
    <t>AG115470</t>
  </si>
  <si>
    <t>AT67769</t>
  </si>
  <si>
    <t>AH897179</t>
  </si>
  <si>
    <t>AS841875</t>
  </si>
  <si>
    <t>AJ797535</t>
  </si>
  <si>
    <t>AM387369</t>
  </si>
  <si>
    <t>AI313628</t>
  </si>
  <si>
    <t>AQ632742</t>
  </si>
  <si>
    <t>AS272686</t>
  </si>
  <si>
    <t>AH410615</t>
  </si>
  <si>
    <t>AI660650</t>
  </si>
  <si>
    <t>AI457574</t>
  </si>
  <si>
    <t>KIAMA</t>
  </si>
  <si>
    <t>AF447478</t>
  </si>
  <si>
    <t>AF629848</t>
  </si>
  <si>
    <t>AT17678</t>
  </si>
  <si>
    <t>CESSNOCK</t>
  </si>
  <si>
    <t>AK532804</t>
  </si>
  <si>
    <t>AP460888</t>
  </si>
  <si>
    <t>AR873927</t>
  </si>
  <si>
    <t>AS967491</t>
  </si>
  <si>
    <t>AN380040</t>
  </si>
  <si>
    <t>AH69368</t>
  </si>
  <si>
    <t>AS577251</t>
  </si>
  <si>
    <t>AM311151</t>
  </si>
  <si>
    <t>AN986</t>
  </si>
  <si>
    <t>AS129791</t>
  </si>
  <si>
    <t>AH365279</t>
  </si>
  <si>
    <t>AN677938</t>
  </si>
  <si>
    <t>AM293047</t>
  </si>
  <si>
    <t>AQ928914</t>
  </si>
  <si>
    <t>AQ624574</t>
  </si>
  <si>
    <t>AC341521</t>
  </si>
  <si>
    <t>AH959474</t>
  </si>
  <si>
    <t>AC572412</t>
  </si>
  <si>
    <t>AC490602</t>
  </si>
  <si>
    <t>AS714942</t>
  </si>
  <si>
    <t>AR862387</t>
  </si>
  <si>
    <t>AH531129</t>
  </si>
  <si>
    <t>AM361691</t>
  </si>
  <si>
    <t>AP77759</t>
  </si>
  <si>
    <t>AP256394</t>
  </si>
  <si>
    <t>AF946602</t>
  </si>
  <si>
    <t>AM522978</t>
  </si>
  <si>
    <t>AN720350</t>
  </si>
  <si>
    <t>AN696089</t>
  </si>
  <si>
    <t>AG172113</t>
  </si>
  <si>
    <t>AN986436</t>
  </si>
  <si>
    <t>AN945935</t>
  </si>
  <si>
    <t>AS316845</t>
  </si>
  <si>
    <t>AP539538</t>
  </si>
  <si>
    <t>AC976424</t>
  </si>
  <si>
    <t>AE722320</t>
  </si>
  <si>
    <t>AR155586</t>
  </si>
  <si>
    <t>KYOGLE</t>
  </si>
  <si>
    <t>AK666705</t>
  </si>
  <si>
    <t>AD642769</t>
  </si>
  <si>
    <t>AR3563</t>
  </si>
  <si>
    <t>AK243435</t>
  </si>
  <si>
    <t>BLAYNEY</t>
  </si>
  <si>
    <t>AN47751</t>
  </si>
  <si>
    <t>AK269190</t>
  </si>
  <si>
    <t>AF301810</t>
  </si>
  <si>
    <t>AH715833</t>
  </si>
  <si>
    <t>AF539983</t>
  </si>
  <si>
    <t>AC972310</t>
  </si>
  <si>
    <t>AD228716</t>
  </si>
  <si>
    <t>AK588983</t>
  </si>
  <si>
    <t>AT766770</t>
  </si>
  <si>
    <t>AR961524</t>
  </si>
  <si>
    <t>AR178652</t>
  </si>
  <si>
    <t>AT800435</t>
  </si>
  <si>
    <t>AQ514443</t>
  </si>
  <si>
    <t>AG142315</t>
  </si>
  <si>
    <t>AS542309</t>
  </si>
  <si>
    <t>AH19217</t>
  </si>
  <si>
    <t>AK516200</t>
  </si>
  <si>
    <t>AH137192</t>
  </si>
  <si>
    <t>AA75044</t>
  </si>
  <si>
    <t>AC451841</t>
  </si>
  <si>
    <t>AF573998</t>
  </si>
  <si>
    <t>AI886546</t>
  </si>
  <si>
    <t>AI886543</t>
  </si>
  <si>
    <t>AQ807413</t>
  </si>
  <si>
    <t>AS711679</t>
  </si>
  <si>
    <t>AR785122</t>
  </si>
  <si>
    <t>AK136735</t>
  </si>
  <si>
    <t>AI352773</t>
  </si>
  <si>
    <t>AK599473</t>
  </si>
  <si>
    <t>AJ584255</t>
  </si>
  <si>
    <t>AK724164</t>
  </si>
  <si>
    <t>AN146833</t>
  </si>
  <si>
    <t>CAMDEN</t>
  </si>
  <si>
    <t>AP682859</t>
  </si>
  <si>
    <t>AC302218</t>
  </si>
  <si>
    <t>AQ371427</t>
  </si>
  <si>
    <t>AF698477</t>
  </si>
  <si>
    <t>AS422553</t>
  </si>
  <si>
    <t>AS952945</t>
  </si>
  <si>
    <t>AR859584</t>
  </si>
  <si>
    <t>AG220547</t>
  </si>
  <si>
    <t>AG731647</t>
  </si>
  <si>
    <t>AJ728676</t>
  </si>
  <si>
    <t>AM448377</t>
  </si>
  <si>
    <t>AN910223</t>
  </si>
  <si>
    <t>AQ841950</t>
  </si>
  <si>
    <t>AQ509325</t>
  </si>
  <si>
    <t>AF931211</t>
  </si>
  <si>
    <t>AC302200</t>
  </si>
  <si>
    <t>AE766149</t>
  </si>
  <si>
    <t>AQ410970</t>
  </si>
  <si>
    <t>AQ359502</t>
  </si>
  <si>
    <t>AM365422</t>
  </si>
  <si>
    <t>AI334531</t>
  </si>
  <si>
    <t>AN734015</t>
  </si>
  <si>
    <t>AR765228</t>
  </si>
  <si>
    <t>AM625281</t>
  </si>
  <si>
    <t>AR713269</t>
  </si>
  <si>
    <t>AR985896</t>
  </si>
  <si>
    <t>AS560446</t>
  </si>
  <si>
    <t>AR80556</t>
  </si>
  <si>
    <t>AR80557</t>
  </si>
  <si>
    <t>AG900720</t>
  </si>
  <si>
    <t>AR83280</t>
  </si>
  <si>
    <t>AP983096</t>
  </si>
  <si>
    <t>AP813781</t>
  </si>
  <si>
    <t>AP69597</t>
  </si>
  <si>
    <t>AH446934</t>
  </si>
  <si>
    <t>AP540028</t>
  </si>
  <si>
    <t>AJ842114</t>
  </si>
  <si>
    <t>AG695989</t>
  </si>
  <si>
    <t>AG40993</t>
  </si>
  <si>
    <t>AM901496</t>
  </si>
  <si>
    <t>AK567697</t>
  </si>
  <si>
    <t>AN670400</t>
  </si>
  <si>
    <t>AR594044</t>
  </si>
  <si>
    <t>AM621394</t>
  </si>
  <si>
    <t>AN674362</t>
  </si>
  <si>
    <t>AB963626</t>
  </si>
  <si>
    <t>AG691566</t>
  </si>
  <si>
    <t>AN451863</t>
  </si>
  <si>
    <t>GREATER HUME SHIRE</t>
  </si>
  <si>
    <t>AM978775</t>
  </si>
  <si>
    <t>AC101761</t>
  </si>
  <si>
    <t>AM386880</t>
  </si>
  <si>
    <t>AM984212</t>
  </si>
  <si>
    <t>AH3600</t>
  </si>
  <si>
    <t>AK264189</t>
  </si>
  <si>
    <t>AN267193</t>
  </si>
  <si>
    <t>AH30110</t>
  </si>
  <si>
    <t>AQ517672</t>
  </si>
  <si>
    <t>AA456373</t>
  </si>
  <si>
    <t>AN598352</t>
  </si>
  <si>
    <t>AN396313</t>
  </si>
  <si>
    <t>AK734153</t>
  </si>
  <si>
    <t>AM582629</t>
  </si>
  <si>
    <t>AC153373</t>
  </si>
  <si>
    <t>AN794118</t>
  </si>
  <si>
    <t>AF715022</t>
  </si>
  <si>
    <t>AK542834</t>
  </si>
  <si>
    <t>AM192741</t>
  </si>
  <si>
    <t>AN921250</t>
  </si>
  <si>
    <t>AN606263</t>
  </si>
  <si>
    <t>AT336401</t>
  </si>
  <si>
    <t>AP225068</t>
  </si>
  <si>
    <t>AT665447</t>
  </si>
  <si>
    <t>AN670434</t>
  </si>
  <si>
    <t>AE825006</t>
  </si>
  <si>
    <t>HUNTERS HILL</t>
  </si>
  <si>
    <t>AD791278</t>
  </si>
  <si>
    <t>AP641243</t>
  </si>
  <si>
    <t>AC667785</t>
  </si>
  <si>
    <t>AM403161</t>
  </si>
  <si>
    <t>RYDE</t>
  </si>
  <si>
    <t>AK600668</t>
  </si>
  <si>
    <t>AQ847910</t>
  </si>
  <si>
    <t>AR720169</t>
  </si>
  <si>
    <t>AI564219</t>
  </si>
  <si>
    <t>WOOLLAHRA</t>
  </si>
  <si>
    <t>AG801826</t>
  </si>
  <si>
    <t>AG649120</t>
  </si>
  <si>
    <t>AM876101</t>
  </si>
  <si>
    <t>AG40054</t>
  </si>
  <si>
    <t>AK528801</t>
  </si>
  <si>
    <t>AD84207</t>
  </si>
  <si>
    <t>AN299851</t>
  </si>
  <si>
    <t>AH805626</t>
  </si>
  <si>
    <t>AN105837</t>
  </si>
  <si>
    <t>AS732677</t>
  </si>
  <si>
    <t>AP105061</t>
  </si>
  <si>
    <t>AH195706</t>
  </si>
  <si>
    <t>AG964028</t>
  </si>
  <si>
    <t>AP912837</t>
  </si>
  <si>
    <t>AF828031</t>
  </si>
  <si>
    <t>AM405670</t>
  </si>
  <si>
    <t>AK264188</t>
  </si>
  <si>
    <t>AG19453</t>
  </si>
  <si>
    <t>AJ846964</t>
  </si>
  <si>
    <t>AN29326</t>
  </si>
  <si>
    <t>AG173172</t>
  </si>
  <si>
    <t>AG205676</t>
  </si>
  <si>
    <t>AN602722</t>
  </si>
  <si>
    <t>AN148968</t>
  </si>
  <si>
    <t>AP162295</t>
  </si>
  <si>
    <t>AT670202</t>
  </si>
  <si>
    <t>AD691759</t>
  </si>
  <si>
    <t>AC918320</t>
  </si>
  <si>
    <t>AP392612</t>
  </si>
  <si>
    <t>AR884158</t>
  </si>
  <si>
    <t>AM388590</t>
  </si>
  <si>
    <t>AH105347</t>
  </si>
  <si>
    <t>AD838188</t>
  </si>
  <si>
    <t>AM812279</t>
  </si>
  <si>
    <t>AI431107</t>
  </si>
  <si>
    <t>AM509078</t>
  </si>
  <si>
    <t>AM410731</t>
  </si>
  <si>
    <t>AD357675</t>
  </si>
  <si>
    <t>AP411803</t>
  </si>
  <si>
    <t>AP27443</t>
  </si>
  <si>
    <t>AG864312</t>
  </si>
  <si>
    <t>AE561486</t>
  </si>
  <si>
    <t>AM382036</t>
  </si>
  <si>
    <t>AK831081</t>
  </si>
  <si>
    <t>AN784026</t>
  </si>
  <si>
    <t>AH212313</t>
  </si>
  <si>
    <t>AP897892</t>
  </si>
  <si>
    <t>AN104357</t>
  </si>
  <si>
    <t>AG234973</t>
  </si>
  <si>
    <t>AM761000</t>
  </si>
  <si>
    <t>AT387668</t>
  </si>
  <si>
    <t>AH434152</t>
  </si>
  <si>
    <t>AG472683</t>
  </si>
  <si>
    <t>AK291501</t>
  </si>
  <si>
    <t>AJ673886</t>
  </si>
  <si>
    <t>AG281371</t>
  </si>
  <si>
    <t>AC491583</t>
  </si>
  <si>
    <t>AA45989</t>
  </si>
  <si>
    <t>AK269325</t>
  </si>
  <si>
    <t>AM883767</t>
  </si>
  <si>
    <t>AG332353</t>
  </si>
  <si>
    <t>AN709297</t>
  </si>
  <si>
    <t>AT177065</t>
  </si>
  <si>
    <t>AN229567</t>
  </si>
  <si>
    <t>AG301552</t>
  </si>
  <si>
    <t>AK254765</t>
  </si>
  <si>
    <t>AC541287</t>
  </si>
  <si>
    <t>AR873932</t>
  </si>
  <si>
    <t>AE361579</t>
  </si>
  <si>
    <t>AP404215</t>
  </si>
  <si>
    <t>AG364152</t>
  </si>
  <si>
    <t>AG190441</t>
  </si>
  <si>
    <t>AH133904</t>
  </si>
  <si>
    <t>AQ563137</t>
  </si>
  <si>
    <t>AG750984</t>
  </si>
  <si>
    <t>AF916231</t>
  </si>
  <si>
    <t>AE18043</t>
  </si>
  <si>
    <t>AS718800</t>
  </si>
  <si>
    <t>AP854977</t>
  </si>
  <si>
    <t>AK869391</t>
  </si>
  <si>
    <t>AH604072</t>
  </si>
  <si>
    <t>AQ951472</t>
  </si>
  <si>
    <t>AP952181</t>
  </si>
  <si>
    <t>AN667252</t>
  </si>
  <si>
    <t>AK796590</t>
  </si>
  <si>
    <t>AM881367</t>
  </si>
  <si>
    <t>AN268761</t>
  </si>
  <si>
    <t>AN425524</t>
  </si>
  <si>
    <t>AE976929</t>
  </si>
  <si>
    <t>AN774544</t>
  </si>
  <si>
    <t>AG486920</t>
  </si>
  <si>
    <t>AG610467</t>
  </si>
  <si>
    <t>AG282884</t>
  </si>
  <si>
    <t>AG128424</t>
  </si>
  <si>
    <t>AG173173</t>
  </si>
  <si>
    <t>AQ852509</t>
  </si>
  <si>
    <t>Modeling assumptions</t>
  </si>
  <si>
    <t>Projected quarterly inflation from Mar-2024</t>
  </si>
  <si>
    <t>Annual</t>
  </si>
  <si>
    <t>Quarter</t>
  </si>
  <si>
    <t>CPI all groups Sydney</t>
  </si>
  <si>
    <t>Change on previous</t>
  </si>
  <si>
    <t>Commence after</t>
  </si>
  <si>
    <t>Commence before</t>
  </si>
  <si>
    <t>Current:</t>
  </si>
  <si>
    <t>Projected:</t>
  </si>
  <si>
    <t>All rents by density</t>
  </si>
  <si>
    <t>Primary rents by density</t>
  </si>
  <si>
    <t>Co-user rents by density</t>
  </si>
  <si>
    <t>Standard Dev.</t>
  </si>
  <si>
    <t>Min</t>
  </si>
  <si>
    <t>Max</t>
  </si>
  <si>
    <t>Mode</t>
  </si>
  <si>
    <t>Inputs: All</t>
  </si>
  <si>
    <t>Inputs: Primary</t>
  </si>
  <si>
    <t>Inputs: Co-user</t>
  </si>
  <si>
    <t>LOW</t>
  </si>
  <si>
    <t>MEDIUM</t>
  </si>
  <si>
    <t>HIGH</t>
  </si>
  <si>
    <t>Radius</t>
  </si>
  <si>
    <t>km</t>
  </si>
  <si>
    <t>Albury - Wodonga (Albury Part)</t>
  </si>
  <si>
    <t>Armidale</t>
  </si>
  <si>
    <t>Ballina</t>
  </si>
  <si>
    <t>Batemans Bay</t>
  </si>
  <si>
    <t>Bathurst</t>
  </si>
  <si>
    <t>Blue Mountains</t>
  </si>
  <si>
    <t>Bowral - Mittagong</t>
  </si>
  <si>
    <t>Broken Hill</t>
  </si>
  <si>
    <t>Canberra - Queanbeyan (Queanbeyan Part)</t>
  </si>
  <si>
    <t>Cessnock</t>
  </si>
  <si>
    <t>Coffs Harbour</t>
  </si>
  <si>
    <t>Dubbo</t>
  </si>
  <si>
    <t>Echuca - Moama (Moama Part)</t>
  </si>
  <si>
    <t>Forster - Tuncurry</t>
  </si>
  <si>
    <t>Gold Coast - Tweed Heads (Tweed Heads Part)</t>
  </si>
  <si>
    <t>Goulburn</t>
  </si>
  <si>
    <t>Grafton</t>
  </si>
  <si>
    <t>Griffith</t>
  </si>
  <si>
    <t>Kempsey</t>
  </si>
  <si>
    <t>Kiama</t>
  </si>
  <si>
    <t>Kurri Kurri</t>
  </si>
  <si>
    <t>Lismore (NSW)</t>
  </si>
  <si>
    <t>Lithgow</t>
  </si>
  <si>
    <t>Maitland (NSW)</t>
  </si>
  <si>
    <t>Mildura - Buronga (Buronga Part)</t>
  </si>
  <si>
    <t>Muswellbrook</t>
  </si>
  <si>
    <t>Nelson Bay</t>
  </si>
  <si>
    <t>Nowra - Bomaderry</t>
  </si>
  <si>
    <t>Orange</t>
  </si>
  <si>
    <t>Port Macquarie</t>
  </si>
  <si>
    <t>Raymond Terrace</t>
  </si>
  <si>
    <t>Singleton</t>
  </si>
  <si>
    <t>Tamworth</t>
  </si>
  <si>
    <t>Taree</t>
  </si>
  <si>
    <t>Ulladulla</t>
  </si>
  <si>
    <t>Wagga Wagga</t>
  </si>
  <si>
    <t>Longitude</t>
  </si>
  <si>
    <t>Parkes</t>
  </si>
  <si>
    <t>Encumberance number</t>
  </si>
  <si>
    <t>SUMMARY OUTPUT</t>
  </si>
  <si>
    <t>Rooftop site premium</t>
  </si>
  <si>
    <t>Density category (calculated)</t>
  </si>
  <si>
    <t>Escalator</t>
  </si>
  <si>
    <t>Lattitude</t>
  </si>
  <si>
    <t>Appendix B - Regression model used to set fees</t>
  </si>
  <si>
    <t>Rents by density</t>
  </si>
  <si>
    <t>Std. Dev.</t>
  </si>
  <si>
    <t>Our sample</t>
  </si>
  <si>
    <t>Sample distribution</t>
  </si>
  <si>
    <t>Median lease period observed in market data</t>
  </si>
  <si>
    <t>Median escalation observed in market data</t>
  </si>
  <si>
    <t>Included in our sample?</t>
  </si>
  <si>
    <t>Sites were only to be included in our sample if their leases;</t>
  </si>
  <si>
    <t>Local Government Area (LGA)</t>
  </si>
  <si>
    <t>Annual rent stated on lease</t>
  </si>
  <si>
    <t>Consideration of CPI as lease escalator</t>
  </si>
  <si>
    <t>Count of leases in our sample escalating by CPI</t>
  </si>
  <si>
    <t>Percentage of our sample escalating by CPI</t>
  </si>
  <si>
    <t>Is co-user?</t>
  </si>
  <si>
    <t>Is primary user?</t>
  </si>
  <si>
    <t>Distribution of sites by density category</t>
  </si>
  <si>
    <t>HOW DOES THE MODEL WORK?</t>
  </si>
  <si>
    <t>MODEL STRUCTURE</t>
  </si>
  <si>
    <t>This model derrives a recommended fee schedule for sites on Crown land based on a benchmark of comparable market rents.</t>
  </si>
  <si>
    <t>Additionally this model contains the summary statistics and charts used in our report.</t>
  </si>
  <si>
    <t>We have also published the sample of lease data we used in constructing our model.</t>
  </si>
  <si>
    <t>Primary contact:</t>
  </si>
  <si>
    <t xml:space="preserve">Mike Smart, Chief Economist </t>
  </si>
  <si>
    <t>mike.smart@ipart.nsw.gov.au</t>
  </si>
  <si>
    <t>Modeller:</t>
  </si>
  <si>
    <t>2023 Review of rents for communication sites on certain Crown land</t>
  </si>
  <si>
    <t>COLOUR CODE FOR WORKSHEETS</t>
  </si>
  <si>
    <t>This model uses standard IPART colour coding within worksheets:</t>
  </si>
  <si>
    <t xml:space="preserve">INDEPENDENT PRICING AND REGULATORY TRIBUNAL </t>
  </si>
  <si>
    <t>Page intentionally left blank</t>
  </si>
  <si>
    <t>Recommendation 7: Lease period (years)</t>
  </si>
  <si>
    <t>Report data</t>
  </si>
  <si>
    <t>Outputs</t>
  </si>
  <si>
    <t>Table 4.1: Number of private market leases for communication sites by density classification</t>
  </si>
  <si>
    <t>Section 4.4: Escalators by usage and density</t>
  </si>
  <si>
    <t>Figure 4.1: Distribution of private market rents by density classification ($ 2023-24)</t>
  </si>
  <si>
    <t>Recommended fee schedule and report data</t>
  </si>
  <si>
    <t>List of tables</t>
  </si>
  <si>
    <t>row number</t>
  </si>
  <si>
    <t>Recommendations</t>
  </si>
  <si>
    <t>Figure 4.2: Distribution of rents paid by primary users by density classification ($ 2023-24)</t>
  </si>
  <si>
    <t>Figure 4.3: Distribution of rents paid by co‑users by density classification ($ 2023‑24)</t>
  </si>
  <si>
    <t>Input sheets</t>
  </si>
  <si>
    <r>
      <rPr>
        <b/>
        <sz val="9"/>
        <rFont val="Arial"/>
        <family val="2"/>
      </rPr>
      <t>"Assumptions":</t>
    </r>
    <r>
      <rPr>
        <sz val="9"/>
        <rFont val="Arial"/>
        <family val="2"/>
      </rPr>
      <t xml:space="preserve"> This sheet sets out various assumptions underpinning the model.</t>
    </r>
  </si>
  <si>
    <t>(a) Below market rent cut-off</t>
  </si>
  <si>
    <t xml:space="preserve">* Some lease arrangements do not include any charges for rent or charge only a nominal fee (usually $1 - $100).
</t>
  </si>
  <si>
    <t xml:space="preserve">  meaning that they could not be included in our sample.</t>
  </si>
  <si>
    <r>
      <t xml:space="preserve">* Therefore, the minimum threshold for rents to be included within the sample is </t>
    </r>
    <r>
      <rPr>
        <b/>
        <sz val="9"/>
        <rFont val="Arial"/>
        <family val="2"/>
      </rPr>
      <t>$100</t>
    </r>
  </si>
  <si>
    <t>(b) Timeframe for elligible samples</t>
  </si>
  <si>
    <t>Table 2: Historical and projected CPI</t>
  </si>
  <si>
    <t>Table 4.2: Number of rooftop sites in sample by density classification</t>
  </si>
  <si>
    <t>Recommendation 5: Rent payable for rooftops in addition to primary fee for appropriate density category ($2023-24, excluding GST)</t>
  </si>
  <si>
    <t>Table 4.3: Median rents by category ($2023-24, excluding GST)</t>
  </si>
  <si>
    <t>Figure 4.6: Distribution of rental escalation factors by density category</t>
  </si>
  <si>
    <t>Recommendation 6: Draft fee schedule ($2023-24, excluding GST)</t>
  </si>
  <si>
    <t>Appendix B: Regression model coefficients ($2023-24, excluding GST)</t>
  </si>
  <si>
    <t xml:space="preserve">* We have assumed that such arrangments are peppercorn rentals and therefore not reflective of market prices for typical commerical transactions, </t>
  </si>
  <si>
    <t>Table 1: Criteria for including sites in our sample</t>
  </si>
  <si>
    <r>
      <rPr>
        <b/>
        <sz val="9"/>
        <rFont val="Arial"/>
        <family val="2"/>
      </rPr>
      <t>"Lease data":</t>
    </r>
    <r>
      <rPr>
        <sz val="9"/>
        <rFont val="Arial"/>
        <family val="2"/>
      </rPr>
      <t xml:space="preserve"> This sheet contains our sample of lease data which was used as the main input for all calculations presented.</t>
    </r>
  </si>
  <si>
    <t>Calculations</t>
  </si>
  <si>
    <r>
      <rPr>
        <b/>
        <sz val="9"/>
        <rFont val="Arial"/>
        <family val="2"/>
      </rPr>
      <t>"Appendix B. Regression Model":</t>
    </r>
    <r>
      <rPr>
        <sz val="9"/>
        <rFont val="Arial"/>
        <family val="2"/>
      </rPr>
      <t xml:space="preserve"> This tab contains our regression model used to determine our draft fee schedule.</t>
    </r>
  </si>
  <si>
    <t>Sample distributions relative to total size of respective datasets.</t>
  </si>
  <si>
    <t>Y  =  rent</t>
  </si>
  <si>
    <t>https://www.ipart.nsw.gov.au/sites/default/files/cm9_documents/Draft-report-Review-of-rents-for-communication-sites-on-certain-Crown-land-July-2024.PDF</t>
  </si>
  <si>
    <t>For our analysis observed rents were scaled to $ Mar 2024 so that they could be compared like-for-like on a real-dollar basis.
Rents for leases commencing before March 2024 were adjusted according to the historical CPI for all groups Sydney. 
Rents for leases commencing after this period were adjusted according to a straight-line projection of the same CPI. This projection was set by rolling forward the average change in CPI from between March 2018 to March 2024.</t>
  </si>
  <si>
    <r>
      <rPr>
        <b/>
        <sz val="9"/>
        <rFont val="Arial"/>
        <family val="2"/>
      </rPr>
      <t>"Fee schedule and report data"</t>
    </r>
    <r>
      <rPr>
        <sz val="9"/>
        <rFont val="Arial"/>
        <family val="2"/>
      </rPr>
      <t>: This tab contains the recommended fee schedule and other statistics contained in the report</t>
    </r>
  </si>
  <si>
    <t>Escalators by density</t>
  </si>
  <si>
    <t>All fixed escalators by density</t>
  </si>
  <si>
    <t>Primary fixed escalators by density</t>
  </si>
  <si>
    <t>Co-user fixed escalators by density</t>
  </si>
  <si>
    <t>Lease data in regression input format</t>
  </si>
  <si>
    <t xml:space="preserve">In section 4.4 of the draft report we discussed our approach to considering the price escalations applied to licences on Crown land.
In evaluating this we first sought to identify what proportion of leases in our total sample had listed CPI as their rental escalation, as this is the approach currently taken by the land management agencies. 
We found that were 10 leases using CPI, which accounted for under 2% of our sample. 
We found that the more typical escalator arrangement was a fixed percentage rate. Such arrangements accounted for over 95% of leases in our sample, so we considered this to be typical for the private market.
We then evaluated the median escalators for all sites by density categories. We found this figure to be 3% across all categories, which we adopted for draft recomendation 8.
</t>
  </si>
  <si>
    <t xml:space="preserve">Our methodology is discussed in detail in sections 2, 4, 6, and 7 of our draft report, which can be found here:  </t>
  </si>
  <si>
    <t>There are 7 sheets in this model and they are organised into categories of Outputs, Inputs and Calculations.</t>
  </si>
  <si>
    <t>Crown portfolio 2024</t>
  </si>
  <si>
    <r>
      <rPr>
        <b/>
        <sz val="9"/>
        <rFont val="Arial"/>
        <family val="2"/>
      </rPr>
      <t>"Sample distribution":</t>
    </r>
    <r>
      <rPr>
        <sz val="9"/>
        <rFont val="Arial"/>
        <family val="2"/>
      </rPr>
      <t xml:space="preserve"> This sheet shows our sample distribution relative to that of the land management agencies.</t>
    </r>
  </si>
  <si>
    <t>Report Category</t>
  </si>
  <si>
    <t>Note: To avoid ambiguity, please note that the Blue Mountains is not one of the Sydney nor High LGAs</t>
  </si>
  <si>
    <t xml:space="preserve">(1) We assigned density categories to each assessable site based upon their coordinates and LGAs. Sites were listed as being Sydney and High density if they were within our lists of Sydney or High LGAs. To identify Medium sites we compared the coordinates of each site with the coordinates of the 37 Significant Urban Areas. Medium density was assigned to any site within 12.5 km of a Signficant Urban Area. The remainder of sites were classified as Low.
</t>
  </si>
  <si>
    <t>(2) Maximum distance from nearst Significant Urban Area for Medium sites</t>
  </si>
  <si>
    <t>(3) Significant Urban Areas</t>
  </si>
  <si>
    <t>March 2024 CPI</t>
  </si>
  <si>
    <t>Table 3: LGAs that comprise the Sydney and High location categories</t>
  </si>
  <si>
    <t>Table 4: Classifying sites by density category</t>
  </si>
  <si>
    <t>Is communication site? (Y/N)</t>
  </si>
  <si>
    <t>Rooftop? (Y/N)</t>
  </si>
  <si>
    <t>Land? (Y/N)</t>
  </si>
  <si>
    <t>Rent adjusted for inflation ($2023-24, $)</t>
  </si>
  <si>
    <t>Lease data underlying regression analysis</t>
  </si>
  <si>
    <t>Recommendation 8: Price escalation factor for rents (%)</t>
  </si>
  <si>
    <r>
      <rPr>
        <b/>
        <sz val="9"/>
        <rFont val="Arial"/>
        <family val="2"/>
      </rPr>
      <t>"Rents by density":</t>
    </r>
    <r>
      <rPr>
        <sz val="9"/>
        <rFont val="Arial"/>
        <family val="2"/>
      </rPr>
      <t xml:space="preserve"> This tab contains a detailed breakdown of our sample's rents by density. It also includes the inputs for table 4.3 and figures 4.1 to 4.3.</t>
    </r>
  </si>
  <si>
    <r>
      <rPr>
        <b/>
        <sz val="9"/>
        <rFont val="Arial"/>
        <family val="2"/>
      </rPr>
      <t>"Escalator by density":</t>
    </r>
    <r>
      <rPr>
        <sz val="9"/>
        <rFont val="Arial"/>
        <family val="2"/>
      </rPr>
      <t xml:space="preserve"> This tab contains a detailed breakdown of our sample's rental escaltors by density. It also includes the inputs for figure 4.6 and recommendation 8.</t>
    </r>
  </si>
  <si>
    <t>This chart shows the distribution of our sample by density categories compared to that of the combined portfolios of the land management agencies in 2024. 
An important consideration when designing our sampling approach was to ensure we had a wide geographical coverage. We achieved this by setting minimum quotas for each of the local government areas (LGAs) throughout NSW. These quotas were filled by selecting leases randomly from their respective LGAs. 
The result was a sample distribution which was similar to that of the land management agencies, whilst still containing representative samples of sites in each of the density categories.</t>
  </si>
  <si>
    <t xml:space="preserve">In appendix B of the draft report we featured this regression model as our basis for setting our recommended fee schedule. The model works by comparing observed rents measured against predictive variables within our sample. The predictive variables selected were the density categories, from Low to Sydney, and whether the site was on a rooftop. All variables were binary variables, meaning that they could either be a 1 or a 0 (TRUE or FALSE).
Note that co-user rents were not included as inputs in this final model as we could not accurately quatify the effect of classification as co-user on predicted rents. We instead chose to base our fee schedule arround primary rents, as these could be modeled more precisely.
The regression statisitics tell us that our model fit the data reasonably well. An adjusted R square of 0.57 means that our model explains about 57% of the variability of rents in our sample. </t>
  </si>
  <si>
    <t>Blue font indicates IPART hard-coded values used that should not be changed or large dataset inputs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</si>
</sst>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
    <numFmt numFmtId="167" formatCode="_(* #,##0.0_);_(* \(#,##0.0\);_(* &quot;-&quot;??_);_(@_)"/>
    <numFmt numFmtId="168" formatCode="_(* #,##0_);_(* \(#,##0\);_(* &quot;-&quot;_);_(@_)"/>
    <numFmt numFmtId="169" formatCode="0_ ;\-0\ "/>
    <numFmt numFmtId="170" formatCode="mmm\-yyyy"/>
    <numFmt numFmtId="171" formatCode="0.0"/>
    <numFmt numFmtId="172" formatCode="_-&quot;$&quot;* #,##0_-;\-&quot;$&quot;* #,##0_-;_-&quot;$&quot;* &quot;-&quot;??_-;_-@_-"/>
    <numFmt numFmtId="173" formatCode="_-&quot;$&quot;#,##0_-;\-&quot;$&quot;* #,##0_-;_-&quot;$&quot;* &quot;-&quot;??_-;_-@_-"/>
    <numFmt numFmtId="174" formatCode="_-&quot;$&quot;#,##0_-;\-&quot;$&quot;#,##0_-;_-&quot;$&quot;* &quot;-&quot;??_-;_-@_-"/>
    <numFmt numFmtId="175" formatCode="#,##0.0000"/>
  </numFmts>
  <fonts count="52" x14ac:knownFonts="1">
    <font>
      <sz val="9"/>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9"/>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u/>
      <sz val="9"/>
      <color theme="10"/>
      <name val="Arial"/>
      <family val="2"/>
    </font>
    <font>
      <b/>
      <sz val="11"/>
      <name val="Arial"/>
      <family val="2"/>
    </font>
    <font>
      <b/>
      <sz val="9"/>
      <color rgb="FFFF0000"/>
      <name val="Arial"/>
      <family val="2"/>
    </font>
    <font>
      <sz val="10"/>
      <color indexed="9"/>
      <name val="Arial"/>
      <family val="2"/>
    </font>
    <font>
      <b/>
      <sz val="12"/>
      <color indexed="12"/>
      <name val="Arial"/>
      <family val="2"/>
    </font>
    <font>
      <i/>
      <sz val="9"/>
      <name val="Arial"/>
      <family val="2"/>
    </font>
    <font>
      <sz val="8"/>
      <color indexed="14"/>
      <name val="Arial"/>
      <family val="2"/>
    </font>
    <font>
      <b/>
      <sz val="11"/>
      <color theme="3"/>
      <name val="Arial"/>
      <family val="2"/>
      <scheme val="minor"/>
    </font>
    <font>
      <sz val="9"/>
      <color rgb="FF000000"/>
      <name val="Arial"/>
      <family val="2"/>
      <scheme val="minor"/>
    </font>
    <font>
      <b/>
      <sz val="9"/>
      <color rgb="FF000000"/>
      <name val="Arial"/>
      <family val="2"/>
      <scheme val="minor"/>
    </font>
    <font>
      <sz val="9"/>
      <color rgb="FFFF0000"/>
      <name val="Arial"/>
      <family val="2"/>
    </font>
    <font>
      <sz val="9"/>
      <color rgb="FF212122"/>
      <name val="Arial"/>
      <family val="2"/>
    </font>
    <font>
      <u/>
      <sz val="11"/>
      <color theme="10"/>
      <name val="Arial"/>
      <family val="2"/>
      <scheme val="minor"/>
    </font>
    <font>
      <b/>
      <sz val="15"/>
      <color theme="3"/>
      <name val="Arial"/>
      <family val="2"/>
      <scheme val="minor"/>
    </font>
    <font>
      <b/>
      <sz val="13"/>
      <color theme="3"/>
      <name val="Arial"/>
      <family val="2"/>
      <scheme val="minor"/>
    </font>
    <font>
      <sz val="9"/>
      <color theme="1"/>
      <name val="Arial"/>
      <family val="2"/>
    </font>
    <font>
      <i/>
      <sz val="9"/>
      <color rgb="FF000000"/>
      <name val="Arial"/>
      <family val="2"/>
      <scheme val="minor"/>
    </font>
    <font>
      <b/>
      <sz val="11"/>
      <color rgb="FF000000"/>
      <name val="Arial"/>
      <family val="2"/>
      <scheme val="minor"/>
    </font>
    <font>
      <sz val="11"/>
      <color rgb="FF000000"/>
      <name val="Arial"/>
      <family val="2"/>
      <scheme val="minor"/>
    </font>
    <font>
      <b/>
      <sz val="9"/>
      <color theme="1"/>
      <name val="Arial"/>
      <family val="2"/>
    </font>
    <font>
      <sz val="8"/>
      <color theme="1"/>
      <name val="Arial"/>
      <family val="2"/>
    </font>
    <font>
      <sz val="11"/>
      <color theme="1"/>
      <name val="Arial"/>
      <family val="2"/>
    </font>
    <font>
      <sz val="9"/>
      <name val="Arial"/>
      <family val="2"/>
      <scheme val="minor"/>
    </font>
    <font>
      <b/>
      <sz val="11"/>
      <color theme="1"/>
      <name val="Arial"/>
      <family val="2"/>
    </font>
    <font>
      <b/>
      <sz val="9"/>
      <color theme="3"/>
      <name val="Arial"/>
      <family val="2"/>
      <scheme val="minor"/>
    </font>
    <font>
      <b/>
      <sz val="14"/>
      <name val="Arial"/>
      <family val="2"/>
    </font>
    <font>
      <b/>
      <sz val="12"/>
      <color theme="3"/>
      <name val="Arial"/>
      <family val="2"/>
      <scheme val="minor"/>
    </font>
    <font>
      <b/>
      <sz val="10"/>
      <color theme="3"/>
      <name val="Arial"/>
      <family val="2"/>
      <scheme val="minor"/>
    </font>
    <font>
      <b/>
      <sz val="22"/>
      <name val="Arial"/>
      <family val="2"/>
    </font>
    <font>
      <u/>
      <sz val="9"/>
      <color rgb="FF000000"/>
      <name val="Arial"/>
      <family val="2"/>
      <scheme val="minor"/>
    </font>
    <font>
      <b/>
      <sz val="14"/>
      <color theme="3"/>
      <name val="Arial"/>
      <family val="2"/>
      <scheme val="minor"/>
    </font>
    <font>
      <b/>
      <sz val="10"/>
      <name val="Arial"/>
      <family val="2"/>
      <scheme val="minor"/>
    </font>
    <font>
      <b/>
      <sz val="11"/>
      <color rgb="FFFA7D00"/>
      <name val="Arial"/>
      <family val="2"/>
      <scheme val="minor"/>
    </font>
    <font>
      <sz val="9"/>
      <color indexed="81"/>
      <name val="Tahoma"/>
      <family val="2"/>
    </font>
    <font>
      <b/>
      <sz val="9"/>
      <color indexed="81"/>
      <name val="Tahoma"/>
      <family val="2"/>
    </font>
    <font>
      <u/>
      <sz val="9"/>
      <name val="Arial"/>
      <family val="2"/>
    </font>
    <font>
      <b/>
      <sz val="11"/>
      <name val="Arial"/>
      <family val="2"/>
      <scheme val="minor"/>
    </font>
    <font>
      <sz val="11"/>
      <name val="Arial"/>
      <family val="2"/>
      <scheme val="minor"/>
    </font>
  </fonts>
  <fills count="15">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
      <patternFill patternType="solid">
        <fgColor rgb="FFCCCCFF"/>
        <bgColor indexed="64"/>
      </patternFill>
    </fill>
    <fill>
      <patternFill patternType="solid">
        <fgColor theme="0"/>
        <bgColor theme="0"/>
      </patternFill>
    </fill>
    <fill>
      <patternFill patternType="solid">
        <fgColor theme="1" tint="0.89999084444715716"/>
        <bgColor indexed="64"/>
      </patternFill>
    </fill>
    <fill>
      <patternFill patternType="solid">
        <fgColor theme="0"/>
        <bgColor indexed="64"/>
      </patternFill>
    </fill>
    <fill>
      <patternFill patternType="solid">
        <fgColor rgb="FFF2F2F2"/>
      </patternFill>
    </fill>
    <fill>
      <patternFill patternType="solid">
        <fgColor theme="0"/>
        <bgColor rgb="FFA0A09A"/>
      </patternFill>
    </fill>
    <fill>
      <patternFill patternType="solid">
        <fgColor theme="5" tint="0.39994506668294322"/>
        <bgColor indexed="64"/>
      </patternFill>
    </fill>
  </fills>
  <borders count="35">
    <border>
      <left/>
      <right/>
      <top/>
      <bottom/>
      <diagonal/>
    </border>
    <border>
      <left/>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style="double">
        <color rgb="FFFF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medium">
        <color theme="4" tint="0.39997558519241921"/>
      </bottom>
      <diagonal/>
    </border>
    <border>
      <left/>
      <right/>
      <top style="medium">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dotted">
        <color auto="1"/>
      </bottom>
      <diagonal/>
    </border>
    <border>
      <left/>
      <right/>
      <top/>
      <bottom style="double">
        <color rgb="FFFF0000"/>
      </bottom>
      <diagonal/>
    </border>
    <border>
      <left/>
      <right/>
      <top style="dotted">
        <color auto="1"/>
      </top>
      <bottom/>
      <diagonal/>
    </border>
    <border>
      <left style="thin">
        <color theme="0" tint="-0.34998626667073579"/>
      </left>
      <right/>
      <top/>
      <bottom style="dotted">
        <color auto="1"/>
      </bottom>
      <diagonal/>
    </border>
    <border>
      <left/>
      <right style="thin">
        <color theme="0" tint="-0.34998626667073579"/>
      </right>
      <top/>
      <bottom style="dotted">
        <color auto="1"/>
      </bottom>
      <diagonal/>
    </border>
    <border>
      <left style="thin">
        <color rgb="FF7F7F7F"/>
      </left>
      <right style="thin">
        <color rgb="FF7F7F7F"/>
      </right>
      <top style="thin">
        <color rgb="FF7F7F7F"/>
      </top>
      <bottom style="thin">
        <color rgb="FF7F7F7F"/>
      </bottom>
      <diagonal/>
    </border>
    <border>
      <left/>
      <right style="thin">
        <color theme="0" tint="-0.34998626667073579"/>
      </right>
      <top/>
      <bottom style="dotted">
        <color theme="0" tint="-0.34998626667073579"/>
      </bottom>
      <diagonal/>
    </border>
    <border>
      <left/>
      <right/>
      <top/>
      <bottom style="dotted">
        <color theme="0" tint="-0.34998626667073579"/>
      </bottom>
      <diagonal/>
    </border>
    <border>
      <left style="thin">
        <color theme="0" tint="-0.34998626667073579"/>
      </left>
      <right/>
      <top/>
      <bottom style="dotted">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6">
    <xf numFmtId="0" fontId="0" fillId="0" borderId="0"/>
    <xf numFmtId="43" fontId="6" fillId="0" borderId="0" applyFont="0" applyFill="0" applyBorder="0" applyAlignment="0" applyProtection="0"/>
    <xf numFmtId="41" fontId="6" fillId="0" borderId="0" applyFont="0" applyFill="0" applyBorder="0" applyAlignment="0" applyProtection="0"/>
    <xf numFmtId="0" fontId="6" fillId="0" borderId="5" applyNumberFormat="0" applyFont="0" applyFill="0" applyAlignment="0" applyProtection="0"/>
    <xf numFmtId="164" fontId="20" fillId="0" borderId="0" applyNumberFormat="0" applyFill="0" applyBorder="0" applyAlignment="0">
      <alignment horizontal="left"/>
    </xf>
    <xf numFmtId="0" fontId="7" fillId="0" borderId="0" applyNumberFormat="0" applyFill="0" applyBorder="0" applyAlignment="0"/>
    <xf numFmtId="4" fontId="6" fillId="3" borderId="0" applyBorder="0" applyAlignment="0">
      <alignment horizontal="right"/>
      <protection locked="0"/>
    </xf>
    <xf numFmtId="165" fontId="6" fillId="3" borderId="0" applyBorder="0" applyAlignment="0">
      <alignment horizontal="right"/>
      <protection locked="0"/>
    </xf>
    <xf numFmtId="3" fontId="8" fillId="0" borderId="0" applyNumberFormat="0" applyFill="0" applyBorder="0" applyAlignment="0" applyProtection="0">
      <protection locked="0"/>
    </xf>
    <xf numFmtId="41" fontId="9" fillId="4" borderId="0" applyNumberFormat="0" applyBorder="0" applyAlignment="0"/>
    <xf numFmtId="0" fontId="10" fillId="0" borderId="0" applyNumberFormat="0" applyFill="0" applyBorder="0" applyAlignment="0" applyProtection="0"/>
    <xf numFmtId="0" fontId="14" fillId="0" borderId="0" applyNumberFormat="0" applyFill="0" applyBorder="0" applyAlignment="0" applyProtection="0"/>
    <xf numFmtId="166" fontId="6" fillId="7" borderId="0" applyBorder="0" applyAlignment="0">
      <alignment horizontal="right"/>
      <protection locked="0"/>
    </xf>
    <xf numFmtId="165" fontId="6" fillId="2" borderId="0" applyBorder="0" applyAlignment="0">
      <protection locked="0"/>
    </xf>
    <xf numFmtId="0" fontId="16" fillId="5" borderId="0" applyNumberFormat="0" applyBorder="0" applyAlignment="0" applyProtection="0"/>
    <xf numFmtId="165" fontId="6" fillId="7" borderId="0" applyBorder="0" applyAlignment="0">
      <alignment horizontal="left"/>
      <protection locked="0"/>
    </xf>
    <xf numFmtId="166" fontId="6" fillId="2" borderId="1" applyBorder="0" applyAlignment="0">
      <alignment horizontal="right"/>
      <protection locked="0"/>
    </xf>
    <xf numFmtId="9" fontId="17" fillId="0" borderId="0" applyFont="0" applyBorder="0" applyAlignment="0" applyProtection="0"/>
    <xf numFmtId="9" fontId="17" fillId="0" borderId="0" applyFont="0" applyBorder="0" applyAlignment="0" applyProtection="0"/>
    <xf numFmtId="0" fontId="5" fillId="0" borderId="0"/>
    <xf numFmtId="0" fontId="4" fillId="0" borderId="0"/>
    <xf numFmtId="0" fontId="6" fillId="8" borderId="0">
      <alignment vertical="top"/>
    </xf>
    <xf numFmtId="9" fontId="6" fillId="0" borderId="0" applyFont="0" applyFill="0" applyBorder="0" applyAlignment="0" applyProtection="0"/>
    <xf numFmtId="0" fontId="21" fillId="0" borderId="0" applyNumberFormat="0" applyFill="0" applyBorder="0" applyAlignment="0" applyProtection="0"/>
    <xf numFmtId="0" fontId="22" fillId="0" borderId="0"/>
    <xf numFmtId="9" fontId="22" fillId="0" borderId="0" applyFont="0" applyFill="0" applyBorder="0" applyAlignment="0" applyProtection="0"/>
    <xf numFmtId="44" fontId="22" fillId="0" borderId="0" applyFont="0" applyFill="0" applyBorder="0" applyAlignment="0" applyProtection="0"/>
    <xf numFmtId="0" fontId="3" fillId="0" borderId="0"/>
    <xf numFmtId="0" fontId="26" fillId="0" borderId="0" applyNumberFormat="0" applyFill="0" applyBorder="0" applyAlignment="0" applyProtection="0"/>
    <xf numFmtId="0" fontId="27" fillId="0" borderId="12" applyNumberFormat="0" applyFill="0" applyAlignment="0" applyProtection="0"/>
    <xf numFmtId="0" fontId="21" fillId="0" borderId="13" applyNumberFormat="0" applyFill="0" applyAlignment="0" applyProtection="0"/>
    <xf numFmtId="0" fontId="22" fillId="0" borderId="0"/>
    <xf numFmtId="0" fontId="2" fillId="0" borderId="0"/>
    <xf numFmtId="0" fontId="35" fillId="0" borderId="0"/>
    <xf numFmtId="0" fontId="2" fillId="0" borderId="0"/>
    <xf numFmtId="0" fontId="46" fillId="12" borderId="28" applyNumberFormat="0" applyAlignment="0" applyProtection="0"/>
  </cellStyleXfs>
  <cellXfs count="276">
    <xf numFmtId="0" fontId="0" fillId="0" borderId="0" xfId="0"/>
    <xf numFmtId="0" fontId="13" fillId="0" borderId="0" xfId="0" applyFont="1"/>
    <xf numFmtId="0" fontId="12" fillId="0" borderId="0" xfId="0" applyFont="1"/>
    <xf numFmtId="0" fontId="18" fillId="0" borderId="0" xfId="8" applyNumberFormat="1" applyFont="1" applyFill="1" applyAlignment="1" applyProtection="1"/>
    <xf numFmtId="0" fontId="11" fillId="0" borderId="0" xfId="0" applyFont="1" applyAlignment="1">
      <alignment horizontal="left" vertical="top"/>
    </xf>
    <xf numFmtId="0" fontId="0" fillId="0" borderId="0" xfId="0" applyAlignment="1">
      <alignment horizontal="left" vertical="top"/>
    </xf>
    <xf numFmtId="0" fontId="0" fillId="0" borderId="2" xfId="0" applyBorder="1"/>
    <xf numFmtId="0" fontId="15" fillId="6" borderId="0" xfId="0" applyFont="1" applyFill="1"/>
    <xf numFmtId="0" fontId="0" fillId="6" borderId="0" xfId="0" applyFill="1"/>
    <xf numFmtId="0" fontId="0" fillId="0" borderId="0" xfId="0" applyAlignment="1">
      <alignment horizontal="center" vertical="top"/>
    </xf>
    <xf numFmtId="0" fontId="11" fillId="6" borderId="0" xfId="0" applyFont="1" applyFill="1"/>
    <xf numFmtId="4" fontId="0" fillId="3" borderId="0" xfId="6" applyFont="1" applyBorder="1" applyAlignment="1">
      <alignment horizontal="left"/>
      <protection locked="0"/>
    </xf>
    <xf numFmtId="167" fontId="9" fillId="4" borderId="0" xfId="9" applyNumberFormat="1" applyBorder="1" applyAlignment="1">
      <alignment horizontal="left"/>
    </xf>
    <xf numFmtId="0" fontId="0" fillId="0" borderId="6" xfId="0" applyBorder="1"/>
    <xf numFmtId="0" fontId="0" fillId="0" borderId="10" xfId="0" applyBorder="1"/>
    <xf numFmtId="0" fontId="0" fillId="0" borderId="3" xfId="0" applyBorder="1"/>
    <xf numFmtId="0" fontId="0" fillId="0" borderId="9" xfId="0" applyBorder="1"/>
    <xf numFmtId="0" fontId="0" fillId="0" borderId="11" xfId="0" applyBorder="1"/>
    <xf numFmtId="10" fontId="0" fillId="0" borderId="0" xfId="25" applyNumberFormat="1" applyFont="1" applyAlignment="1"/>
    <xf numFmtId="0" fontId="21" fillId="0" borderId="0" xfId="23"/>
    <xf numFmtId="0" fontId="0" fillId="0" borderId="4" xfId="0" applyBorder="1"/>
    <xf numFmtId="0" fontId="0" fillId="0" borderId="7" xfId="0" applyBorder="1"/>
    <xf numFmtId="0" fontId="22" fillId="0" borderId="0" xfId="24"/>
    <xf numFmtId="0" fontId="23" fillId="0" borderId="0" xfId="24" applyFont="1"/>
    <xf numFmtId="14" fontId="22" fillId="0" borderId="0" xfId="24" applyNumberFormat="1"/>
    <xf numFmtId="0" fontId="33" fillId="9" borderId="0" xfId="24" applyFont="1" applyFill="1"/>
    <xf numFmtId="44" fontId="0" fillId="0" borderId="0" xfId="26" applyFont="1" applyAlignment="1"/>
    <xf numFmtId="0" fontId="29" fillId="9" borderId="0" xfId="24" applyFont="1" applyFill="1"/>
    <xf numFmtId="168" fontId="29" fillId="9" borderId="0" xfId="24" applyNumberFormat="1" applyFont="1" applyFill="1"/>
    <xf numFmtId="14" fontId="29" fillId="9" borderId="0" xfId="24" applyNumberFormat="1" applyFont="1" applyFill="1"/>
    <xf numFmtId="0" fontId="25" fillId="0" borderId="0" xfId="24" applyFont="1"/>
    <xf numFmtId="0" fontId="29" fillId="0" borderId="0" xfId="24" applyFont="1"/>
    <xf numFmtId="0" fontId="25" fillId="9" borderId="0" xfId="24" applyFont="1" applyFill="1"/>
    <xf numFmtId="10" fontId="29" fillId="9" borderId="0" xfId="25" applyNumberFormat="1" applyFont="1" applyFill="1" applyBorder="1"/>
    <xf numFmtId="44" fontId="29" fillId="9" borderId="0" xfId="26" applyFont="1" applyFill="1" applyBorder="1"/>
    <xf numFmtId="172" fontId="22" fillId="0" borderId="0" xfId="24" applyNumberFormat="1"/>
    <xf numFmtId="10" fontId="22" fillId="0" borderId="0" xfId="24" applyNumberFormat="1"/>
    <xf numFmtId="10" fontId="0" fillId="0" borderId="0" xfId="25" applyNumberFormat="1" applyFont="1" applyBorder="1" applyAlignment="1"/>
    <xf numFmtId="170" fontId="34" fillId="0" borderId="0" xfId="32" applyNumberFormat="1" applyFont="1" applyAlignment="1">
      <alignment horizontal="left"/>
    </xf>
    <xf numFmtId="10" fontId="0" fillId="10" borderId="0" xfId="25" applyNumberFormat="1" applyFont="1" applyFill="1" applyBorder="1" applyAlignment="1"/>
    <xf numFmtId="10" fontId="0" fillId="0" borderId="0" xfId="26" applyNumberFormat="1" applyFont="1" applyAlignment="1"/>
    <xf numFmtId="10" fontId="0" fillId="0" borderId="0" xfId="26" applyNumberFormat="1" applyFont="1" applyBorder="1" applyAlignment="1"/>
    <xf numFmtId="44" fontId="22" fillId="0" borderId="0" xfId="24" applyNumberFormat="1"/>
    <xf numFmtId="172" fontId="0" fillId="0" borderId="0" xfId="26" applyNumberFormat="1" applyFont="1" applyAlignment="1"/>
    <xf numFmtId="172" fontId="0" fillId="0" borderId="0" xfId="25" applyNumberFormat="1" applyFont="1" applyAlignment="1"/>
    <xf numFmtId="172" fontId="0" fillId="0" borderId="0" xfId="26" applyNumberFormat="1" applyFont="1" applyBorder="1" applyAlignment="1"/>
    <xf numFmtId="172" fontId="0" fillId="0" borderId="0" xfId="25" applyNumberFormat="1" applyFont="1" applyBorder="1" applyAlignment="1"/>
    <xf numFmtId="10" fontId="28" fillId="0" borderId="0" xfId="26" applyNumberFormat="1" applyFont="1" applyBorder="1" applyAlignment="1"/>
    <xf numFmtId="10" fontId="28" fillId="0" borderId="0" xfId="25" applyNumberFormat="1" applyFont="1" applyBorder="1" applyAlignment="1"/>
    <xf numFmtId="0" fontId="22" fillId="0" borderId="8" xfId="0" applyFont="1" applyBorder="1" applyAlignment="1">
      <alignment horizontal="center"/>
    </xf>
    <xf numFmtId="166" fontId="6" fillId="3" borderId="0" xfId="6" applyNumberFormat="1" applyBorder="1" applyAlignment="1">
      <protection locked="0"/>
    </xf>
    <xf numFmtId="0" fontId="14" fillId="0" borderId="2" xfId="11" applyBorder="1" applyAlignment="1"/>
    <xf numFmtId="1" fontId="0" fillId="0" borderId="0" xfId="26" applyNumberFormat="1" applyFont="1" applyBorder="1" applyAlignment="1"/>
    <xf numFmtId="0" fontId="24" fillId="0" borderId="0" xfId="0" applyFont="1"/>
    <xf numFmtId="0" fontId="19" fillId="0" borderId="14" xfId="0" applyFont="1" applyBorder="1" applyAlignment="1">
      <alignment horizontal="center"/>
    </xf>
    <xf numFmtId="0" fontId="19" fillId="0" borderId="14" xfId="0" applyFont="1" applyBorder="1" applyAlignment="1">
      <alignment horizontal="centerContinuous"/>
    </xf>
    <xf numFmtId="4" fontId="0" fillId="0" borderId="0" xfId="0" applyNumberFormat="1"/>
    <xf numFmtId="44" fontId="0" fillId="0" borderId="0" xfId="0" applyNumberFormat="1"/>
    <xf numFmtId="0" fontId="0" fillId="0" borderId="0" xfId="26" applyNumberFormat="1" applyFont="1" applyAlignment="1"/>
    <xf numFmtId="0" fontId="6" fillId="9" borderId="0" xfId="24" applyFont="1" applyFill="1"/>
    <xf numFmtId="0" fontId="0" fillId="0" borderId="0" xfId="0" applyAlignment="1">
      <alignment horizontal="left" indent="1"/>
    </xf>
    <xf numFmtId="9" fontId="22" fillId="0" borderId="0" xfId="22" applyFont="1" applyBorder="1"/>
    <xf numFmtId="172" fontId="23" fillId="0" borderId="0" xfId="26" applyNumberFormat="1" applyFont="1" applyBorder="1" applyAlignment="1"/>
    <xf numFmtId="172" fontId="23" fillId="0" borderId="0" xfId="25" applyNumberFormat="1" applyFont="1" applyBorder="1" applyAlignment="1"/>
    <xf numFmtId="10" fontId="22" fillId="0" borderId="0" xfId="22" applyNumberFormat="1" applyFont="1" applyBorder="1"/>
    <xf numFmtId="14" fontId="37" fillId="0" borderId="0" xfId="24" applyNumberFormat="1" applyFont="1"/>
    <xf numFmtId="164" fontId="35" fillId="0" borderId="0" xfId="24" applyNumberFormat="1" applyFont="1"/>
    <xf numFmtId="0" fontId="21" fillId="0" borderId="0" xfId="23" applyAlignment="1">
      <alignment horizontal="right" vertical="top"/>
    </xf>
    <xf numFmtId="0" fontId="21" fillId="0" borderId="0" xfId="23" applyAlignment="1">
      <alignment horizontal="right" vertical="top" wrapText="1"/>
    </xf>
    <xf numFmtId="0" fontId="21" fillId="0" borderId="0" xfId="23" applyAlignment="1">
      <alignment horizontal="right"/>
    </xf>
    <xf numFmtId="0" fontId="21" fillId="0" borderId="0" xfId="23" applyAlignment="1">
      <alignment wrapText="1"/>
    </xf>
    <xf numFmtId="2" fontId="0" fillId="0" borderId="0" xfId="0" applyNumberFormat="1"/>
    <xf numFmtId="1" fontId="0" fillId="0" borderId="3" xfId="0" applyNumberFormat="1" applyBorder="1"/>
    <xf numFmtId="1" fontId="0" fillId="0" borderId="0" xfId="0" applyNumberFormat="1"/>
    <xf numFmtId="0" fontId="39" fillId="0" borderId="0" xfId="0" applyFont="1"/>
    <xf numFmtId="0" fontId="0" fillId="11" borderId="0" xfId="0" applyFill="1"/>
    <xf numFmtId="0" fontId="13" fillId="11" borderId="0" xfId="0" applyFont="1" applyFill="1"/>
    <xf numFmtId="0" fontId="0" fillId="11" borderId="0" xfId="0" applyFill="1" applyAlignment="1">
      <alignment horizontal="left" vertical="top"/>
    </xf>
    <xf numFmtId="0" fontId="0" fillId="11" borderId="0" xfId="0" applyFill="1" applyAlignment="1">
      <alignment horizontal="left"/>
    </xf>
    <xf numFmtId="167" fontId="8" fillId="11" borderId="0" xfId="8" applyNumberFormat="1" applyFill="1" applyBorder="1" applyAlignment="1" applyProtection="1">
      <alignment horizontal="left"/>
    </xf>
    <xf numFmtId="167" fontId="8" fillId="11" borderId="0" xfId="1" applyNumberFormat="1" applyFont="1" applyFill="1" applyBorder="1" applyAlignment="1">
      <alignment horizontal="left"/>
    </xf>
    <xf numFmtId="0" fontId="27" fillId="0" borderId="0" xfId="29" applyBorder="1"/>
    <xf numFmtId="0" fontId="38" fillId="0" borderId="0" xfId="23" applyFont="1"/>
    <xf numFmtId="0" fontId="42" fillId="0" borderId="0" xfId="0" applyFont="1"/>
    <xf numFmtId="0" fontId="21" fillId="0" borderId="0" xfId="23" applyBorder="1" applyAlignment="1">
      <alignment vertical="top" wrapText="1"/>
    </xf>
    <xf numFmtId="0" fontId="22" fillId="0" borderId="0" xfId="31"/>
    <xf numFmtId="0" fontId="16" fillId="11" borderId="0" xfId="14" applyFill="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22" fillId="0" borderId="15" xfId="24" applyBorder="1"/>
    <xf numFmtId="0" fontId="22" fillId="0" borderId="16" xfId="24" applyBorder="1"/>
    <xf numFmtId="14" fontId="29" fillId="0" borderId="18" xfId="24" applyNumberFormat="1" applyFont="1" applyBorder="1"/>
    <xf numFmtId="0" fontId="22" fillId="0" borderId="20" xfId="24" applyBorder="1"/>
    <xf numFmtId="0" fontId="31" fillId="0" borderId="21" xfId="24" applyFont="1" applyBorder="1"/>
    <xf numFmtId="0" fontId="32" fillId="0" borderId="21" xfId="24" applyFont="1" applyBorder="1"/>
    <xf numFmtId="0" fontId="22" fillId="0" borderId="21" xfId="24" applyBorder="1"/>
    <xf numFmtId="0" fontId="22" fillId="0" borderId="18" xfId="31" applyBorder="1"/>
    <xf numFmtId="0" fontId="13" fillId="0" borderId="18" xfId="0" applyFont="1" applyBorder="1"/>
    <xf numFmtId="0" fontId="40" fillId="0" borderId="3" xfId="29" applyFont="1" applyBorder="1"/>
    <xf numFmtId="0" fontId="9" fillId="4" borderId="0" xfId="9" applyNumberFormat="1" applyAlignment="1">
      <alignment horizontal="left" vertical="top"/>
    </xf>
    <xf numFmtId="0" fontId="9" fillId="4" borderId="0" xfId="9" applyNumberFormat="1" applyAlignment="1">
      <alignment horizontal="center" vertical="top"/>
    </xf>
    <xf numFmtId="0" fontId="0" fillId="0" borderId="0" xfId="0" applyAlignment="1">
      <alignment horizontal="left" vertical="top" indent="1"/>
    </xf>
    <xf numFmtId="0" fontId="22" fillId="0" borderId="16" xfId="31" applyBorder="1"/>
    <xf numFmtId="0" fontId="13" fillId="0" borderId="15" xfId="0" applyFont="1" applyBorder="1"/>
    <xf numFmtId="0" fontId="13" fillId="0" borderId="16" xfId="0" applyFont="1" applyBorder="1"/>
    <xf numFmtId="0" fontId="22" fillId="11" borderId="0" xfId="24" applyFill="1" applyAlignment="1">
      <alignment horizontal="right"/>
    </xf>
    <xf numFmtId="0" fontId="22" fillId="11" borderId="0" xfId="24" applyFill="1"/>
    <xf numFmtId="0" fontId="22" fillId="0" borderId="17" xfId="24" applyBorder="1"/>
    <xf numFmtId="0" fontId="22" fillId="0" borderId="19" xfId="24" applyBorder="1"/>
    <xf numFmtId="0" fontId="22" fillId="0" borderId="22" xfId="24" applyBorder="1"/>
    <xf numFmtId="0" fontId="38" fillId="0" borderId="16" xfId="30" applyFont="1" applyBorder="1" applyAlignment="1">
      <alignment horizontal="right"/>
    </xf>
    <xf numFmtId="0" fontId="43" fillId="11" borderId="0" xfId="24" applyFont="1" applyFill="1" applyAlignment="1">
      <alignment horizontal="right"/>
    </xf>
    <xf numFmtId="0" fontId="43" fillId="11" borderId="0" xfId="24" applyFont="1" applyFill="1"/>
    <xf numFmtId="174" fontId="6" fillId="11" borderId="0" xfId="9" applyNumberFormat="1" applyFont="1" applyFill="1" applyBorder="1"/>
    <xf numFmtId="173" fontId="6" fillId="11" borderId="0" xfId="9" applyNumberFormat="1" applyFont="1" applyFill="1" applyBorder="1"/>
    <xf numFmtId="5" fontId="6" fillId="11" borderId="0" xfId="9" applyNumberFormat="1" applyFont="1" applyFill="1" applyBorder="1" applyAlignment="1"/>
    <xf numFmtId="168" fontId="6" fillId="11" borderId="0" xfId="9" applyNumberFormat="1" applyFont="1" applyFill="1" applyBorder="1"/>
    <xf numFmtId="5" fontId="22" fillId="11" borderId="0" xfId="24" applyNumberFormat="1" applyFill="1"/>
    <xf numFmtId="165" fontId="6" fillId="11" borderId="0" xfId="9" applyNumberFormat="1" applyFont="1" applyFill="1" applyBorder="1"/>
    <xf numFmtId="0" fontId="41" fillId="0" borderId="0" xfId="23" applyFont="1" applyBorder="1"/>
    <xf numFmtId="0" fontId="21" fillId="0" borderId="0" xfId="23" applyBorder="1" applyAlignment="1">
      <alignment horizontal="right"/>
    </xf>
    <xf numFmtId="0" fontId="44" fillId="0" borderId="0" xfId="29" applyFont="1" applyBorder="1"/>
    <xf numFmtId="0" fontId="45" fillId="0" borderId="0" xfId="23" applyFont="1"/>
    <xf numFmtId="0" fontId="6" fillId="0" borderId="0" xfId="0" applyFont="1" applyAlignment="1">
      <alignment horizontal="right"/>
    </xf>
    <xf numFmtId="14" fontId="0" fillId="0" borderId="0" xfId="0" applyNumberFormat="1" applyAlignment="1">
      <alignment horizontal="left" indent="1"/>
    </xf>
    <xf numFmtId="0" fontId="31" fillId="0" borderId="18" xfId="24" applyFont="1" applyBorder="1"/>
    <xf numFmtId="165" fontId="0" fillId="0" borderId="0" xfId="22" applyNumberFormat="1" applyFont="1" applyBorder="1"/>
    <xf numFmtId="0" fontId="0" fillId="0" borderId="21" xfId="0" applyBorder="1" applyAlignment="1">
      <alignment horizontal="left" indent="1"/>
    </xf>
    <xf numFmtId="0" fontId="6" fillId="0" borderId="21" xfId="0" applyFont="1" applyBorder="1" applyAlignment="1">
      <alignment horizontal="right"/>
    </xf>
    <xf numFmtId="4" fontId="6" fillId="3" borderId="0" xfId="6" applyAlignment="1">
      <alignment vertical="top"/>
      <protection locked="0"/>
    </xf>
    <xf numFmtId="4" fontId="6" fillId="3" borderId="0" xfId="6" applyAlignment="1">
      <alignment horizontal="center" vertical="top"/>
      <protection locked="0"/>
    </xf>
    <xf numFmtId="0" fontId="0" fillId="0" borderId="0" xfId="0" applyAlignment="1">
      <alignment vertical="top"/>
    </xf>
    <xf numFmtId="14" fontId="13" fillId="0" borderId="0" xfId="0" applyNumberFormat="1" applyFont="1"/>
    <xf numFmtId="0" fontId="23" fillId="0" borderId="15" xfId="24" applyFont="1" applyBorder="1"/>
    <xf numFmtId="0" fontId="0" fillId="0" borderId="18" xfId="0" applyBorder="1" applyAlignment="1">
      <alignment vertical="top"/>
    </xf>
    <xf numFmtId="0" fontId="0" fillId="0" borderId="18" xfId="0" applyBorder="1" applyAlignment="1">
      <alignment horizontal="left"/>
    </xf>
    <xf numFmtId="0" fontId="0" fillId="0" borderId="23" xfId="0" applyBorder="1"/>
    <xf numFmtId="10" fontId="0" fillId="0" borderId="24" xfId="25" applyNumberFormat="1" applyFont="1" applyBorder="1" applyAlignment="1"/>
    <xf numFmtId="0" fontId="22" fillId="0" borderId="18" xfId="24" applyBorder="1"/>
    <xf numFmtId="0" fontId="30" fillId="0" borderId="18" xfId="24" applyFont="1" applyBorder="1" applyAlignment="1">
      <alignment horizontal="left"/>
    </xf>
    <xf numFmtId="170" fontId="34" fillId="0" borderId="21" xfId="32" applyNumberFormat="1" applyFont="1" applyBorder="1" applyAlignment="1">
      <alignment horizontal="left"/>
    </xf>
    <xf numFmtId="10" fontId="0" fillId="0" borderId="21" xfId="25" applyNumberFormat="1" applyFont="1" applyBorder="1" applyAlignment="1"/>
    <xf numFmtId="170" fontId="29" fillId="0" borderId="16" xfId="32" applyNumberFormat="1" applyFont="1" applyBorder="1" applyAlignment="1">
      <alignment horizontal="left" indent="1"/>
    </xf>
    <xf numFmtId="0" fontId="22" fillId="0" borderId="23" xfId="24" applyBorder="1"/>
    <xf numFmtId="0" fontId="0" fillId="0" borderId="27" xfId="0" applyBorder="1"/>
    <xf numFmtId="10" fontId="6" fillId="0" borderId="0" xfId="26" applyNumberFormat="1" applyFont="1" applyBorder="1" applyAlignment="1"/>
    <xf numFmtId="165" fontId="22" fillId="0" borderId="0" xfId="24" applyNumberFormat="1"/>
    <xf numFmtId="0" fontId="22" fillId="0" borderId="30" xfId="24" applyBorder="1"/>
    <xf numFmtId="0" fontId="22" fillId="0" borderId="30" xfId="24" applyBorder="1" applyAlignment="1">
      <alignment vertical="center" wrapText="1"/>
    </xf>
    <xf numFmtId="0" fontId="0" fillId="0" borderId="30" xfId="0" applyBorder="1"/>
    <xf numFmtId="0" fontId="0" fillId="0" borderId="29" xfId="0" applyBorder="1"/>
    <xf numFmtId="0" fontId="36" fillId="0" borderId="18" xfId="24" applyFont="1" applyBorder="1"/>
    <xf numFmtId="0" fontId="22" fillId="0" borderId="0" xfId="24" applyAlignment="1">
      <alignment vertical="center" wrapText="1"/>
    </xf>
    <xf numFmtId="0" fontId="36" fillId="0" borderId="31" xfId="24" applyFont="1" applyBorder="1"/>
    <xf numFmtId="0" fontId="0" fillId="0" borderId="31" xfId="0" applyBorder="1"/>
    <xf numFmtId="175" fontId="6" fillId="3" borderId="0" xfId="6" applyNumberFormat="1" applyBorder="1" applyAlignment="1">
      <alignment horizontal="left" indent="1"/>
      <protection locked="0"/>
    </xf>
    <xf numFmtId="0" fontId="1" fillId="0" borderId="18" xfId="34" applyFont="1" applyBorder="1" applyAlignment="1">
      <alignment horizontal="left" indent="1"/>
    </xf>
    <xf numFmtId="0" fontId="49" fillId="0" borderId="18" xfId="0" applyFont="1" applyBorder="1"/>
    <xf numFmtId="0" fontId="49" fillId="0" borderId="0" xfId="0" applyFont="1" applyAlignment="1">
      <alignment horizontal="left" indent="1"/>
    </xf>
    <xf numFmtId="170" fontId="29" fillId="0" borderId="18" xfId="32" applyNumberFormat="1" applyFont="1" applyBorder="1" applyAlignment="1">
      <alignment horizontal="left"/>
    </xf>
    <xf numFmtId="170" fontId="29" fillId="0" borderId="26" xfId="32" applyNumberFormat="1" applyFont="1" applyBorder="1" applyAlignment="1">
      <alignment horizontal="left"/>
    </xf>
    <xf numFmtId="170" fontId="29" fillId="10" borderId="18" xfId="32" applyNumberFormat="1" applyFont="1" applyFill="1" applyBorder="1" applyAlignment="1">
      <alignment horizontal="left"/>
    </xf>
    <xf numFmtId="0" fontId="36" fillId="0" borderId="18" xfId="24" applyFont="1" applyBorder="1" applyAlignment="1">
      <alignment vertical="top"/>
    </xf>
    <xf numFmtId="0" fontId="36" fillId="0" borderId="0" xfId="24" applyFont="1" applyAlignment="1">
      <alignment vertical="top"/>
    </xf>
    <xf numFmtId="0" fontId="23" fillId="0" borderId="0" xfId="24" applyFont="1" applyAlignment="1">
      <alignment wrapText="1"/>
    </xf>
    <xf numFmtId="171" fontId="22" fillId="10" borderId="0" xfId="24" applyNumberFormat="1" applyFill="1"/>
    <xf numFmtId="0" fontId="29" fillId="9" borderId="0" xfId="24" applyFont="1" applyFill="1" applyAlignment="1">
      <alignment vertical="top"/>
    </xf>
    <xf numFmtId="0" fontId="24" fillId="9" borderId="0" xfId="24" applyFont="1" applyFill="1"/>
    <xf numFmtId="0" fontId="24" fillId="0" borderId="0" xfId="24" applyFont="1"/>
    <xf numFmtId="44" fontId="24" fillId="0" borderId="0" xfId="26" applyFont="1" applyBorder="1"/>
    <xf numFmtId="168" fontId="13" fillId="13" borderId="32" xfId="24" applyNumberFormat="1" applyFont="1" applyFill="1" applyBorder="1" applyAlignment="1">
      <alignment horizontal="left" vertical="top" wrapText="1"/>
    </xf>
    <xf numFmtId="168" fontId="13" fillId="13" borderId="33" xfId="24" applyNumberFormat="1" applyFont="1" applyFill="1" applyBorder="1" applyAlignment="1">
      <alignment horizontal="left" vertical="top" wrapText="1"/>
    </xf>
    <xf numFmtId="4" fontId="13" fillId="13" borderId="33" xfId="24" applyNumberFormat="1" applyFont="1" applyFill="1" applyBorder="1" applyAlignment="1">
      <alignment vertical="top" wrapText="1"/>
    </xf>
    <xf numFmtId="14" fontId="13" fillId="13" borderId="33" xfId="24" applyNumberFormat="1" applyFont="1" applyFill="1" applyBorder="1" applyAlignment="1">
      <alignment vertical="top" wrapText="1"/>
    </xf>
    <xf numFmtId="10" fontId="13" fillId="13" borderId="33" xfId="25" applyNumberFormat="1" applyFont="1" applyFill="1" applyBorder="1" applyAlignment="1">
      <alignment vertical="top" wrapText="1"/>
    </xf>
    <xf numFmtId="44" fontId="13" fillId="13" borderId="34" xfId="26" applyFont="1" applyFill="1" applyBorder="1" applyAlignment="1">
      <alignment horizontal="left" vertical="top" wrapText="1"/>
    </xf>
    <xf numFmtId="0" fontId="22" fillId="0" borderId="0" xfId="24" applyAlignment="1">
      <alignment vertical="top"/>
    </xf>
    <xf numFmtId="0" fontId="50" fillId="0" borderId="0" xfId="23" applyFont="1"/>
    <xf numFmtId="0" fontId="50" fillId="0" borderId="0" xfId="23" quotePrefix="1" applyFont="1" applyAlignment="1">
      <alignment horizontal="left"/>
    </xf>
    <xf numFmtId="0" fontId="0" fillId="0" borderId="0" xfId="0" applyAlignment="1">
      <alignment horizontal="left"/>
    </xf>
    <xf numFmtId="43" fontId="0" fillId="0" borderId="0" xfId="1" applyFont="1"/>
    <xf numFmtId="0" fontId="13" fillId="0" borderId="32" xfId="0" applyFont="1" applyBorder="1"/>
    <xf numFmtId="0" fontId="0" fillId="0" borderId="15" xfId="0" applyBorder="1" applyAlignment="1">
      <alignment horizontal="left"/>
    </xf>
    <xf numFmtId="43" fontId="0" fillId="0" borderId="19" xfId="1" applyFont="1" applyBorder="1"/>
    <xf numFmtId="0" fontId="13" fillId="0" borderId="32" xfId="0" applyFont="1" applyBorder="1" applyAlignment="1">
      <alignment wrapText="1"/>
    </xf>
    <xf numFmtId="4" fontId="13" fillId="0" borderId="33" xfId="0" applyNumberFormat="1" applyFont="1" applyBorder="1" applyAlignment="1">
      <alignment wrapText="1"/>
    </xf>
    <xf numFmtId="0" fontId="13" fillId="0" borderId="33" xfId="0" applyFont="1" applyBorder="1" applyAlignment="1">
      <alignment wrapText="1"/>
    </xf>
    <xf numFmtId="44" fontId="13" fillId="0" borderId="34" xfId="0" applyNumberFormat="1" applyFont="1" applyBorder="1" applyAlignment="1">
      <alignment wrapText="1"/>
    </xf>
    <xf numFmtId="0" fontId="13" fillId="0" borderId="33" xfId="0" applyFont="1" applyBorder="1"/>
    <xf numFmtId="43" fontId="9" fillId="4" borderId="0" xfId="1" applyFont="1" applyFill="1"/>
    <xf numFmtId="43" fontId="9" fillId="4" borderId="3" xfId="1" applyFont="1" applyFill="1" applyBorder="1"/>
    <xf numFmtId="9" fontId="20" fillId="0" borderId="0" xfId="22" applyFont="1" applyBorder="1" applyAlignment="1">
      <alignment horizontal="center"/>
    </xf>
    <xf numFmtId="4" fontId="6" fillId="14" borderId="0" xfId="6" applyFill="1" applyBorder="1" applyAlignment="1">
      <alignment vertical="top"/>
      <protection locked="0"/>
    </xf>
    <xf numFmtId="0" fontId="51" fillId="14" borderId="0" xfId="35" applyFont="1" applyFill="1" applyBorder="1" applyAlignment="1">
      <alignment horizontal="left" vertical="top"/>
    </xf>
    <xf numFmtId="0" fontId="36" fillId="0" borderId="0" xfId="24" applyFont="1"/>
    <xf numFmtId="0" fontId="6" fillId="0" borderId="0" xfId="0" applyFont="1"/>
    <xf numFmtId="0" fontId="6" fillId="0" borderId="0" xfId="0" applyFont="1" applyAlignment="1">
      <alignment horizontal="left"/>
    </xf>
    <xf numFmtId="0" fontId="21" fillId="0" borderId="18" xfId="23" applyBorder="1"/>
    <xf numFmtId="5" fontId="0" fillId="0" borderId="0" xfId="26" applyNumberFormat="1" applyFont="1" applyBorder="1" applyAlignment="1"/>
    <xf numFmtId="5" fontId="38" fillId="0" borderId="16" xfId="30" applyNumberFormat="1" applyFont="1" applyBorder="1" applyAlignment="1">
      <alignment horizontal="right"/>
    </xf>
    <xf numFmtId="5" fontId="0" fillId="0" borderId="21" xfId="0" applyNumberFormat="1" applyBorder="1"/>
    <xf numFmtId="5" fontId="22" fillId="0" borderId="21" xfId="24" applyNumberFormat="1" applyBorder="1"/>
    <xf numFmtId="5" fontId="0" fillId="0" borderId="0" xfId="25" applyNumberFormat="1" applyFont="1" applyBorder="1" applyAlignment="1"/>
    <xf numFmtId="5" fontId="38" fillId="0" borderId="17" xfId="30" applyNumberFormat="1" applyFont="1" applyBorder="1" applyAlignment="1">
      <alignment horizontal="right"/>
    </xf>
    <xf numFmtId="5" fontId="0" fillId="0" borderId="19" xfId="26" applyNumberFormat="1" applyFont="1" applyBorder="1" applyAlignment="1"/>
    <xf numFmtId="5" fontId="22" fillId="0" borderId="22" xfId="24" applyNumberFormat="1" applyBorder="1"/>
    <xf numFmtId="5" fontId="0" fillId="0" borderId="19" xfId="25" applyNumberFormat="1" applyFont="1" applyBorder="1" applyAlignment="1"/>
    <xf numFmtId="0" fontId="38" fillId="0" borderId="17" xfId="30" applyFont="1" applyBorder="1" applyAlignment="1">
      <alignment horizontal="right"/>
    </xf>
    <xf numFmtId="172" fontId="0" fillId="0" borderId="19" xfId="26" applyNumberFormat="1" applyFont="1" applyBorder="1" applyAlignment="1"/>
    <xf numFmtId="172" fontId="0" fillId="0" borderId="19" xfId="25" applyNumberFormat="1" applyFont="1" applyBorder="1" applyAlignment="1"/>
    <xf numFmtId="10" fontId="22" fillId="11" borderId="0" xfId="24" applyNumberFormat="1" applyFill="1"/>
    <xf numFmtId="10" fontId="0" fillId="0" borderId="19" xfId="25" applyNumberFormat="1" applyFont="1" applyBorder="1" applyAlignment="1"/>
    <xf numFmtId="10" fontId="0" fillId="0" borderId="19" xfId="26" applyNumberFormat="1" applyFont="1" applyBorder="1" applyAlignment="1"/>
    <xf numFmtId="10" fontId="22" fillId="0" borderId="19" xfId="24" applyNumberFormat="1" applyBorder="1"/>
    <xf numFmtId="0" fontId="9" fillId="11" borderId="0" xfId="9" applyNumberFormat="1" applyFill="1"/>
    <xf numFmtId="166" fontId="6" fillId="3" borderId="24" xfId="6" applyNumberFormat="1" applyBorder="1" applyAlignment="1">
      <protection locked="0"/>
    </xf>
    <xf numFmtId="166" fontId="6" fillId="3" borderId="16" xfId="6" applyNumberFormat="1" applyBorder="1" applyAlignment="1">
      <protection locked="0"/>
    </xf>
    <xf numFmtId="1" fontId="8" fillId="11" borderId="15" xfId="8" applyNumberFormat="1" applyFill="1" applyBorder="1" applyAlignment="1">
      <protection locked="0"/>
    </xf>
    <xf numFmtId="4" fontId="8" fillId="11" borderId="16" xfId="8" applyNumberFormat="1" applyFill="1" applyBorder="1" applyAlignment="1">
      <alignment horizontal="right"/>
      <protection locked="0"/>
    </xf>
    <xf numFmtId="4" fontId="8" fillId="11" borderId="16" xfId="8" applyNumberFormat="1" applyFill="1" applyBorder="1" applyAlignment="1">
      <protection locked="0"/>
    </xf>
    <xf numFmtId="4" fontId="8" fillId="11" borderId="16" xfId="8" applyNumberFormat="1" applyFill="1" applyBorder="1" applyAlignment="1">
      <alignment vertical="center"/>
      <protection locked="0"/>
    </xf>
    <xf numFmtId="3" fontId="8" fillId="11" borderId="16" xfId="8" applyNumberFormat="1" applyFill="1" applyBorder="1" applyAlignment="1">
      <alignment horizontal="right"/>
      <protection locked="0"/>
    </xf>
    <xf numFmtId="1" fontId="8" fillId="11" borderId="16" xfId="8" applyNumberFormat="1" applyFill="1" applyBorder="1" applyAlignment="1">
      <protection locked="0"/>
    </xf>
    <xf numFmtId="14" fontId="8" fillId="11" borderId="16" xfId="8" applyNumberFormat="1" applyFill="1" applyBorder="1" applyAlignment="1">
      <protection locked="0"/>
    </xf>
    <xf numFmtId="165" fontId="8" fillId="11" borderId="16" xfId="8" applyNumberFormat="1" applyFill="1" applyBorder="1" applyAlignment="1">
      <protection locked="0"/>
    </xf>
    <xf numFmtId="4" fontId="8" fillId="11" borderId="17" xfId="8" applyNumberFormat="1" applyFill="1" applyBorder="1" applyAlignment="1">
      <protection locked="0"/>
    </xf>
    <xf numFmtId="1" fontId="8" fillId="11" borderId="18" xfId="8" applyNumberFormat="1" applyFill="1" applyBorder="1" applyAlignment="1">
      <protection locked="0"/>
    </xf>
    <xf numFmtId="4" fontId="8" fillId="11" borderId="0" xfId="8" applyNumberFormat="1" applyFill="1" applyBorder="1" applyAlignment="1">
      <alignment horizontal="right"/>
      <protection locked="0"/>
    </xf>
    <xf numFmtId="4" fontId="8" fillId="11" borderId="0" xfId="8" applyNumberFormat="1" applyFill="1" applyBorder="1" applyAlignment="1">
      <protection locked="0"/>
    </xf>
    <xf numFmtId="4" fontId="8" fillId="11" borderId="0" xfId="8" applyNumberFormat="1" applyFill="1" applyBorder="1" applyAlignment="1">
      <alignment vertical="center"/>
      <protection locked="0"/>
    </xf>
    <xf numFmtId="3" fontId="8" fillId="11" borderId="0" xfId="8" applyNumberFormat="1" applyFill="1" applyBorder="1" applyAlignment="1">
      <alignment horizontal="right"/>
      <protection locked="0"/>
    </xf>
    <xf numFmtId="1" fontId="8" fillId="11" borderId="0" xfId="8" applyNumberFormat="1" applyFill="1" applyBorder="1" applyAlignment="1">
      <protection locked="0"/>
    </xf>
    <xf numFmtId="14" fontId="8" fillId="11" borderId="0" xfId="8" applyNumberFormat="1" applyFill="1" applyBorder="1" applyAlignment="1">
      <protection locked="0"/>
    </xf>
    <xf numFmtId="165" fontId="8" fillId="11" borderId="0" xfId="8" applyNumberFormat="1" applyFill="1" applyBorder="1" applyAlignment="1">
      <protection locked="0"/>
    </xf>
    <xf numFmtId="4" fontId="8" fillId="11" borderId="19" xfId="8" applyNumberFormat="1" applyFill="1" applyBorder="1" applyAlignment="1">
      <protection locked="0"/>
    </xf>
    <xf numFmtId="3" fontId="8" fillId="11" borderId="18" xfId="8" applyNumberFormat="1" applyFill="1" applyBorder="1" applyAlignment="1">
      <protection locked="0"/>
    </xf>
    <xf numFmtId="3" fontId="8" fillId="11" borderId="0" xfId="8" applyNumberFormat="1" applyFill="1" applyBorder="1" applyAlignment="1">
      <protection locked="0"/>
    </xf>
    <xf numFmtId="3" fontId="8" fillId="11" borderId="20" xfId="8" applyNumberFormat="1" applyFill="1" applyBorder="1" applyAlignment="1">
      <protection locked="0"/>
    </xf>
    <xf numFmtId="4" fontId="8" fillId="11" borderId="21" xfId="8" applyNumberFormat="1" applyFill="1" applyBorder="1" applyAlignment="1">
      <protection locked="0"/>
    </xf>
    <xf numFmtId="3" fontId="8" fillId="11" borderId="21" xfId="8" applyNumberFormat="1" applyFill="1" applyBorder="1" applyAlignment="1">
      <protection locked="0"/>
    </xf>
    <xf numFmtId="165" fontId="8" fillId="11" borderId="21" xfId="8" applyNumberFormat="1" applyFill="1" applyBorder="1" applyAlignment="1">
      <protection locked="0"/>
    </xf>
    <xf numFmtId="4" fontId="8" fillId="11" borderId="22" xfId="8" applyNumberFormat="1" applyFill="1" applyBorder="1" applyAlignment="1">
      <protection locked="0"/>
    </xf>
    <xf numFmtId="43" fontId="0" fillId="0" borderId="3" xfId="1" applyFont="1" applyBorder="1"/>
    <xf numFmtId="0" fontId="13" fillId="0" borderId="34" xfId="0" applyFont="1" applyBorder="1"/>
    <xf numFmtId="0" fontId="0" fillId="0" borderId="0" xfId="0" applyAlignment="1">
      <alignment horizontal="left" wrapText="1"/>
    </xf>
    <xf numFmtId="0" fontId="14" fillId="0" borderId="0" xfId="11" applyAlignment="1">
      <alignment horizontal="left" vertical="top"/>
    </xf>
    <xf numFmtId="0" fontId="13" fillId="0" borderId="16" xfId="0" applyFont="1" applyBorder="1" applyAlignment="1">
      <alignment horizontal="center"/>
    </xf>
    <xf numFmtId="0" fontId="36" fillId="0" borderId="15" xfId="24" applyFont="1" applyBorder="1" applyAlignment="1">
      <alignment horizontal="left" vertical="top" wrapText="1"/>
    </xf>
    <xf numFmtId="0" fontId="36" fillId="0" borderId="16" xfId="24" applyFont="1" applyBorder="1" applyAlignment="1">
      <alignment horizontal="left" vertical="top" wrapText="1"/>
    </xf>
    <xf numFmtId="0" fontId="36" fillId="0" borderId="17" xfId="24" applyFont="1" applyBorder="1" applyAlignment="1">
      <alignment horizontal="left" vertical="top" wrapText="1"/>
    </xf>
    <xf numFmtId="0" fontId="36" fillId="0" borderId="18" xfId="24" applyFont="1" applyBorder="1" applyAlignment="1">
      <alignment horizontal="left" vertical="top" wrapText="1"/>
    </xf>
    <xf numFmtId="0" fontId="36" fillId="0" borderId="0" xfId="24" applyFont="1" applyAlignment="1">
      <alignment horizontal="left" vertical="top" wrapText="1"/>
    </xf>
    <xf numFmtId="0" fontId="36" fillId="0" borderId="19" xfId="24" applyFont="1" applyBorder="1" applyAlignment="1">
      <alignment horizontal="left" vertical="top" wrapText="1"/>
    </xf>
    <xf numFmtId="0" fontId="36" fillId="0" borderId="18" xfId="0" applyFont="1" applyBorder="1" applyAlignment="1">
      <alignment horizontal="left" vertical="top" wrapText="1"/>
    </xf>
    <xf numFmtId="0" fontId="36" fillId="0" borderId="0" xfId="0" applyFont="1" applyAlignment="1">
      <alignment horizontal="left" vertical="top" wrapText="1"/>
    </xf>
    <xf numFmtId="0" fontId="36" fillId="0" borderId="19" xfId="0" applyFont="1" applyBorder="1" applyAlignment="1">
      <alignment horizontal="left" vertical="top" wrapText="1"/>
    </xf>
    <xf numFmtId="0" fontId="23" fillId="0" borderId="0" xfId="24" applyFont="1" applyAlignment="1">
      <alignment horizontal="center" vertical="center"/>
    </xf>
    <xf numFmtId="0" fontId="23" fillId="0" borderId="23" xfId="24" applyFont="1" applyBorder="1" applyAlignment="1">
      <alignment horizontal="center" vertical="center"/>
    </xf>
    <xf numFmtId="171" fontId="23" fillId="10" borderId="25" xfId="24" applyNumberFormat="1" applyFont="1" applyFill="1" applyBorder="1" applyAlignment="1">
      <alignment horizontal="center" vertical="center" wrapText="1"/>
    </xf>
    <xf numFmtId="171" fontId="23" fillId="10" borderId="0" xfId="24" applyNumberFormat="1" applyFont="1" applyFill="1" applyAlignment="1">
      <alignment horizontal="center" vertical="center" wrapText="1"/>
    </xf>
    <xf numFmtId="169" fontId="13" fillId="13" borderId="0" xfId="24" applyNumberFormat="1" applyFont="1" applyFill="1" applyAlignment="1">
      <alignment horizontal="center" vertical="center" wrapText="1"/>
    </xf>
    <xf numFmtId="0" fontId="22" fillId="0" borderId="15" xfId="24" applyBorder="1" applyAlignment="1">
      <alignment horizontal="left" vertical="top" wrapText="1"/>
    </xf>
    <xf numFmtId="0" fontId="22" fillId="0" borderId="16" xfId="24" applyBorder="1" applyAlignment="1">
      <alignment horizontal="left" vertical="top" wrapText="1"/>
    </xf>
    <xf numFmtId="0" fontId="22" fillId="0" borderId="17" xfId="24" applyBorder="1" applyAlignment="1">
      <alignment horizontal="left" vertical="top" wrapText="1"/>
    </xf>
    <xf numFmtId="0" fontId="22" fillId="0" borderId="18" xfId="24" applyBorder="1" applyAlignment="1">
      <alignment horizontal="left" vertical="top" wrapText="1"/>
    </xf>
    <xf numFmtId="0" fontId="22" fillId="0" borderId="0" xfId="24" applyAlignment="1">
      <alignment horizontal="left" vertical="top" wrapText="1"/>
    </xf>
    <xf numFmtId="0" fontId="22" fillId="0" borderId="19" xfId="24" applyBorder="1" applyAlignment="1">
      <alignment horizontal="left" vertical="top" wrapText="1"/>
    </xf>
    <xf numFmtId="0" fontId="22" fillId="0" borderId="20" xfId="24" applyBorder="1" applyAlignment="1">
      <alignment horizontal="left" vertical="top" wrapText="1"/>
    </xf>
    <xf numFmtId="0" fontId="22" fillId="0" borderId="21" xfId="24" applyBorder="1" applyAlignment="1">
      <alignment horizontal="left" vertical="top" wrapText="1"/>
    </xf>
    <xf numFmtId="0" fontId="22" fillId="0" borderId="22" xfId="24" applyBorder="1" applyAlignment="1">
      <alignment horizontal="left" vertical="top" wrapText="1"/>
    </xf>
  </cellXfs>
  <cellStyles count="36">
    <cellStyle name="Calculation" xfId="35" builtinId="22"/>
    <cellStyle name="Change in Formula" xfId="3" xr:uid="{00000000-0005-0000-0000-000000000000}"/>
    <cellStyle name="Comma" xfId="1" builtinId="3" customBuiltin="1"/>
    <cellStyle name="Comma [0]" xfId="2" builtinId="6" customBuiltin="1"/>
    <cellStyle name="Currency 2" xfId="26" xr:uid="{7A5386EF-B974-42A9-A5F3-07386E5C6CBD}"/>
    <cellStyle name="Error checks" xfId="4" xr:uid="{00000000-0005-0000-0000-000003000000}"/>
    <cellStyle name="Error Warning" xfId="5" xr:uid="{00000000-0005-0000-0000-000004000000}"/>
    <cellStyle name="Heading 1" xfId="29" builtinId="16"/>
    <cellStyle name="Heading 3" xfId="30" builtinId="18"/>
    <cellStyle name="Heading 4" xfId="23" builtinId="19"/>
    <cellStyle name="Hyperlink" xfId="11" builtinId="8"/>
    <cellStyle name="Hyperlink 2" xfId="28" xr:uid="{B9A14F9D-15BF-4FC4-A2A5-8A5B09FCD763}"/>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Normal" xfId="0" builtinId="0" customBuiltin="1"/>
    <cellStyle name="Normal 2" xfId="19" xr:uid="{00000000-0005-0000-0000-000010000000}"/>
    <cellStyle name="Normal 2 2" xfId="27" xr:uid="{97949546-5D14-4264-A5AC-E112F0EB4031}"/>
    <cellStyle name="Normal 2 2 2" xfId="32" xr:uid="{77E978EE-E4DF-4ABF-9DCC-507A3A994009}"/>
    <cellStyle name="Normal 3" xfId="20" xr:uid="{00000000-0005-0000-0000-000011000000}"/>
    <cellStyle name="Normal 4" xfId="24" xr:uid="{BF1F3C75-D7B4-4580-A569-02C78732E843}"/>
    <cellStyle name="Normal 4 2" xfId="34" xr:uid="{E2D74E09-853D-41F2-B610-3C0AC92703F9}"/>
    <cellStyle name="Normal 5" xfId="31" xr:uid="{7052F9D8-FFC0-4267-B3FD-4475E8B414AA}"/>
    <cellStyle name="Normal 5 2" xfId="33" xr:uid="{C1A186FC-C37A-4328-992E-C5A4713CEFEB}"/>
    <cellStyle name="Percent" xfId="22" builtinId="5"/>
    <cellStyle name="Percent 2" xfId="17" xr:uid="{00000000-0005-0000-0000-000012000000}"/>
    <cellStyle name="Percent 2 2" xfId="18" xr:uid="{00000000-0005-0000-0000-000013000000}"/>
    <cellStyle name="Percent 3" xfId="25" xr:uid="{73953422-C228-4039-ADED-5214247D04E6}"/>
    <cellStyle name="QA" xfId="14" xr:uid="{00000000-0005-0000-0000-000014000000}"/>
    <cellStyle name="Source" xfId="21" xr:uid="{FF3C3CBD-6D4A-4CD3-A42D-05188F4B9C0E}"/>
  </cellStyles>
  <dxfs count="0"/>
  <tableStyles count="0" defaultTableStyle="TableStyleMedium2" defaultPivotStyle="PivotStyleLight16"/>
  <colors>
    <mruColors>
      <color rgb="FF99CCFF"/>
      <color rgb="FF000080"/>
      <color rgb="FF48214E"/>
      <color rgb="FF48B749"/>
      <color rgb="FFCCCCFF"/>
      <color rgb="FFFFFFCC"/>
      <color rgb="FFFFCB05"/>
      <color rgb="FFF78D1E"/>
      <color rgb="FFCC1F26"/>
      <color rgb="FF8E4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5421784559343046E-2"/>
          <c:y val="7.987260942800993E-2"/>
          <c:w val="0.93132694487765588"/>
          <c:h val="0.67906765614718934"/>
        </c:manualLayout>
      </c:layout>
      <c:barChart>
        <c:barDir val="col"/>
        <c:grouping val="clustered"/>
        <c:varyColors val="0"/>
        <c:ser>
          <c:idx val="0"/>
          <c:order val="0"/>
          <c:tx>
            <c:v>Our sample</c:v>
          </c:tx>
          <c:spPr>
            <a:solidFill>
              <a:srgbClr val="5DA4C1"/>
            </a:solidFill>
            <a:ln w="9525">
              <a:solidFill>
                <a:schemeClr val="bg1"/>
              </a:solidFill>
            </a:ln>
            <a:effectLst/>
          </c:spPr>
          <c:invertIfNegative val="0"/>
          <c:cat>
            <c:strRef>
              <c:f>'Sample distribution'!$B$31:$B$34</c:f>
              <c:strCache>
                <c:ptCount val="4"/>
                <c:pt idx="0">
                  <c:v>LOW</c:v>
                </c:pt>
                <c:pt idx="1">
                  <c:v>MEDIUM</c:v>
                </c:pt>
                <c:pt idx="2">
                  <c:v>HIGH</c:v>
                </c:pt>
                <c:pt idx="3">
                  <c:v>SYDNEY</c:v>
                </c:pt>
              </c:strCache>
            </c:strRef>
          </c:cat>
          <c:val>
            <c:numRef>
              <c:f>'Sample distribution'!$E$31:$E$34</c:f>
              <c:numCache>
                <c:formatCode>0%</c:formatCode>
                <c:ptCount val="4"/>
                <c:pt idx="0">
                  <c:v>0.50819672131147542</c:v>
                </c:pt>
                <c:pt idx="1">
                  <c:v>0.17704918032786884</c:v>
                </c:pt>
                <c:pt idx="2">
                  <c:v>0.13442622950819672</c:v>
                </c:pt>
                <c:pt idx="3">
                  <c:v>0.18032786885245902</c:v>
                </c:pt>
              </c:numCache>
            </c:numRef>
          </c:val>
          <c:extLst>
            <c:ext xmlns:c16="http://schemas.microsoft.com/office/drawing/2014/chart" uri="{C3380CC4-5D6E-409C-BE32-E72D297353CC}">
              <c16:uniqueId val="{00000000-3558-4AC7-90CB-BB3DD48DCFFB}"/>
            </c:ext>
          </c:extLst>
        </c:ser>
        <c:ser>
          <c:idx val="1"/>
          <c:order val="1"/>
          <c:tx>
            <c:v>Crown portfolio 2024</c:v>
          </c:tx>
          <c:spPr>
            <a:solidFill>
              <a:schemeClr val="accent6"/>
            </a:solidFill>
            <a:ln w="9525">
              <a:solidFill>
                <a:schemeClr val="bg1"/>
              </a:solidFill>
            </a:ln>
            <a:effectLst/>
          </c:spPr>
          <c:invertIfNegative val="0"/>
          <c:cat>
            <c:strRef>
              <c:f>'Sample distribution'!$B$31:$B$34</c:f>
              <c:strCache>
                <c:ptCount val="4"/>
                <c:pt idx="0">
                  <c:v>LOW</c:v>
                </c:pt>
                <c:pt idx="1">
                  <c:v>MEDIUM</c:v>
                </c:pt>
                <c:pt idx="2">
                  <c:v>HIGH</c:v>
                </c:pt>
                <c:pt idx="3">
                  <c:v>SYDNEY</c:v>
                </c:pt>
              </c:strCache>
            </c:strRef>
          </c:cat>
          <c:val>
            <c:numRef>
              <c:f>'Sample distribution'!$H$31:$H$34</c:f>
              <c:numCache>
                <c:formatCode>0%</c:formatCode>
                <c:ptCount val="4"/>
                <c:pt idx="0">
                  <c:v>0.74987290289781394</c:v>
                </c:pt>
                <c:pt idx="1">
                  <c:v>0.14082358922216573</c:v>
                </c:pt>
                <c:pt idx="2">
                  <c:v>8.9476359938993388E-2</c:v>
                </c:pt>
                <c:pt idx="3">
                  <c:v>1.9827147941026944E-2</c:v>
                </c:pt>
              </c:numCache>
            </c:numRef>
          </c:val>
          <c:extLst>
            <c:ext xmlns:c16="http://schemas.microsoft.com/office/drawing/2014/chart" uri="{C3380CC4-5D6E-409C-BE32-E72D297353CC}">
              <c16:uniqueId val="{00000001-3558-4AC7-90CB-BB3DD48DCFFB}"/>
            </c:ext>
          </c:extLst>
        </c:ser>
        <c:dLbls>
          <c:showLegendKey val="0"/>
          <c:showVal val="0"/>
          <c:showCatName val="0"/>
          <c:showSerName val="0"/>
          <c:showPercent val="0"/>
          <c:showBubbleSize val="0"/>
        </c:dLbls>
        <c:gapWidth val="150"/>
        <c:axId val="520997896"/>
        <c:axId val="520999072"/>
      </c:barChart>
      <c:catAx>
        <c:axId val="520997896"/>
        <c:scaling>
          <c:orientation val="maxMin"/>
        </c:scaling>
        <c:delete val="0"/>
        <c:axPos val="b"/>
        <c:numFmt formatCode="General" sourceLinked="1"/>
        <c:majorTickMark val="none"/>
        <c:minorTickMark val="none"/>
        <c:tickLblPos val="nextTo"/>
        <c:spPr>
          <a:noFill/>
          <a:ln w="12700" cap="flat" cmpd="sng" algn="ctr">
            <a:solidFill>
              <a:schemeClr val="accent4"/>
            </a:solidFill>
            <a:prstDash val="solid"/>
            <a:round/>
          </a:ln>
          <a:effectLst/>
        </c:spPr>
        <c:txPr>
          <a:bodyPr rot="0" spcFirstLastPara="1" vertOverflow="ellipsis" wrap="square" anchor="ctr" anchorCtr="1"/>
          <a:lstStyle/>
          <a:p>
            <a:pPr>
              <a:defRPr sz="900" b="0" i="0" u="none" strike="noStrike" kern="1200" baseline="0">
                <a:solidFill>
                  <a:schemeClr val="tx1"/>
                </a:solidFill>
                <a:latin typeface="+mn-lt"/>
                <a:ea typeface="Myriad Pro"/>
                <a:cs typeface="Arial" pitchFamily="34" charset="0"/>
              </a:defRPr>
            </a:pPr>
            <a:endParaRPr lang="en-US"/>
          </a:p>
        </c:txPr>
        <c:crossAx val="520999072"/>
        <c:crosses val="autoZero"/>
        <c:auto val="1"/>
        <c:lblAlgn val="ctr"/>
        <c:lblOffset val="100"/>
        <c:tickLblSkip val="1"/>
        <c:tickMarkSkip val="1"/>
        <c:noMultiLvlLbl val="0"/>
      </c:catAx>
      <c:valAx>
        <c:axId val="520999072"/>
        <c:scaling>
          <c:orientation val="minMax"/>
        </c:scaling>
        <c:delete val="0"/>
        <c:axPos val="r"/>
        <c:majorGridlines>
          <c:spPr>
            <a:ln w="6350" cap="flat" cmpd="sng" algn="ctr">
              <a:solidFill>
                <a:schemeClr val="bg2">
                  <a:lumMod val="20000"/>
                  <a:lumOff val="80000"/>
                </a:schemeClr>
              </a:solidFill>
              <a:prstDash val="solid"/>
              <a:round/>
            </a:ln>
            <a:effectLst/>
          </c:spPr>
        </c:majorGridlines>
        <c:numFmt formatCode="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chemeClr val="tx1"/>
                </a:solidFill>
                <a:latin typeface="+mj-lt"/>
                <a:ea typeface="Myriad Pro"/>
                <a:cs typeface="Arial" pitchFamily="34" charset="0"/>
              </a:defRPr>
            </a:pPr>
            <a:endParaRPr lang="en-US"/>
          </a:p>
        </c:txPr>
        <c:crossAx val="520997896"/>
        <c:crosses val="autoZero"/>
        <c:crossBetween val="between"/>
      </c:valAx>
      <c:spPr>
        <a:noFill/>
        <a:ln w="25400">
          <a:noFill/>
        </a:ln>
        <a:effectLst/>
      </c:spPr>
    </c:plotArea>
    <c:legend>
      <c:legendPos val="b"/>
      <c:layout>
        <c:manualLayout>
          <c:xMode val="edge"/>
          <c:yMode val="edge"/>
          <c:x val="8.4658526065817929E-3"/>
          <c:y val="0.87755852641399212"/>
          <c:w val="0.97804529931266793"/>
          <c:h val="0.11997817050752549"/>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yriad Pro"/>
              <a:cs typeface="Arial" pitchFamily="34" charset="0"/>
            </a:defRPr>
          </a:pPr>
          <a:endParaRPr lang="en-US"/>
        </a:p>
      </c:txPr>
    </c:legend>
    <c:plotVisOnly val="1"/>
    <c:dispBlanksAs val="gap"/>
    <c:showDLblsOverMax val="0"/>
  </c:chart>
  <c:spPr>
    <a:noFill/>
    <a:ln w="9525" cap="flat" cmpd="sng" algn="ctr">
      <a:noFill/>
      <a:prstDash val="solid"/>
      <a:round/>
    </a:ln>
    <a:effectLst/>
  </c:spPr>
  <c:txPr>
    <a:bodyPr/>
    <a:lstStyle/>
    <a:p>
      <a:pPr>
        <a:defRPr sz="900" b="0" i="0" u="none" strike="noStrike" baseline="0">
          <a:solidFill>
            <a:schemeClr val="tx1"/>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_xlchart.v1.31</cx:f>
      </cx:numDim>
    </cx:data>
    <cx:data id="1">
      <cx:numDim type="val">
        <cx:f>_xlchart.v1.29</cx:f>
      </cx:numDim>
    </cx:data>
    <cx:data id="2">
      <cx:numDim type="val">
        <cx:f>_xlchart.v1.27</cx:f>
      </cx:numDim>
    </cx:data>
    <cx:data id="3">
      <cx:numDim type="val">
        <cx:f>_xlchart.v1.25</cx:f>
      </cx:numDim>
    </cx:data>
  </cx:chartData>
  <cx:chart>
    <cx:plotArea>
      <cx:plotAreaRegion>
        <cx:plotSurface>
          <cx:spPr>
            <a:solidFill>
              <a:schemeClr val="lt1"/>
            </a:solidFill>
            <a:ln w="12700" cap="flat" cmpd="sng" algn="ctr">
              <a:noFill/>
              <a:prstDash val="solid"/>
              <a:miter lim="800000"/>
            </a:ln>
            <a:effectLst/>
          </cx:spPr>
        </cx:plotSurface>
        <cx:series layoutId="boxWhisker" uniqueId="{00000000-3D3A-4943-ABF0-EA45AEDE05F1}">
          <cx:tx>
            <cx:txData>
              <cx:f>_xlchart.v1.30</cx:f>
              <cx:v>Sydney</cx:v>
            </cx:txData>
          </cx:tx>
          <cx:spPr>
            <a:solidFill>
              <a:schemeClr val="accent5"/>
            </a:solidFill>
            <a:ln>
              <a:solidFill>
                <a:sysClr val="windowText" lastClr="000000"/>
              </a:solidFill>
            </a:ln>
          </cx:spPr>
          <cx:dataId val="0"/>
          <cx:layoutPr>
            <cx:visibility nonoutliers="0"/>
            <cx:statistics quartileMethod="exclusive"/>
          </cx:layoutPr>
        </cx:series>
        <cx:series layoutId="boxWhisker" uniqueId="{00000001-3D3A-4943-ABF0-EA45AEDE05F1}">
          <cx:tx>
            <cx:txData>
              <cx:f>_xlchart.v1.28</cx:f>
              <cx:v>High</cx:v>
            </cx:txData>
          </cx:tx>
          <cx:spPr>
            <a:solidFill>
              <a:schemeClr val="accent6"/>
            </a:solidFill>
            <a:ln>
              <a:solidFill>
                <a:sysClr val="windowText" lastClr="000000"/>
              </a:solidFill>
            </a:ln>
          </cx:spPr>
          <cx:dataId val="1"/>
          <cx:layoutPr>
            <cx:visibility nonoutliers="0"/>
            <cx:statistics quartileMethod="exclusive"/>
          </cx:layoutPr>
        </cx:series>
        <cx:series layoutId="boxWhisker" uniqueId="{00000002-3D3A-4943-ABF0-EA45AEDE05F1}">
          <cx:tx>
            <cx:txData>
              <cx:f>_xlchart.v1.26</cx:f>
              <cx:v>Medium</cx:v>
            </cx:txData>
          </cx:tx>
          <cx:spPr>
            <a:solidFill>
              <a:schemeClr val="accent3"/>
            </a:solidFill>
            <a:ln>
              <a:solidFill>
                <a:sysClr val="windowText" lastClr="000000"/>
              </a:solidFill>
            </a:ln>
          </cx:spPr>
          <cx:dataId val="2"/>
          <cx:layoutPr>
            <cx:visibility nonoutliers="0"/>
            <cx:statistics quartileMethod="exclusive"/>
          </cx:layoutPr>
        </cx:series>
        <cx:series layoutId="boxWhisker" uniqueId="{00000003-3D3A-4943-ABF0-EA45AEDE05F1}">
          <cx:tx>
            <cx:txData>
              <cx:f>_xlchart.v1.24</cx:f>
              <cx:v>Low</cx:v>
            </cx:txData>
          </cx:tx>
          <cx:spPr>
            <a:solidFill>
              <a:schemeClr val="accent4"/>
            </a:solidFill>
            <a:ln>
              <a:solidFill>
                <a:sysClr val="windowText" lastClr="000000"/>
              </a:solidFill>
            </a:ln>
          </cx:spPr>
          <cx:dataId val="3"/>
          <cx:layoutPr>
            <cx:visibility nonoutliers="0"/>
            <cx:statistics quartileMethod="exclusive"/>
          </cx:layoutPr>
        </cx:series>
      </cx:plotAreaRegion>
      <cx:axis id="0" hidden="1">
        <cx:catScaling gapWidth="0.100000001"/>
        <cx:title>
          <cx:tx>
            <cx:txData>
              <cx:v>Axis Title</cx:v>
            </cx:txData>
          </cx:tx>
          <cx:txPr>
            <a:bodyPr spcFirstLastPara="1" vertOverflow="ellipsis" horzOverflow="overflow" wrap="square" lIns="0" tIns="0" rIns="0" bIns="0" anchor="ctr" anchorCtr="1"/>
            <a:lstStyle/>
            <a:p>
              <a:pPr algn="ctr" rtl="0">
                <a:defRPr sz="1400">
                  <a:solidFill>
                    <a:schemeClr val="bg1"/>
                  </a:solidFill>
                </a:defRPr>
              </a:pPr>
              <a:r>
                <a:rPr lang="en-US" sz="1400" b="0" i="0" u="none" strike="noStrike" baseline="0">
                  <a:solidFill>
                    <a:schemeClr val="bg1"/>
                  </a:solidFill>
                  <a:latin typeface="Arial"/>
                </a:rPr>
                <a:t>Axis Title</a:t>
              </a:r>
            </a:p>
          </cx:txPr>
        </cx:title>
        <cx:tickLabels/>
      </cx:axis>
      <cx:axis id="1">
        <cx:valScaling/>
        <cx:majorGridlines/>
        <cx:tickLabels/>
        <cx:numFmt formatCode="_-* #,##0_-;-* #,##0_-;_-* &quot;-&quot;_-;_-@_-" sourceLinked="0"/>
        <cx:txPr>
          <a:bodyPr vertOverflow="overflow" horzOverflow="overflow" wrap="square" lIns="0" tIns="0" rIns="0" bIns="0"/>
          <a:lstStyle/>
          <a:p>
            <a:pPr algn="ctr" rtl="0">
              <a:defRPr sz="1200" b="0" i="0">
                <a:solidFill>
                  <a:srgbClr val="000000"/>
                </a:solidFill>
                <a:latin typeface="Raleway" panose="020B0503030101060003" pitchFamily="34" charset="0"/>
                <a:ea typeface="Raleway" panose="020B0503030101060003" pitchFamily="34" charset="0"/>
                <a:cs typeface="Raleway" panose="020B0503030101060003" pitchFamily="34" charset="0"/>
              </a:defRPr>
            </a:pPr>
            <a:endParaRPr sz="1200">
              <a:latin typeface="Raleway" panose="020B0503030101060003" pitchFamily="34" charset="0"/>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data id="1">
      <cx:numDim type="val">
        <cx:f>_xlchart.v1.13</cx:f>
      </cx:numDim>
    </cx:data>
    <cx:data id="2">
      <cx:numDim type="val">
        <cx:f>_xlchart.v1.11</cx:f>
      </cx:numDim>
    </cx:data>
    <cx:data id="3">
      <cx:numDim type="val">
        <cx:f>_xlchart.v1.9</cx:f>
      </cx:numDim>
    </cx:data>
  </cx:chartData>
  <cx:chart>
    <cx:plotArea>
      <cx:plotAreaRegion>
        <cx:plotSurface>
          <cx:spPr>
            <a:solidFill>
              <a:schemeClr val="lt1"/>
            </a:solidFill>
            <a:ln w="12700" cap="flat" cmpd="sng" algn="ctr">
              <a:noFill/>
              <a:prstDash val="solid"/>
              <a:miter lim="800000"/>
            </a:ln>
            <a:effectLst/>
          </cx:spPr>
        </cx:plotSurface>
        <cx:series layoutId="boxWhisker" uniqueId="{00000000-3D3A-4943-ABF0-EA45AEDE05F1}">
          <cx:tx>
            <cx:txData>
              <cx:f>_xlchart.v1.14</cx:f>
              <cx:v>Sydney</cx:v>
            </cx:txData>
          </cx:tx>
          <cx:spPr>
            <a:solidFill>
              <a:schemeClr val="accent5"/>
            </a:solidFill>
            <a:ln>
              <a:solidFill>
                <a:sysClr val="windowText" lastClr="000000"/>
              </a:solidFill>
            </a:ln>
          </cx:spPr>
          <cx:dataId val="0"/>
          <cx:layoutPr>
            <cx:visibility nonoutliers="0"/>
            <cx:statistics quartileMethod="exclusive"/>
          </cx:layoutPr>
        </cx:series>
        <cx:series layoutId="boxWhisker" uniqueId="{00000001-3D3A-4943-ABF0-EA45AEDE05F1}">
          <cx:tx>
            <cx:txData>
              <cx:f>_xlchart.v1.12</cx:f>
              <cx:v>High</cx:v>
            </cx:txData>
          </cx:tx>
          <cx:spPr>
            <a:solidFill>
              <a:schemeClr val="accent6"/>
            </a:solidFill>
            <a:ln>
              <a:solidFill>
                <a:sysClr val="windowText" lastClr="000000"/>
              </a:solidFill>
            </a:ln>
          </cx:spPr>
          <cx:dataId val="1"/>
          <cx:layoutPr>
            <cx:visibility nonoutliers="0"/>
            <cx:statistics quartileMethod="exclusive"/>
          </cx:layoutPr>
        </cx:series>
        <cx:series layoutId="boxWhisker" uniqueId="{00000002-3D3A-4943-ABF0-EA45AEDE05F1}">
          <cx:tx>
            <cx:txData>
              <cx:f>_xlchart.v1.10</cx:f>
              <cx:v>Medium</cx:v>
            </cx:txData>
          </cx:tx>
          <cx:spPr>
            <a:solidFill>
              <a:schemeClr val="accent3"/>
            </a:solidFill>
            <a:ln>
              <a:solidFill>
                <a:sysClr val="windowText" lastClr="000000"/>
              </a:solidFill>
            </a:ln>
          </cx:spPr>
          <cx:dataId val="2"/>
          <cx:layoutPr>
            <cx:visibility nonoutliers="0"/>
            <cx:statistics quartileMethod="exclusive"/>
          </cx:layoutPr>
        </cx:series>
        <cx:series layoutId="boxWhisker" uniqueId="{00000003-3D3A-4943-ABF0-EA45AEDE05F1}">
          <cx:tx>
            <cx:txData>
              <cx:f>_xlchart.v1.8</cx:f>
              <cx:v>Low</cx:v>
            </cx:txData>
          </cx:tx>
          <cx:spPr>
            <a:solidFill>
              <a:schemeClr val="accent4"/>
            </a:solidFill>
            <a:ln>
              <a:solidFill>
                <a:sysClr val="windowText" lastClr="000000"/>
              </a:solidFill>
            </a:ln>
          </cx:spPr>
          <cx:dataId val="3"/>
          <cx:layoutPr>
            <cx:visibility nonoutliers="0"/>
            <cx:statistics quartileMethod="exclusive"/>
          </cx:layoutPr>
        </cx:series>
      </cx:plotAreaRegion>
      <cx:axis id="0" hidden="1">
        <cx:catScaling gapWidth="0.100000001"/>
        <cx:title>
          <cx:tx>
            <cx:txData>
              <cx:v>Axis Title</cx:v>
            </cx:txData>
          </cx:tx>
          <cx:txPr>
            <a:bodyPr spcFirstLastPara="1" vertOverflow="ellipsis" horzOverflow="overflow" wrap="square" lIns="0" tIns="0" rIns="0" bIns="0" anchor="ctr" anchorCtr="1"/>
            <a:lstStyle/>
            <a:p>
              <a:pPr algn="ctr" rtl="0">
                <a:defRPr sz="1400">
                  <a:solidFill>
                    <a:schemeClr val="bg1"/>
                  </a:solidFill>
                </a:defRPr>
              </a:pPr>
              <a:r>
                <a:rPr lang="en-US" sz="1400" b="0" i="0" u="none" strike="noStrike" baseline="0">
                  <a:solidFill>
                    <a:schemeClr val="bg1"/>
                  </a:solidFill>
                  <a:latin typeface="Arial"/>
                </a:rPr>
                <a:t>Axis Title</a:t>
              </a:r>
            </a:p>
          </cx:txPr>
        </cx:title>
        <cx:tickLabels/>
      </cx:axis>
      <cx:axis id="1">
        <cx:valScaling/>
        <cx:majorGridlines/>
        <cx:tickLabels/>
        <cx:numFmt formatCode="_-* #,##0_-;-* #,##0_-;_-* &quot;-&quot;_-;_-@_-" sourceLinked="0"/>
        <cx:txPr>
          <a:bodyPr vertOverflow="overflow" horzOverflow="overflow" wrap="square" lIns="0" tIns="0" rIns="0" bIns="0"/>
          <a:lstStyle/>
          <a:p>
            <a:pPr algn="ctr" rtl="0">
              <a:defRPr sz="1200" b="0" i="0">
                <a:solidFill>
                  <a:srgbClr val="000000"/>
                </a:solidFill>
                <a:latin typeface="Raleway" panose="020B0503030101060003" pitchFamily="34" charset="0"/>
                <a:ea typeface="Raleway" panose="020B0503030101060003" pitchFamily="34" charset="0"/>
                <a:cs typeface="Raleway" panose="020B0503030101060003" pitchFamily="34" charset="0"/>
              </a:defRPr>
            </a:pPr>
            <a:endParaRPr sz="1200">
              <a:latin typeface="Raleway" panose="020B0503030101060003"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data id="1">
      <cx:numDim type="val">
        <cx:f>_xlchart.v1.5</cx:f>
      </cx:numDim>
    </cx:data>
    <cx:data id="2">
      <cx:numDim type="val">
        <cx:f>_xlchart.v1.3</cx:f>
      </cx:numDim>
    </cx:data>
    <cx:data id="3">
      <cx:numDim type="val">
        <cx:f>_xlchart.v1.1</cx:f>
      </cx:numDim>
    </cx:data>
  </cx:chartData>
  <cx:chart>
    <cx:plotArea>
      <cx:plotAreaRegion>
        <cx:plotSurface>
          <cx:spPr>
            <a:solidFill>
              <a:schemeClr val="lt1"/>
            </a:solidFill>
            <a:ln w="12700" cap="flat" cmpd="sng" algn="ctr">
              <a:noFill/>
              <a:prstDash val="solid"/>
              <a:miter lim="800000"/>
            </a:ln>
            <a:effectLst/>
          </cx:spPr>
        </cx:plotSurface>
        <cx:series layoutId="boxWhisker" uniqueId="{00000000-3D3A-4943-ABF0-EA45AEDE05F1}" formatIdx="0">
          <cx:tx>
            <cx:txData>
              <cx:f>_xlchart.v1.6</cx:f>
              <cx:v>Sydney</cx:v>
            </cx:txData>
          </cx:tx>
          <cx:spPr>
            <a:solidFill>
              <a:schemeClr val="accent5"/>
            </a:solidFill>
            <a:ln>
              <a:solidFill>
                <a:sysClr val="windowText" lastClr="000000"/>
              </a:solidFill>
            </a:ln>
          </cx:spPr>
          <cx:dataId val="0"/>
          <cx:layoutPr>
            <cx:visibility nonoutliers="0"/>
            <cx:statistics quartileMethod="exclusive"/>
          </cx:layoutPr>
        </cx:series>
        <cx:series layoutId="boxWhisker" uniqueId="{00000001-3D3A-4943-ABF0-EA45AEDE05F1}" formatIdx="1">
          <cx:tx>
            <cx:txData>
              <cx:f>_xlchart.v1.4</cx:f>
              <cx:v>High</cx:v>
            </cx:txData>
          </cx:tx>
          <cx:spPr>
            <a:solidFill>
              <a:schemeClr val="accent6"/>
            </a:solidFill>
            <a:ln>
              <a:solidFill>
                <a:sysClr val="windowText" lastClr="000000"/>
              </a:solidFill>
            </a:ln>
          </cx:spPr>
          <cx:dataId val="1"/>
          <cx:layoutPr>
            <cx:visibility nonoutliers="0"/>
            <cx:statistics quartileMethod="exclusive"/>
          </cx:layoutPr>
        </cx:series>
        <cx:series layoutId="boxWhisker" uniqueId="{00000002-3D3A-4943-ABF0-EA45AEDE05F1}" formatIdx="2">
          <cx:tx>
            <cx:txData>
              <cx:f>_xlchart.v1.2</cx:f>
              <cx:v>Medium</cx:v>
            </cx:txData>
          </cx:tx>
          <cx:spPr>
            <a:solidFill>
              <a:schemeClr val="accent3"/>
            </a:solidFill>
            <a:ln>
              <a:solidFill>
                <a:sysClr val="windowText" lastClr="000000"/>
              </a:solidFill>
            </a:ln>
          </cx:spPr>
          <cx:dataId val="2"/>
          <cx:layoutPr>
            <cx:visibility nonoutliers="0"/>
            <cx:statistics quartileMethod="exclusive"/>
          </cx:layoutPr>
        </cx:series>
        <cx:series layoutId="boxWhisker" uniqueId="{00000003-3D3A-4943-ABF0-EA45AEDE05F1}" formatIdx="3">
          <cx:tx>
            <cx:txData>
              <cx:f>_xlchart.v1.0</cx:f>
              <cx:v>Low</cx:v>
            </cx:txData>
          </cx:tx>
          <cx:spPr>
            <a:solidFill>
              <a:schemeClr val="accent4"/>
            </a:solidFill>
            <a:ln>
              <a:solidFill>
                <a:sysClr val="windowText" lastClr="000000"/>
              </a:solidFill>
            </a:ln>
          </cx:spPr>
          <cx:dataId val="3"/>
          <cx:layoutPr>
            <cx:visibility nonoutliers="0"/>
            <cx:statistics quartileMethod="exclusive"/>
          </cx:layoutPr>
        </cx:series>
      </cx:plotAreaRegion>
      <cx:axis id="0" hidden="1">
        <cx:catScaling gapWidth="0.100000001"/>
        <cx:title>
          <cx:tx>
            <cx:txData>
              <cx:v>Axis Title</cx:v>
            </cx:txData>
          </cx:tx>
          <cx:txPr>
            <a:bodyPr spcFirstLastPara="1" vertOverflow="ellipsis" horzOverflow="overflow" wrap="square" lIns="0" tIns="0" rIns="0" bIns="0" anchor="ctr" anchorCtr="1"/>
            <a:lstStyle/>
            <a:p>
              <a:pPr algn="ctr" rtl="0">
                <a:defRPr sz="1400">
                  <a:solidFill>
                    <a:schemeClr val="bg1"/>
                  </a:solidFill>
                </a:defRPr>
              </a:pPr>
              <a:r>
                <a:rPr lang="en-US" sz="1400" b="0" i="0" u="none" strike="noStrike" baseline="0">
                  <a:solidFill>
                    <a:schemeClr val="bg1"/>
                  </a:solidFill>
                  <a:latin typeface="Arial"/>
                </a:rPr>
                <a:t>Axis Title</a:t>
              </a:r>
            </a:p>
          </cx:txPr>
        </cx:title>
        <cx:tickLabels/>
      </cx:axis>
      <cx:axis id="1">
        <cx:valScaling max="90000"/>
        <cx:majorGridlines/>
        <cx:tickLabels/>
        <cx:numFmt formatCode="_-* #,##0_-;-* #,##0_-;_-* &quot;-&quot;_-;_-@_-" sourceLinked="0"/>
        <cx:txPr>
          <a:bodyPr vertOverflow="overflow" horzOverflow="overflow" wrap="square" lIns="0" tIns="0" rIns="0" bIns="0"/>
          <a:lstStyle/>
          <a:p>
            <a:pPr algn="ctr" rtl="0">
              <a:defRPr sz="1200" b="0" i="0">
                <a:solidFill>
                  <a:srgbClr val="000000"/>
                </a:solidFill>
                <a:latin typeface="Raleway" panose="020B0503030101060003" pitchFamily="34" charset="0"/>
                <a:ea typeface="Raleway" panose="020B0503030101060003" pitchFamily="34" charset="0"/>
                <a:cs typeface="Raleway" panose="020B0503030101060003" pitchFamily="34" charset="0"/>
              </a:defRPr>
            </a:pPr>
            <a:endParaRPr sz="1200">
              <a:latin typeface="Raleway" panose="020B0503030101060003"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_xlchart.v1.23</cx:f>
      </cx:numDim>
    </cx:data>
    <cx:data id="1">
      <cx:numDim type="val">
        <cx:f>_xlchart.v1.21</cx:f>
      </cx:numDim>
    </cx:data>
    <cx:data id="2">
      <cx:numDim type="val">
        <cx:f>_xlchart.v1.19</cx:f>
      </cx:numDim>
    </cx:data>
    <cx:data id="3">
      <cx:numDim type="val">
        <cx:f>_xlchart.v1.17</cx:f>
      </cx:numDim>
    </cx:data>
  </cx:chartData>
  <cx:chart>
    <cx:plotArea>
      <cx:plotAreaRegion>
        <cx:plotSurface>
          <cx:spPr>
            <a:solidFill>
              <a:schemeClr val="lt1"/>
            </a:solidFill>
            <a:ln w="12700" cap="flat" cmpd="sng" algn="ctr">
              <a:noFill/>
              <a:prstDash val="solid"/>
              <a:miter lim="800000"/>
            </a:ln>
            <a:effectLst/>
          </cx:spPr>
        </cx:plotSurface>
        <cx:series layoutId="boxWhisker" uniqueId="{00000000-3D3A-4943-ABF0-EA45AEDE05F1}">
          <cx:tx>
            <cx:txData>
              <cx:f>_xlchart.v1.22</cx:f>
              <cx:v>Sydney</cx:v>
            </cx:txData>
          </cx:tx>
          <cx:spPr>
            <a:solidFill>
              <a:schemeClr val="accent5"/>
            </a:solidFill>
            <a:ln>
              <a:solidFill>
                <a:sysClr val="windowText" lastClr="000000"/>
              </a:solidFill>
            </a:ln>
          </cx:spPr>
          <cx:dataId val="0"/>
          <cx:layoutPr>
            <cx:visibility nonoutliers="0" outliers="0"/>
            <cx:statistics quartileMethod="exclusive"/>
          </cx:layoutPr>
        </cx:series>
        <cx:series layoutId="boxWhisker" uniqueId="{00000001-3D3A-4943-ABF0-EA45AEDE05F1}">
          <cx:tx>
            <cx:txData>
              <cx:f>_xlchart.v1.20</cx:f>
              <cx:v>High</cx:v>
            </cx:txData>
          </cx:tx>
          <cx:spPr>
            <a:solidFill>
              <a:schemeClr val="accent6"/>
            </a:solidFill>
            <a:ln>
              <a:solidFill>
                <a:sysClr val="windowText" lastClr="000000"/>
              </a:solidFill>
            </a:ln>
          </cx:spPr>
          <cx:dataId val="1"/>
          <cx:layoutPr>
            <cx:visibility nonoutliers="0" outliers="0"/>
            <cx:statistics quartileMethod="exclusive"/>
          </cx:layoutPr>
        </cx:series>
        <cx:series layoutId="boxWhisker" uniqueId="{00000002-3D3A-4943-ABF0-EA45AEDE05F1}">
          <cx:tx>
            <cx:txData>
              <cx:f>_xlchart.v1.18</cx:f>
              <cx:v>Medium</cx:v>
            </cx:txData>
          </cx:tx>
          <cx:spPr>
            <a:solidFill>
              <a:schemeClr val="accent3"/>
            </a:solidFill>
            <a:ln>
              <a:solidFill>
                <a:sysClr val="windowText" lastClr="000000"/>
              </a:solidFill>
            </a:ln>
          </cx:spPr>
          <cx:dataId val="2"/>
          <cx:layoutPr>
            <cx:visibility nonoutliers="0"/>
            <cx:statistics quartileMethod="exclusive"/>
          </cx:layoutPr>
        </cx:series>
        <cx:series layoutId="boxWhisker" uniqueId="{00000003-3D3A-4943-ABF0-EA45AEDE05F1}">
          <cx:tx>
            <cx:txData>
              <cx:f>_xlchart.v1.16</cx:f>
              <cx:v>Low</cx:v>
            </cx:txData>
          </cx:tx>
          <cx:spPr>
            <a:solidFill>
              <a:schemeClr val="accent4"/>
            </a:solidFill>
            <a:ln>
              <a:solidFill>
                <a:sysClr val="windowText" lastClr="000000"/>
              </a:solidFill>
            </a:ln>
          </cx:spPr>
          <cx:dataId val="3"/>
          <cx:layoutPr>
            <cx:visibility nonoutliers="0" outliers="0"/>
            <cx:statistics quartileMethod="exclusive"/>
          </cx:layoutPr>
        </cx:series>
      </cx:plotAreaRegion>
      <cx:axis id="0" hidden="1">
        <cx:catScaling gapWidth="0.100000001"/>
        <cx:title>
          <cx:tx>
            <cx:txData>
              <cx:v>Axis Title</cx:v>
            </cx:txData>
          </cx:tx>
          <cx:txPr>
            <a:bodyPr spcFirstLastPara="1" vertOverflow="ellipsis" horzOverflow="overflow" wrap="square" lIns="0" tIns="0" rIns="0" bIns="0" anchor="ctr" anchorCtr="1"/>
            <a:lstStyle/>
            <a:p>
              <a:pPr algn="ctr" rtl="0">
                <a:defRPr sz="1400">
                  <a:solidFill>
                    <a:schemeClr val="bg1"/>
                  </a:solidFill>
                </a:defRPr>
              </a:pPr>
              <a:r>
                <a:rPr lang="en-US" sz="1400" b="0" i="0" u="none" strike="noStrike" baseline="0">
                  <a:solidFill>
                    <a:schemeClr val="bg1"/>
                  </a:solidFill>
                  <a:latin typeface="Arial"/>
                </a:rPr>
                <a:t>Axis Title</a:t>
              </a:r>
            </a:p>
          </cx:txPr>
        </cx:title>
        <cx:tickLabels/>
      </cx:axis>
      <cx:axis id="1">
        <cx:valScaling max="0.060000000000000012"/>
        <cx:majorGridlines/>
        <cx:tickLabels/>
        <cx:numFmt formatCode="0%" sourceLinked="0"/>
        <cx:txPr>
          <a:bodyPr vertOverflow="overflow" horzOverflow="overflow" wrap="square" lIns="0" tIns="0" rIns="0" bIns="0"/>
          <a:lstStyle/>
          <a:p>
            <a:pPr algn="ctr" rtl="0">
              <a:defRPr sz="1200" b="0" i="0">
                <a:solidFill>
                  <a:srgbClr val="000000"/>
                </a:solidFill>
                <a:latin typeface="Raleway" panose="020B0503030101060003" pitchFamily="34" charset="0"/>
                <a:ea typeface="Raleway" panose="020B0503030101060003" pitchFamily="34" charset="0"/>
                <a:cs typeface="Raleway" panose="020B0503030101060003" pitchFamily="34" charset="0"/>
              </a:defRPr>
            </a:pPr>
            <a:endParaRPr sz="1200">
              <a:latin typeface="Raleway" panose="020B0503030101060003"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 Id="rId4" Type="http://schemas.microsoft.com/office/2014/relationships/chartEx" Target="../charts/chartEx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301349</xdr:colOff>
      <xdr:row>90</xdr:row>
      <xdr:rowOff>36306</xdr:rowOff>
    </xdr:from>
    <xdr:to>
      <xdr:col>9</xdr:col>
      <xdr:colOff>288508</xdr:colOff>
      <xdr:row>114</xdr:row>
      <xdr:rowOff>22052</xdr:rowOff>
    </xdr:to>
    <xdr:grpSp>
      <xdr:nvGrpSpPr>
        <xdr:cNvPr id="2" name="Group 1">
          <a:extLst>
            <a:ext uri="{FF2B5EF4-FFF2-40B4-BE49-F238E27FC236}">
              <a16:creationId xmlns:a16="http://schemas.microsoft.com/office/drawing/2014/main" id="{E61A394A-305E-4E9C-98AD-CA0CDE89E8CB}"/>
            </a:ext>
          </a:extLst>
        </xdr:cNvPr>
        <xdr:cNvGrpSpPr/>
      </xdr:nvGrpSpPr>
      <xdr:grpSpPr>
        <a:xfrm>
          <a:off x="433871" y="12427089"/>
          <a:ext cx="5348767" cy="3431311"/>
          <a:chOff x="592667" y="846667"/>
          <a:chExt cx="9091083" cy="5537228"/>
        </a:xfrm>
      </xdr:grpSpPr>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E9DB3383-52CD-AD4E-6D9B-E15E15DF2B2E}"/>
                  </a:ext>
                </a:extLst>
              </xdr:cNvPr>
              <xdr:cNvGraphicFramePr/>
            </xdr:nvGraphicFramePr>
            <xdr:xfrm>
              <a:off x="592667" y="846667"/>
              <a:ext cx="9091083" cy="552450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92667" y="846667"/>
                <a:ext cx="9091083" cy="5524500"/>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sp macro="" textlink="">
        <xdr:nvSpPr>
          <xdr:cNvPr id="4" name="TextBox 3">
            <a:extLst>
              <a:ext uri="{FF2B5EF4-FFF2-40B4-BE49-F238E27FC236}">
                <a16:creationId xmlns:a16="http://schemas.microsoft.com/office/drawing/2014/main" id="{D8A793F2-ADE2-3324-0187-753C248B54C6}"/>
              </a:ext>
            </a:extLst>
          </xdr:cNvPr>
          <xdr:cNvSpPr txBox="1">
            <a:spLocks/>
          </xdr:cNvSpPr>
        </xdr:nvSpPr>
        <xdr:spPr>
          <a:xfrm>
            <a:off x="2235015" y="5815560"/>
            <a:ext cx="7410451" cy="568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a:latin typeface="Raleway" panose="020B0503030101060003" pitchFamily="34" charset="0"/>
              </a:rPr>
              <a:t>Sydney	</a:t>
            </a:r>
            <a:r>
              <a:rPr lang="en-AU" sz="1200" baseline="0">
                <a:latin typeface="Raleway" panose="020B0503030101060003" pitchFamily="34" charset="0"/>
              </a:rPr>
              <a:t>          </a:t>
            </a:r>
            <a:r>
              <a:rPr lang="en-AU" sz="1200">
                <a:latin typeface="Raleway" panose="020B0503030101060003" pitchFamily="34" charset="0"/>
              </a:rPr>
              <a:t>High	</a:t>
            </a:r>
            <a:r>
              <a:rPr lang="en-AU" sz="1200" baseline="0">
                <a:latin typeface="Raleway" panose="020B0503030101060003" pitchFamily="34" charset="0"/>
              </a:rPr>
              <a:t>           Medium                   Low</a:t>
            </a:r>
            <a:endParaRPr lang="en-AU" sz="1200">
              <a:latin typeface="Raleway" panose="020B0503030101060003" pitchFamily="34" charset="0"/>
            </a:endParaRPr>
          </a:p>
          <a:p>
            <a:pPr algn="l"/>
            <a:endParaRPr lang="en-AU" sz="1100"/>
          </a:p>
        </xdr:txBody>
      </xdr:sp>
    </xdr:grpSp>
    <xdr:clientData/>
  </xdr:twoCellAnchor>
  <xdr:twoCellAnchor>
    <xdr:from>
      <xdr:col>1</xdr:col>
      <xdr:colOff>132522</xdr:colOff>
      <xdr:row>118</xdr:row>
      <xdr:rowOff>59910</xdr:rowOff>
    </xdr:from>
    <xdr:to>
      <xdr:col>10</xdr:col>
      <xdr:colOff>406122</xdr:colOff>
      <xdr:row>142</xdr:row>
      <xdr:rowOff>11972</xdr:rowOff>
    </xdr:to>
    <xdr:grpSp>
      <xdr:nvGrpSpPr>
        <xdr:cNvPr id="5" name="Group 4">
          <a:extLst>
            <a:ext uri="{FF2B5EF4-FFF2-40B4-BE49-F238E27FC236}">
              <a16:creationId xmlns:a16="http://schemas.microsoft.com/office/drawing/2014/main" id="{02B8B453-D4C2-43A5-9B6D-919896389843}"/>
            </a:ext>
          </a:extLst>
        </xdr:cNvPr>
        <xdr:cNvGrpSpPr/>
      </xdr:nvGrpSpPr>
      <xdr:grpSpPr>
        <a:xfrm>
          <a:off x="265044" y="16349040"/>
          <a:ext cx="6214991" cy="3397628"/>
          <a:chOff x="592667" y="846667"/>
          <a:chExt cx="9091083" cy="5537228"/>
        </a:xfrm>
      </xdr:grpSpPr>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BB14B2E1-6924-2693-9A4E-C58F3FE2CDE3}"/>
                  </a:ext>
                </a:extLst>
              </xdr:cNvPr>
              <xdr:cNvGraphicFramePr/>
            </xdr:nvGraphicFramePr>
            <xdr:xfrm>
              <a:off x="592667" y="846667"/>
              <a:ext cx="9091083" cy="552450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592667" y="846667"/>
                <a:ext cx="9091083" cy="5524500"/>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sp macro="" textlink="">
        <xdr:nvSpPr>
          <xdr:cNvPr id="7" name="TextBox 6">
            <a:extLst>
              <a:ext uri="{FF2B5EF4-FFF2-40B4-BE49-F238E27FC236}">
                <a16:creationId xmlns:a16="http://schemas.microsoft.com/office/drawing/2014/main" id="{76EE6513-4315-7343-EBA4-33E5A3D73EC6}"/>
              </a:ext>
            </a:extLst>
          </xdr:cNvPr>
          <xdr:cNvSpPr txBox="1">
            <a:spLocks/>
          </xdr:cNvSpPr>
        </xdr:nvSpPr>
        <xdr:spPr>
          <a:xfrm>
            <a:off x="2235015" y="5815560"/>
            <a:ext cx="7410451" cy="568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a:latin typeface="Raleway" panose="020B0503030101060003" pitchFamily="34" charset="0"/>
              </a:rPr>
              <a:t>Sydney	</a:t>
            </a:r>
            <a:r>
              <a:rPr lang="en-AU" sz="1200" baseline="0">
                <a:latin typeface="Raleway" panose="020B0503030101060003" pitchFamily="34" charset="0"/>
              </a:rPr>
              <a:t>          </a:t>
            </a:r>
            <a:r>
              <a:rPr lang="en-AU" sz="1200">
                <a:latin typeface="Raleway" panose="020B0503030101060003" pitchFamily="34" charset="0"/>
              </a:rPr>
              <a:t>High	</a:t>
            </a:r>
            <a:r>
              <a:rPr lang="en-AU" sz="1200" baseline="0">
                <a:latin typeface="Raleway" panose="020B0503030101060003" pitchFamily="34" charset="0"/>
              </a:rPr>
              <a:t>           Medium                   Low</a:t>
            </a:r>
            <a:endParaRPr lang="en-AU" sz="1200">
              <a:latin typeface="Raleway" panose="020B0503030101060003" pitchFamily="34" charset="0"/>
            </a:endParaRPr>
          </a:p>
          <a:p>
            <a:pPr algn="l"/>
            <a:endParaRPr lang="en-AU" sz="1100"/>
          </a:p>
        </xdr:txBody>
      </xdr:sp>
    </xdr:grpSp>
    <xdr:clientData/>
  </xdr:twoCellAnchor>
  <xdr:twoCellAnchor>
    <xdr:from>
      <xdr:col>1</xdr:col>
      <xdr:colOff>71369</xdr:colOff>
      <xdr:row>146</xdr:row>
      <xdr:rowOff>87933</xdr:rowOff>
    </xdr:from>
    <xdr:to>
      <xdr:col>10</xdr:col>
      <xdr:colOff>348144</xdr:colOff>
      <xdr:row>170</xdr:row>
      <xdr:rowOff>40616</xdr:rowOff>
    </xdr:to>
    <xdr:grpSp>
      <xdr:nvGrpSpPr>
        <xdr:cNvPr id="11" name="Group 10">
          <a:extLst>
            <a:ext uri="{FF2B5EF4-FFF2-40B4-BE49-F238E27FC236}">
              <a16:creationId xmlns:a16="http://schemas.microsoft.com/office/drawing/2014/main" id="{E31A93DB-9478-4A5D-A0BD-8CEC503B2A43}"/>
            </a:ext>
          </a:extLst>
        </xdr:cNvPr>
        <xdr:cNvGrpSpPr/>
      </xdr:nvGrpSpPr>
      <xdr:grpSpPr>
        <a:xfrm>
          <a:off x="203891" y="20275411"/>
          <a:ext cx="6218166" cy="3398248"/>
          <a:chOff x="750872" y="901702"/>
          <a:chExt cx="9091083" cy="5524500"/>
        </a:xfrm>
      </xdr:grpSpPr>
      <mc:AlternateContent xmlns:mc="http://schemas.openxmlformats.org/markup-compatibility/2006">
        <mc:Choice xmlns:cx1="http://schemas.microsoft.com/office/drawing/2015/9/8/chartex" Requires="cx1">
          <xdr:graphicFrame macro="">
            <xdr:nvGraphicFramePr>
              <xdr:cNvPr id="12" name="Chart 11">
                <a:extLst>
                  <a:ext uri="{FF2B5EF4-FFF2-40B4-BE49-F238E27FC236}">
                    <a16:creationId xmlns:a16="http://schemas.microsoft.com/office/drawing/2014/main" id="{F1164B14-717E-CBD9-D8B5-3A5269FF12CF}"/>
                  </a:ext>
                </a:extLst>
              </xdr:cNvPr>
              <xdr:cNvGraphicFramePr/>
            </xdr:nvGraphicFramePr>
            <xdr:xfrm>
              <a:off x="750872" y="901702"/>
              <a:ext cx="9091083" cy="552450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750872" y="901702"/>
                <a:ext cx="9091083" cy="5524500"/>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sp macro="" textlink="">
        <xdr:nvSpPr>
          <xdr:cNvPr id="13" name="TextBox 12">
            <a:extLst>
              <a:ext uri="{FF2B5EF4-FFF2-40B4-BE49-F238E27FC236}">
                <a16:creationId xmlns:a16="http://schemas.microsoft.com/office/drawing/2014/main" id="{4ED0CAE9-33D2-7D2C-E4C4-9BD33629A4DB}"/>
              </a:ext>
            </a:extLst>
          </xdr:cNvPr>
          <xdr:cNvSpPr txBox="1">
            <a:spLocks/>
          </xdr:cNvSpPr>
        </xdr:nvSpPr>
        <xdr:spPr>
          <a:xfrm>
            <a:off x="2235015" y="5815560"/>
            <a:ext cx="7410451" cy="568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a:latin typeface="Raleway" panose="020B0503030101060003" pitchFamily="34" charset="0"/>
              </a:rPr>
              <a:t>Sydney	</a:t>
            </a:r>
            <a:r>
              <a:rPr lang="en-AU" sz="1200" baseline="0">
                <a:latin typeface="Raleway" panose="020B0503030101060003" pitchFamily="34" charset="0"/>
              </a:rPr>
              <a:t>          </a:t>
            </a:r>
            <a:r>
              <a:rPr lang="en-AU" sz="1200">
                <a:latin typeface="Raleway" panose="020B0503030101060003" pitchFamily="34" charset="0"/>
              </a:rPr>
              <a:t>High	</a:t>
            </a:r>
            <a:r>
              <a:rPr lang="en-AU" sz="1200" baseline="0">
                <a:latin typeface="Raleway" panose="020B0503030101060003" pitchFamily="34" charset="0"/>
              </a:rPr>
              <a:t>           Medium                   Low</a:t>
            </a:r>
            <a:endParaRPr lang="en-AU" sz="1200">
              <a:latin typeface="Raleway" panose="020B0503030101060003" pitchFamily="34" charset="0"/>
            </a:endParaRPr>
          </a:p>
          <a:p>
            <a:pPr algn="l"/>
            <a:endParaRPr lang="en-AU" sz="1100"/>
          </a:p>
        </xdr:txBody>
      </xdr:sp>
    </xdr:grpSp>
    <xdr:clientData/>
  </xdr:twoCellAnchor>
  <xdr:twoCellAnchor>
    <xdr:from>
      <xdr:col>1</xdr:col>
      <xdr:colOff>57978</xdr:colOff>
      <xdr:row>174</xdr:row>
      <xdr:rowOff>96217</xdr:rowOff>
    </xdr:from>
    <xdr:to>
      <xdr:col>10</xdr:col>
      <xdr:colOff>334754</xdr:colOff>
      <xdr:row>198</xdr:row>
      <xdr:rowOff>101467</xdr:rowOff>
    </xdr:to>
    <xdr:grpSp>
      <xdr:nvGrpSpPr>
        <xdr:cNvPr id="14" name="Group 13">
          <a:extLst>
            <a:ext uri="{FF2B5EF4-FFF2-40B4-BE49-F238E27FC236}">
              <a16:creationId xmlns:a16="http://schemas.microsoft.com/office/drawing/2014/main" id="{EA6CCB07-A94B-463C-AAD5-2A8C619C3214}"/>
            </a:ext>
          </a:extLst>
        </xdr:cNvPr>
        <xdr:cNvGrpSpPr/>
      </xdr:nvGrpSpPr>
      <xdr:grpSpPr>
        <a:xfrm>
          <a:off x="190500" y="24182043"/>
          <a:ext cx="6218167" cy="3483946"/>
          <a:chOff x="592667" y="846667"/>
          <a:chExt cx="9091083" cy="5524500"/>
        </a:xfrm>
      </xdr:grpSpPr>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64BC8028-1E2E-4417-ABF3-01AB04ED995F}"/>
                  </a:ext>
                </a:extLst>
              </xdr:cNvPr>
              <xdr:cNvGraphicFramePr/>
            </xdr:nvGraphicFramePr>
            <xdr:xfrm>
              <a:off x="592667" y="846667"/>
              <a:ext cx="9091083" cy="552450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592667" y="846667"/>
                <a:ext cx="9091083" cy="5524500"/>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sp macro="" textlink="">
        <xdr:nvSpPr>
          <xdr:cNvPr id="16" name="TextBox 15">
            <a:extLst>
              <a:ext uri="{FF2B5EF4-FFF2-40B4-BE49-F238E27FC236}">
                <a16:creationId xmlns:a16="http://schemas.microsoft.com/office/drawing/2014/main" id="{DD380D4F-F649-CEA5-6128-1AEED67E3B8F}"/>
              </a:ext>
            </a:extLst>
          </xdr:cNvPr>
          <xdr:cNvSpPr txBox="1">
            <a:spLocks/>
          </xdr:cNvSpPr>
        </xdr:nvSpPr>
        <xdr:spPr>
          <a:xfrm>
            <a:off x="1826965" y="5773797"/>
            <a:ext cx="7410451" cy="568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a:latin typeface="Raleway" panose="020B0503030101060003" pitchFamily="34" charset="0"/>
              </a:rPr>
              <a:t>Sydney	</a:t>
            </a:r>
            <a:r>
              <a:rPr lang="en-AU" sz="1200" baseline="0">
                <a:latin typeface="Raleway" panose="020B0503030101060003" pitchFamily="34" charset="0"/>
              </a:rPr>
              <a:t>          </a:t>
            </a:r>
            <a:r>
              <a:rPr lang="en-AU" sz="1200">
                <a:latin typeface="Raleway" panose="020B0503030101060003" pitchFamily="34" charset="0"/>
              </a:rPr>
              <a:t>High	</a:t>
            </a:r>
            <a:r>
              <a:rPr lang="en-AU" sz="1200" baseline="0">
                <a:latin typeface="Raleway" panose="020B0503030101060003" pitchFamily="34" charset="0"/>
              </a:rPr>
              <a:t>              Medium                     Low</a:t>
            </a:r>
            <a:endParaRPr lang="en-AU" sz="1200">
              <a:latin typeface="Raleway" panose="020B0503030101060003" pitchFamily="34" charset="0"/>
            </a:endParaRPr>
          </a:p>
          <a:p>
            <a:pPr algn="l"/>
            <a:endParaRPr lang="en-AU"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5893</xdr:rowOff>
    </xdr:from>
    <xdr:to>
      <xdr:col>10</xdr:col>
      <xdr:colOff>313941</xdr:colOff>
      <xdr:row>25</xdr:row>
      <xdr:rowOff>132069</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US\Downloads\Spreadsheet-WACC-model-February-2024.XLSX" TargetMode="External"/><Relationship Id="rId1" Type="http://schemas.openxmlformats.org/officeDocument/2006/relationships/externalLinkPath" Target="/Users/VUS/Downloads/Spreadsheet-WACC-model-February-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rom%20home\Models%20-%20WACC\Sources\Holiday%20li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puts&gt;&gt;"/>
      <sheetName val="Daily data"/>
      <sheetName val="Monthly data"/>
      <sheetName val="Inflation data"/>
      <sheetName val="MRP "/>
      <sheetName val="Assumptions"/>
      <sheetName val="Output&gt;&gt;"/>
      <sheetName val="WACC Calculator"/>
      <sheetName val="LG Discount Rate"/>
      <sheetName val="Calculations&gt;&gt;"/>
      <sheetName val="Rfr"/>
      <sheetName val="Debt Margin"/>
      <sheetName val="Cost of Debt"/>
      <sheetName val="Inflation"/>
      <sheetName val="Detailed outputs&gt;&gt;"/>
      <sheetName val="WACC Parameters"/>
      <sheetName val="WACC (nominal)"/>
      <sheetName val="WACC (real)"/>
      <sheetName val="Other calcs &gt;&gt;"/>
      <sheetName val="Daily data Adj"/>
      <sheetName val="Debt Margin (LG)"/>
      <sheetName val="Trailing average"/>
    </sheetNames>
    <sheetDataSet>
      <sheetData sheetId="0" refreshError="1"/>
      <sheetData sheetId="1" refreshError="1"/>
      <sheetData sheetId="2" refreshError="1"/>
      <sheetData sheetId="3" refreshError="1"/>
      <sheetData sheetId="4" refreshError="1"/>
      <sheetData sheetId="5" refreshError="1"/>
      <sheetData sheetId="6">
        <row r="14">
          <cell r="B14" t="str">
            <v>Economy</v>
          </cell>
        </row>
        <row r="15">
          <cell r="B15" t="str">
            <v>Water</v>
          </cell>
        </row>
        <row r="16">
          <cell r="B16" t="str">
            <v>Rail</v>
          </cell>
        </row>
        <row r="17">
          <cell r="B17" t="str">
            <v>Bus</v>
          </cell>
        </row>
        <row r="18">
          <cell r="B18" t="str">
            <v>Light rail</v>
          </cell>
        </row>
        <row r="19">
          <cell r="B19" t="str">
            <v>Ferries</v>
          </cell>
        </row>
        <row r="20">
          <cell r="B20" t="str">
            <v>R&amp;R Buses</v>
          </cell>
        </row>
        <row r="21">
          <cell r="B21" t="str">
            <v>Valuer General</v>
          </cell>
        </row>
        <row r="22">
          <cell r="B22" t="str">
            <v>blank</v>
          </cell>
        </row>
        <row r="23">
          <cell r="B23" t="str">
            <v>blank</v>
          </cell>
        </row>
        <row r="24">
          <cell r="B24" t="str">
            <v>blank</v>
          </cell>
        </row>
        <row r="25">
          <cell r="B25" t="str">
            <v>blank</v>
          </cell>
        </row>
        <row r="30">
          <cell r="C30">
            <v>0.25</v>
          </cell>
        </row>
        <row r="43">
          <cell r="C43">
            <v>12.5</v>
          </cell>
        </row>
        <row r="57">
          <cell r="B57">
            <v>45260</v>
          </cell>
        </row>
        <row r="58">
          <cell r="B58">
            <v>45291</v>
          </cell>
        </row>
        <row r="59">
          <cell r="B59">
            <v>45322</v>
          </cell>
        </row>
        <row r="60">
          <cell r="B60">
            <v>45351</v>
          </cell>
        </row>
        <row r="61">
          <cell r="B61">
            <v>45382</v>
          </cell>
        </row>
        <row r="68">
          <cell r="B68">
            <v>1</v>
          </cell>
        </row>
        <row r="69">
          <cell r="B69">
            <v>2</v>
          </cell>
        </row>
        <row r="70">
          <cell r="B70">
            <v>3</v>
          </cell>
        </row>
        <row r="71">
          <cell r="B71">
            <v>4</v>
          </cell>
        </row>
        <row r="72">
          <cell r="B72">
            <v>5</v>
          </cell>
        </row>
        <row r="73">
          <cell r="B73">
            <v>6</v>
          </cell>
        </row>
        <row r="74">
          <cell r="B74">
            <v>7</v>
          </cell>
        </row>
        <row r="75">
          <cell r="B75">
            <v>8</v>
          </cell>
        </row>
        <row r="76">
          <cell r="B76">
            <v>9</v>
          </cell>
        </row>
        <row r="77">
          <cell r="B77">
            <v>10</v>
          </cell>
        </row>
        <row r="116">
          <cell r="B116" t="str">
            <v>Yes</v>
          </cell>
        </row>
        <row r="117">
          <cell r="B117" t="str">
            <v>No</v>
          </cell>
        </row>
        <row r="128">
          <cell r="C128">
            <v>3</v>
          </cell>
        </row>
        <row r="129">
          <cell r="C129">
            <v>2</v>
          </cell>
        </row>
        <row r="130">
          <cell r="C130">
            <v>1</v>
          </cell>
        </row>
        <row r="131">
          <cell r="C131" t="str">
            <v/>
          </cell>
        </row>
        <row r="132">
          <cell r="C132" t="str">
            <v/>
          </cell>
        </row>
        <row r="133">
          <cell r="C133" t="str">
            <v/>
          </cell>
        </row>
        <row r="134">
          <cell r="C134" t="str">
            <v/>
          </cell>
        </row>
        <row r="135">
          <cell r="C135" t="str">
            <v/>
          </cell>
        </row>
        <row r="136">
          <cell r="C136" t="str">
            <v/>
          </cell>
        </row>
      </sheetData>
      <sheetData sheetId="7" refreshError="1"/>
      <sheetData sheetId="8">
        <row r="33">
          <cell r="C33">
            <v>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ed holidays"/>
      <sheetName val="Easter"/>
      <sheetName val="sources"/>
      <sheetName val="List of holidays"/>
      <sheetName val="Day range"/>
      <sheetName val="Business days"/>
      <sheetName val="Sheet1"/>
      <sheetName val="Sheet6"/>
      <sheetName val="Sheet7"/>
    </sheetNames>
    <sheetDataSet>
      <sheetData sheetId="0"/>
      <sheetData sheetId="1"/>
      <sheetData sheetId="2"/>
      <sheetData sheetId="3">
        <row r="2">
          <cell r="A2">
            <v>26665</v>
          </cell>
        </row>
        <row r="3">
          <cell r="A3">
            <v>26690</v>
          </cell>
        </row>
        <row r="4">
          <cell r="A4">
            <v>26774</v>
          </cell>
        </row>
        <row r="5">
          <cell r="A5">
            <v>26775</v>
          </cell>
        </row>
        <row r="6">
          <cell r="A6">
            <v>26776</v>
          </cell>
        </row>
        <row r="7">
          <cell r="A7">
            <v>26777</v>
          </cell>
        </row>
        <row r="8">
          <cell r="A8">
            <v>26779</v>
          </cell>
        </row>
        <row r="9">
          <cell r="A9">
            <v>26826</v>
          </cell>
        </row>
        <row r="10">
          <cell r="A10">
            <v>26882</v>
          </cell>
        </row>
        <row r="11">
          <cell r="A11">
            <v>27023</v>
          </cell>
        </row>
        <row r="12">
          <cell r="A12">
            <v>27024</v>
          </cell>
        </row>
        <row r="13">
          <cell r="A13">
            <v>27030</v>
          </cell>
        </row>
        <row r="14">
          <cell r="A14">
            <v>27055</v>
          </cell>
        </row>
        <row r="15">
          <cell r="A15">
            <v>27131</v>
          </cell>
        </row>
        <row r="16">
          <cell r="A16">
            <v>27132</v>
          </cell>
        </row>
        <row r="17">
          <cell r="A17">
            <v>27133</v>
          </cell>
        </row>
        <row r="18">
          <cell r="A18">
            <v>27134</v>
          </cell>
        </row>
        <row r="19">
          <cell r="A19">
            <v>27144</v>
          </cell>
        </row>
        <row r="20">
          <cell r="A20">
            <v>27190</v>
          </cell>
        </row>
        <row r="21">
          <cell r="A21">
            <v>27246</v>
          </cell>
        </row>
        <row r="22">
          <cell r="A22">
            <v>27388</v>
          </cell>
        </row>
        <row r="23">
          <cell r="A23">
            <v>27389</v>
          </cell>
        </row>
        <row r="24">
          <cell r="A24">
            <v>27395</v>
          </cell>
        </row>
        <row r="25">
          <cell r="A25">
            <v>27421</v>
          </cell>
        </row>
        <row r="26">
          <cell r="A26">
            <v>27481</v>
          </cell>
        </row>
        <row r="27">
          <cell r="A27">
            <v>27482</v>
          </cell>
        </row>
        <row r="28">
          <cell r="A28">
            <v>27483</v>
          </cell>
        </row>
        <row r="29">
          <cell r="A29">
            <v>27484</v>
          </cell>
        </row>
        <row r="30">
          <cell r="A30">
            <v>27509</v>
          </cell>
        </row>
        <row r="31">
          <cell r="A31">
            <v>27554</v>
          </cell>
        </row>
        <row r="32">
          <cell r="A32">
            <v>27610</v>
          </cell>
        </row>
        <row r="33">
          <cell r="A33">
            <v>27753</v>
          </cell>
        </row>
        <row r="34">
          <cell r="A34">
            <v>27754</v>
          </cell>
        </row>
        <row r="35">
          <cell r="A35">
            <v>27760</v>
          </cell>
        </row>
        <row r="36">
          <cell r="A36">
            <v>27785</v>
          </cell>
        </row>
        <row r="37">
          <cell r="A37">
            <v>27866</v>
          </cell>
        </row>
        <row r="38">
          <cell r="A38">
            <v>27867</v>
          </cell>
        </row>
        <row r="39">
          <cell r="A39">
            <v>27868</v>
          </cell>
        </row>
        <row r="40">
          <cell r="A40">
            <v>27869</v>
          </cell>
        </row>
        <row r="41">
          <cell r="A41">
            <v>27876</v>
          </cell>
        </row>
        <row r="42">
          <cell r="A42">
            <v>27918</v>
          </cell>
        </row>
        <row r="43">
          <cell r="A43">
            <v>27974</v>
          </cell>
        </row>
        <row r="44">
          <cell r="A44">
            <v>28121</v>
          </cell>
        </row>
        <row r="45">
          <cell r="A45">
            <v>28122</v>
          </cell>
        </row>
        <row r="46">
          <cell r="A46">
            <v>28128</v>
          </cell>
        </row>
        <row r="47">
          <cell r="A47">
            <v>28151</v>
          </cell>
        </row>
        <row r="48">
          <cell r="A48">
            <v>28223</v>
          </cell>
        </row>
        <row r="49">
          <cell r="A49">
            <v>28224</v>
          </cell>
        </row>
        <row r="50">
          <cell r="A50">
            <v>28225</v>
          </cell>
        </row>
        <row r="51">
          <cell r="A51">
            <v>28226</v>
          </cell>
        </row>
        <row r="52">
          <cell r="A52">
            <v>28240</v>
          </cell>
        </row>
        <row r="53">
          <cell r="A53">
            <v>28289</v>
          </cell>
        </row>
        <row r="54">
          <cell r="A54">
            <v>28338</v>
          </cell>
        </row>
        <row r="55">
          <cell r="A55">
            <v>28485</v>
          </cell>
        </row>
        <row r="56">
          <cell r="A56">
            <v>28486</v>
          </cell>
        </row>
        <row r="57">
          <cell r="A57">
            <v>28492</v>
          </cell>
        </row>
        <row r="58">
          <cell r="A58">
            <v>28516</v>
          </cell>
        </row>
        <row r="59">
          <cell r="A59">
            <v>28573</v>
          </cell>
        </row>
        <row r="60">
          <cell r="A60">
            <v>28574</v>
          </cell>
        </row>
        <row r="61">
          <cell r="A61">
            <v>28575</v>
          </cell>
        </row>
        <row r="62">
          <cell r="A62">
            <v>28576</v>
          </cell>
        </row>
        <row r="63">
          <cell r="A63">
            <v>28605</v>
          </cell>
        </row>
        <row r="64">
          <cell r="A64">
            <v>28653</v>
          </cell>
        </row>
        <row r="65">
          <cell r="A65">
            <v>28709</v>
          </cell>
        </row>
        <row r="66">
          <cell r="A66">
            <v>28849</v>
          </cell>
        </row>
        <row r="67">
          <cell r="A67">
            <v>28850</v>
          </cell>
        </row>
        <row r="68">
          <cell r="A68">
            <v>28856</v>
          </cell>
        </row>
        <row r="69">
          <cell r="A69">
            <v>28881</v>
          </cell>
        </row>
        <row r="70">
          <cell r="A70">
            <v>28958</v>
          </cell>
        </row>
        <row r="71">
          <cell r="A71">
            <v>28959</v>
          </cell>
        </row>
        <row r="72">
          <cell r="A72">
            <v>28960</v>
          </cell>
        </row>
        <row r="73">
          <cell r="A73">
            <v>28961</v>
          </cell>
        </row>
        <row r="74">
          <cell r="A74">
            <v>28970</v>
          </cell>
        </row>
        <row r="75">
          <cell r="A75">
            <v>29017</v>
          </cell>
        </row>
        <row r="76">
          <cell r="A76">
            <v>29073</v>
          </cell>
        </row>
        <row r="77">
          <cell r="A77">
            <v>29214</v>
          </cell>
        </row>
        <row r="78">
          <cell r="A78">
            <v>29215</v>
          </cell>
        </row>
        <row r="79">
          <cell r="A79">
            <v>29221</v>
          </cell>
        </row>
        <row r="80">
          <cell r="A80">
            <v>29246</v>
          </cell>
        </row>
        <row r="81">
          <cell r="A81">
            <v>29315</v>
          </cell>
        </row>
        <row r="82">
          <cell r="A82">
            <v>29316</v>
          </cell>
        </row>
        <row r="83">
          <cell r="A83">
            <v>29317</v>
          </cell>
        </row>
        <row r="84">
          <cell r="A84">
            <v>29318</v>
          </cell>
        </row>
        <row r="85">
          <cell r="A85">
            <v>29336</v>
          </cell>
        </row>
        <row r="86">
          <cell r="A86">
            <v>29381</v>
          </cell>
        </row>
        <row r="87">
          <cell r="A87">
            <v>29437</v>
          </cell>
        </row>
        <row r="88">
          <cell r="A88">
            <v>29580</v>
          </cell>
        </row>
        <row r="89">
          <cell r="A89">
            <v>29581</v>
          </cell>
        </row>
        <row r="90">
          <cell r="A90">
            <v>29587</v>
          </cell>
        </row>
        <row r="91">
          <cell r="A91">
            <v>29612</v>
          </cell>
        </row>
        <row r="92">
          <cell r="A92">
            <v>29693</v>
          </cell>
        </row>
        <row r="93">
          <cell r="A93">
            <v>29694</v>
          </cell>
        </row>
        <row r="94">
          <cell r="A94">
            <v>29695</v>
          </cell>
        </row>
        <row r="95">
          <cell r="A95">
            <v>29696</v>
          </cell>
        </row>
        <row r="96">
          <cell r="A96">
            <v>29701</v>
          </cell>
        </row>
        <row r="97">
          <cell r="A97">
            <v>29745</v>
          </cell>
        </row>
        <row r="98">
          <cell r="A98">
            <v>29801</v>
          </cell>
        </row>
        <row r="99">
          <cell r="A99">
            <v>29945</v>
          </cell>
        </row>
        <row r="100">
          <cell r="A100">
            <v>29948</v>
          </cell>
        </row>
        <row r="101">
          <cell r="A101">
            <v>29952</v>
          </cell>
        </row>
        <row r="102">
          <cell r="A102">
            <v>29977</v>
          </cell>
        </row>
        <row r="103">
          <cell r="A103">
            <v>30050</v>
          </cell>
        </row>
        <row r="104">
          <cell r="A104">
            <v>30051</v>
          </cell>
        </row>
        <row r="105">
          <cell r="A105">
            <v>30052</v>
          </cell>
        </row>
        <row r="106">
          <cell r="A106">
            <v>30053</v>
          </cell>
        </row>
        <row r="107">
          <cell r="A107">
            <v>30067</v>
          </cell>
        </row>
        <row r="108">
          <cell r="A108">
            <v>30109</v>
          </cell>
        </row>
        <row r="109">
          <cell r="A109">
            <v>30165</v>
          </cell>
        </row>
        <row r="110">
          <cell r="A110">
            <v>30312</v>
          </cell>
        </row>
        <row r="111">
          <cell r="A111">
            <v>30313</v>
          </cell>
        </row>
        <row r="112">
          <cell r="A112">
            <v>30319</v>
          </cell>
        </row>
        <row r="113">
          <cell r="A113">
            <v>30342</v>
          </cell>
        </row>
        <row r="114">
          <cell r="A114">
            <v>30407</v>
          </cell>
        </row>
        <row r="115">
          <cell r="A115">
            <v>30408</v>
          </cell>
        </row>
        <row r="116">
          <cell r="A116">
            <v>30409</v>
          </cell>
        </row>
        <row r="117">
          <cell r="A117">
            <v>30410</v>
          </cell>
        </row>
        <row r="118">
          <cell r="A118">
            <v>30431</v>
          </cell>
        </row>
        <row r="119">
          <cell r="A119">
            <v>30480</v>
          </cell>
        </row>
        <row r="120">
          <cell r="A120">
            <v>30529</v>
          </cell>
        </row>
        <row r="121">
          <cell r="A121">
            <v>30676</v>
          </cell>
        </row>
        <row r="122">
          <cell r="A122">
            <v>30677</v>
          </cell>
        </row>
        <row r="123">
          <cell r="A123">
            <v>30683</v>
          </cell>
        </row>
        <row r="124">
          <cell r="A124">
            <v>30707</v>
          </cell>
        </row>
        <row r="125">
          <cell r="A125">
            <v>30792</v>
          </cell>
        </row>
        <row r="126">
          <cell r="A126">
            <v>30793</v>
          </cell>
        </row>
        <row r="127">
          <cell r="A127">
            <v>30794</v>
          </cell>
        </row>
        <row r="128">
          <cell r="A128">
            <v>30795</v>
          </cell>
        </row>
        <row r="129">
          <cell r="A129">
            <v>30797</v>
          </cell>
        </row>
        <row r="130">
          <cell r="A130">
            <v>30844</v>
          </cell>
        </row>
        <row r="131">
          <cell r="A131">
            <v>30900</v>
          </cell>
        </row>
        <row r="132">
          <cell r="A132">
            <v>31041</v>
          </cell>
        </row>
        <row r="133">
          <cell r="A133">
            <v>31042</v>
          </cell>
        </row>
        <row r="134">
          <cell r="A134">
            <v>31048</v>
          </cell>
        </row>
        <row r="135">
          <cell r="A135">
            <v>31073</v>
          </cell>
        </row>
        <row r="136">
          <cell r="A136">
            <v>31142</v>
          </cell>
        </row>
        <row r="137">
          <cell r="A137">
            <v>31143</v>
          </cell>
        </row>
        <row r="138">
          <cell r="A138">
            <v>31144</v>
          </cell>
        </row>
        <row r="139">
          <cell r="A139">
            <v>31145</v>
          </cell>
        </row>
        <row r="140">
          <cell r="A140">
            <v>31162</v>
          </cell>
        </row>
        <row r="141">
          <cell r="A141">
            <v>31208</v>
          </cell>
        </row>
        <row r="142">
          <cell r="A142">
            <v>31264</v>
          </cell>
        </row>
        <row r="143">
          <cell r="A143">
            <v>31406</v>
          </cell>
        </row>
        <row r="144">
          <cell r="A144">
            <v>31407</v>
          </cell>
        </row>
        <row r="145">
          <cell r="A145">
            <v>31413</v>
          </cell>
        </row>
        <row r="146">
          <cell r="A146">
            <v>31439</v>
          </cell>
        </row>
        <row r="147">
          <cell r="A147">
            <v>31499</v>
          </cell>
        </row>
        <row r="148">
          <cell r="A148">
            <v>31500</v>
          </cell>
        </row>
        <row r="149">
          <cell r="A149">
            <v>31501</v>
          </cell>
        </row>
        <row r="150">
          <cell r="A150">
            <v>31502</v>
          </cell>
        </row>
        <row r="151">
          <cell r="A151">
            <v>31527</v>
          </cell>
        </row>
        <row r="152">
          <cell r="A152">
            <v>31572</v>
          </cell>
        </row>
        <row r="153">
          <cell r="A153">
            <v>31628</v>
          </cell>
        </row>
        <row r="154">
          <cell r="A154">
            <v>31771</v>
          </cell>
        </row>
        <row r="155">
          <cell r="A155">
            <v>31772</v>
          </cell>
        </row>
        <row r="156">
          <cell r="A156">
            <v>31778</v>
          </cell>
        </row>
        <row r="157">
          <cell r="A157">
            <v>31803</v>
          </cell>
        </row>
        <row r="158">
          <cell r="A158">
            <v>31884</v>
          </cell>
        </row>
        <row r="159">
          <cell r="A159">
            <v>31885</v>
          </cell>
        </row>
        <row r="160">
          <cell r="A160">
            <v>31886</v>
          </cell>
        </row>
        <row r="161">
          <cell r="A161">
            <v>31887</v>
          </cell>
        </row>
        <row r="162">
          <cell r="A162">
            <v>31892</v>
          </cell>
        </row>
        <row r="163">
          <cell r="A163">
            <v>31936</v>
          </cell>
        </row>
        <row r="164">
          <cell r="A164">
            <v>31992</v>
          </cell>
        </row>
        <row r="165">
          <cell r="A165">
            <v>32136</v>
          </cell>
        </row>
        <row r="166">
          <cell r="A166">
            <v>32139</v>
          </cell>
        </row>
        <row r="167">
          <cell r="A167">
            <v>32143</v>
          </cell>
        </row>
        <row r="168">
          <cell r="A168">
            <v>32168</v>
          </cell>
        </row>
        <row r="169">
          <cell r="A169">
            <v>32234</v>
          </cell>
        </row>
        <row r="170">
          <cell r="A170">
            <v>32235</v>
          </cell>
        </row>
        <row r="171">
          <cell r="A171">
            <v>32236</v>
          </cell>
        </row>
        <row r="172">
          <cell r="A172">
            <v>32237</v>
          </cell>
        </row>
        <row r="173">
          <cell r="A173">
            <v>32258</v>
          </cell>
        </row>
        <row r="174">
          <cell r="A174">
            <v>32307</v>
          </cell>
        </row>
        <row r="175">
          <cell r="A175">
            <v>32356</v>
          </cell>
        </row>
        <row r="176">
          <cell r="A176">
            <v>32503</v>
          </cell>
        </row>
        <row r="177">
          <cell r="A177">
            <v>32504</v>
          </cell>
        </row>
        <row r="178">
          <cell r="A178">
            <v>32510</v>
          </cell>
        </row>
        <row r="179">
          <cell r="A179">
            <v>32534</v>
          </cell>
        </row>
        <row r="180">
          <cell r="A180">
            <v>32591</v>
          </cell>
        </row>
        <row r="181">
          <cell r="A181">
            <v>32592</v>
          </cell>
        </row>
        <row r="182">
          <cell r="A182">
            <v>32593</v>
          </cell>
        </row>
        <row r="183">
          <cell r="A183">
            <v>32594</v>
          </cell>
        </row>
        <row r="184">
          <cell r="A184">
            <v>32623</v>
          </cell>
        </row>
        <row r="185">
          <cell r="A185">
            <v>32671</v>
          </cell>
        </row>
        <row r="186">
          <cell r="A186">
            <v>32727</v>
          </cell>
        </row>
        <row r="187">
          <cell r="A187">
            <v>32867</v>
          </cell>
        </row>
        <row r="188">
          <cell r="A188">
            <v>32868</v>
          </cell>
        </row>
        <row r="189">
          <cell r="A189">
            <v>32874</v>
          </cell>
        </row>
        <row r="190">
          <cell r="A190">
            <v>32899</v>
          </cell>
        </row>
        <row r="191">
          <cell r="A191">
            <v>32976</v>
          </cell>
        </row>
        <row r="192">
          <cell r="A192">
            <v>32977</v>
          </cell>
        </row>
        <row r="193">
          <cell r="A193">
            <v>32978</v>
          </cell>
        </row>
        <row r="194">
          <cell r="A194">
            <v>32979</v>
          </cell>
        </row>
        <row r="195">
          <cell r="A195">
            <v>32988</v>
          </cell>
        </row>
        <row r="196">
          <cell r="A196">
            <v>33035</v>
          </cell>
        </row>
        <row r="197">
          <cell r="A197">
            <v>33091</v>
          </cell>
        </row>
        <row r="198">
          <cell r="A198">
            <v>33232</v>
          </cell>
        </row>
        <row r="199">
          <cell r="A199">
            <v>33233</v>
          </cell>
        </row>
        <row r="200">
          <cell r="A200">
            <v>33239</v>
          </cell>
        </row>
        <row r="201">
          <cell r="A201">
            <v>33264</v>
          </cell>
        </row>
        <row r="202">
          <cell r="A202">
            <v>33326</v>
          </cell>
        </row>
        <row r="203">
          <cell r="A203">
            <v>33327</v>
          </cell>
        </row>
        <row r="204">
          <cell r="A204">
            <v>33328</v>
          </cell>
        </row>
        <row r="205">
          <cell r="A205">
            <v>33329</v>
          </cell>
        </row>
        <row r="206">
          <cell r="A206">
            <v>33353</v>
          </cell>
        </row>
        <row r="207">
          <cell r="A207">
            <v>33399</v>
          </cell>
        </row>
        <row r="208">
          <cell r="A208">
            <v>33455</v>
          </cell>
        </row>
        <row r="209">
          <cell r="A209">
            <v>33597</v>
          </cell>
        </row>
        <row r="210">
          <cell r="A210">
            <v>33598</v>
          </cell>
        </row>
        <row r="211">
          <cell r="A211">
            <v>33604</v>
          </cell>
        </row>
        <row r="212">
          <cell r="A212">
            <v>33630</v>
          </cell>
        </row>
        <row r="213">
          <cell r="A213">
            <v>33711</v>
          </cell>
        </row>
        <row r="214">
          <cell r="A214">
            <v>33712</v>
          </cell>
        </row>
        <row r="215">
          <cell r="A215">
            <v>33713</v>
          </cell>
        </row>
        <row r="216">
          <cell r="A216">
            <v>33714</v>
          </cell>
        </row>
        <row r="217">
          <cell r="A217">
            <v>33719</v>
          </cell>
        </row>
        <row r="218">
          <cell r="A218">
            <v>33763</v>
          </cell>
        </row>
        <row r="219">
          <cell r="A219">
            <v>33819</v>
          </cell>
        </row>
        <row r="220">
          <cell r="A220">
            <v>33963</v>
          </cell>
        </row>
        <row r="221">
          <cell r="A221">
            <v>33966</v>
          </cell>
        </row>
        <row r="222">
          <cell r="A222">
            <v>33970</v>
          </cell>
        </row>
        <row r="223">
          <cell r="A223">
            <v>33995</v>
          </cell>
        </row>
        <row r="224">
          <cell r="A224">
            <v>34068</v>
          </cell>
        </row>
        <row r="225">
          <cell r="A225">
            <v>34069</v>
          </cell>
        </row>
        <row r="226">
          <cell r="A226">
            <v>34070</v>
          </cell>
        </row>
        <row r="227">
          <cell r="A227">
            <v>34071</v>
          </cell>
        </row>
        <row r="228">
          <cell r="A228">
            <v>34085</v>
          </cell>
        </row>
        <row r="229">
          <cell r="A229">
            <v>34127</v>
          </cell>
        </row>
        <row r="230">
          <cell r="A230">
            <v>34183</v>
          </cell>
        </row>
        <row r="231">
          <cell r="A231">
            <v>34330</v>
          </cell>
        </row>
        <row r="232">
          <cell r="A232">
            <v>34331</v>
          </cell>
        </row>
        <row r="233">
          <cell r="A233">
            <v>34337</v>
          </cell>
        </row>
        <row r="234">
          <cell r="A234">
            <v>34360</v>
          </cell>
        </row>
        <row r="235">
          <cell r="A235">
            <v>34425</v>
          </cell>
        </row>
        <row r="236">
          <cell r="A236">
            <v>34426</v>
          </cell>
        </row>
        <row r="237">
          <cell r="A237">
            <v>34427</v>
          </cell>
        </row>
        <row r="238">
          <cell r="A238">
            <v>34428</v>
          </cell>
        </row>
        <row r="239">
          <cell r="A239">
            <v>34449</v>
          </cell>
        </row>
        <row r="240">
          <cell r="A240">
            <v>34498</v>
          </cell>
        </row>
        <row r="241">
          <cell r="A241">
            <v>34547</v>
          </cell>
        </row>
        <row r="242">
          <cell r="A242">
            <v>34694</v>
          </cell>
        </row>
        <row r="243">
          <cell r="A243">
            <v>34695</v>
          </cell>
        </row>
        <row r="244">
          <cell r="A244">
            <v>34701</v>
          </cell>
        </row>
        <row r="245">
          <cell r="A245">
            <v>34725</v>
          </cell>
        </row>
        <row r="246">
          <cell r="A246">
            <v>34803</v>
          </cell>
        </row>
        <row r="247">
          <cell r="A247">
            <v>34804</v>
          </cell>
        </row>
        <row r="248">
          <cell r="A248">
            <v>34805</v>
          </cell>
        </row>
        <row r="249">
          <cell r="A249">
            <v>34806</v>
          </cell>
        </row>
        <row r="250">
          <cell r="A250">
            <v>34814</v>
          </cell>
        </row>
        <row r="251">
          <cell r="A251">
            <v>34862</v>
          </cell>
        </row>
        <row r="252">
          <cell r="A252">
            <v>34918</v>
          </cell>
        </row>
        <row r="253">
          <cell r="A253">
            <v>35058</v>
          </cell>
        </row>
        <row r="254">
          <cell r="A254">
            <v>35059</v>
          </cell>
        </row>
        <row r="255">
          <cell r="A255">
            <v>35065</v>
          </cell>
        </row>
        <row r="256">
          <cell r="A256">
            <v>35090</v>
          </cell>
        </row>
        <row r="257">
          <cell r="A257">
            <v>35160</v>
          </cell>
        </row>
        <row r="258">
          <cell r="A258">
            <v>35161</v>
          </cell>
        </row>
        <row r="259">
          <cell r="A259">
            <v>35162</v>
          </cell>
        </row>
        <row r="260">
          <cell r="A260">
            <v>35163</v>
          </cell>
        </row>
        <row r="261">
          <cell r="A261">
            <v>35180</v>
          </cell>
        </row>
        <row r="262">
          <cell r="A262">
            <v>35226</v>
          </cell>
        </row>
        <row r="263">
          <cell r="A263">
            <v>35282</v>
          </cell>
        </row>
        <row r="264">
          <cell r="A264">
            <v>35424</v>
          </cell>
        </row>
        <row r="265">
          <cell r="A265">
            <v>35425</v>
          </cell>
        </row>
        <row r="266">
          <cell r="A266">
            <v>35431</v>
          </cell>
        </row>
        <row r="267">
          <cell r="A267">
            <v>35457</v>
          </cell>
        </row>
        <row r="268">
          <cell r="A268">
            <v>35517</v>
          </cell>
        </row>
        <row r="269">
          <cell r="A269">
            <v>35518</v>
          </cell>
        </row>
        <row r="270">
          <cell r="A270">
            <v>35519</v>
          </cell>
        </row>
        <row r="271">
          <cell r="A271">
            <v>35520</v>
          </cell>
        </row>
        <row r="272">
          <cell r="A272">
            <v>35545</v>
          </cell>
        </row>
        <row r="273">
          <cell r="A273">
            <v>35590</v>
          </cell>
        </row>
        <row r="274">
          <cell r="A274">
            <v>35646</v>
          </cell>
        </row>
        <row r="275">
          <cell r="A275">
            <v>35789</v>
          </cell>
        </row>
        <row r="276">
          <cell r="A276">
            <v>35790</v>
          </cell>
        </row>
        <row r="277">
          <cell r="A277">
            <v>35796</v>
          </cell>
        </row>
        <row r="278">
          <cell r="A278">
            <v>35821</v>
          </cell>
        </row>
        <row r="279">
          <cell r="A279">
            <v>35895</v>
          </cell>
        </row>
        <row r="280">
          <cell r="A280">
            <v>35896</v>
          </cell>
        </row>
        <row r="281">
          <cell r="A281">
            <v>35897</v>
          </cell>
        </row>
        <row r="282">
          <cell r="A282">
            <v>35898</v>
          </cell>
        </row>
        <row r="283">
          <cell r="A283">
            <v>35910</v>
          </cell>
        </row>
        <row r="284">
          <cell r="A284">
            <v>35954</v>
          </cell>
        </row>
        <row r="285">
          <cell r="A285">
            <v>36010</v>
          </cell>
        </row>
        <row r="286">
          <cell r="A286">
            <v>36154</v>
          </cell>
        </row>
        <row r="287">
          <cell r="A287">
            <v>36157</v>
          </cell>
        </row>
        <row r="288">
          <cell r="A288">
            <v>36161</v>
          </cell>
        </row>
        <row r="289">
          <cell r="A289">
            <v>36186</v>
          </cell>
        </row>
        <row r="290">
          <cell r="A290">
            <v>36252</v>
          </cell>
        </row>
        <row r="291">
          <cell r="A291">
            <v>36253</v>
          </cell>
        </row>
        <row r="292">
          <cell r="A292">
            <v>36254</v>
          </cell>
        </row>
        <row r="293">
          <cell r="A293">
            <v>36255</v>
          </cell>
        </row>
        <row r="294">
          <cell r="A294">
            <v>36276</v>
          </cell>
        </row>
        <row r="295">
          <cell r="A295">
            <v>36318</v>
          </cell>
        </row>
        <row r="296">
          <cell r="A296">
            <v>36374</v>
          </cell>
        </row>
        <row r="297">
          <cell r="A297">
            <v>36521</v>
          </cell>
        </row>
        <row r="298">
          <cell r="A298">
            <v>36522</v>
          </cell>
        </row>
        <row r="299">
          <cell r="A299">
            <v>36528</v>
          </cell>
        </row>
        <row r="300">
          <cell r="A300">
            <v>36551</v>
          </cell>
        </row>
        <row r="301">
          <cell r="A301">
            <v>36637</v>
          </cell>
        </row>
        <row r="302">
          <cell r="A302">
            <v>36638</v>
          </cell>
        </row>
        <row r="303">
          <cell r="A303">
            <v>36639</v>
          </cell>
        </row>
        <row r="304">
          <cell r="A304">
            <v>36640</v>
          </cell>
        </row>
        <row r="305">
          <cell r="A305">
            <v>36641</v>
          </cell>
        </row>
        <row r="306">
          <cell r="A306">
            <v>36689</v>
          </cell>
        </row>
        <row r="307">
          <cell r="A307">
            <v>36745</v>
          </cell>
        </row>
        <row r="308">
          <cell r="A308">
            <v>36885</v>
          </cell>
        </row>
        <row r="309">
          <cell r="A309">
            <v>36886</v>
          </cell>
        </row>
        <row r="310">
          <cell r="A310">
            <v>36892</v>
          </cell>
        </row>
        <row r="311">
          <cell r="A311">
            <v>36917</v>
          </cell>
        </row>
        <row r="312">
          <cell r="A312">
            <v>36994</v>
          </cell>
        </row>
        <row r="313">
          <cell r="A313">
            <v>36995</v>
          </cell>
        </row>
        <row r="314">
          <cell r="A314">
            <v>36996</v>
          </cell>
        </row>
        <row r="315">
          <cell r="A315">
            <v>36997</v>
          </cell>
        </row>
        <row r="316">
          <cell r="A316">
            <v>37006</v>
          </cell>
        </row>
        <row r="317">
          <cell r="A317">
            <v>37053</v>
          </cell>
        </row>
        <row r="318">
          <cell r="A318">
            <v>37109</v>
          </cell>
        </row>
        <row r="319">
          <cell r="A319">
            <v>37250</v>
          </cell>
        </row>
        <row r="320">
          <cell r="A320">
            <v>37251</v>
          </cell>
        </row>
        <row r="321">
          <cell r="A321">
            <v>37257</v>
          </cell>
        </row>
        <row r="322">
          <cell r="A322">
            <v>37282</v>
          </cell>
        </row>
        <row r="323">
          <cell r="A323">
            <v>37344</v>
          </cell>
        </row>
        <row r="324">
          <cell r="A324">
            <v>37345</v>
          </cell>
        </row>
        <row r="325">
          <cell r="A325">
            <v>37346</v>
          </cell>
        </row>
        <row r="326">
          <cell r="A326">
            <v>37347</v>
          </cell>
        </row>
        <row r="327">
          <cell r="A327">
            <v>37371</v>
          </cell>
        </row>
        <row r="328">
          <cell r="A328">
            <v>37417</v>
          </cell>
        </row>
        <row r="329">
          <cell r="A329">
            <v>37473</v>
          </cell>
        </row>
        <row r="330">
          <cell r="A330">
            <v>37615</v>
          </cell>
        </row>
        <row r="331">
          <cell r="A331">
            <v>37616</v>
          </cell>
        </row>
        <row r="332">
          <cell r="A332">
            <v>37622</v>
          </cell>
        </row>
        <row r="333">
          <cell r="A333">
            <v>37648</v>
          </cell>
        </row>
        <row r="334">
          <cell r="A334">
            <v>37729</v>
          </cell>
        </row>
        <row r="335">
          <cell r="A335">
            <v>37730</v>
          </cell>
        </row>
        <row r="336">
          <cell r="A336">
            <v>37731</v>
          </cell>
        </row>
        <row r="337">
          <cell r="A337">
            <v>37732</v>
          </cell>
        </row>
        <row r="338">
          <cell r="A338">
            <v>37736</v>
          </cell>
        </row>
        <row r="339">
          <cell r="A339">
            <v>37781</v>
          </cell>
        </row>
        <row r="340">
          <cell r="A340">
            <v>37837</v>
          </cell>
        </row>
        <row r="341">
          <cell r="A341">
            <v>37980</v>
          </cell>
        </row>
        <row r="342">
          <cell r="A342">
            <v>37981</v>
          </cell>
        </row>
        <row r="343">
          <cell r="A343">
            <v>37987</v>
          </cell>
        </row>
        <row r="344">
          <cell r="A344">
            <v>38012</v>
          </cell>
        </row>
        <row r="345">
          <cell r="A345">
            <v>38086</v>
          </cell>
        </row>
        <row r="346">
          <cell r="A346">
            <v>38087</v>
          </cell>
        </row>
        <row r="347">
          <cell r="A347">
            <v>38088</v>
          </cell>
        </row>
        <row r="348">
          <cell r="A348">
            <v>38089</v>
          </cell>
        </row>
        <row r="349">
          <cell r="A349">
            <v>38103</v>
          </cell>
        </row>
        <row r="350">
          <cell r="A350">
            <v>38145</v>
          </cell>
        </row>
        <row r="351">
          <cell r="A351">
            <v>38201</v>
          </cell>
        </row>
        <row r="352">
          <cell r="A352">
            <v>38348</v>
          </cell>
        </row>
        <row r="353">
          <cell r="A353">
            <v>38349</v>
          </cell>
        </row>
        <row r="354">
          <cell r="A354">
            <v>38355</v>
          </cell>
        </row>
        <row r="355">
          <cell r="A355">
            <v>38378</v>
          </cell>
        </row>
        <row r="356">
          <cell r="A356">
            <v>38436</v>
          </cell>
        </row>
        <row r="357">
          <cell r="A357">
            <v>38437</v>
          </cell>
        </row>
        <row r="358">
          <cell r="A358">
            <v>38438</v>
          </cell>
        </row>
        <row r="359">
          <cell r="A359">
            <v>38439</v>
          </cell>
        </row>
        <row r="360">
          <cell r="A360">
            <v>38467</v>
          </cell>
        </row>
        <row r="361">
          <cell r="A361">
            <v>38516</v>
          </cell>
        </row>
        <row r="362">
          <cell r="A362">
            <v>38565</v>
          </cell>
        </row>
        <row r="363">
          <cell r="A363">
            <v>38712</v>
          </cell>
        </row>
        <row r="364">
          <cell r="A364">
            <v>38713</v>
          </cell>
        </row>
        <row r="365">
          <cell r="A365">
            <v>38719</v>
          </cell>
        </row>
        <row r="366">
          <cell r="A366">
            <v>38743</v>
          </cell>
        </row>
        <row r="367">
          <cell r="A367">
            <v>38821</v>
          </cell>
        </row>
        <row r="368">
          <cell r="A368">
            <v>38822</v>
          </cell>
        </row>
        <row r="369">
          <cell r="A369">
            <v>38823</v>
          </cell>
        </row>
        <row r="370">
          <cell r="A370">
            <v>38824</v>
          </cell>
        </row>
        <row r="371">
          <cell r="A371">
            <v>38832</v>
          </cell>
        </row>
        <row r="372">
          <cell r="A372">
            <v>38880</v>
          </cell>
        </row>
        <row r="373">
          <cell r="A373">
            <v>38936</v>
          </cell>
        </row>
        <row r="374">
          <cell r="A374">
            <v>39076</v>
          </cell>
        </row>
        <row r="375">
          <cell r="A375">
            <v>39077</v>
          </cell>
        </row>
        <row r="376">
          <cell r="A376">
            <v>39083</v>
          </cell>
        </row>
        <row r="377">
          <cell r="A377">
            <v>39108</v>
          </cell>
        </row>
        <row r="378">
          <cell r="A378">
            <v>39178</v>
          </cell>
        </row>
        <row r="379">
          <cell r="A379">
            <v>39179</v>
          </cell>
        </row>
        <row r="380">
          <cell r="A380">
            <v>39180</v>
          </cell>
        </row>
        <row r="381">
          <cell r="A381">
            <v>39181</v>
          </cell>
        </row>
        <row r="382">
          <cell r="A382">
            <v>39197</v>
          </cell>
        </row>
        <row r="383">
          <cell r="A383">
            <v>39244</v>
          </cell>
        </row>
        <row r="384">
          <cell r="A384">
            <v>39300</v>
          </cell>
        </row>
        <row r="385">
          <cell r="A385">
            <v>39441</v>
          </cell>
        </row>
        <row r="386">
          <cell r="A386">
            <v>39442</v>
          </cell>
        </row>
        <row r="387">
          <cell r="A387">
            <v>39448</v>
          </cell>
        </row>
        <row r="388">
          <cell r="A388">
            <v>39473</v>
          </cell>
        </row>
        <row r="389">
          <cell r="A389">
            <v>39528</v>
          </cell>
        </row>
        <row r="390">
          <cell r="A390">
            <v>39529</v>
          </cell>
        </row>
        <row r="391">
          <cell r="A391">
            <v>39530</v>
          </cell>
        </row>
        <row r="392">
          <cell r="A392">
            <v>39531</v>
          </cell>
        </row>
        <row r="393">
          <cell r="A393">
            <v>39563</v>
          </cell>
        </row>
        <row r="394">
          <cell r="A394">
            <v>39608</v>
          </cell>
        </row>
        <row r="395">
          <cell r="A395">
            <v>39664</v>
          </cell>
        </row>
        <row r="396">
          <cell r="A396">
            <v>39807</v>
          </cell>
        </row>
        <row r="397">
          <cell r="A397">
            <v>39808</v>
          </cell>
        </row>
        <row r="398">
          <cell r="A398">
            <v>39814</v>
          </cell>
        </row>
        <row r="399">
          <cell r="A399">
            <v>39839</v>
          </cell>
        </row>
        <row r="400">
          <cell r="A400">
            <v>39913</v>
          </cell>
        </row>
        <row r="401">
          <cell r="A401">
            <v>39914</v>
          </cell>
        </row>
        <row r="402">
          <cell r="A402">
            <v>39915</v>
          </cell>
        </row>
        <row r="403">
          <cell r="A403">
            <v>39916</v>
          </cell>
        </row>
        <row r="404">
          <cell r="A404">
            <v>39928</v>
          </cell>
        </row>
        <row r="405">
          <cell r="A405">
            <v>39972</v>
          </cell>
        </row>
        <row r="406">
          <cell r="A406">
            <v>40028</v>
          </cell>
        </row>
        <row r="407">
          <cell r="A407">
            <v>40172</v>
          </cell>
        </row>
        <row r="408">
          <cell r="A408">
            <v>40175</v>
          </cell>
        </row>
        <row r="409">
          <cell r="A409">
            <v>40179</v>
          </cell>
        </row>
        <row r="410">
          <cell r="A410">
            <v>40204</v>
          </cell>
        </row>
        <row r="411">
          <cell r="A411">
            <v>40270</v>
          </cell>
        </row>
        <row r="412">
          <cell r="A412">
            <v>40271</v>
          </cell>
        </row>
        <row r="413">
          <cell r="A413">
            <v>40272</v>
          </cell>
        </row>
        <row r="414">
          <cell r="A414">
            <v>40273</v>
          </cell>
        </row>
        <row r="415">
          <cell r="A415">
            <v>40294</v>
          </cell>
        </row>
        <row r="416">
          <cell r="A416">
            <v>40336</v>
          </cell>
        </row>
        <row r="417">
          <cell r="A417">
            <v>40392</v>
          </cell>
        </row>
        <row r="418">
          <cell r="A418">
            <v>40539</v>
          </cell>
        </row>
        <row r="419">
          <cell r="A419">
            <v>40540</v>
          </cell>
        </row>
        <row r="420">
          <cell r="A420">
            <v>40546</v>
          </cell>
        </row>
        <row r="421">
          <cell r="A421">
            <v>40569</v>
          </cell>
        </row>
        <row r="422">
          <cell r="A422">
            <v>40655</v>
          </cell>
        </row>
        <row r="423">
          <cell r="A423">
            <v>40656</v>
          </cell>
        </row>
        <row r="424">
          <cell r="A424">
            <v>40657</v>
          </cell>
        </row>
        <row r="425">
          <cell r="A425">
            <v>40658</v>
          </cell>
        </row>
        <row r="426">
          <cell r="A426">
            <v>40658</v>
          </cell>
        </row>
        <row r="427">
          <cell r="A427">
            <v>40707</v>
          </cell>
        </row>
        <row r="428">
          <cell r="A428">
            <v>40756</v>
          </cell>
        </row>
        <row r="429">
          <cell r="A429">
            <v>40819</v>
          </cell>
        </row>
        <row r="430">
          <cell r="A430">
            <v>40903</v>
          </cell>
        </row>
        <row r="431">
          <cell r="A431">
            <v>40904</v>
          </cell>
        </row>
        <row r="432">
          <cell r="A432">
            <v>40910</v>
          </cell>
        </row>
        <row r="433">
          <cell r="A433">
            <v>40934</v>
          </cell>
        </row>
        <row r="434">
          <cell r="A434">
            <v>41005</v>
          </cell>
        </row>
        <row r="435">
          <cell r="A435">
            <v>41006</v>
          </cell>
        </row>
        <row r="436">
          <cell r="A436">
            <v>41007</v>
          </cell>
        </row>
        <row r="437">
          <cell r="A437">
            <v>41008</v>
          </cell>
        </row>
        <row r="438">
          <cell r="A438">
            <v>41024</v>
          </cell>
        </row>
        <row r="439">
          <cell r="A439">
            <v>41071</v>
          </cell>
        </row>
        <row r="440">
          <cell r="A440">
            <v>41127</v>
          </cell>
        </row>
        <row r="441">
          <cell r="A441">
            <v>41183</v>
          </cell>
        </row>
        <row r="442">
          <cell r="A442">
            <v>41268</v>
          </cell>
        </row>
        <row r="443">
          <cell r="A443">
            <v>41269</v>
          </cell>
        </row>
        <row r="444">
          <cell r="A444">
            <v>41275</v>
          </cell>
        </row>
        <row r="445">
          <cell r="A445">
            <v>41302</v>
          </cell>
        </row>
        <row r="446">
          <cell r="A446">
            <v>41362</v>
          </cell>
        </row>
        <row r="447">
          <cell r="A447">
            <v>41363</v>
          </cell>
        </row>
        <row r="448">
          <cell r="A448">
            <v>41364</v>
          </cell>
        </row>
        <row r="449">
          <cell r="A449">
            <v>41365</v>
          </cell>
        </row>
        <row r="450">
          <cell r="A450">
            <v>41389</v>
          </cell>
        </row>
        <row r="451">
          <cell r="A451">
            <v>41435</v>
          </cell>
        </row>
        <row r="452">
          <cell r="A452">
            <v>41491</v>
          </cell>
        </row>
        <row r="453">
          <cell r="A453">
            <v>41554</v>
          </cell>
        </row>
        <row r="454">
          <cell r="A454">
            <v>41633</v>
          </cell>
        </row>
        <row r="455">
          <cell r="A455">
            <v>41634</v>
          </cell>
        </row>
        <row r="456">
          <cell r="A456">
            <v>41640</v>
          </cell>
        </row>
        <row r="457">
          <cell r="A457">
            <v>41666</v>
          </cell>
        </row>
        <row r="458">
          <cell r="A458">
            <v>41747</v>
          </cell>
        </row>
        <row r="459">
          <cell r="A459">
            <v>41748</v>
          </cell>
        </row>
        <row r="460">
          <cell r="A460">
            <v>41749</v>
          </cell>
        </row>
        <row r="461">
          <cell r="A461">
            <v>41750</v>
          </cell>
        </row>
        <row r="462">
          <cell r="A462">
            <v>41754</v>
          </cell>
        </row>
        <row r="463">
          <cell r="A463">
            <v>41799</v>
          </cell>
        </row>
        <row r="464">
          <cell r="A464">
            <v>41855</v>
          </cell>
        </row>
        <row r="465">
          <cell r="A465">
            <v>41918</v>
          </cell>
        </row>
        <row r="466">
          <cell r="A466">
            <v>41998</v>
          </cell>
        </row>
        <row r="467">
          <cell r="A467">
            <v>41999</v>
          </cell>
        </row>
        <row r="468">
          <cell r="A468">
            <v>42005</v>
          </cell>
        </row>
        <row r="469">
          <cell r="A469">
            <v>42030</v>
          </cell>
        </row>
        <row r="470">
          <cell r="A470">
            <v>42097</v>
          </cell>
        </row>
        <row r="471">
          <cell r="A471">
            <v>42098</v>
          </cell>
        </row>
        <row r="472">
          <cell r="A472">
            <v>42099</v>
          </cell>
        </row>
        <row r="473">
          <cell r="A473">
            <v>42100</v>
          </cell>
        </row>
        <row r="474">
          <cell r="A474">
            <v>42119</v>
          </cell>
        </row>
        <row r="475">
          <cell r="A475">
            <v>42163</v>
          </cell>
        </row>
        <row r="476">
          <cell r="A476">
            <v>42219</v>
          </cell>
        </row>
        <row r="477">
          <cell r="A477">
            <v>42282</v>
          </cell>
        </row>
        <row r="478">
          <cell r="A478">
            <v>42363</v>
          </cell>
        </row>
        <row r="479">
          <cell r="A479">
            <v>42366</v>
          </cell>
        </row>
        <row r="480">
          <cell r="A480">
            <v>42370</v>
          </cell>
        </row>
        <row r="481">
          <cell r="A481">
            <v>42395</v>
          </cell>
        </row>
        <row r="482">
          <cell r="A482">
            <v>42454</v>
          </cell>
        </row>
        <row r="483">
          <cell r="A483">
            <v>42455</v>
          </cell>
        </row>
        <row r="484">
          <cell r="A484">
            <v>42456</v>
          </cell>
        </row>
        <row r="485">
          <cell r="A485">
            <v>42457</v>
          </cell>
        </row>
        <row r="486">
          <cell r="A486">
            <v>42485</v>
          </cell>
        </row>
        <row r="487">
          <cell r="A487">
            <v>42534</v>
          </cell>
        </row>
        <row r="488">
          <cell r="A488">
            <v>42583</v>
          </cell>
        </row>
        <row r="489">
          <cell r="A489">
            <v>42646</v>
          </cell>
        </row>
        <row r="490">
          <cell r="A490">
            <v>42730</v>
          </cell>
        </row>
        <row r="491">
          <cell r="A491">
            <v>42731</v>
          </cell>
        </row>
        <row r="492">
          <cell r="A492">
            <v>42737</v>
          </cell>
        </row>
        <row r="493">
          <cell r="A493">
            <v>42761</v>
          </cell>
        </row>
        <row r="494">
          <cell r="A494">
            <v>42839</v>
          </cell>
        </row>
        <row r="495">
          <cell r="A495">
            <v>42840</v>
          </cell>
        </row>
        <row r="496">
          <cell r="A496">
            <v>42841</v>
          </cell>
        </row>
        <row r="497">
          <cell r="A497">
            <v>42842</v>
          </cell>
        </row>
        <row r="498">
          <cell r="A498">
            <v>42850</v>
          </cell>
        </row>
        <row r="499">
          <cell r="A499">
            <v>42898</v>
          </cell>
        </row>
        <row r="500">
          <cell r="A500">
            <v>42954</v>
          </cell>
        </row>
        <row r="501">
          <cell r="A501">
            <v>43010</v>
          </cell>
        </row>
        <row r="502">
          <cell r="A502">
            <v>43094</v>
          </cell>
        </row>
        <row r="503">
          <cell r="A503">
            <v>43095</v>
          </cell>
        </row>
        <row r="504">
          <cell r="A504">
            <v>43101</v>
          </cell>
        </row>
        <row r="505">
          <cell r="A505">
            <v>43126</v>
          </cell>
        </row>
        <row r="506">
          <cell r="A506">
            <v>43189</v>
          </cell>
        </row>
        <row r="507">
          <cell r="A507">
            <v>43190</v>
          </cell>
        </row>
        <row r="508">
          <cell r="A508">
            <v>43191</v>
          </cell>
        </row>
        <row r="509">
          <cell r="A509">
            <v>43192</v>
          </cell>
        </row>
        <row r="510">
          <cell r="A510">
            <v>43215</v>
          </cell>
        </row>
        <row r="511">
          <cell r="A511">
            <v>43262</v>
          </cell>
        </row>
        <row r="512">
          <cell r="A512">
            <v>43318</v>
          </cell>
        </row>
        <row r="513">
          <cell r="A513">
            <v>43374</v>
          </cell>
        </row>
        <row r="514">
          <cell r="A514">
            <v>43459</v>
          </cell>
        </row>
        <row r="515">
          <cell r="A515">
            <v>43460</v>
          </cell>
        </row>
        <row r="516">
          <cell r="A516">
            <v>43466</v>
          </cell>
        </row>
        <row r="517">
          <cell r="A517">
            <v>43493</v>
          </cell>
        </row>
        <row r="518">
          <cell r="A518">
            <v>43574</v>
          </cell>
        </row>
        <row r="519">
          <cell r="A519">
            <v>43575</v>
          </cell>
        </row>
        <row r="520">
          <cell r="A520">
            <v>43576</v>
          </cell>
        </row>
        <row r="521">
          <cell r="A521">
            <v>43577</v>
          </cell>
        </row>
        <row r="522">
          <cell r="A522">
            <v>43580</v>
          </cell>
        </row>
        <row r="523">
          <cell r="A523">
            <v>43626</v>
          </cell>
        </row>
        <row r="524">
          <cell r="A524">
            <v>43682</v>
          </cell>
        </row>
        <row r="525">
          <cell r="A525">
            <v>43745</v>
          </cell>
        </row>
        <row r="526">
          <cell r="A526">
            <v>43824</v>
          </cell>
        </row>
        <row r="527">
          <cell r="A527">
            <v>43825</v>
          </cell>
        </row>
        <row r="528">
          <cell r="A528">
            <v>43831</v>
          </cell>
        </row>
        <row r="529">
          <cell r="A529">
            <v>43857</v>
          </cell>
        </row>
        <row r="530">
          <cell r="A530">
            <v>43931</v>
          </cell>
        </row>
        <row r="531">
          <cell r="A531">
            <v>43932</v>
          </cell>
        </row>
        <row r="532">
          <cell r="A532">
            <v>43933</v>
          </cell>
        </row>
        <row r="533">
          <cell r="A533">
            <v>43934</v>
          </cell>
        </row>
        <row r="534">
          <cell r="A534">
            <v>43946</v>
          </cell>
        </row>
        <row r="535">
          <cell r="A535">
            <v>43990</v>
          </cell>
        </row>
        <row r="536">
          <cell r="A536">
            <v>44046</v>
          </cell>
        </row>
        <row r="537">
          <cell r="A537">
            <v>44109</v>
          </cell>
        </row>
        <row r="538">
          <cell r="A538">
            <v>44190</v>
          </cell>
        </row>
        <row r="539">
          <cell r="A539">
            <v>44193</v>
          </cell>
        </row>
        <row r="540">
          <cell r="A540">
            <v>44197</v>
          </cell>
        </row>
        <row r="541">
          <cell r="A541">
            <v>44222</v>
          </cell>
        </row>
        <row r="542">
          <cell r="A542">
            <v>44288</v>
          </cell>
        </row>
        <row r="543">
          <cell r="A543">
            <v>44289</v>
          </cell>
        </row>
        <row r="544">
          <cell r="A544">
            <v>44290</v>
          </cell>
        </row>
        <row r="545">
          <cell r="A545">
            <v>44291</v>
          </cell>
        </row>
        <row r="546">
          <cell r="A546">
            <v>44311</v>
          </cell>
        </row>
        <row r="547">
          <cell r="A547">
            <v>44354</v>
          </cell>
        </row>
        <row r="548">
          <cell r="A548">
            <v>44410</v>
          </cell>
        </row>
        <row r="549">
          <cell r="A549">
            <v>44473</v>
          </cell>
        </row>
        <row r="550">
          <cell r="A550">
            <v>44557</v>
          </cell>
        </row>
        <row r="551">
          <cell r="A551">
            <v>44558</v>
          </cell>
        </row>
        <row r="552">
          <cell r="A552">
            <v>44564</v>
          </cell>
        </row>
        <row r="553">
          <cell r="A553">
            <v>44587</v>
          </cell>
        </row>
        <row r="554">
          <cell r="A554">
            <v>44666</v>
          </cell>
        </row>
        <row r="555">
          <cell r="A555">
            <v>44667</v>
          </cell>
        </row>
        <row r="556">
          <cell r="A556">
            <v>44668</v>
          </cell>
        </row>
        <row r="557">
          <cell r="A557">
            <v>44669</v>
          </cell>
        </row>
        <row r="558">
          <cell r="A558">
            <v>44676</v>
          </cell>
        </row>
        <row r="559">
          <cell r="A559">
            <v>44725</v>
          </cell>
        </row>
        <row r="560">
          <cell r="A560">
            <v>44774</v>
          </cell>
        </row>
        <row r="561">
          <cell r="A561">
            <v>44837</v>
          </cell>
        </row>
        <row r="562">
          <cell r="A562">
            <v>44921</v>
          </cell>
        </row>
        <row r="563">
          <cell r="A563">
            <v>44922</v>
          </cell>
        </row>
        <row r="564">
          <cell r="A564">
            <v>44928</v>
          </cell>
        </row>
        <row r="565">
          <cell r="A565">
            <v>44952</v>
          </cell>
        </row>
        <row r="566">
          <cell r="A566">
            <v>45023</v>
          </cell>
        </row>
        <row r="567">
          <cell r="A567">
            <v>45024</v>
          </cell>
        </row>
        <row r="568">
          <cell r="A568">
            <v>45025</v>
          </cell>
        </row>
        <row r="569">
          <cell r="A569">
            <v>45026</v>
          </cell>
        </row>
        <row r="570">
          <cell r="A570">
            <v>45041</v>
          </cell>
        </row>
        <row r="571">
          <cell r="A571">
            <v>45089</v>
          </cell>
        </row>
        <row r="572">
          <cell r="A572">
            <v>45145</v>
          </cell>
        </row>
        <row r="573">
          <cell r="A573">
            <v>45201</v>
          </cell>
        </row>
        <row r="574">
          <cell r="A574">
            <v>45285</v>
          </cell>
        </row>
        <row r="575">
          <cell r="A575">
            <v>45286</v>
          </cell>
        </row>
        <row r="576">
          <cell r="A576">
            <v>45292</v>
          </cell>
        </row>
        <row r="577">
          <cell r="A577">
            <v>45317</v>
          </cell>
        </row>
        <row r="578">
          <cell r="A578">
            <v>45380</v>
          </cell>
        </row>
        <row r="579">
          <cell r="A579">
            <v>45381</v>
          </cell>
        </row>
        <row r="580">
          <cell r="A580">
            <v>45382</v>
          </cell>
        </row>
        <row r="581">
          <cell r="A581">
            <v>45383</v>
          </cell>
        </row>
        <row r="582">
          <cell r="A582">
            <v>45407</v>
          </cell>
        </row>
        <row r="583">
          <cell r="A583">
            <v>45453</v>
          </cell>
        </row>
        <row r="584">
          <cell r="A584">
            <v>45509</v>
          </cell>
        </row>
        <row r="585">
          <cell r="A585">
            <v>45572</v>
          </cell>
        </row>
        <row r="586">
          <cell r="A586">
            <v>45651</v>
          </cell>
        </row>
        <row r="587">
          <cell r="A587">
            <v>45652</v>
          </cell>
        </row>
        <row r="588">
          <cell r="A588">
            <v>45658</v>
          </cell>
        </row>
        <row r="589">
          <cell r="A589">
            <v>45684</v>
          </cell>
        </row>
        <row r="590">
          <cell r="A590">
            <v>45765</v>
          </cell>
        </row>
        <row r="591">
          <cell r="A591">
            <v>45766</v>
          </cell>
        </row>
        <row r="592">
          <cell r="A592">
            <v>45767</v>
          </cell>
        </row>
        <row r="593">
          <cell r="A593">
            <v>45768</v>
          </cell>
        </row>
        <row r="594">
          <cell r="A594">
            <v>45772</v>
          </cell>
        </row>
        <row r="595">
          <cell r="A595">
            <v>45817</v>
          </cell>
        </row>
        <row r="596">
          <cell r="A596">
            <v>45873</v>
          </cell>
        </row>
        <row r="597">
          <cell r="A597">
            <v>45936</v>
          </cell>
        </row>
        <row r="598">
          <cell r="A598">
            <v>46016</v>
          </cell>
        </row>
        <row r="599">
          <cell r="A599">
            <v>46017</v>
          </cell>
        </row>
      </sheetData>
      <sheetData sheetId="4"/>
      <sheetData sheetId="5"/>
      <sheetData sheetId="6"/>
      <sheetData sheetId="7"/>
      <sheetData sheetId="8"/>
    </sheetDataSet>
  </externalBook>
</externalLink>
</file>

<file path=xl/theme/theme1.xml><?xml version="1.0" encoding="utf-8"?>
<a:theme xmlns:a="http://schemas.openxmlformats.org/drawingml/2006/main" name="iPart">
  <a:themeElements>
    <a:clrScheme name="IPART Colours">
      <a:dk1>
        <a:srgbClr val="2E2E2F"/>
      </a:dk1>
      <a:lt1>
        <a:sysClr val="window" lastClr="FFFFFF"/>
      </a:lt1>
      <a:dk2>
        <a:srgbClr val="011D4B"/>
      </a:dk2>
      <a:lt2>
        <a:srgbClr val="ECE9E7"/>
      </a:lt2>
      <a:accent1>
        <a:srgbClr val="1C355E"/>
      </a:accent1>
      <a:accent2>
        <a:srgbClr val="3E5376"/>
      </a:accent2>
      <a:accent3>
        <a:srgbClr val="7287A6"/>
      </a:accent3>
      <a:accent4>
        <a:srgbClr val="C6CDD7"/>
      </a:accent4>
      <a:accent5>
        <a:srgbClr val="009DDB"/>
      </a:accent5>
      <a:accent6>
        <a:srgbClr val="115F7E"/>
      </a:accent6>
      <a:hlink>
        <a:srgbClr val="00AEEF"/>
      </a:hlink>
      <a:folHlink>
        <a:srgbClr val="520F9A"/>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theme/themeOverride1.xml><?xml version="1.0" encoding="utf-8"?>
<a:themeOverride xmlns:a="http://schemas.openxmlformats.org/drawingml/2006/main">
  <a:clrScheme name="IPART Branding 2020">
    <a:dk1>
      <a:srgbClr val="2E2E2F"/>
    </a:dk1>
    <a:lt1>
      <a:sysClr val="window" lastClr="FFFFFF"/>
    </a:lt1>
    <a:dk2>
      <a:srgbClr val="011D4B"/>
    </a:dk2>
    <a:lt2>
      <a:srgbClr val="ECE9E7"/>
    </a:lt2>
    <a:accent1>
      <a:srgbClr val="1C355E"/>
    </a:accent1>
    <a:accent2>
      <a:srgbClr val="3E5376"/>
    </a:accent2>
    <a:accent3>
      <a:srgbClr val="7287A6"/>
    </a:accent3>
    <a:accent4>
      <a:srgbClr val="C6CDD7"/>
    </a:accent4>
    <a:accent5>
      <a:srgbClr val="009DDB"/>
    </a:accent5>
    <a:accent6>
      <a:srgbClr val="115F7E"/>
    </a:accent6>
    <a:hlink>
      <a:srgbClr val="00AEEF"/>
    </a:hlink>
    <a:folHlink>
      <a:srgbClr val="520F9A"/>
    </a:folHlink>
  </a:clrScheme>
  <a:fontScheme name="Raleway">
    <a:majorFont>
      <a:latin typeface="Raleway"/>
      <a:ea typeface=""/>
      <a:cs typeface=""/>
    </a:majorFont>
    <a:minorFont>
      <a:latin typeface="Raleway"/>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art.nsw.gov.au/sites/default/files/cm9_documents/Draft-report-Review-of-rents-for-communication-sites-on-certain-Crown-land-July-2024.PDF" TargetMode="External"/><Relationship Id="rId1" Type="http://schemas.openxmlformats.org/officeDocument/2006/relationships/hyperlink" Target="mailto:mike.smart@ipart.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X48"/>
  <sheetViews>
    <sheetView showGridLines="0" tabSelected="1" zoomScaleNormal="100" workbookViewId="0">
      <selection activeCell="G22" sqref="G22"/>
    </sheetView>
  </sheetViews>
  <sheetFormatPr defaultColWidth="9.09765625" defaultRowHeight="11.5" x14ac:dyDescent="0.25"/>
  <cols>
    <col min="1" max="1" width="2.09765625" customWidth="1"/>
    <col min="2" max="2" width="5" customWidth="1"/>
    <col min="3" max="3" width="10.296875" customWidth="1"/>
    <col min="4" max="4" width="139.69921875" customWidth="1"/>
  </cols>
  <sheetData>
    <row r="3" spans="2:5" ht="18" x14ac:dyDescent="0.4">
      <c r="B3" s="74" t="s">
        <v>895</v>
      </c>
    </row>
    <row r="5" spans="2:5" ht="15.5" x14ac:dyDescent="0.35">
      <c r="B5" s="2" t="s">
        <v>892</v>
      </c>
      <c r="C5" s="2"/>
      <c r="D5" s="3"/>
    </row>
    <row r="6" spans="2:5" ht="15.75" customHeight="1" x14ac:dyDescent="0.25">
      <c r="B6" s="4"/>
      <c r="C6" s="4"/>
      <c r="D6" s="5"/>
      <c r="E6" s="5"/>
    </row>
    <row r="7" spans="2:5" ht="15.75" customHeight="1" x14ac:dyDescent="0.25">
      <c r="B7" s="4"/>
      <c r="C7" s="4"/>
      <c r="D7" s="4"/>
      <c r="E7" s="5"/>
    </row>
    <row r="8" spans="2:5" x14ac:dyDescent="0.25">
      <c r="B8" s="1" t="s">
        <v>891</v>
      </c>
      <c r="C8" s="1"/>
      <c r="D8" s="6" t="s">
        <v>3</v>
      </c>
      <c r="E8" s="5"/>
    </row>
    <row r="9" spans="2:5" ht="10.5" customHeight="1" x14ac:dyDescent="0.25">
      <c r="B9" s="1"/>
      <c r="C9" s="1"/>
      <c r="D9" s="5"/>
      <c r="E9" s="5"/>
    </row>
    <row r="10" spans="2:5" x14ac:dyDescent="0.25">
      <c r="B10" s="1" t="s">
        <v>888</v>
      </c>
      <c r="C10" s="1"/>
      <c r="D10" s="6" t="s">
        <v>889</v>
      </c>
      <c r="E10" s="5"/>
    </row>
    <row r="11" spans="2:5" x14ac:dyDescent="0.25">
      <c r="B11" t="s">
        <v>4</v>
      </c>
      <c r="D11" s="51" t="s">
        <v>890</v>
      </c>
      <c r="E11" s="5"/>
    </row>
    <row r="12" spans="2:5" ht="15.75" customHeight="1" x14ac:dyDescent="0.25">
      <c r="B12" s="4"/>
      <c r="C12" s="4"/>
      <c r="D12" s="4"/>
      <c r="E12" s="5"/>
    </row>
    <row r="14" spans="2:5" ht="14" x14ac:dyDescent="0.3">
      <c r="B14" s="7" t="s">
        <v>5</v>
      </c>
      <c r="C14" s="7"/>
      <c r="D14" s="8"/>
    </row>
    <row r="15" spans="2:5" ht="5.15" customHeight="1" x14ac:dyDescent="0.25"/>
    <row r="16" spans="2:5" ht="15" customHeight="1" x14ac:dyDescent="0.25">
      <c r="B16" t="s">
        <v>885</v>
      </c>
      <c r="C16" s="5"/>
      <c r="D16" s="5"/>
      <c r="E16" s="5"/>
    </row>
    <row r="17" spans="2:8" ht="5.15" customHeight="1" x14ac:dyDescent="0.25">
      <c r="C17" s="9"/>
      <c r="D17" s="5"/>
      <c r="E17" s="5"/>
    </row>
    <row r="18" spans="2:8" ht="15" customHeight="1" x14ac:dyDescent="0.25">
      <c r="B18" s="5" t="s">
        <v>887</v>
      </c>
      <c r="C18" s="9"/>
      <c r="D18" s="5"/>
      <c r="E18" s="5"/>
    </row>
    <row r="19" spans="2:8" ht="5.15" customHeight="1" x14ac:dyDescent="0.25">
      <c r="C19" s="9"/>
      <c r="D19" s="5"/>
      <c r="E19" s="5"/>
    </row>
    <row r="20" spans="2:8" ht="15" customHeight="1" x14ac:dyDescent="0.25">
      <c r="B20" s="5" t="s">
        <v>886</v>
      </c>
      <c r="C20" s="9"/>
      <c r="D20" s="5"/>
      <c r="E20" s="5"/>
    </row>
    <row r="21" spans="2:8" ht="15" customHeight="1" x14ac:dyDescent="0.25">
      <c r="B21" s="9"/>
      <c r="C21" s="9"/>
      <c r="D21" s="5"/>
      <c r="E21" s="5"/>
    </row>
    <row r="22" spans="2:8" ht="15" customHeight="1" x14ac:dyDescent="0.3">
      <c r="B22" s="7" t="s">
        <v>883</v>
      </c>
      <c r="C22" s="7"/>
      <c r="D22" s="10"/>
      <c r="E22" s="5"/>
    </row>
    <row r="23" spans="2:8" ht="5.15" customHeight="1" x14ac:dyDescent="0.25">
      <c r="C23" s="5"/>
      <c r="D23" s="5"/>
      <c r="E23" s="5"/>
    </row>
    <row r="24" spans="2:8" ht="24" customHeight="1" x14ac:dyDescent="0.25">
      <c r="B24" s="250" t="s">
        <v>939</v>
      </c>
      <c r="C24" s="250"/>
      <c r="D24" s="250"/>
      <c r="E24" s="5"/>
    </row>
    <row r="25" spans="2:8" ht="27.75" customHeight="1" x14ac:dyDescent="0.25">
      <c r="B25" s="251" t="s">
        <v>930</v>
      </c>
      <c r="C25" s="251"/>
      <c r="D25" s="251"/>
      <c r="E25" s="5"/>
    </row>
    <row r="26" spans="2:8" ht="14" x14ac:dyDescent="0.3">
      <c r="B26" s="7" t="s">
        <v>884</v>
      </c>
      <c r="C26" s="7"/>
      <c r="D26" s="10"/>
    </row>
    <row r="27" spans="2:8" ht="15" customHeight="1" x14ac:dyDescent="0.25">
      <c r="B27" t="s">
        <v>940</v>
      </c>
    </row>
    <row r="28" spans="2:8" ht="15" customHeight="1" x14ac:dyDescent="0.25">
      <c r="B28" s="105" t="s">
        <v>899</v>
      </c>
      <c r="C28" s="106"/>
      <c r="D28" s="5"/>
      <c r="E28" s="5"/>
    </row>
    <row r="29" spans="2:8" ht="15" customHeight="1" x14ac:dyDescent="0.25">
      <c r="B29" s="107" t="s">
        <v>932</v>
      </c>
      <c r="D29" s="5"/>
      <c r="E29" s="5"/>
    </row>
    <row r="30" spans="2:8" ht="15" customHeight="1" x14ac:dyDescent="0.25">
      <c r="B30" s="107" t="s">
        <v>942</v>
      </c>
      <c r="C30" s="9"/>
      <c r="D30" s="5"/>
      <c r="E30" s="5"/>
      <c r="F30" s="5"/>
      <c r="G30" s="5"/>
      <c r="H30" s="5"/>
    </row>
    <row r="31" spans="2:8" ht="15" customHeight="1" x14ac:dyDescent="0.25">
      <c r="B31" s="135" t="s">
        <v>909</v>
      </c>
      <c r="C31" s="136"/>
      <c r="D31" s="5"/>
      <c r="E31" s="5"/>
    </row>
    <row r="32" spans="2:8" x14ac:dyDescent="0.25">
      <c r="B32" s="107" t="s">
        <v>910</v>
      </c>
      <c r="C32" s="9"/>
      <c r="D32" s="5"/>
      <c r="E32" s="5"/>
    </row>
    <row r="33" spans="1:24" ht="15" customHeight="1" x14ac:dyDescent="0.25">
      <c r="B33" s="107" t="s">
        <v>925</v>
      </c>
      <c r="C33" s="9"/>
      <c r="D33" s="5"/>
      <c r="E33" s="5"/>
      <c r="F33" s="5"/>
      <c r="G33" s="5"/>
      <c r="H33" s="5"/>
    </row>
    <row r="34" spans="1:24" ht="15" customHeight="1" x14ac:dyDescent="0.25">
      <c r="B34" s="198" t="s">
        <v>926</v>
      </c>
      <c r="C34" s="199"/>
      <c r="E34" s="5"/>
      <c r="F34" s="5"/>
      <c r="G34" s="5"/>
      <c r="H34" s="5"/>
    </row>
    <row r="35" spans="1:24" ht="15" customHeight="1" x14ac:dyDescent="0.25">
      <c r="B35" s="107" t="s">
        <v>927</v>
      </c>
      <c r="C35" s="9"/>
      <c r="D35" s="5"/>
      <c r="E35" s="5"/>
      <c r="F35" s="5"/>
      <c r="G35" s="5"/>
      <c r="H35" s="5"/>
    </row>
    <row r="36" spans="1:24" ht="15" customHeight="1" x14ac:dyDescent="0.25">
      <c r="B36" s="107" t="s">
        <v>957</v>
      </c>
      <c r="C36" s="9"/>
      <c r="D36" s="5"/>
      <c r="E36" s="5"/>
      <c r="F36" s="5"/>
      <c r="G36" s="5"/>
      <c r="H36" s="5"/>
    </row>
    <row r="37" spans="1:24" ht="15" customHeight="1" x14ac:dyDescent="0.25">
      <c r="B37" s="107" t="s">
        <v>958</v>
      </c>
      <c r="C37" s="9"/>
      <c r="D37" s="5"/>
      <c r="E37" s="5"/>
      <c r="F37" s="5"/>
      <c r="G37" s="5"/>
      <c r="H37" s="5"/>
    </row>
    <row r="38" spans="1:24" ht="15" customHeight="1" x14ac:dyDescent="0.25">
      <c r="B38" s="9"/>
      <c r="C38" s="9"/>
      <c r="D38" s="5"/>
      <c r="E38" s="5"/>
      <c r="F38" s="5"/>
      <c r="G38" s="5"/>
      <c r="H38" s="5"/>
    </row>
    <row r="39" spans="1:24" ht="15" customHeight="1" x14ac:dyDescent="0.3">
      <c r="A39" s="75"/>
      <c r="B39" s="7" t="s">
        <v>893</v>
      </c>
      <c r="C39" s="7"/>
      <c r="D39" s="10"/>
      <c r="E39" s="76"/>
      <c r="F39" s="76"/>
      <c r="G39" s="76"/>
      <c r="H39" s="5"/>
      <c r="I39" s="76"/>
      <c r="J39" s="75"/>
      <c r="K39" s="75"/>
      <c r="L39" s="75"/>
      <c r="M39" s="75"/>
      <c r="N39" s="75"/>
      <c r="O39" s="75"/>
      <c r="P39" s="75"/>
      <c r="Q39" s="75"/>
      <c r="R39" s="75"/>
      <c r="S39" s="75"/>
      <c r="T39" s="75"/>
      <c r="U39" s="75"/>
      <c r="V39" s="75"/>
      <c r="W39" s="75"/>
      <c r="X39" s="75"/>
    </row>
    <row r="40" spans="1:24" ht="15" customHeight="1" x14ac:dyDescent="0.25">
      <c r="A40" s="75"/>
      <c r="B40" s="78" t="s">
        <v>894</v>
      </c>
      <c r="C40" s="75"/>
      <c r="D40" s="77"/>
      <c r="E40" s="76"/>
      <c r="F40" s="76"/>
      <c r="G40" s="76"/>
      <c r="H40" s="76"/>
      <c r="I40" s="76"/>
      <c r="J40" s="75"/>
      <c r="K40" s="75"/>
      <c r="L40" s="75"/>
      <c r="M40" s="75"/>
      <c r="N40" s="75"/>
      <c r="O40" s="75"/>
      <c r="P40" s="75"/>
      <c r="Q40" s="75"/>
      <c r="R40" s="75"/>
      <c r="S40" s="75"/>
      <c r="T40" s="75"/>
      <c r="U40" s="75"/>
      <c r="V40" s="75"/>
      <c r="W40" s="75"/>
      <c r="X40" s="75"/>
    </row>
    <row r="41" spans="1:24" ht="15" customHeight="1" x14ac:dyDescent="0.25">
      <c r="A41" s="75"/>
      <c r="B41" s="75"/>
      <c r="C41" s="11" t="s">
        <v>6</v>
      </c>
      <c r="D41" s="11"/>
      <c r="E41" s="76"/>
      <c r="F41" s="76"/>
      <c r="G41" s="76"/>
      <c r="H41" s="76"/>
      <c r="I41" s="76"/>
      <c r="J41" s="75"/>
      <c r="K41" s="75"/>
      <c r="L41" s="75"/>
      <c r="M41" s="75"/>
      <c r="N41" s="75"/>
      <c r="O41" s="75"/>
      <c r="P41" s="75"/>
      <c r="Q41" s="75"/>
      <c r="R41" s="75"/>
      <c r="S41" s="75"/>
      <c r="T41" s="75"/>
      <c r="U41" s="75"/>
      <c r="V41" s="75"/>
      <c r="W41" s="75"/>
      <c r="X41" s="75"/>
    </row>
    <row r="42" spans="1:24" ht="15" customHeight="1" x14ac:dyDescent="0.25">
      <c r="A42" s="75"/>
      <c r="B42" s="75"/>
      <c r="C42" s="79" t="s">
        <v>961</v>
      </c>
      <c r="D42" s="80"/>
      <c r="E42" s="77"/>
      <c r="F42" s="77"/>
      <c r="G42" s="77"/>
      <c r="H42" s="77"/>
      <c r="I42" s="77"/>
      <c r="J42" s="75"/>
      <c r="K42" s="75"/>
      <c r="L42" s="75"/>
      <c r="M42" s="75"/>
      <c r="N42" s="75"/>
      <c r="O42" s="75"/>
      <c r="P42" s="75"/>
      <c r="Q42" s="75"/>
      <c r="R42" s="75"/>
      <c r="S42" s="75"/>
      <c r="T42" s="75"/>
      <c r="U42" s="75"/>
      <c r="V42" s="75"/>
      <c r="W42" s="75"/>
      <c r="X42" s="75"/>
    </row>
    <row r="43" spans="1:24" ht="15" customHeight="1" x14ac:dyDescent="0.25">
      <c r="A43" s="75"/>
      <c r="B43" s="75"/>
      <c r="C43" s="12" t="s">
        <v>7</v>
      </c>
      <c r="D43" s="12"/>
      <c r="E43" s="77"/>
      <c r="F43" s="77"/>
      <c r="G43" s="77"/>
      <c r="H43" s="77"/>
      <c r="I43" s="77"/>
      <c r="J43" s="75"/>
      <c r="K43" s="75"/>
      <c r="L43" s="75"/>
      <c r="M43" s="75"/>
      <c r="N43" s="75"/>
      <c r="O43" s="75"/>
      <c r="P43" s="75"/>
      <c r="Q43" s="75"/>
      <c r="R43" s="75"/>
      <c r="S43" s="75"/>
      <c r="T43" s="75"/>
      <c r="U43" s="75"/>
      <c r="V43" s="75"/>
      <c r="W43" s="75"/>
      <c r="X43" s="75"/>
    </row>
    <row r="44" spans="1:24" x14ac:dyDescent="0.25">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x14ac:dyDescent="0.25"/>
    <row r="47" spans="1:24" ht="13.5" customHeight="1" x14ac:dyDescent="0.25"/>
    <row r="48" spans="1:24" ht="13.5" customHeight="1" x14ac:dyDescent="0.25"/>
  </sheetData>
  <mergeCells count="2">
    <mergeCell ref="B24:D24"/>
    <mergeCell ref="B25:D25"/>
  </mergeCells>
  <hyperlinks>
    <hyperlink ref="D11" r:id="rId1" xr:uid="{4148188A-25D3-4906-80B2-4FEB425BD21A}"/>
    <hyperlink ref="B25" r:id="rId2" xr:uid="{C1201152-3CA8-44E6-94D9-001ABBF865CC}"/>
  </hyperlinks>
  <pageMargins left="0.7" right="0.7" top="0.75" bottom="0.75" header="0.3" footer="0.3"/>
  <pageSetup paperSize="9" scale="94" orientation="landscape"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A897-6853-4019-A892-6EBCCCB7A534}">
  <sheetPr>
    <tabColor theme="6" tint="0.39997558519241921"/>
  </sheetPr>
  <dimension ref="D10"/>
  <sheetViews>
    <sheetView showGridLines="0" workbookViewId="0">
      <selection activeCell="G36" sqref="G36"/>
    </sheetView>
  </sheetViews>
  <sheetFormatPr defaultRowHeight="11.5" x14ac:dyDescent="0.25"/>
  <sheetData>
    <row r="10" spans="4:4" ht="28" x14ac:dyDescent="0.6">
      <c r="D10" s="83" t="s">
        <v>896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0747-36EC-4559-B053-66D963109DB0}">
  <sheetPr>
    <tabColor rgb="FF000080"/>
  </sheetPr>
  <dimension ref="B3:O207"/>
  <sheetViews>
    <sheetView showGridLines="0" zoomScale="115" zoomScaleNormal="115" workbookViewId="0"/>
  </sheetViews>
  <sheetFormatPr defaultRowHeight="11.5" x14ac:dyDescent="0.25"/>
  <cols>
    <col min="1" max="1" width="2.09765625" customWidth="1"/>
    <col min="2" max="2" width="10.296875" customWidth="1"/>
    <col min="3" max="3" width="12.59765625" bestFit="1" customWidth="1"/>
    <col min="4" max="4" width="12" bestFit="1" customWidth="1"/>
    <col min="5" max="6" width="11" bestFit="1" customWidth="1"/>
    <col min="7" max="8" width="9" bestFit="1" customWidth="1"/>
    <col min="9" max="9" width="9.3984375" customWidth="1"/>
    <col min="10" max="10" width="9.09765625" customWidth="1"/>
  </cols>
  <sheetData>
    <row r="3" spans="2:15" ht="18" x14ac:dyDescent="0.4">
      <c r="B3" s="127" t="s">
        <v>903</v>
      </c>
    </row>
    <row r="5" spans="2:15" x14ac:dyDescent="0.25">
      <c r="B5" s="93" t="s">
        <v>904</v>
      </c>
      <c r="C5" s="93"/>
      <c r="D5" s="93"/>
      <c r="E5" s="93"/>
      <c r="F5" s="93"/>
      <c r="G5" s="93"/>
      <c r="H5" s="93"/>
      <c r="I5" s="93"/>
      <c r="J5" s="93"/>
      <c r="K5" s="134" t="s">
        <v>905</v>
      </c>
    </row>
    <row r="6" spans="2:15" x14ac:dyDescent="0.25">
      <c r="B6" s="1" t="str">
        <f>B23</f>
        <v>Recommendations</v>
      </c>
      <c r="K6" s="129"/>
    </row>
    <row r="7" spans="2:15" ht="12" customHeight="1" x14ac:dyDescent="0.25">
      <c r="B7" s="60" t="str">
        <f>B27</f>
        <v>Recommendation 5: Rent payable for rooftops in addition to primary fee for appropriate density category ($2023-24, excluding GST)</v>
      </c>
      <c r="K7">
        <f>ROW(B27)</f>
        <v>27</v>
      </c>
    </row>
    <row r="8" spans="2:15" ht="12" customHeight="1" x14ac:dyDescent="0.25">
      <c r="B8" s="60" t="str">
        <f>B33</f>
        <v>Recommendation 6: Draft fee schedule ($2023-24, excluding GST)</v>
      </c>
      <c r="K8">
        <f>ROW(B33)</f>
        <v>33</v>
      </c>
    </row>
    <row r="9" spans="2:15" ht="12" customHeight="1" x14ac:dyDescent="0.25">
      <c r="B9" s="130" t="str">
        <f>B40</f>
        <v>Recommendation 7: Lease period (years)</v>
      </c>
      <c r="K9">
        <f>ROW(B40)</f>
        <v>40</v>
      </c>
    </row>
    <row r="10" spans="2:15" ht="12" customHeight="1" x14ac:dyDescent="0.25">
      <c r="B10" s="60" t="str">
        <f>B46</f>
        <v>Recommendation 8: Price escalation factor for rents (%)</v>
      </c>
      <c r="K10">
        <f>ROW(B46)</f>
        <v>46</v>
      </c>
    </row>
    <row r="11" spans="2:15" ht="12" customHeight="1" x14ac:dyDescent="0.25">
      <c r="B11" s="60" t="str">
        <f>B51</f>
        <v>Appendix B: Regression model coefficients ($2023-24, excluding GST)</v>
      </c>
      <c r="K11">
        <f>ROW(B51)</f>
        <v>51</v>
      </c>
    </row>
    <row r="12" spans="2:15" x14ac:dyDescent="0.25">
      <c r="B12" s="1" t="str">
        <f>B64</f>
        <v>Report data</v>
      </c>
    </row>
    <row r="13" spans="2:15" ht="12" customHeight="1" x14ac:dyDescent="0.25">
      <c r="B13" s="60" t="str">
        <f>B66</f>
        <v>Table 4.1: Number of private market leases for communication sites by density classification</v>
      </c>
      <c r="K13">
        <f>ROW(B66)</f>
        <v>66</v>
      </c>
    </row>
    <row r="14" spans="2:15" ht="12" customHeight="1" x14ac:dyDescent="0.25">
      <c r="B14" s="60" t="str">
        <f>B74</f>
        <v>Table 4.2: Number of rooftop sites in sample by density classification</v>
      </c>
      <c r="K14">
        <f>ROW(B74)</f>
        <v>74</v>
      </c>
    </row>
    <row r="15" spans="2:15" ht="12" customHeight="1" x14ac:dyDescent="0.4">
      <c r="B15" s="60" t="str">
        <f>B80</f>
        <v>Table 4.3: Median rents by category ($2023-24, excluding GST)</v>
      </c>
      <c r="C15" s="81"/>
      <c r="D15" s="81"/>
      <c r="E15" s="81"/>
      <c r="F15" s="81"/>
      <c r="I15" s="126"/>
      <c r="K15">
        <f>ROW(B80)</f>
        <v>80</v>
      </c>
      <c r="N15" s="86"/>
      <c r="O15" s="86"/>
    </row>
    <row r="16" spans="2:15" ht="12" customHeight="1" x14ac:dyDescent="0.4">
      <c r="B16" s="60" t="str">
        <f>B89</f>
        <v>Figure 4.1: Distribution of private market rents by density classification ($ 2023-24)</v>
      </c>
      <c r="C16" s="81"/>
      <c r="D16" s="81"/>
      <c r="E16" s="81"/>
      <c r="F16" s="81"/>
      <c r="I16" s="126"/>
      <c r="K16">
        <f>ROW(B89)</f>
        <v>89</v>
      </c>
      <c r="N16" s="86"/>
      <c r="O16" s="86"/>
    </row>
    <row r="17" spans="2:15" ht="12" customHeight="1" x14ac:dyDescent="0.4">
      <c r="B17" s="60" t="str">
        <f>B118</f>
        <v>Figure 4.2: Distribution of rents paid by primary users by density classification ($ 2023-24)</v>
      </c>
      <c r="C17" s="81"/>
      <c r="D17" s="81"/>
      <c r="E17" s="81"/>
      <c r="F17" s="81"/>
      <c r="I17" s="126"/>
      <c r="K17">
        <f>ROW(B118)</f>
        <v>118</v>
      </c>
      <c r="N17" s="86"/>
      <c r="O17" s="86"/>
    </row>
    <row r="18" spans="2:15" ht="12" customHeight="1" x14ac:dyDescent="0.4">
      <c r="B18" s="60" t="str">
        <f>B146</f>
        <v>Figure 4.3: Distribution of rents paid by co‑users by density classification ($ 2023‑24)</v>
      </c>
      <c r="C18" s="81"/>
      <c r="D18" s="81"/>
      <c r="E18" s="81"/>
      <c r="F18" s="81"/>
      <c r="I18" s="126"/>
      <c r="K18">
        <f>ROW(B146)</f>
        <v>146</v>
      </c>
      <c r="N18" s="86"/>
      <c r="O18" s="86"/>
    </row>
    <row r="19" spans="2:15" ht="12" customHeight="1" x14ac:dyDescent="0.4">
      <c r="B19" s="60" t="str">
        <f>B174</f>
        <v>Figure 4.6: Distribution of rental escalation factors by density category</v>
      </c>
      <c r="C19" s="81"/>
      <c r="D19" s="81"/>
      <c r="E19" s="81"/>
      <c r="F19" s="81"/>
      <c r="I19" s="126"/>
      <c r="K19">
        <f>ROW(B174)</f>
        <v>174</v>
      </c>
      <c r="N19" s="86"/>
      <c r="O19" s="86"/>
    </row>
    <row r="20" spans="2:15" ht="12" customHeight="1" x14ac:dyDescent="0.25">
      <c r="B20" s="133" t="str">
        <f>B202</f>
        <v>Section 4.4: Escalators by usage and density</v>
      </c>
      <c r="C20" s="93"/>
      <c r="D20" s="93"/>
      <c r="E20" s="93"/>
      <c r="F20" s="93"/>
      <c r="G20" s="93"/>
      <c r="H20" s="93"/>
      <c r="I20" s="93"/>
      <c r="J20" s="93"/>
      <c r="K20" s="93">
        <f>ROW(B202)</f>
        <v>202</v>
      </c>
      <c r="N20" s="86"/>
      <c r="O20" s="86"/>
    </row>
    <row r="21" spans="2:15" ht="12" customHeight="1" x14ac:dyDescent="0.25">
      <c r="N21" s="86"/>
      <c r="O21" s="86"/>
    </row>
    <row r="22" spans="2:15" ht="12" customHeight="1" x14ac:dyDescent="0.25">
      <c r="N22" s="86"/>
      <c r="O22" s="86"/>
    </row>
    <row r="23" spans="2:15" ht="14.5" customHeight="1" thickBot="1" x14ac:dyDescent="0.4">
      <c r="B23" s="104" t="s">
        <v>906</v>
      </c>
      <c r="C23" s="15"/>
      <c r="D23" s="15"/>
      <c r="E23" s="15"/>
      <c r="F23" s="15"/>
      <c r="G23" s="15"/>
      <c r="H23" s="15"/>
      <c r="I23" s="15"/>
      <c r="J23" s="15"/>
      <c r="K23" s="15"/>
      <c r="N23" s="86"/>
      <c r="O23" s="86"/>
    </row>
    <row r="24" spans="2:15" ht="12" customHeight="1" x14ac:dyDescent="0.25">
      <c r="N24" s="86"/>
      <c r="O24" s="86"/>
    </row>
    <row r="25" spans="2:15" ht="5.15" customHeight="1" x14ac:dyDescent="0.25"/>
    <row r="26" spans="2:15" ht="5.15" customHeight="1" x14ac:dyDescent="0.25"/>
    <row r="27" spans="2:15" ht="14.5" customHeight="1" x14ac:dyDescent="0.3">
      <c r="B27" s="128" t="s">
        <v>918</v>
      </c>
      <c r="C27" s="82"/>
      <c r="D27" s="82"/>
      <c r="E27" s="82"/>
      <c r="F27" s="82"/>
      <c r="G27" s="82"/>
      <c r="H27" s="84"/>
      <c r="I27" s="68"/>
    </row>
    <row r="28" spans="2:15" ht="12" customHeight="1" x14ac:dyDescent="0.25">
      <c r="B28" s="87"/>
      <c r="C28" s="88"/>
      <c r="D28" s="88"/>
      <c r="E28" s="88"/>
      <c r="F28" s="88"/>
      <c r="G28" s="88"/>
      <c r="H28" s="88"/>
      <c r="I28" s="88"/>
      <c r="J28" s="88"/>
      <c r="K28" s="89"/>
    </row>
    <row r="29" spans="2:15" x14ac:dyDescent="0.25">
      <c r="B29" s="90" t="s">
        <v>862</v>
      </c>
      <c r="F29" s="120">
        <f>F58</f>
        <v>3820.9744492727941</v>
      </c>
      <c r="K29" s="91"/>
    </row>
    <row r="30" spans="2:15" x14ac:dyDescent="0.25">
      <c r="B30" s="92"/>
      <c r="C30" s="93"/>
      <c r="D30" s="93"/>
      <c r="E30" s="93"/>
      <c r="F30" s="93"/>
      <c r="G30" s="93"/>
      <c r="H30" s="93"/>
      <c r="I30" s="93"/>
      <c r="J30" s="93"/>
      <c r="K30" s="94"/>
    </row>
    <row r="31" spans="2:15" ht="5.15" customHeight="1" x14ac:dyDescent="0.25"/>
    <row r="32" spans="2:15" ht="5.15" customHeight="1" x14ac:dyDescent="0.25"/>
    <row r="33" spans="2:15" ht="14" x14ac:dyDescent="0.3">
      <c r="B33" s="128" t="s">
        <v>921</v>
      </c>
      <c r="C33" s="82"/>
      <c r="D33" s="82"/>
      <c r="E33" s="82"/>
      <c r="F33" s="82"/>
      <c r="G33" s="82"/>
      <c r="H33" s="82"/>
      <c r="I33" s="69"/>
    </row>
    <row r="34" spans="2:15" x14ac:dyDescent="0.25">
      <c r="B34" s="87"/>
      <c r="C34" s="108"/>
      <c r="D34" s="88"/>
      <c r="E34" s="88"/>
      <c r="F34" s="116" t="s">
        <v>8</v>
      </c>
      <c r="G34" s="116" t="s">
        <v>1</v>
      </c>
      <c r="H34" s="116" t="s">
        <v>0</v>
      </c>
      <c r="I34" s="116" t="s">
        <v>2</v>
      </c>
      <c r="J34" s="88"/>
      <c r="K34" s="89"/>
    </row>
    <row r="35" spans="2:15" ht="5.15" customHeight="1" x14ac:dyDescent="0.25">
      <c r="B35" s="90"/>
      <c r="C35" s="85"/>
      <c r="K35" s="91"/>
    </row>
    <row r="36" spans="2:15" x14ac:dyDescent="0.25">
      <c r="B36" s="90" t="s">
        <v>9</v>
      </c>
      <c r="F36" s="119">
        <f>$F$54+IFERROR(_xlfn.XLOOKUP(F$34,$B$55:$B$57,$F$55:$F$57),0)</f>
        <v>36339.65836985498</v>
      </c>
      <c r="G36" s="119">
        <f>$F$54+IFERROR(_xlfn.XLOOKUP(G$34,$B$55:$B$57,$F$55:$F$57),0)</f>
        <v>30156.366010177902</v>
      </c>
      <c r="H36" s="119">
        <f>$F$54+IFERROR(_xlfn.XLOOKUP(H$34,$B$55:$B$57,$F$55:$F$57),0)</f>
        <v>17011.93950967709</v>
      </c>
      <c r="I36" s="119">
        <f>$F$54+IFERROR(_xlfn.XLOOKUP(I$34,$B$55:$B$57,$F$55:$F$57),0)</f>
        <v>8545.1992819153711</v>
      </c>
      <c r="K36" s="91"/>
    </row>
    <row r="37" spans="2:15" x14ac:dyDescent="0.25">
      <c r="B37" s="92"/>
      <c r="C37" s="93"/>
      <c r="D37" s="93"/>
      <c r="E37" s="93"/>
      <c r="F37" s="93"/>
      <c r="G37" s="93"/>
      <c r="H37" s="93"/>
      <c r="I37" s="93"/>
      <c r="J37" s="93"/>
      <c r="K37" s="94"/>
    </row>
    <row r="38" spans="2:15" ht="5.15" customHeight="1" x14ac:dyDescent="0.25">
      <c r="M38" s="75"/>
      <c r="N38" s="75"/>
      <c r="O38" s="75"/>
    </row>
    <row r="39" spans="2:15" ht="5.15" customHeight="1" x14ac:dyDescent="0.25">
      <c r="M39" s="75"/>
      <c r="N39" s="75"/>
      <c r="O39" s="75"/>
    </row>
    <row r="40" spans="2:15" ht="14" x14ac:dyDescent="0.3">
      <c r="B40" s="128" t="s">
        <v>897</v>
      </c>
      <c r="C40" s="22"/>
      <c r="D40" s="22"/>
      <c r="I40" s="69"/>
      <c r="M40" s="75"/>
      <c r="N40" s="75"/>
      <c r="O40" s="75"/>
    </row>
    <row r="41" spans="2:15" ht="10.5" customHeight="1" x14ac:dyDescent="0.25">
      <c r="B41" s="95"/>
      <c r="C41" s="96"/>
      <c r="D41" s="96"/>
      <c r="E41" s="96"/>
      <c r="F41" s="88"/>
      <c r="G41" s="88"/>
      <c r="H41" s="88"/>
      <c r="I41" s="88"/>
      <c r="J41" s="88"/>
      <c r="K41" s="89"/>
      <c r="M41" s="75"/>
      <c r="N41" s="75"/>
      <c r="O41" s="75"/>
    </row>
    <row r="42" spans="2:15" x14ac:dyDescent="0.25">
      <c r="B42" s="97" t="s">
        <v>871</v>
      </c>
      <c r="E42" s="22"/>
      <c r="F42" s="122" cm="1">
        <f t="array" ref="F42">MEDIAN(_xlfn._xlws.FILTER('Lease data'!N7:N616,('Lease data'!J7:J616="Y")))</f>
        <v>5</v>
      </c>
      <c r="K42" s="91"/>
      <c r="M42" s="75"/>
      <c r="N42" s="220"/>
      <c r="O42" s="75"/>
    </row>
    <row r="43" spans="2:15" ht="14" x14ac:dyDescent="0.3">
      <c r="B43" s="98"/>
      <c r="C43" s="99"/>
      <c r="D43" s="100"/>
      <c r="E43" s="101"/>
      <c r="F43" s="93"/>
      <c r="G43" s="93"/>
      <c r="H43" s="93"/>
      <c r="I43" s="93"/>
      <c r="J43" s="93"/>
      <c r="K43" s="94"/>
      <c r="M43" s="75"/>
      <c r="N43" s="75"/>
      <c r="O43" s="75"/>
    </row>
    <row r="44" spans="2:15" ht="5.15" customHeight="1" x14ac:dyDescent="0.3">
      <c r="B44" s="22"/>
      <c r="C44" s="65"/>
      <c r="D44" s="66"/>
      <c r="E44" s="22"/>
      <c r="M44" s="75"/>
      <c r="N44" s="75"/>
      <c r="O44" s="75"/>
    </row>
    <row r="45" spans="2:15" ht="5.15" customHeight="1" x14ac:dyDescent="0.25">
      <c r="M45" s="75"/>
      <c r="N45" s="75"/>
      <c r="O45" s="75"/>
    </row>
    <row r="46" spans="2:15" ht="14" x14ac:dyDescent="0.3">
      <c r="B46" s="128" t="s">
        <v>956</v>
      </c>
      <c r="I46" s="67"/>
      <c r="N46" s="75"/>
      <c r="O46" s="75"/>
    </row>
    <row r="47" spans="2:15" x14ac:dyDescent="0.25">
      <c r="B47" s="87"/>
      <c r="C47" s="88"/>
      <c r="D47" s="88"/>
      <c r="E47" s="88"/>
      <c r="F47" s="88"/>
      <c r="G47" s="88"/>
      <c r="H47" s="88"/>
      <c r="I47" s="88"/>
      <c r="J47" s="88"/>
      <c r="K47" s="89"/>
      <c r="N47" s="86"/>
      <c r="O47" s="86"/>
    </row>
    <row r="48" spans="2:15" x14ac:dyDescent="0.25">
      <c r="B48" s="90" t="s">
        <v>872</v>
      </c>
      <c r="F48" s="124">
        <f>MEDIAN('Escalators by density'!K25:N327)</f>
        <v>0.03</v>
      </c>
      <c r="K48" s="91"/>
    </row>
    <row r="49" spans="2:15" x14ac:dyDescent="0.25">
      <c r="B49" s="92"/>
      <c r="C49" s="93"/>
      <c r="D49" s="93"/>
      <c r="E49" s="93"/>
      <c r="F49" s="93"/>
      <c r="G49" s="93"/>
      <c r="H49" s="93"/>
      <c r="I49" s="93"/>
      <c r="J49" s="93"/>
      <c r="K49" s="94"/>
    </row>
    <row r="51" spans="2:15" ht="14" x14ac:dyDescent="0.3">
      <c r="B51" s="128" t="s">
        <v>922</v>
      </c>
      <c r="G51" s="67"/>
      <c r="M51" s="86"/>
      <c r="N51" s="86"/>
      <c r="O51" s="86"/>
    </row>
    <row r="52" spans="2:15" x14ac:dyDescent="0.25">
      <c r="B52" s="109" t="s">
        <v>10</v>
      </c>
      <c r="C52" s="88"/>
      <c r="D52" s="88"/>
      <c r="E52" s="88"/>
      <c r="F52" s="110" t="s">
        <v>11</v>
      </c>
      <c r="G52" s="88"/>
      <c r="H52" s="88"/>
      <c r="I52" s="88"/>
      <c r="J52" s="88"/>
      <c r="K52" s="89"/>
    </row>
    <row r="53" spans="2:15" ht="5.15" customHeight="1" x14ac:dyDescent="0.25">
      <c r="B53" s="90"/>
      <c r="K53" s="91"/>
    </row>
    <row r="54" spans="2:15" x14ac:dyDescent="0.25">
      <c r="B54" s="90" t="str" cm="1">
        <f t="array" ref="B54:B58">'Appendix B. Regression Model'!C29:C33</f>
        <v>Low</v>
      </c>
      <c r="F54" s="121" cm="1">
        <f t="array" ref="F54:F58">'Appendix B. Regression Model'!D29:D33</f>
        <v>8545.1992819153711</v>
      </c>
      <c r="K54" s="91"/>
    </row>
    <row r="55" spans="2:15" x14ac:dyDescent="0.25">
      <c r="B55" s="102" t="str">
        <v>Medium</v>
      </c>
      <c r="F55" s="121">
        <v>8466.7402277617166</v>
      </c>
      <c r="K55" s="91"/>
    </row>
    <row r="56" spans="2:15" x14ac:dyDescent="0.25">
      <c r="B56" s="102" t="str">
        <v>High</v>
      </c>
      <c r="F56" s="121">
        <v>21611.166728262531</v>
      </c>
      <c r="K56" s="91"/>
    </row>
    <row r="57" spans="2:15" x14ac:dyDescent="0.25">
      <c r="B57" s="102" t="str">
        <v>Sydney</v>
      </c>
      <c r="F57" s="121">
        <v>27794.459087939609</v>
      </c>
      <c r="K57" s="91"/>
    </row>
    <row r="58" spans="2:15" x14ac:dyDescent="0.25">
      <c r="B58" s="102" t="str">
        <v>Rooftop</v>
      </c>
      <c r="F58" s="121">
        <v>3820.9744492727941</v>
      </c>
      <c r="K58" s="91"/>
    </row>
    <row r="59" spans="2:15" x14ac:dyDescent="0.25">
      <c r="B59" s="90"/>
      <c r="K59" s="91"/>
    </row>
    <row r="60" spans="2:15" x14ac:dyDescent="0.25">
      <c r="B60" s="102" t="s">
        <v>12</v>
      </c>
      <c r="K60" s="91"/>
    </row>
    <row r="61" spans="2:15" x14ac:dyDescent="0.25">
      <c r="B61" s="92"/>
      <c r="C61" s="93"/>
      <c r="D61" s="93"/>
      <c r="E61" s="93"/>
      <c r="F61" s="93"/>
      <c r="G61" s="93"/>
      <c r="H61" s="93"/>
      <c r="I61" s="93"/>
      <c r="J61" s="93"/>
      <c r="K61" s="94"/>
    </row>
    <row r="64" spans="2:15" ht="16" thickBot="1" x14ac:dyDescent="0.4">
      <c r="B64" s="104" t="s">
        <v>898</v>
      </c>
      <c r="C64" s="15"/>
      <c r="D64" s="15"/>
      <c r="E64" s="15"/>
      <c r="F64" s="15"/>
      <c r="G64" s="15"/>
      <c r="H64" s="15"/>
      <c r="I64" s="15"/>
      <c r="J64" s="15"/>
      <c r="K64" s="15"/>
    </row>
    <row r="65" spans="2:13" ht="12" customHeight="1" x14ac:dyDescent="0.25"/>
    <row r="66" spans="2:13" ht="14" x14ac:dyDescent="0.3">
      <c r="B66" s="128" t="s">
        <v>900</v>
      </c>
      <c r="C66" s="22"/>
      <c r="D66" s="22"/>
      <c r="E66" s="22"/>
      <c r="F66" s="22"/>
      <c r="G66" s="22"/>
      <c r="H66" s="22"/>
      <c r="I66" s="22"/>
      <c r="J66" s="22"/>
      <c r="K66" s="69"/>
      <c r="L66" s="69"/>
      <c r="M66" s="22"/>
    </row>
    <row r="67" spans="2:13" x14ac:dyDescent="0.25">
      <c r="B67" s="95"/>
      <c r="C67" s="96"/>
      <c r="D67" s="96"/>
      <c r="E67" s="88"/>
      <c r="F67" s="116" t="s">
        <v>8</v>
      </c>
      <c r="G67" s="116" t="s">
        <v>1</v>
      </c>
      <c r="H67" s="116" t="s">
        <v>0</v>
      </c>
      <c r="I67" s="116" t="s">
        <v>2</v>
      </c>
      <c r="J67" s="116" t="s">
        <v>36</v>
      </c>
      <c r="K67" s="113"/>
      <c r="L67" s="22"/>
      <c r="M67" s="22"/>
    </row>
    <row r="68" spans="2:13" x14ac:dyDescent="0.25">
      <c r="B68" s="102" t="s">
        <v>14</v>
      </c>
      <c r="D68" s="22"/>
      <c r="F68" s="111">
        <f>COUNT('Rents by density'!L17:L329)</f>
        <v>105</v>
      </c>
      <c r="G68" s="111">
        <f>COUNT('Rents by density'!K17:K329)</f>
        <v>67</v>
      </c>
      <c r="H68" s="111">
        <f>COUNT('Rents by density'!J17:J329)</f>
        <v>102</v>
      </c>
      <c r="I68" s="111">
        <f>COUNT('Rents by density'!I17:I329)</f>
        <v>282</v>
      </c>
      <c r="J68" s="112">
        <f>SUM(F68:I68)</f>
        <v>556</v>
      </c>
      <c r="K68" s="114"/>
      <c r="L68" s="22"/>
      <c r="M68" s="22"/>
    </row>
    <row r="69" spans="2:13" x14ac:dyDescent="0.25">
      <c r="B69" s="102" t="s">
        <v>17</v>
      </c>
      <c r="D69" s="22"/>
      <c r="F69" s="117">
        <f>COUNT('Rents by density'!R17:R329)</f>
        <v>5</v>
      </c>
      <c r="G69" s="117">
        <f>COUNT('Rents by density'!Q17:Q329)</f>
        <v>15</v>
      </c>
      <c r="H69" s="117">
        <f>COUNT('Rents by density'!P17:P329)</f>
        <v>6</v>
      </c>
      <c r="I69" s="117">
        <f>COUNT('Rents by density'!O17:O329)</f>
        <v>28</v>
      </c>
      <c r="J69" s="118">
        <f>SUM(F69:I69)</f>
        <v>54</v>
      </c>
      <c r="K69" s="114"/>
      <c r="L69" s="22"/>
      <c r="M69" s="22"/>
    </row>
    <row r="70" spans="2:13" x14ac:dyDescent="0.25">
      <c r="B70" s="102" t="s">
        <v>18</v>
      </c>
      <c r="D70" s="22"/>
      <c r="F70" s="112">
        <f>SUM(F68,F69)</f>
        <v>110</v>
      </c>
      <c r="G70" s="112">
        <f>SUM(G68,G69)</f>
        <v>82</v>
      </c>
      <c r="H70" s="112">
        <f>SUM(H68,H69)</f>
        <v>108</v>
      </c>
      <c r="I70" s="112">
        <f>SUM(I68,I69)</f>
        <v>310</v>
      </c>
      <c r="J70" s="112">
        <f>J68+J69</f>
        <v>610</v>
      </c>
      <c r="K70" s="114"/>
      <c r="L70" s="22"/>
      <c r="M70" s="22"/>
    </row>
    <row r="71" spans="2:13" x14ac:dyDescent="0.25">
      <c r="B71" s="98"/>
      <c r="C71" s="101"/>
      <c r="D71" s="101"/>
      <c r="E71" s="101"/>
      <c r="F71" s="101"/>
      <c r="G71" s="101"/>
      <c r="H71" s="101"/>
      <c r="I71" s="101"/>
      <c r="J71" s="101"/>
      <c r="K71" s="115"/>
      <c r="L71" s="22"/>
      <c r="M71" s="22"/>
    </row>
    <row r="72" spans="2:13" ht="5.15" customHeight="1" x14ac:dyDescent="0.25">
      <c r="B72" s="22"/>
      <c r="C72" s="22"/>
      <c r="D72" s="22"/>
      <c r="E72" s="22"/>
      <c r="F72" s="22"/>
      <c r="G72" s="22"/>
      <c r="H72" s="22"/>
      <c r="I72" s="22"/>
      <c r="J72" s="22"/>
      <c r="K72" s="22"/>
      <c r="L72" s="22"/>
      <c r="M72" s="22"/>
    </row>
    <row r="73" spans="2:13" ht="5.15" customHeight="1" x14ac:dyDescent="0.25">
      <c r="B73" s="22"/>
      <c r="C73" s="22"/>
      <c r="D73" s="22"/>
      <c r="E73" s="22"/>
      <c r="F73" s="22"/>
      <c r="G73" s="22"/>
      <c r="H73" s="22"/>
      <c r="I73" s="22"/>
      <c r="J73" s="22"/>
      <c r="K73" s="22"/>
      <c r="L73" s="22"/>
      <c r="M73" s="22"/>
    </row>
    <row r="74" spans="2:13" ht="14" x14ac:dyDescent="0.3">
      <c r="B74" s="128" t="s">
        <v>917</v>
      </c>
      <c r="C74" s="22"/>
      <c r="D74" s="22"/>
      <c r="E74" s="22"/>
      <c r="F74" s="22"/>
      <c r="G74" s="22"/>
      <c r="H74" s="22"/>
      <c r="I74" s="22"/>
      <c r="J74" s="22"/>
      <c r="K74" s="69"/>
      <c r="L74" s="22"/>
      <c r="M74" s="22"/>
    </row>
    <row r="75" spans="2:13" x14ac:dyDescent="0.25">
      <c r="B75" s="95"/>
      <c r="C75" s="96"/>
      <c r="D75" s="96"/>
      <c r="E75" s="88"/>
      <c r="F75" s="116" t="s">
        <v>8</v>
      </c>
      <c r="G75" s="116" t="s">
        <v>1</v>
      </c>
      <c r="H75" s="116" t="s">
        <v>0</v>
      </c>
      <c r="I75" s="116" t="s">
        <v>2</v>
      </c>
      <c r="J75" s="116" t="s">
        <v>36</v>
      </c>
      <c r="K75" s="113"/>
      <c r="L75" s="22"/>
      <c r="M75" s="22"/>
    </row>
    <row r="76" spans="2:13" x14ac:dyDescent="0.25">
      <c r="B76" s="102" t="s">
        <v>15</v>
      </c>
      <c r="D76" s="22"/>
      <c r="F76" s="111" cm="1">
        <f t="array" ref="F76">ROWS(_xlfn._xlws.FILTER('Lease data'!$P$7:$P$616,('Lease data'!$J$7:$J$616="Y")*('Lease data'!$F$7:$F$616="Y")*('Lease data'!$K$7:$K$616=F67),"empty"))</f>
        <v>65</v>
      </c>
      <c r="G76" s="111" cm="1">
        <f t="array" ref="G76">ROWS(_xlfn._xlws.FILTER('Lease data'!$P$7:$P$616,('Lease data'!$J$7:$J$616="Y")*('Lease data'!$F$7:$F$616="Y")*('Lease data'!$K$7:$K$616=G67),"empty"))</f>
        <v>15</v>
      </c>
      <c r="H76" s="111" cm="1">
        <f t="array" ref="H76">ROWS(_xlfn._xlws.FILTER('Lease data'!$P$7:$P$616,('Lease data'!$J$7:$J$616="Y")*('Lease data'!$F$7:$F$616="Y")*('Lease data'!$K$7:$K$616=H67),"empty"))</f>
        <v>5</v>
      </c>
      <c r="I76" s="111" cm="1">
        <f t="array" ref="I76">ROWS(_xlfn._xlws.FILTER('Lease data'!$P$7:$P$616,('Lease data'!$J$7:$J$616="Y")*('Lease data'!$F$7:$F$616="Y")*('Lease data'!$K$7:$K$616=I67),"empty"))</f>
        <v>3</v>
      </c>
      <c r="J76" s="111">
        <f>SUM(F76:I76)</f>
        <v>88</v>
      </c>
      <c r="K76" s="114"/>
      <c r="L76" s="22"/>
      <c r="M76" s="22"/>
    </row>
    <row r="77" spans="2:13" x14ac:dyDescent="0.25">
      <c r="B77" s="98"/>
      <c r="C77" s="101"/>
      <c r="D77" s="101"/>
      <c r="E77" s="101"/>
      <c r="F77" s="101"/>
      <c r="G77" s="101"/>
      <c r="H77" s="101"/>
      <c r="I77" s="101"/>
      <c r="J77" s="101"/>
      <c r="K77" s="115"/>
      <c r="L77" s="22"/>
      <c r="M77" s="22"/>
    </row>
    <row r="78" spans="2:13" ht="5.15" customHeight="1" x14ac:dyDescent="0.25">
      <c r="B78" s="22"/>
      <c r="C78" s="22"/>
      <c r="D78" s="22"/>
      <c r="E78" s="22"/>
      <c r="F78" s="22"/>
      <c r="G78" s="22"/>
      <c r="H78" s="22"/>
      <c r="I78" s="22"/>
      <c r="J78" s="22"/>
      <c r="K78" s="22"/>
      <c r="L78" s="22"/>
      <c r="M78" s="22"/>
    </row>
    <row r="79" spans="2:13" ht="5.15" customHeight="1" x14ac:dyDescent="0.25">
      <c r="B79" s="22"/>
      <c r="C79" s="22"/>
      <c r="D79" s="22"/>
      <c r="E79" s="22"/>
      <c r="F79" s="22"/>
      <c r="G79" s="22"/>
      <c r="H79" s="22"/>
      <c r="I79" s="22"/>
      <c r="J79" s="22"/>
      <c r="K79" s="22"/>
      <c r="L79" s="22"/>
      <c r="M79" s="22"/>
    </row>
    <row r="80" spans="2:13" ht="14" x14ac:dyDescent="0.3">
      <c r="B80" s="128" t="s">
        <v>919</v>
      </c>
      <c r="C80" s="22"/>
      <c r="D80" s="22"/>
      <c r="E80" s="22"/>
      <c r="F80" s="22"/>
      <c r="G80" s="22"/>
      <c r="H80" s="22"/>
      <c r="I80" s="22"/>
      <c r="J80" s="22"/>
      <c r="K80" s="69"/>
      <c r="L80" s="22"/>
      <c r="M80" s="22"/>
    </row>
    <row r="81" spans="2:13" x14ac:dyDescent="0.25">
      <c r="B81" s="95"/>
      <c r="C81" s="96"/>
      <c r="D81" s="96"/>
      <c r="E81" s="88"/>
      <c r="F81" s="116" t="s">
        <v>8</v>
      </c>
      <c r="G81" s="116" t="s">
        <v>1</v>
      </c>
      <c r="H81" s="116" t="s">
        <v>0</v>
      </c>
      <c r="I81" s="116" t="s">
        <v>2</v>
      </c>
      <c r="J81" s="96"/>
      <c r="K81" s="113"/>
      <c r="L81" s="22"/>
      <c r="M81" s="22"/>
    </row>
    <row r="82" spans="2:13" x14ac:dyDescent="0.25">
      <c r="B82" s="102" t="s">
        <v>13</v>
      </c>
      <c r="D82" s="22"/>
      <c r="F82" s="123">
        <f>'Rents by density'!F8</f>
        <v>38937.079005226318</v>
      </c>
      <c r="G82" s="123">
        <f>'Rents by density'!E8</f>
        <v>28748.768418782041</v>
      </c>
      <c r="H82" s="123">
        <f>'Rents by density'!D8</f>
        <v>15590.91438943844</v>
      </c>
      <c r="I82" s="123">
        <f>'Rents by density'!C8</f>
        <v>7795.4571947192198</v>
      </c>
      <c r="J82" s="22"/>
      <c r="K82" s="114"/>
      <c r="L82" s="22"/>
      <c r="M82" s="22"/>
    </row>
    <row r="83" spans="2:13" x14ac:dyDescent="0.25">
      <c r="B83" s="102" t="s">
        <v>14</v>
      </c>
      <c r="D83" s="22"/>
      <c r="F83" s="123">
        <f>'Rents by density'!L8</f>
        <v>38961.196443007269</v>
      </c>
      <c r="G83" s="123">
        <f>'Rents by density'!K8</f>
        <v>28981.85</v>
      </c>
      <c r="H83" s="123">
        <f>'Rents by density'!J8</f>
        <v>15590.91438943844</v>
      </c>
      <c r="I83" s="123">
        <f>'Rents by density'!I8</f>
        <v>7159.3334316530918</v>
      </c>
      <c r="J83" s="22"/>
      <c r="K83" s="114"/>
      <c r="L83" s="22"/>
      <c r="M83" s="22"/>
    </row>
    <row r="84" spans="2:13" x14ac:dyDescent="0.25">
      <c r="B84" s="102" t="s">
        <v>16</v>
      </c>
      <c r="D84" s="22"/>
      <c r="F84" s="123">
        <f>'Rents by density'!R8</f>
        <v>33065.744728618418</v>
      </c>
      <c r="G84" s="123">
        <f>'Rents by density'!Q8</f>
        <v>25578.268253731341</v>
      </c>
      <c r="H84" s="123">
        <f>'Rents by density'!P8</f>
        <v>15402.238466605177</v>
      </c>
      <c r="I84" s="123">
        <f>'Rents by density'!O8</f>
        <v>11331.313214289741</v>
      </c>
      <c r="J84" s="22"/>
      <c r="K84" s="114"/>
      <c r="L84" s="22"/>
      <c r="M84" s="22"/>
    </row>
    <row r="85" spans="2:13" x14ac:dyDescent="0.25">
      <c r="B85" s="102" t="s">
        <v>15</v>
      </c>
      <c r="D85" s="22"/>
      <c r="F85" s="123" cm="1">
        <f t="array" ref="F85">MEDIAN(_xlfn._xlws.FILTER('Lease data'!$P$7:$P$616,('Lease data'!$J$7:$J$616="Y")*('Lease data'!$F$7:$F$616="Y")*('Lease data'!$K$7:$K$616=F81),"empty"))</f>
        <v>39349.767873417717</v>
      </c>
      <c r="G85" s="123" cm="1">
        <f t="array" ref="G85">MEDIAN(_xlfn._xlws.FILTER('Lease data'!$P$7:$P$616,('Lease data'!$J$7:$J$616="Y")*('Lease data'!$F$7:$F$616="Y")*('Lease data'!$K$7:$K$616=G81),"empty"))</f>
        <v>28055.63667829119</v>
      </c>
      <c r="H85" s="123" cm="1">
        <f t="array" ref="H85">MEDIAN(_xlfn._xlws.FILTER('Lease data'!$P$7:$P$616,('Lease data'!$J$7:$J$616="Y")*('Lease data'!$F$7:$F$616="Y")*('Lease data'!$K$7:$K$616=H81),"empty"))</f>
        <v>26656.006817785525</v>
      </c>
      <c r="I85" s="123" cm="1">
        <f t="array" ref="I85">MEDIAN(_xlfn._xlws.FILTER('Lease data'!$P$7:$P$616,('Lease data'!$J$7:$J$616="Y")*('Lease data'!$F$7:$F$616="Y")*('Lease data'!$K$7:$K$616=I81),"empty"))</f>
        <v>9459.2590582191788</v>
      </c>
      <c r="J85" s="22"/>
      <c r="K85" s="114"/>
      <c r="L85" s="22"/>
      <c r="M85" s="22"/>
    </row>
    <row r="86" spans="2:13" x14ac:dyDescent="0.25">
      <c r="B86" s="98"/>
      <c r="C86" s="101"/>
      <c r="D86" s="101"/>
      <c r="E86" s="101"/>
      <c r="F86" s="101"/>
      <c r="G86" s="101"/>
      <c r="H86" s="101"/>
      <c r="I86" s="101"/>
      <c r="J86" s="101"/>
      <c r="K86" s="115"/>
      <c r="L86" s="22"/>
      <c r="M86" s="22"/>
    </row>
    <row r="87" spans="2:13" ht="5.15" customHeight="1" x14ac:dyDescent="0.25">
      <c r="B87" s="22"/>
      <c r="C87" s="22"/>
      <c r="D87" s="22"/>
      <c r="E87" s="22"/>
      <c r="F87" s="22"/>
      <c r="G87" s="22"/>
      <c r="H87" s="22"/>
      <c r="I87" s="22"/>
      <c r="J87" s="22"/>
      <c r="K87" s="22"/>
      <c r="L87" s="22"/>
      <c r="M87" s="22"/>
    </row>
    <row r="88" spans="2:13" ht="5.15" customHeight="1" x14ac:dyDescent="0.25">
      <c r="B88" s="22"/>
      <c r="C88" s="22"/>
      <c r="D88" s="22"/>
      <c r="E88" s="22"/>
      <c r="F88" s="22"/>
      <c r="G88" s="22"/>
      <c r="H88" s="22"/>
      <c r="I88" s="22"/>
      <c r="J88" s="22"/>
      <c r="K88" s="22"/>
      <c r="L88" s="22"/>
      <c r="M88" s="22"/>
    </row>
    <row r="89" spans="2:13" ht="14.15" customHeight="1" x14ac:dyDescent="0.3">
      <c r="B89" s="128" t="s">
        <v>902</v>
      </c>
      <c r="C89" s="125"/>
      <c r="D89" s="125"/>
      <c r="E89" s="125"/>
      <c r="F89" s="125"/>
    </row>
    <row r="90" spans="2:13" x14ac:dyDescent="0.25">
      <c r="B90" s="87"/>
      <c r="C90" s="88"/>
      <c r="D90" s="88"/>
      <c r="E90" s="88"/>
      <c r="F90" s="88"/>
      <c r="G90" s="88"/>
      <c r="H90" s="88"/>
      <c r="I90" s="88"/>
      <c r="J90" s="88"/>
      <c r="K90" s="89"/>
    </row>
    <row r="91" spans="2:13" x14ac:dyDescent="0.25">
      <c r="B91" s="90"/>
      <c r="K91" s="91"/>
    </row>
    <row r="92" spans="2:13" x14ac:dyDescent="0.25">
      <c r="B92" s="90"/>
      <c r="K92" s="91"/>
    </row>
    <row r="93" spans="2:13" x14ac:dyDescent="0.25">
      <c r="B93" s="90"/>
      <c r="K93" s="91"/>
    </row>
    <row r="94" spans="2:13" x14ac:dyDescent="0.25">
      <c r="B94" s="90"/>
      <c r="K94" s="91"/>
    </row>
    <row r="95" spans="2:13" x14ac:dyDescent="0.25">
      <c r="B95" s="90"/>
      <c r="K95" s="91"/>
    </row>
    <row r="96" spans="2:13" x14ac:dyDescent="0.25">
      <c r="B96" s="90"/>
      <c r="K96" s="91"/>
    </row>
    <row r="97" spans="2:11" x14ac:dyDescent="0.25">
      <c r="B97" s="90"/>
      <c r="K97" s="91"/>
    </row>
    <row r="98" spans="2:11" x14ac:dyDescent="0.25">
      <c r="B98" s="90"/>
      <c r="K98" s="91"/>
    </row>
    <row r="99" spans="2:11" x14ac:dyDescent="0.25">
      <c r="B99" s="90"/>
      <c r="K99" s="91"/>
    </row>
    <row r="100" spans="2:11" x14ac:dyDescent="0.25">
      <c r="B100" s="90"/>
      <c r="K100" s="91"/>
    </row>
    <row r="101" spans="2:11" x14ac:dyDescent="0.25">
      <c r="B101" s="90"/>
      <c r="K101" s="91"/>
    </row>
    <row r="102" spans="2:11" x14ac:dyDescent="0.25">
      <c r="B102" s="90"/>
      <c r="K102" s="91"/>
    </row>
    <row r="103" spans="2:11" x14ac:dyDescent="0.25">
      <c r="B103" s="90"/>
      <c r="K103" s="91"/>
    </row>
    <row r="104" spans="2:11" x14ac:dyDescent="0.25">
      <c r="B104" s="90"/>
      <c r="K104" s="91"/>
    </row>
    <row r="105" spans="2:11" x14ac:dyDescent="0.25">
      <c r="B105" s="90"/>
      <c r="K105" s="91"/>
    </row>
    <row r="106" spans="2:11" x14ac:dyDescent="0.25">
      <c r="B106" s="90"/>
      <c r="K106" s="91"/>
    </row>
    <row r="107" spans="2:11" x14ac:dyDescent="0.25">
      <c r="B107" s="90"/>
      <c r="K107" s="91"/>
    </row>
    <row r="108" spans="2:11" x14ac:dyDescent="0.25">
      <c r="B108" s="90"/>
      <c r="K108" s="91"/>
    </row>
    <row r="109" spans="2:11" x14ac:dyDescent="0.25">
      <c r="B109" s="90"/>
      <c r="K109" s="91"/>
    </row>
    <row r="110" spans="2:11" x14ac:dyDescent="0.25">
      <c r="B110" s="90"/>
      <c r="K110" s="91"/>
    </row>
    <row r="111" spans="2:11" x14ac:dyDescent="0.25">
      <c r="B111" s="90"/>
      <c r="K111" s="91"/>
    </row>
    <row r="112" spans="2:11" x14ac:dyDescent="0.25">
      <c r="B112" s="90"/>
      <c r="K112" s="91"/>
    </row>
    <row r="113" spans="2:11" x14ac:dyDescent="0.25">
      <c r="B113" s="90"/>
      <c r="K113" s="91"/>
    </row>
    <row r="114" spans="2:11" x14ac:dyDescent="0.25">
      <c r="B114" s="90"/>
      <c r="K114" s="91"/>
    </row>
    <row r="115" spans="2:11" x14ac:dyDescent="0.25">
      <c r="B115" s="92"/>
      <c r="C115" s="93"/>
      <c r="D115" s="93"/>
      <c r="E115" s="93"/>
      <c r="F115" s="93"/>
      <c r="G115" s="93"/>
      <c r="H115" s="93"/>
      <c r="I115" s="93"/>
      <c r="J115" s="93"/>
      <c r="K115" s="94"/>
    </row>
    <row r="116" spans="2:11" ht="5.15" customHeight="1" x14ac:dyDescent="0.25"/>
    <row r="117" spans="2:11" ht="5.15" customHeight="1" x14ac:dyDescent="0.25"/>
    <row r="118" spans="2:11" ht="14.15" customHeight="1" x14ac:dyDescent="0.3">
      <c r="B118" s="128" t="s">
        <v>907</v>
      </c>
      <c r="C118" s="125"/>
      <c r="D118" s="125"/>
      <c r="E118" s="125"/>
      <c r="F118" s="125"/>
      <c r="G118" s="125"/>
      <c r="H118" s="125"/>
      <c r="I118" s="70"/>
      <c r="J118" s="69"/>
    </row>
    <row r="119" spans="2:11" x14ac:dyDescent="0.25">
      <c r="B119" s="87"/>
      <c r="C119" s="88"/>
      <c r="D119" s="88"/>
      <c r="E119" s="88"/>
      <c r="F119" s="88"/>
      <c r="G119" s="88"/>
      <c r="H119" s="88"/>
      <c r="I119" s="88"/>
      <c r="J119" s="88"/>
      <c r="K119" s="89"/>
    </row>
    <row r="120" spans="2:11" x14ac:dyDescent="0.25">
      <c r="B120" s="90"/>
      <c r="K120" s="91"/>
    </row>
    <row r="121" spans="2:11" x14ac:dyDescent="0.25">
      <c r="B121" s="90"/>
      <c r="K121" s="91"/>
    </row>
    <row r="122" spans="2:11" x14ac:dyDescent="0.25">
      <c r="B122" s="90"/>
      <c r="K122" s="91"/>
    </row>
    <row r="123" spans="2:11" x14ac:dyDescent="0.25">
      <c r="B123" s="90"/>
      <c r="K123" s="91"/>
    </row>
    <row r="124" spans="2:11" x14ac:dyDescent="0.25">
      <c r="B124" s="90"/>
      <c r="K124" s="91"/>
    </row>
    <row r="125" spans="2:11" x14ac:dyDescent="0.25">
      <c r="B125" s="90"/>
      <c r="K125" s="91"/>
    </row>
    <row r="126" spans="2:11" x14ac:dyDescent="0.25">
      <c r="B126" s="90"/>
      <c r="K126" s="91"/>
    </row>
    <row r="127" spans="2:11" x14ac:dyDescent="0.25">
      <c r="B127" s="90"/>
      <c r="K127" s="91"/>
    </row>
    <row r="128" spans="2:11" x14ac:dyDescent="0.25">
      <c r="B128" s="90"/>
      <c r="K128" s="91"/>
    </row>
    <row r="129" spans="2:11" x14ac:dyDescent="0.25">
      <c r="B129" s="90"/>
      <c r="K129" s="91"/>
    </row>
    <row r="130" spans="2:11" x14ac:dyDescent="0.25">
      <c r="B130" s="90"/>
      <c r="K130" s="91"/>
    </row>
    <row r="131" spans="2:11" x14ac:dyDescent="0.25">
      <c r="B131" s="90"/>
      <c r="K131" s="91"/>
    </row>
    <row r="132" spans="2:11" x14ac:dyDescent="0.25">
      <c r="B132" s="90"/>
      <c r="K132" s="91"/>
    </row>
    <row r="133" spans="2:11" x14ac:dyDescent="0.25">
      <c r="B133" s="90"/>
      <c r="K133" s="91"/>
    </row>
    <row r="134" spans="2:11" x14ac:dyDescent="0.25">
      <c r="B134" s="90"/>
      <c r="K134" s="91"/>
    </row>
    <row r="135" spans="2:11" x14ac:dyDescent="0.25">
      <c r="B135" s="90"/>
      <c r="K135" s="91"/>
    </row>
    <row r="136" spans="2:11" x14ac:dyDescent="0.25">
      <c r="B136" s="90"/>
      <c r="K136" s="91"/>
    </row>
    <row r="137" spans="2:11" x14ac:dyDescent="0.25">
      <c r="B137" s="90"/>
      <c r="K137" s="91"/>
    </row>
    <row r="138" spans="2:11" x14ac:dyDescent="0.25">
      <c r="B138" s="90"/>
      <c r="K138" s="91"/>
    </row>
    <row r="139" spans="2:11" x14ac:dyDescent="0.25">
      <c r="B139" s="90"/>
      <c r="K139" s="91"/>
    </row>
    <row r="140" spans="2:11" x14ac:dyDescent="0.25">
      <c r="B140" s="90"/>
      <c r="K140" s="91"/>
    </row>
    <row r="141" spans="2:11" x14ac:dyDescent="0.25">
      <c r="B141" s="90"/>
      <c r="K141" s="91"/>
    </row>
    <row r="142" spans="2:11" x14ac:dyDescent="0.25">
      <c r="B142" s="90"/>
      <c r="K142" s="91"/>
    </row>
    <row r="143" spans="2:11" x14ac:dyDescent="0.25">
      <c r="B143" s="92"/>
      <c r="C143" s="93"/>
      <c r="D143" s="93"/>
      <c r="E143" s="93"/>
      <c r="F143" s="93"/>
      <c r="G143" s="93"/>
      <c r="H143" s="93"/>
      <c r="I143" s="93"/>
      <c r="J143" s="93"/>
      <c r="K143" s="94"/>
    </row>
    <row r="144" spans="2:11" ht="5.15" customHeight="1" x14ac:dyDescent="0.25"/>
    <row r="145" spans="2:11" ht="5.15" customHeight="1" x14ac:dyDescent="0.25"/>
    <row r="146" spans="2:11" ht="14.15" customHeight="1" x14ac:dyDescent="0.3">
      <c r="B146" s="128" t="s">
        <v>908</v>
      </c>
      <c r="C146" s="125"/>
      <c r="D146" s="125"/>
      <c r="E146" s="125"/>
      <c r="F146" s="125"/>
      <c r="G146" s="125"/>
      <c r="H146" s="125"/>
      <c r="J146" s="69"/>
    </row>
    <row r="147" spans="2:11" x14ac:dyDescent="0.25">
      <c r="B147" s="87"/>
      <c r="C147" s="88"/>
      <c r="D147" s="88"/>
      <c r="E147" s="88"/>
      <c r="F147" s="88"/>
      <c r="G147" s="88"/>
      <c r="H147" s="88"/>
      <c r="I147" s="88"/>
      <c r="J147" s="88"/>
      <c r="K147" s="89"/>
    </row>
    <row r="148" spans="2:11" x14ac:dyDescent="0.25">
      <c r="B148" s="90"/>
      <c r="K148" s="91"/>
    </row>
    <row r="149" spans="2:11" x14ac:dyDescent="0.25">
      <c r="B149" s="90"/>
      <c r="K149" s="91"/>
    </row>
    <row r="150" spans="2:11" x14ac:dyDescent="0.25">
      <c r="B150" s="90"/>
      <c r="K150" s="91"/>
    </row>
    <row r="151" spans="2:11" x14ac:dyDescent="0.25">
      <c r="B151" s="90"/>
      <c r="K151" s="91"/>
    </row>
    <row r="152" spans="2:11" x14ac:dyDescent="0.25">
      <c r="B152" s="90"/>
      <c r="K152" s="91"/>
    </row>
    <row r="153" spans="2:11" x14ac:dyDescent="0.25">
      <c r="B153" s="90"/>
      <c r="K153" s="91"/>
    </row>
    <row r="154" spans="2:11" x14ac:dyDescent="0.25">
      <c r="B154" s="90"/>
      <c r="K154" s="91"/>
    </row>
    <row r="155" spans="2:11" x14ac:dyDescent="0.25">
      <c r="B155" s="90"/>
      <c r="K155" s="91"/>
    </row>
    <row r="156" spans="2:11" x14ac:dyDescent="0.25">
      <c r="B156" s="90"/>
      <c r="K156" s="91"/>
    </row>
    <row r="157" spans="2:11" x14ac:dyDescent="0.25">
      <c r="B157" s="90"/>
      <c r="K157" s="91"/>
    </row>
    <row r="158" spans="2:11" x14ac:dyDescent="0.25">
      <c r="B158" s="90"/>
      <c r="K158" s="91"/>
    </row>
    <row r="159" spans="2:11" x14ac:dyDescent="0.25">
      <c r="B159" s="90"/>
      <c r="K159" s="91"/>
    </row>
    <row r="160" spans="2:11" x14ac:dyDescent="0.25">
      <c r="B160" s="90"/>
      <c r="K160" s="91"/>
    </row>
    <row r="161" spans="2:11" x14ac:dyDescent="0.25">
      <c r="B161" s="90"/>
      <c r="K161" s="91"/>
    </row>
    <row r="162" spans="2:11" x14ac:dyDescent="0.25">
      <c r="B162" s="90"/>
      <c r="K162" s="91"/>
    </row>
    <row r="163" spans="2:11" x14ac:dyDescent="0.25">
      <c r="B163" s="90"/>
      <c r="K163" s="91"/>
    </row>
    <row r="164" spans="2:11" x14ac:dyDescent="0.25">
      <c r="B164" s="90"/>
      <c r="K164" s="91"/>
    </row>
    <row r="165" spans="2:11" x14ac:dyDescent="0.25">
      <c r="B165" s="90"/>
      <c r="K165" s="91"/>
    </row>
    <row r="166" spans="2:11" x14ac:dyDescent="0.25">
      <c r="B166" s="90"/>
      <c r="K166" s="91"/>
    </row>
    <row r="167" spans="2:11" x14ac:dyDescent="0.25">
      <c r="B167" s="90"/>
      <c r="K167" s="91"/>
    </row>
    <row r="168" spans="2:11" x14ac:dyDescent="0.25">
      <c r="B168" s="90"/>
      <c r="K168" s="91"/>
    </row>
    <row r="169" spans="2:11" x14ac:dyDescent="0.25">
      <c r="B169" s="90"/>
      <c r="K169" s="91"/>
    </row>
    <row r="170" spans="2:11" x14ac:dyDescent="0.25">
      <c r="B170" s="90"/>
      <c r="K170" s="91"/>
    </row>
    <row r="171" spans="2:11" x14ac:dyDescent="0.25">
      <c r="B171" s="92"/>
      <c r="C171" s="93"/>
      <c r="D171" s="93"/>
      <c r="E171" s="93"/>
      <c r="F171" s="93"/>
      <c r="G171" s="93"/>
      <c r="H171" s="93"/>
      <c r="I171" s="93"/>
      <c r="J171" s="93"/>
      <c r="K171" s="94"/>
    </row>
    <row r="172" spans="2:11" ht="5.15" customHeight="1" x14ac:dyDescent="0.25"/>
    <row r="173" spans="2:11" ht="5.15" customHeight="1" x14ac:dyDescent="0.25"/>
    <row r="174" spans="2:11" ht="14" x14ac:dyDescent="0.3">
      <c r="B174" s="128" t="s">
        <v>920</v>
      </c>
      <c r="C174" s="22"/>
      <c r="D174" s="22"/>
      <c r="E174" s="22"/>
      <c r="F174" s="22"/>
      <c r="G174" s="22"/>
      <c r="H174" s="22"/>
      <c r="I174" s="22"/>
      <c r="J174" s="69"/>
    </row>
    <row r="175" spans="2:11" x14ac:dyDescent="0.25">
      <c r="B175" s="87"/>
      <c r="C175" s="88"/>
      <c r="D175" s="88"/>
      <c r="E175" s="88"/>
      <c r="F175" s="88"/>
      <c r="G175" s="88"/>
      <c r="H175" s="88"/>
      <c r="I175" s="88"/>
      <c r="J175" s="88"/>
      <c r="K175" s="89"/>
    </row>
    <row r="176" spans="2:11" x14ac:dyDescent="0.25">
      <c r="B176" s="90"/>
      <c r="K176" s="91"/>
    </row>
    <row r="177" spans="2:13" x14ac:dyDescent="0.25">
      <c r="B177" s="90"/>
      <c r="K177" s="91"/>
    </row>
    <row r="178" spans="2:13" x14ac:dyDescent="0.25">
      <c r="B178" s="90"/>
      <c r="K178" s="91"/>
    </row>
    <row r="179" spans="2:13" x14ac:dyDescent="0.25">
      <c r="B179" s="90"/>
      <c r="K179" s="91"/>
    </row>
    <row r="180" spans="2:13" x14ac:dyDescent="0.25">
      <c r="B180" s="90"/>
      <c r="K180" s="91"/>
    </row>
    <row r="181" spans="2:13" x14ac:dyDescent="0.25">
      <c r="B181" s="90"/>
      <c r="K181" s="91"/>
    </row>
    <row r="182" spans="2:13" x14ac:dyDescent="0.25">
      <c r="B182" s="90"/>
      <c r="K182" s="91"/>
    </row>
    <row r="183" spans="2:13" x14ac:dyDescent="0.25">
      <c r="B183" s="90"/>
      <c r="K183" s="91"/>
    </row>
    <row r="184" spans="2:13" x14ac:dyDescent="0.25">
      <c r="B184" s="90"/>
      <c r="K184" s="91"/>
    </row>
    <row r="185" spans="2:13" x14ac:dyDescent="0.25">
      <c r="B185" s="90"/>
      <c r="K185" s="91"/>
    </row>
    <row r="186" spans="2:13" x14ac:dyDescent="0.25">
      <c r="B186" s="90"/>
      <c r="K186" s="91"/>
    </row>
    <row r="187" spans="2:13" x14ac:dyDescent="0.25">
      <c r="B187" s="90"/>
      <c r="K187" s="91"/>
    </row>
    <row r="188" spans="2:13" x14ac:dyDescent="0.25">
      <c r="B188" s="90"/>
      <c r="K188" s="91"/>
    </row>
    <row r="189" spans="2:13" x14ac:dyDescent="0.25">
      <c r="B189" s="90"/>
      <c r="K189" s="91"/>
    </row>
    <row r="190" spans="2:13" x14ac:dyDescent="0.25">
      <c r="B190" s="90"/>
      <c r="K190" s="91"/>
    </row>
    <row r="191" spans="2:13" x14ac:dyDescent="0.25">
      <c r="B191" s="90"/>
      <c r="K191" s="91"/>
    </row>
    <row r="192" spans="2:13" ht="14" x14ac:dyDescent="0.3">
      <c r="B192" s="90"/>
      <c r="K192" s="91"/>
      <c r="L192" s="69"/>
      <c r="M192" s="69"/>
    </row>
    <row r="193" spans="2:13" x14ac:dyDescent="0.25">
      <c r="B193" s="90"/>
      <c r="K193" s="91"/>
      <c r="L193" s="22"/>
      <c r="M193" s="22"/>
    </row>
    <row r="194" spans="2:13" x14ac:dyDescent="0.25">
      <c r="B194" s="90"/>
      <c r="K194" s="91"/>
      <c r="L194" s="22"/>
      <c r="M194" s="22"/>
    </row>
    <row r="195" spans="2:13" x14ac:dyDescent="0.25">
      <c r="B195" s="90"/>
      <c r="K195" s="91"/>
      <c r="L195" s="22"/>
      <c r="M195" s="22"/>
    </row>
    <row r="196" spans="2:13" x14ac:dyDescent="0.25">
      <c r="B196" s="90"/>
      <c r="K196" s="91"/>
      <c r="L196" s="22"/>
      <c r="M196" s="22"/>
    </row>
    <row r="197" spans="2:13" x14ac:dyDescent="0.25">
      <c r="B197" s="90"/>
      <c r="K197" s="91"/>
    </row>
    <row r="198" spans="2:13" x14ac:dyDescent="0.25">
      <c r="B198" s="90"/>
      <c r="K198" s="91"/>
    </row>
    <row r="199" spans="2:13" x14ac:dyDescent="0.25">
      <c r="B199" s="92"/>
      <c r="C199" s="93"/>
      <c r="D199" s="93"/>
      <c r="E199" s="93"/>
      <c r="F199" s="93"/>
      <c r="G199" s="93"/>
      <c r="H199" s="93"/>
      <c r="I199" s="93"/>
      <c r="J199" s="93"/>
      <c r="K199" s="94"/>
    </row>
    <row r="200" spans="2:13" ht="5.15" customHeight="1" x14ac:dyDescent="0.25"/>
    <row r="201" spans="2:13" ht="5.15" customHeight="1" x14ac:dyDescent="0.25"/>
    <row r="202" spans="2:13" ht="13" x14ac:dyDescent="0.3">
      <c r="B202" s="128" t="s">
        <v>901</v>
      </c>
    </row>
    <row r="203" spans="2:13" x14ac:dyDescent="0.25">
      <c r="B203" s="87"/>
      <c r="C203" s="88"/>
      <c r="D203" s="88"/>
      <c r="E203" s="88"/>
      <c r="F203" s="116" t="s">
        <v>8</v>
      </c>
      <c r="G203" s="116" t="s">
        <v>1</v>
      </c>
      <c r="H203" s="116" t="s">
        <v>0</v>
      </c>
      <c r="I203" s="116" t="s">
        <v>2</v>
      </c>
      <c r="J203" s="88"/>
      <c r="K203" s="89"/>
    </row>
    <row r="204" spans="2:13" ht="14" x14ac:dyDescent="0.3">
      <c r="B204" s="131" t="s">
        <v>14</v>
      </c>
      <c r="F204" s="132" cm="1">
        <f t="array" ref="F204:I204">REVERSE_COLS('Escalators by density'!Q17:T17)</f>
        <v>0.03</v>
      </c>
      <c r="G204" s="132">
        <v>0.03</v>
      </c>
      <c r="H204" s="132">
        <v>0.03</v>
      </c>
      <c r="I204" s="132">
        <v>0.03</v>
      </c>
      <c r="K204" s="91"/>
    </row>
    <row r="205" spans="2:13" ht="14" x14ac:dyDescent="0.3">
      <c r="B205" s="131" t="s">
        <v>17</v>
      </c>
      <c r="F205" s="132" cm="1">
        <f t="array" ref="F205:I205">REVERSE_COLS('Escalators by density'!W17:Z17)</f>
        <v>0.04</v>
      </c>
      <c r="G205" s="132">
        <v>0.03</v>
      </c>
      <c r="H205" s="132">
        <v>0.03</v>
      </c>
      <c r="I205" s="132">
        <v>0.03</v>
      </c>
      <c r="K205" s="91"/>
    </row>
    <row r="206" spans="2:13" ht="14" x14ac:dyDescent="0.3">
      <c r="B206" s="131" t="s">
        <v>13</v>
      </c>
      <c r="F206" s="132" cm="1">
        <f t="array" ref="F206:I206">REVERSE_COLS('Escalators by density'!K17:N17)</f>
        <v>0.03</v>
      </c>
      <c r="G206" s="132">
        <v>0.03</v>
      </c>
      <c r="H206" s="132">
        <v>0.03</v>
      </c>
      <c r="I206" s="132">
        <v>0.03</v>
      </c>
      <c r="K206" s="91"/>
    </row>
    <row r="207" spans="2:13" x14ac:dyDescent="0.25">
      <c r="B207" s="92"/>
      <c r="C207" s="93"/>
      <c r="D207" s="93"/>
      <c r="E207" s="93"/>
      <c r="F207" s="93"/>
      <c r="G207" s="93"/>
      <c r="H207" s="93"/>
      <c r="I207" s="93"/>
      <c r="J207" s="93"/>
      <c r="K207" s="9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E9A7-51CA-4954-B1EA-C0C479915DA1}">
  <dimension ref="B3:W37"/>
  <sheetViews>
    <sheetView showGridLines="0" zoomScaleNormal="100" workbookViewId="0"/>
  </sheetViews>
  <sheetFormatPr defaultColWidth="9.09765625" defaultRowHeight="20.149999999999999" customHeight="1" x14ac:dyDescent="0.25"/>
  <cols>
    <col min="1" max="1" width="2.09765625" style="22" customWidth="1"/>
    <col min="2" max="13" width="9.09765625" style="22"/>
    <col min="14" max="14" width="11.296875" style="22" customWidth="1"/>
    <col min="15" max="27" width="9.09765625" style="22"/>
    <col min="28" max="28" width="14.69921875" style="22" customWidth="1"/>
    <col min="29" max="16384" width="9.09765625" style="22"/>
  </cols>
  <sheetData>
    <row r="3" spans="2:23" ht="20.149999999999999" customHeight="1" x14ac:dyDescent="0.4">
      <c r="B3" s="127" t="s">
        <v>870</v>
      </c>
      <c r="C3"/>
      <c r="D3"/>
      <c r="E3"/>
      <c r="F3"/>
      <c r="G3"/>
      <c r="H3"/>
    </row>
    <row r="4" spans="2:23" ht="20.149999999999999" customHeight="1" x14ac:dyDescent="0.4">
      <c r="B4" s="127"/>
      <c r="C4"/>
      <c r="D4"/>
      <c r="E4"/>
      <c r="F4"/>
      <c r="G4"/>
      <c r="H4"/>
    </row>
    <row r="5" spans="2:23" ht="20.149999999999999" customHeight="1" x14ac:dyDescent="0.25">
      <c r="B5" s="253" t="s">
        <v>959</v>
      </c>
      <c r="C5" s="254"/>
      <c r="D5" s="254"/>
      <c r="E5" s="254"/>
      <c r="F5" s="254"/>
      <c r="G5" s="254"/>
      <c r="H5" s="254"/>
      <c r="I5" s="254"/>
      <c r="J5" s="254"/>
      <c r="K5" s="254"/>
      <c r="L5" s="255"/>
    </row>
    <row r="6" spans="2:23" ht="20.149999999999999" customHeight="1" x14ac:dyDescent="0.25">
      <c r="B6" s="256"/>
      <c r="C6" s="257"/>
      <c r="D6" s="257"/>
      <c r="E6" s="257"/>
      <c r="F6" s="257"/>
      <c r="G6" s="257"/>
      <c r="H6" s="257"/>
      <c r="I6" s="257"/>
      <c r="J6" s="257"/>
      <c r="K6" s="257"/>
      <c r="L6" s="258"/>
    </row>
    <row r="7" spans="2:23" ht="20.149999999999999" customHeight="1" x14ac:dyDescent="0.25">
      <c r="B7" s="256"/>
      <c r="C7" s="257"/>
      <c r="D7" s="257"/>
      <c r="E7" s="257"/>
      <c r="F7" s="257"/>
      <c r="G7" s="257"/>
      <c r="H7" s="257"/>
      <c r="I7" s="257"/>
      <c r="J7" s="257"/>
      <c r="K7" s="257"/>
      <c r="L7" s="258"/>
    </row>
    <row r="8" spans="2:23" ht="20.149999999999999" customHeight="1" x14ac:dyDescent="0.25">
      <c r="B8" s="256"/>
      <c r="C8" s="257"/>
      <c r="D8" s="257"/>
      <c r="E8" s="257"/>
      <c r="F8" s="257"/>
      <c r="G8" s="257"/>
      <c r="H8" s="257"/>
      <c r="I8" s="257"/>
      <c r="J8" s="257"/>
      <c r="K8" s="257"/>
      <c r="L8" s="258"/>
    </row>
    <row r="9" spans="2:23" ht="20.149999999999999" customHeight="1" x14ac:dyDescent="0.25">
      <c r="B9" s="256"/>
      <c r="C9" s="257"/>
      <c r="D9" s="257"/>
      <c r="E9" s="257"/>
      <c r="F9" s="257"/>
      <c r="G9" s="257"/>
      <c r="H9" s="257"/>
      <c r="I9" s="257"/>
      <c r="J9" s="257"/>
      <c r="K9" s="257"/>
      <c r="L9" s="258"/>
    </row>
    <row r="10" spans="2:23" ht="20.149999999999999" customHeight="1" x14ac:dyDescent="0.25">
      <c r="B10" s="256"/>
      <c r="C10" s="257"/>
      <c r="D10" s="257"/>
      <c r="E10" s="257"/>
      <c r="F10" s="257"/>
      <c r="G10" s="257"/>
      <c r="H10" s="257"/>
      <c r="I10" s="257"/>
      <c r="J10" s="257"/>
      <c r="K10" s="257"/>
      <c r="L10" s="258"/>
    </row>
    <row r="11" spans="2:23" ht="20.149999999999999" customHeight="1" x14ac:dyDescent="0.3">
      <c r="B11" s="203" t="s">
        <v>928</v>
      </c>
      <c r="L11" s="114"/>
    </row>
    <row r="12" spans="2:23" ht="20.149999999999999" customHeight="1" x14ac:dyDescent="0.25">
      <c r="B12" s="144"/>
      <c r="L12" s="114"/>
      <c r="M12" s="200"/>
      <c r="N12" s="201"/>
      <c r="O12" s="201"/>
      <c r="P12" s="201"/>
      <c r="Q12" s="201"/>
      <c r="R12" s="201"/>
      <c r="S12" s="201"/>
      <c r="T12" s="201"/>
      <c r="U12" s="201"/>
      <c r="V12" s="201"/>
      <c r="W12" s="201"/>
    </row>
    <row r="13" spans="2:23" ht="19.5" customHeight="1" x14ac:dyDescent="0.25">
      <c r="B13" s="144"/>
      <c r="L13" s="114"/>
      <c r="M13" s="202"/>
      <c r="W13" s="201"/>
    </row>
    <row r="14" spans="2:23" ht="21" customHeight="1" x14ac:dyDescent="0.25">
      <c r="B14" s="144"/>
      <c r="L14" s="114"/>
      <c r="M14" s="202"/>
      <c r="W14" s="201"/>
    </row>
    <row r="15" spans="2:23" ht="20.149999999999999" customHeight="1" x14ac:dyDescent="0.25">
      <c r="B15" s="144"/>
      <c r="L15" s="114"/>
      <c r="M15" s="202"/>
      <c r="W15" s="201"/>
    </row>
    <row r="16" spans="2:23" ht="20.149999999999999" customHeight="1" x14ac:dyDescent="0.25">
      <c r="B16" s="144"/>
      <c r="L16" s="114"/>
      <c r="M16" s="202"/>
      <c r="W16" s="201"/>
    </row>
    <row r="17" spans="2:23" ht="20.149999999999999" customHeight="1" x14ac:dyDescent="0.25">
      <c r="B17" s="144"/>
      <c r="L17" s="114"/>
      <c r="M17" s="202"/>
      <c r="W17" s="201"/>
    </row>
    <row r="18" spans="2:23" ht="20.149999999999999" customHeight="1" x14ac:dyDescent="0.25">
      <c r="B18" s="144"/>
      <c r="L18" s="114"/>
      <c r="M18" s="202"/>
      <c r="W18" s="201"/>
    </row>
    <row r="19" spans="2:23" ht="20.149999999999999" customHeight="1" x14ac:dyDescent="0.25">
      <c r="B19" s="144"/>
      <c r="L19" s="114"/>
      <c r="M19" s="201"/>
      <c r="N19" s="201"/>
      <c r="O19" s="201"/>
      <c r="P19" s="200"/>
      <c r="Q19" s="200"/>
      <c r="R19" s="200"/>
      <c r="S19" s="200"/>
      <c r="T19" s="200"/>
      <c r="U19" s="200"/>
      <c r="V19" s="200"/>
      <c r="W19" s="201"/>
    </row>
    <row r="20" spans="2:23" ht="20.149999999999999" customHeight="1" x14ac:dyDescent="0.25">
      <c r="B20" s="144"/>
      <c r="L20" s="114"/>
    </row>
    <row r="21" spans="2:23" ht="20.149999999999999" customHeight="1" x14ac:dyDescent="0.25">
      <c r="B21" s="144"/>
      <c r="L21" s="114"/>
    </row>
    <row r="22" spans="2:23" ht="20.149999999999999" customHeight="1" x14ac:dyDescent="0.25">
      <c r="B22" s="144"/>
      <c r="L22" s="114"/>
    </row>
    <row r="23" spans="2:23" ht="20.149999999999999" customHeight="1" x14ac:dyDescent="0.25">
      <c r="B23" s="144"/>
      <c r="L23" s="114"/>
    </row>
    <row r="24" spans="2:23" ht="20.149999999999999" customHeight="1" x14ac:dyDescent="0.25">
      <c r="B24" s="144"/>
      <c r="L24" s="114"/>
    </row>
    <row r="25" spans="2:23" ht="20.149999999999999" customHeight="1" x14ac:dyDescent="0.25">
      <c r="B25" s="144"/>
      <c r="L25" s="114"/>
    </row>
    <row r="26" spans="2:23" ht="20.149999999999999" customHeight="1" x14ac:dyDescent="0.25">
      <c r="B26" s="98"/>
      <c r="C26" s="101"/>
      <c r="D26" s="101"/>
      <c r="E26" s="101"/>
      <c r="F26" s="101"/>
      <c r="G26" s="101"/>
      <c r="H26" s="101"/>
      <c r="I26" s="101"/>
      <c r="J26" s="101"/>
      <c r="K26" s="101"/>
      <c r="L26" s="115"/>
    </row>
    <row r="27" spans="2:23" ht="5.15" customHeight="1" x14ac:dyDescent="0.25"/>
    <row r="28" spans="2:23" ht="5.15" customHeight="1" x14ac:dyDescent="0.25"/>
    <row r="29" spans="2:23" ht="20.149999999999999" customHeight="1" x14ac:dyDescent="0.3">
      <c r="B29" s="128" t="s">
        <v>882</v>
      </c>
    </row>
    <row r="30" spans="2:23" ht="20.149999999999999" customHeight="1" x14ac:dyDescent="0.25">
      <c r="B30" s="95"/>
      <c r="C30" s="88"/>
      <c r="D30" s="252" t="s">
        <v>869</v>
      </c>
      <c r="E30" s="252"/>
      <c r="F30" s="88"/>
      <c r="G30" s="252" t="s">
        <v>941</v>
      </c>
      <c r="H30" s="252"/>
      <c r="I30" s="88"/>
      <c r="J30" s="96"/>
      <c r="K30" s="96"/>
      <c r="L30" s="113"/>
    </row>
    <row r="31" spans="2:23" ht="20.149999999999999" customHeight="1" x14ac:dyDescent="0.25">
      <c r="B31" s="141" t="s">
        <v>817</v>
      </c>
      <c r="D31" s="22" cm="1">
        <f t="array" ref="D31">IFERROR(ROWS(_xlfn._xlws.FILTER('Lease data'!$J$7:$J$616,('Lease data'!$J$7:$J$616="Y")*('Lease data'!$K$7:$K$616=$B31))),0)</f>
        <v>310</v>
      </c>
      <c r="E31" s="61">
        <f>D31/$D$36</f>
        <v>0.50819672131147542</v>
      </c>
      <c r="G31" s="22">
        <v>1475</v>
      </c>
      <c r="H31" s="61">
        <f>G31/$G$36</f>
        <v>0.74987290289781394</v>
      </c>
      <c r="I31"/>
      <c r="L31" s="114"/>
    </row>
    <row r="32" spans="2:23" ht="20.149999999999999" customHeight="1" x14ac:dyDescent="0.25">
      <c r="B32" s="141" t="s">
        <v>818</v>
      </c>
      <c r="D32" s="22" cm="1">
        <f t="array" ref="D32">IFERROR(ROWS(_xlfn._xlws.FILTER('Lease data'!$J$7:$J$616,('Lease data'!$J$7:$J$616="Y")*('Lease data'!$K$7:$K$616=$B32))),0)</f>
        <v>108</v>
      </c>
      <c r="E32" s="61">
        <f>D32/$D$36</f>
        <v>0.17704918032786884</v>
      </c>
      <c r="G32" s="22">
        <v>277</v>
      </c>
      <c r="H32" s="61">
        <f>G32/$G$36</f>
        <v>0.14082358922216573</v>
      </c>
      <c r="I32"/>
      <c r="L32" s="114"/>
    </row>
    <row r="33" spans="2:12" ht="20.149999999999999" customHeight="1" x14ac:dyDescent="0.25">
      <c r="B33" s="141" t="s">
        <v>819</v>
      </c>
      <c r="D33" s="22" cm="1">
        <f t="array" ref="D33">IFERROR(ROWS(_xlfn._xlws.FILTER('Lease data'!$J$7:$J$616,('Lease data'!$J$7:$J$616="Y")*('Lease data'!$K$7:$K$616=$B33))),0)</f>
        <v>82</v>
      </c>
      <c r="E33" s="61">
        <f>D33/$D$36</f>
        <v>0.13442622950819672</v>
      </c>
      <c r="G33" s="22">
        <v>176</v>
      </c>
      <c r="H33" s="61">
        <f>G33/$G$36</f>
        <v>8.9476359938993388E-2</v>
      </c>
      <c r="I33"/>
      <c r="L33" s="114"/>
    </row>
    <row r="34" spans="2:12" ht="20.149999999999999" customHeight="1" x14ac:dyDescent="0.25">
      <c r="B34" s="141" t="s">
        <v>120</v>
      </c>
      <c r="D34" s="22" cm="1">
        <f t="array" ref="D34">IFERROR(ROWS(_xlfn._xlws.FILTER('Lease data'!$J$7:$J$616,('Lease data'!$J$7:$J$616="Y")*('Lease data'!$K$7:$K$616=$B34))),0)</f>
        <v>110</v>
      </c>
      <c r="E34" s="61">
        <f>D34/$D$36</f>
        <v>0.18032786885245902</v>
      </c>
      <c r="G34" s="22">
        <v>39</v>
      </c>
      <c r="H34" s="61">
        <f>G34/$G$36</f>
        <v>1.9827147941026944E-2</v>
      </c>
      <c r="I34"/>
      <c r="L34" s="114"/>
    </row>
    <row r="35" spans="2:12" ht="20.149999999999999" customHeight="1" x14ac:dyDescent="0.25">
      <c r="B35" s="141"/>
      <c r="I35"/>
      <c r="L35" s="114"/>
    </row>
    <row r="36" spans="2:12" ht="20.149999999999999" customHeight="1" x14ac:dyDescent="0.25">
      <c r="B36" s="141" t="s">
        <v>18</v>
      </c>
      <c r="D36" s="22">
        <f>'Fee schedule and report data'!J70</f>
        <v>610</v>
      </c>
      <c r="E36" s="197">
        <f>SUM(E31:E34)</f>
        <v>1</v>
      </c>
      <c r="G36" s="22">
        <v>1967</v>
      </c>
      <c r="H36" s="197">
        <f>SUM(H31:H34)</f>
        <v>1</v>
      </c>
      <c r="I36"/>
      <c r="L36" s="114"/>
    </row>
    <row r="37" spans="2:12" ht="20.149999999999999" customHeight="1" x14ac:dyDescent="0.25">
      <c r="B37" s="92"/>
      <c r="C37" s="93"/>
      <c r="D37" s="93"/>
      <c r="E37" s="101"/>
      <c r="F37" s="101"/>
      <c r="G37" s="101"/>
      <c r="H37" s="101"/>
      <c r="I37" s="93"/>
      <c r="J37" s="101"/>
      <c r="K37" s="101"/>
      <c r="L37" s="115"/>
    </row>
  </sheetData>
  <mergeCells count="3">
    <mergeCell ref="D30:E30"/>
    <mergeCell ref="G30:H30"/>
    <mergeCell ref="B5:L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F67E-F204-4CFD-B044-4411CD987E77}">
  <sheetPr>
    <tabColor theme="6" tint="0.39997558519241921"/>
  </sheetPr>
  <dimension ref="D10"/>
  <sheetViews>
    <sheetView showGridLines="0" workbookViewId="0"/>
  </sheetViews>
  <sheetFormatPr defaultRowHeight="11.5" x14ac:dyDescent="0.25"/>
  <sheetData>
    <row r="10" spans="4:4" ht="28" x14ac:dyDescent="0.6">
      <c r="D10" s="83" t="s">
        <v>896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BD82-F27B-4835-BDD4-1EA83B3455D4}">
  <sheetPr>
    <tabColor rgb="FF99CCFF"/>
  </sheetPr>
  <dimension ref="B3:AJ185"/>
  <sheetViews>
    <sheetView showGridLines="0" zoomScale="98" zoomScaleNormal="98" workbookViewId="0"/>
  </sheetViews>
  <sheetFormatPr defaultRowHeight="11.5" x14ac:dyDescent="0.25"/>
  <cols>
    <col min="1" max="1" width="2.09765625" customWidth="1"/>
    <col min="2" max="2" width="41.3984375" customWidth="1"/>
    <col min="3" max="3" width="24.8984375" customWidth="1"/>
    <col min="4" max="4" width="18.8984375" customWidth="1"/>
    <col min="5" max="5" width="15.8984375" customWidth="1"/>
    <col min="6" max="6" width="9.8984375" bestFit="1" customWidth="1"/>
    <col min="12" max="12" width="7.59765625" customWidth="1"/>
    <col min="13" max="13" width="17.8984375" customWidth="1"/>
    <col min="15" max="15" width="12.09765625" customWidth="1"/>
    <col min="23" max="23" width="10.8984375" customWidth="1"/>
    <col min="25" max="25" width="18" customWidth="1"/>
    <col min="34" max="34" width="40" customWidth="1"/>
    <col min="35" max="35" width="15.09765625" style="60" customWidth="1"/>
    <col min="36" max="36" width="14.59765625" style="60" customWidth="1"/>
    <col min="41" max="41" width="15.296875" customWidth="1"/>
    <col min="45" max="45" width="13" customWidth="1"/>
  </cols>
  <sheetData>
    <row r="3" spans="2:31" ht="20.25" customHeight="1" x14ac:dyDescent="0.4">
      <c r="B3" s="127" t="s">
        <v>797</v>
      </c>
      <c r="D3" s="127"/>
      <c r="E3" s="127"/>
      <c r="F3" s="127"/>
    </row>
    <row r="4" spans="2:31" x14ac:dyDescent="0.25">
      <c r="Z4" s="22"/>
      <c r="AA4" s="22"/>
      <c r="AB4" s="22"/>
      <c r="AC4" s="22"/>
      <c r="AD4" s="22"/>
      <c r="AE4" s="22"/>
    </row>
    <row r="5" spans="2:31" x14ac:dyDescent="0.25">
      <c r="B5" s="93" t="s">
        <v>904</v>
      </c>
      <c r="C5" s="93"/>
      <c r="D5" s="93"/>
      <c r="E5" s="93"/>
      <c r="F5" s="93"/>
      <c r="G5" s="93"/>
      <c r="H5" s="93"/>
      <c r="I5" s="93"/>
      <c r="J5" s="93"/>
      <c r="K5" s="134" t="s">
        <v>905</v>
      </c>
      <c r="Z5" s="22"/>
      <c r="AA5" s="22"/>
      <c r="AB5" s="22"/>
      <c r="AC5" s="22"/>
      <c r="AD5" s="22"/>
      <c r="AE5" s="22"/>
    </row>
    <row r="6" spans="2:31" x14ac:dyDescent="0.25">
      <c r="B6" t="str">
        <f>B12</f>
        <v>Table 1: Criteria for including sites in our sample</v>
      </c>
      <c r="K6">
        <f>ROW(B12)</f>
        <v>12</v>
      </c>
      <c r="Z6" s="22"/>
      <c r="AA6" s="22"/>
      <c r="AB6" s="22"/>
      <c r="AC6" s="22"/>
      <c r="AD6" s="22"/>
      <c r="AE6" s="22"/>
    </row>
    <row r="7" spans="2:31" x14ac:dyDescent="0.25">
      <c r="B7" t="str">
        <f>B27</f>
        <v>Table 2: Historical and projected CPI</v>
      </c>
      <c r="K7">
        <f>ROW(B27)</f>
        <v>27</v>
      </c>
      <c r="Z7" s="22"/>
      <c r="AA7" s="22"/>
      <c r="AB7" s="22"/>
      <c r="AC7" s="22"/>
      <c r="AD7" s="22"/>
      <c r="AE7" s="22"/>
    </row>
    <row r="8" spans="2:31" x14ac:dyDescent="0.25">
      <c r="B8" t="str">
        <f>B96</f>
        <v>Table 3: LGAs that comprise the Sydney and High location categories</v>
      </c>
      <c r="K8">
        <f>ROW(B96)</f>
        <v>96</v>
      </c>
      <c r="Z8" s="22"/>
      <c r="AA8" s="22"/>
      <c r="AB8" s="22"/>
      <c r="AC8" s="22"/>
      <c r="AD8" s="22"/>
      <c r="AE8" s="22"/>
    </row>
    <row r="9" spans="2:31" x14ac:dyDescent="0.25">
      <c r="B9" s="93" t="str">
        <f>B138</f>
        <v>Table 4: Classifying sites by density category</v>
      </c>
      <c r="C9" s="93"/>
      <c r="D9" s="93"/>
      <c r="E9" s="93"/>
      <c r="F9" s="93"/>
      <c r="G9" s="93"/>
      <c r="H9" s="93"/>
      <c r="I9" s="93"/>
      <c r="J9" s="93"/>
      <c r="K9" s="93">
        <f>ROW(B138)</f>
        <v>138</v>
      </c>
      <c r="T9" s="22"/>
      <c r="U9" s="22"/>
      <c r="V9" s="22"/>
      <c r="W9" s="22"/>
      <c r="X9" s="22"/>
      <c r="Y9" s="22"/>
      <c r="AA9" s="22"/>
      <c r="AB9" s="22"/>
      <c r="AC9" s="22"/>
      <c r="AD9" s="22"/>
    </row>
    <row r="12" spans="2:31" ht="13" x14ac:dyDescent="0.3">
      <c r="B12" s="128" t="s">
        <v>924</v>
      </c>
    </row>
    <row r="13" spans="2:31" x14ac:dyDescent="0.25">
      <c r="B13" s="139" t="s">
        <v>911</v>
      </c>
      <c r="C13" s="88"/>
      <c r="D13" s="88"/>
      <c r="E13" s="88"/>
      <c r="F13" s="88"/>
      <c r="G13" s="88"/>
      <c r="H13" s="88"/>
      <c r="I13" s="88"/>
      <c r="J13" s="88"/>
      <c r="K13" s="88"/>
      <c r="L13" s="88"/>
      <c r="M13" s="89"/>
    </row>
    <row r="14" spans="2:31" ht="13.5" customHeight="1" x14ac:dyDescent="0.25">
      <c r="B14" s="140" t="s">
        <v>912</v>
      </c>
      <c r="D14" s="137"/>
      <c r="E14" s="137"/>
      <c r="F14" s="137"/>
      <c r="G14" s="137"/>
      <c r="H14" s="137"/>
      <c r="I14" s="137"/>
      <c r="K14" s="22"/>
      <c r="L14" s="22"/>
      <c r="M14" s="91"/>
    </row>
    <row r="15" spans="2:31" x14ac:dyDescent="0.25">
      <c r="B15" s="90" t="s">
        <v>923</v>
      </c>
      <c r="C15" s="137"/>
      <c r="D15" s="137"/>
      <c r="E15" s="137"/>
      <c r="F15" s="137"/>
      <c r="G15" s="137"/>
      <c r="H15" s="137"/>
      <c r="I15" s="137"/>
      <c r="K15" s="22"/>
      <c r="L15" s="22"/>
      <c r="M15" s="91"/>
    </row>
    <row r="16" spans="2:31" x14ac:dyDescent="0.25">
      <c r="B16" s="141" t="s">
        <v>913</v>
      </c>
      <c r="C16" s="137"/>
      <c r="D16" s="137"/>
      <c r="E16" s="137"/>
      <c r="F16" s="137"/>
      <c r="G16" s="137"/>
      <c r="H16" s="137"/>
      <c r="I16" s="137"/>
      <c r="K16" s="22"/>
      <c r="L16" s="22"/>
      <c r="M16" s="91"/>
    </row>
    <row r="17" spans="2:31" ht="12" customHeight="1" x14ac:dyDescent="0.25">
      <c r="B17" s="90" t="s">
        <v>914</v>
      </c>
      <c r="F17" s="137"/>
      <c r="G17" s="137"/>
      <c r="H17" s="137"/>
      <c r="I17" s="137"/>
      <c r="K17" s="22"/>
      <c r="L17" s="22"/>
      <c r="M17" s="91"/>
    </row>
    <row r="18" spans="2:31" ht="5.15" customHeight="1" x14ac:dyDescent="0.25">
      <c r="B18" s="90"/>
      <c r="K18" s="22"/>
      <c r="L18" s="22"/>
      <c r="M18" s="91"/>
    </row>
    <row r="19" spans="2:31" x14ac:dyDescent="0.25">
      <c r="B19" s="103" t="s">
        <v>915</v>
      </c>
      <c r="K19" s="22"/>
      <c r="L19" s="23"/>
      <c r="M19" s="91"/>
    </row>
    <row r="20" spans="2:31" x14ac:dyDescent="0.25">
      <c r="B20" s="90" t="s">
        <v>874</v>
      </c>
      <c r="K20" s="22"/>
      <c r="L20" s="22"/>
      <c r="M20" s="91"/>
    </row>
    <row r="21" spans="2:31" x14ac:dyDescent="0.25">
      <c r="B21" s="90"/>
      <c r="K21" s="22"/>
      <c r="L21" s="22"/>
      <c r="M21" s="91"/>
    </row>
    <row r="22" spans="2:31" x14ac:dyDescent="0.25">
      <c r="B22" s="90" t="s">
        <v>803</v>
      </c>
      <c r="E22" s="138">
        <v>44012</v>
      </c>
      <c r="K22" s="22"/>
      <c r="L22" s="22"/>
      <c r="M22" s="91"/>
    </row>
    <row r="23" spans="2:31" x14ac:dyDescent="0.25">
      <c r="B23" s="141" t="s">
        <v>804</v>
      </c>
      <c r="E23" s="138">
        <v>48030</v>
      </c>
      <c r="K23" s="22"/>
      <c r="L23" s="22"/>
      <c r="M23" s="91"/>
    </row>
    <row r="24" spans="2:31" x14ac:dyDescent="0.25">
      <c r="B24" s="92"/>
      <c r="C24" s="93"/>
      <c r="D24" s="93"/>
      <c r="E24" s="93"/>
      <c r="F24" s="93"/>
      <c r="G24" s="93"/>
      <c r="H24" s="93"/>
      <c r="I24" s="93"/>
      <c r="J24" s="93"/>
      <c r="K24" s="101"/>
      <c r="L24" s="101"/>
      <c r="M24" s="94"/>
    </row>
    <row r="25" spans="2:31" ht="4.5" customHeight="1" x14ac:dyDescent="0.25">
      <c r="K25" s="22"/>
      <c r="L25" s="22"/>
    </row>
    <row r="26" spans="2:31" ht="4.5" customHeight="1" x14ac:dyDescent="0.25">
      <c r="K26" s="22"/>
      <c r="L26" s="22"/>
    </row>
    <row r="27" spans="2:31" ht="13" x14ac:dyDescent="0.3">
      <c r="B27" s="128" t="s">
        <v>916</v>
      </c>
      <c r="K27" s="22"/>
      <c r="L27" s="22"/>
    </row>
    <row r="28" spans="2:31" ht="11.5" customHeight="1" x14ac:dyDescent="0.25">
      <c r="B28" s="253" t="s">
        <v>931</v>
      </c>
      <c r="C28" s="254"/>
      <c r="D28" s="254"/>
      <c r="E28" s="254"/>
      <c r="F28" s="254"/>
      <c r="G28" s="254"/>
      <c r="H28" s="254"/>
      <c r="I28" s="254"/>
      <c r="J28" s="254"/>
      <c r="K28" s="254"/>
      <c r="L28" s="254"/>
      <c r="M28" s="255"/>
    </row>
    <row r="29" spans="2:31" x14ac:dyDescent="0.25">
      <c r="B29" s="256"/>
      <c r="C29" s="257"/>
      <c r="D29" s="257"/>
      <c r="E29" s="257"/>
      <c r="F29" s="257"/>
      <c r="G29" s="257"/>
      <c r="H29" s="257"/>
      <c r="I29" s="257"/>
      <c r="J29" s="257"/>
      <c r="K29" s="257"/>
      <c r="L29" s="257"/>
      <c r="M29" s="258"/>
    </row>
    <row r="30" spans="2:31" x14ac:dyDescent="0.25">
      <c r="B30" s="256"/>
      <c r="C30" s="257"/>
      <c r="D30" s="257"/>
      <c r="E30" s="257"/>
      <c r="F30" s="257"/>
      <c r="G30" s="257"/>
      <c r="H30" s="257"/>
      <c r="I30" s="257"/>
      <c r="J30" s="257"/>
      <c r="K30" s="257"/>
      <c r="L30" s="257"/>
      <c r="M30" s="258"/>
    </row>
    <row r="31" spans="2:31" x14ac:dyDescent="0.25">
      <c r="B31" s="256"/>
      <c r="C31" s="257"/>
      <c r="D31" s="257"/>
      <c r="E31" s="257"/>
      <c r="F31" s="257"/>
      <c r="G31" s="257"/>
      <c r="H31" s="257"/>
      <c r="I31" s="257"/>
      <c r="J31" s="257"/>
      <c r="K31" s="257"/>
      <c r="L31" s="257"/>
      <c r="M31" s="258"/>
    </row>
    <row r="32" spans="2:31" x14ac:dyDescent="0.25">
      <c r="B32" s="168"/>
      <c r="C32" s="169"/>
      <c r="D32" s="169"/>
      <c r="E32" s="169"/>
      <c r="F32" s="169"/>
      <c r="G32" s="169"/>
      <c r="H32" s="169"/>
      <c r="I32" s="169"/>
      <c r="J32" s="169"/>
      <c r="K32" s="22"/>
      <c r="L32" s="22"/>
      <c r="M32" s="91"/>
      <c r="AE32" s="22"/>
    </row>
    <row r="33" spans="2:31" x14ac:dyDescent="0.25">
      <c r="B33" s="95" t="s">
        <v>948</v>
      </c>
      <c r="C33" s="88"/>
      <c r="D33" s="148"/>
      <c r="E33" s="222">
        <v>137.69999999999999</v>
      </c>
      <c r="F33" s="88"/>
      <c r="G33" s="88"/>
      <c r="H33" s="88"/>
      <c r="I33" s="88"/>
      <c r="J33" s="88"/>
      <c r="K33" s="96"/>
      <c r="L33" s="96"/>
      <c r="M33" s="89"/>
      <c r="AE33" s="22"/>
    </row>
    <row r="34" spans="2:31" x14ac:dyDescent="0.25">
      <c r="B34" s="144" t="s">
        <v>798</v>
      </c>
      <c r="D34" s="22"/>
      <c r="E34" s="36">
        <f>AVERAGE(D39:D62)</f>
        <v>8.0866265846340126E-3</v>
      </c>
      <c r="K34" s="22"/>
      <c r="L34" s="22"/>
      <c r="M34" s="91"/>
      <c r="AE34" s="22"/>
    </row>
    <row r="35" spans="2:31" ht="12" x14ac:dyDescent="0.3">
      <c r="B35" s="145" t="s">
        <v>799</v>
      </c>
      <c r="D35" s="22"/>
      <c r="E35" s="36">
        <f>-1+(1+E34)^4</f>
        <v>3.2740987044182823E-2</v>
      </c>
      <c r="K35" s="22"/>
      <c r="L35" s="22"/>
      <c r="M35" s="91"/>
      <c r="AE35" s="22"/>
    </row>
    <row r="36" spans="2:31" ht="5.15" customHeight="1" x14ac:dyDescent="0.25">
      <c r="B36" s="90"/>
      <c r="K36" s="22"/>
      <c r="L36" s="22"/>
      <c r="M36" s="91"/>
      <c r="AE36" s="22"/>
    </row>
    <row r="37" spans="2:31" x14ac:dyDescent="0.25">
      <c r="B37" s="103" t="s">
        <v>800</v>
      </c>
      <c r="C37" s="170" t="s">
        <v>801</v>
      </c>
      <c r="D37" s="1" t="s">
        <v>802</v>
      </c>
      <c r="K37" s="22"/>
      <c r="L37" s="22"/>
      <c r="M37" s="91"/>
      <c r="AE37" s="22"/>
    </row>
    <row r="38" spans="2:31" x14ac:dyDescent="0.25">
      <c r="B38" s="165">
        <v>43160</v>
      </c>
      <c r="C38" s="50">
        <v>113.6</v>
      </c>
      <c r="D38" s="37"/>
      <c r="E38" s="262" t="s">
        <v>805</v>
      </c>
      <c r="K38" s="22"/>
      <c r="M38" s="91"/>
      <c r="AE38" s="22"/>
    </row>
    <row r="39" spans="2:31" x14ac:dyDescent="0.25">
      <c r="B39" s="165">
        <v>43252</v>
      </c>
      <c r="C39" s="50">
        <v>114</v>
      </c>
      <c r="D39" s="37">
        <f t="shared" ref="D39:D62" si="0">(C39-C38)/C38</f>
        <v>3.5211267605634307E-3</v>
      </c>
      <c r="E39" s="262"/>
      <c r="K39" s="22"/>
      <c r="M39" s="91"/>
      <c r="AE39" s="22"/>
    </row>
    <row r="40" spans="2:31" x14ac:dyDescent="0.25">
      <c r="B40" s="165">
        <v>43344</v>
      </c>
      <c r="C40" s="50">
        <v>114.7</v>
      </c>
      <c r="D40" s="37">
        <f t="shared" si="0"/>
        <v>6.1403508771930076E-3</v>
      </c>
      <c r="E40" s="262"/>
      <c r="K40" s="22"/>
      <c r="L40" s="22"/>
      <c r="M40" s="91"/>
      <c r="AE40" s="22"/>
    </row>
    <row r="41" spans="2:31" x14ac:dyDescent="0.25">
      <c r="B41" s="165">
        <v>43435</v>
      </c>
      <c r="C41" s="50">
        <v>115.2</v>
      </c>
      <c r="D41" s="37">
        <f t="shared" si="0"/>
        <v>4.3591979075850041E-3</v>
      </c>
      <c r="E41" s="262"/>
      <c r="K41" s="22"/>
      <c r="L41" s="22"/>
      <c r="M41" s="91"/>
      <c r="AE41" s="22"/>
    </row>
    <row r="42" spans="2:31" x14ac:dyDescent="0.25">
      <c r="B42" s="165">
        <v>43525</v>
      </c>
      <c r="C42" s="50">
        <v>115.1</v>
      </c>
      <c r="D42" s="37">
        <f t="shared" si="0"/>
        <v>-8.6805555555562956E-4</v>
      </c>
      <c r="E42" s="262"/>
      <c r="K42" s="22"/>
      <c r="L42" s="22"/>
      <c r="M42" s="91"/>
      <c r="AE42" s="22"/>
    </row>
    <row r="43" spans="2:31" x14ac:dyDescent="0.25">
      <c r="B43" s="165">
        <v>43617</v>
      </c>
      <c r="C43" s="50">
        <v>115.9</v>
      </c>
      <c r="D43" s="37">
        <f t="shared" si="0"/>
        <v>6.9504778453519673E-3</v>
      </c>
      <c r="E43" s="262"/>
      <c r="K43" s="22"/>
      <c r="L43" s="22"/>
      <c r="M43" s="91"/>
      <c r="AE43" s="22"/>
    </row>
    <row r="44" spans="2:31" x14ac:dyDescent="0.25">
      <c r="B44" s="165">
        <v>43709</v>
      </c>
      <c r="C44" s="50">
        <v>116.5</v>
      </c>
      <c r="D44" s="37">
        <f t="shared" si="0"/>
        <v>5.1768766177738941E-3</v>
      </c>
      <c r="E44" s="262"/>
      <c r="K44" s="22"/>
      <c r="L44" s="22"/>
      <c r="M44" s="91"/>
      <c r="AE44" s="22"/>
    </row>
    <row r="45" spans="2:31" x14ac:dyDescent="0.25">
      <c r="B45" s="165">
        <v>43800</v>
      </c>
      <c r="C45" s="50">
        <v>117.1</v>
      </c>
      <c r="D45" s="37">
        <f t="shared" si="0"/>
        <v>5.1502145922746297E-3</v>
      </c>
      <c r="E45" s="262"/>
      <c r="K45" s="22"/>
      <c r="L45" s="22"/>
      <c r="M45" s="91"/>
      <c r="AE45" s="22"/>
    </row>
    <row r="46" spans="2:31" x14ac:dyDescent="0.25">
      <c r="B46" s="165">
        <v>43891</v>
      </c>
      <c r="C46" s="50">
        <v>117.4</v>
      </c>
      <c r="D46" s="37">
        <f t="shared" si="0"/>
        <v>2.5619128949616685E-3</v>
      </c>
      <c r="E46" s="262"/>
      <c r="K46" s="22"/>
      <c r="L46" s="22"/>
      <c r="M46" s="91"/>
      <c r="AE46" s="22"/>
    </row>
    <row r="47" spans="2:31" x14ac:dyDescent="0.25">
      <c r="B47" s="165">
        <v>43983</v>
      </c>
      <c r="C47" s="50">
        <v>114.7</v>
      </c>
      <c r="D47" s="37">
        <f t="shared" si="0"/>
        <v>-2.2998296422487248E-2</v>
      </c>
      <c r="E47" s="262"/>
      <c r="K47" s="22"/>
      <c r="L47" s="22"/>
      <c r="M47" s="91"/>
      <c r="AE47" s="22"/>
    </row>
    <row r="48" spans="2:31" x14ac:dyDescent="0.25">
      <c r="B48" s="165">
        <v>44075</v>
      </c>
      <c r="C48" s="50">
        <v>116.8</v>
      </c>
      <c r="D48" s="37">
        <f t="shared" si="0"/>
        <v>1.8308631211856968E-2</v>
      </c>
      <c r="E48" s="262"/>
      <c r="K48" s="22"/>
      <c r="L48" s="22"/>
      <c r="M48" s="91"/>
      <c r="AE48" s="22"/>
    </row>
    <row r="49" spans="2:31" x14ac:dyDescent="0.25">
      <c r="B49" s="165">
        <v>44166</v>
      </c>
      <c r="C49" s="50">
        <v>118</v>
      </c>
      <c r="D49" s="37">
        <f t="shared" si="0"/>
        <v>1.0273972602739751E-2</v>
      </c>
      <c r="E49" s="262"/>
      <c r="K49" s="22"/>
      <c r="L49" s="22"/>
      <c r="M49" s="91"/>
      <c r="AE49" s="22"/>
    </row>
    <row r="50" spans="2:31" x14ac:dyDescent="0.25">
      <c r="B50" s="165">
        <v>44256</v>
      </c>
      <c r="C50" s="50">
        <v>118.5</v>
      </c>
      <c r="D50" s="37">
        <f t="shared" si="0"/>
        <v>4.2372881355932203E-3</v>
      </c>
      <c r="E50" s="262"/>
      <c r="K50" s="22"/>
      <c r="L50" s="22"/>
      <c r="M50" s="91"/>
      <c r="AE50" s="22"/>
    </row>
    <row r="51" spans="2:31" x14ac:dyDescent="0.25">
      <c r="B51" s="165">
        <v>44348</v>
      </c>
      <c r="C51" s="50">
        <v>119.4</v>
      </c>
      <c r="D51" s="37">
        <f t="shared" si="0"/>
        <v>7.5949367088608078E-3</v>
      </c>
      <c r="E51" s="262"/>
      <c r="K51" s="22"/>
      <c r="L51" s="22"/>
      <c r="M51" s="91"/>
      <c r="AE51" s="22"/>
    </row>
    <row r="52" spans="2:31" x14ac:dyDescent="0.25">
      <c r="B52" s="165">
        <v>44440</v>
      </c>
      <c r="C52" s="50">
        <v>120.2</v>
      </c>
      <c r="D52" s="37">
        <f t="shared" si="0"/>
        <v>6.7001675041875805E-3</v>
      </c>
      <c r="E52" s="262"/>
      <c r="K52" s="22"/>
      <c r="L52" s="22"/>
      <c r="M52" s="91"/>
      <c r="AE52" s="22"/>
    </row>
    <row r="53" spans="2:31" x14ac:dyDescent="0.25">
      <c r="B53" s="165">
        <v>44531</v>
      </c>
      <c r="C53" s="50">
        <v>121.6</v>
      </c>
      <c r="D53" s="37">
        <f t="shared" si="0"/>
        <v>1.1647254575707084E-2</v>
      </c>
      <c r="E53" s="262"/>
      <c r="K53" s="22"/>
      <c r="L53" s="22"/>
      <c r="M53" s="91"/>
      <c r="T53" s="22"/>
      <c r="U53" s="22"/>
      <c r="V53" s="22"/>
      <c r="W53" s="22"/>
      <c r="X53" s="22"/>
      <c r="Y53" s="22"/>
      <c r="Z53" s="22"/>
      <c r="AA53" s="22"/>
      <c r="AB53" s="22"/>
      <c r="AC53" s="22"/>
      <c r="AD53" s="22"/>
      <c r="AE53" s="22"/>
    </row>
    <row r="54" spans="2:31" x14ac:dyDescent="0.25">
      <c r="B54" s="165">
        <v>44621</v>
      </c>
      <c r="C54" s="50">
        <v>123.7</v>
      </c>
      <c r="D54" s="37">
        <f t="shared" si="0"/>
        <v>1.7269736842105334E-2</v>
      </c>
      <c r="E54" s="262"/>
      <c r="K54" s="22"/>
      <c r="L54" s="22"/>
      <c r="M54" s="91"/>
      <c r="T54" s="22"/>
      <c r="U54" s="22"/>
      <c r="V54" s="22"/>
      <c r="W54" s="22"/>
      <c r="X54" s="22"/>
      <c r="Y54" s="22"/>
      <c r="Z54" s="22"/>
      <c r="AA54" s="22"/>
      <c r="AB54" s="22"/>
      <c r="AC54" s="22"/>
      <c r="AD54" s="22"/>
      <c r="AE54" s="22"/>
    </row>
    <row r="55" spans="2:31" x14ac:dyDescent="0.25">
      <c r="B55" s="165">
        <v>44713</v>
      </c>
      <c r="C55" s="50">
        <v>125.7</v>
      </c>
      <c r="D55" s="37">
        <f t="shared" si="0"/>
        <v>1.6168148746968473E-2</v>
      </c>
      <c r="E55" s="262"/>
      <c r="K55" s="22"/>
      <c r="L55" s="22"/>
      <c r="M55" s="91"/>
      <c r="T55" s="22"/>
      <c r="U55" s="22"/>
      <c r="V55" s="22"/>
      <c r="W55" s="22"/>
      <c r="X55" s="22"/>
      <c r="Y55" s="22"/>
      <c r="Z55" s="22"/>
      <c r="AA55" s="22"/>
      <c r="AB55" s="22"/>
      <c r="AC55" s="22"/>
      <c r="AD55" s="22"/>
      <c r="AE55" s="22"/>
    </row>
    <row r="56" spans="2:31" x14ac:dyDescent="0.25">
      <c r="B56" s="165">
        <v>44805</v>
      </c>
      <c r="C56" s="50">
        <v>128.6</v>
      </c>
      <c r="D56" s="37">
        <f t="shared" si="0"/>
        <v>2.3070803500397703E-2</v>
      </c>
      <c r="E56" s="262"/>
      <c r="K56" s="22"/>
      <c r="L56" s="22"/>
      <c r="M56" s="91"/>
      <c r="T56" s="22"/>
      <c r="U56" s="22"/>
      <c r="V56" s="22"/>
      <c r="W56" s="22"/>
      <c r="X56" s="22"/>
      <c r="Y56" s="22"/>
      <c r="Z56" s="22"/>
      <c r="AA56" s="22"/>
      <c r="AB56" s="22"/>
      <c r="AC56" s="22"/>
      <c r="AD56" s="22"/>
      <c r="AE56" s="22"/>
    </row>
    <row r="57" spans="2:31" x14ac:dyDescent="0.25">
      <c r="B57" s="165">
        <v>44896</v>
      </c>
      <c r="C57" s="50">
        <v>130.9</v>
      </c>
      <c r="D57" s="37">
        <f t="shared" si="0"/>
        <v>1.7884914463452656E-2</v>
      </c>
      <c r="E57" s="262"/>
      <c r="K57" s="22"/>
      <c r="L57" s="22"/>
      <c r="M57" s="91"/>
      <c r="T57" s="22"/>
      <c r="U57" s="22"/>
      <c r="V57" s="22"/>
      <c r="W57" s="22"/>
      <c r="X57" s="22"/>
      <c r="Y57" s="22"/>
      <c r="Z57" s="22"/>
      <c r="AA57" s="22"/>
      <c r="AB57" s="22"/>
      <c r="AC57" s="22"/>
      <c r="AD57" s="22"/>
      <c r="AE57" s="22"/>
    </row>
    <row r="58" spans="2:31" x14ac:dyDescent="0.25">
      <c r="B58" s="165">
        <v>44986</v>
      </c>
      <c r="C58" s="50">
        <v>132.69999999999999</v>
      </c>
      <c r="D58" s="37">
        <f t="shared" si="0"/>
        <v>1.3750954927425384E-2</v>
      </c>
      <c r="E58" s="262"/>
      <c r="K58" s="22"/>
      <c r="L58" s="22"/>
      <c r="M58" s="91"/>
      <c r="T58" s="22"/>
      <c r="U58" s="22"/>
      <c r="V58" s="22"/>
      <c r="W58" s="22"/>
      <c r="X58" s="22"/>
      <c r="Y58" s="22"/>
      <c r="Z58" s="22"/>
      <c r="AA58" s="22"/>
      <c r="AB58" s="22"/>
      <c r="AC58" s="22"/>
      <c r="AD58" s="22"/>
      <c r="AE58" s="22"/>
    </row>
    <row r="59" spans="2:31" x14ac:dyDescent="0.25">
      <c r="B59" s="165">
        <v>45078</v>
      </c>
      <c r="C59" s="50">
        <v>134</v>
      </c>
      <c r="D59" s="37">
        <f t="shared" si="0"/>
        <v>9.7965335342879538E-3</v>
      </c>
      <c r="E59" s="262"/>
      <c r="K59" s="22"/>
      <c r="L59" s="22"/>
      <c r="M59" s="91"/>
      <c r="T59" s="22"/>
      <c r="U59" s="22"/>
      <c r="V59" s="22"/>
      <c r="W59" s="22"/>
      <c r="X59" s="22"/>
      <c r="Y59" s="22"/>
      <c r="Z59" s="22"/>
      <c r="AA59" s="22"/>
      <c r="AB59" s="22"/>
      <c r="AC59" s="22"/>
      <c r="AD59" s="22"/>
      <c r="AE59" s="22"/>
    </row>
    <row r="60" spans="2:31" x14ac:dyDescent="0.25">
      <c r="B60" s="165">
        <v>45170</v>
      </c>
      <c r="C60" s="50">
        <v>135.80000000000001</v>
      </c>
      <c r="D60" s="37">
        <f t="shared" si="0"/>
        <v>1.3432835820895607E-2</v>
      </c>
      <c r="E60" s="262"/>
      <c r="K60" s="22"/>
      <c r="L60" s="22"/>
      <c r="M60" s="91"/>
      <c r="T60" s="22"/>
      <c r="U60" s="22"/>
      <c r="V60" s="22"/>
      <c r="W60" s="22"/>
      <c r="X60" s="22"/>
      <c r="Y60" s="22"/>
      <c r="Z60" s="22"/>
      <c r="AA60" s="22"/>
      <c r="AB60" s="22"/>
      <c r="AC60" s="22"/>
      <c r="AD60" s="22"/>
      <c r="AE60" s="22"/>
    </row>
    <row r="61" spans="2:31" x14ac:dyDescent="0.25">
      <c r="B61" s="165">
        <v>45261</v>
      </c>
      <c r="C61" s="50">
        <v>136.4</v>
      </c>
      <c r="D61" s="37">
        <f t="shared" si="0"/>
        <v>4.4182621502208705E-3</v>
      </c>
      <c r="E61" s="262"/>
      <c r="K61" s="22"/>
      <c r="L61" s="22"/>
      <c r="M61" s="91"/>
      <c r="T61" s="22"/>
      <c r="U61" s="22"/>
      <c r="V61" s="22"/>
      <c r="W61" s="22"/>
      <c r="X61" s="22"/>
      <c r="Y61" s="22"/>
      <c r="Z61" s="22"/>
      <c r="AA61" s="22"/>
      <c r="AB61" s="22"/>
      <c r="AC61" s="22"/>
      <c r="AD61" s="22"/>
      <c r="AE61" s="22"/>
    </row>
    <row r="62" spans="2:31" ht="12" thickBot="1" x14ac:dyDescent="0.3">
      <c r="B62" s="166">
        <v>45352</v>
      </c>
      <c r="C62" s="221">
        <v>137.69999999999999</v>
      </c>
      <c r="D62" s="143">
        <f t="shared" si="0"/>
        <v>9.5307917888561803E-3</v>
      </c>
      <c r="E62" s="263"/>
      <c r="F62" s="142"/>
      <c r="G62" s="142"/>
      <c r="H62" s="142"/>
      <c r="I62" s="142"/>
      <c r="J62" s="142"/>
      <c r="K62" s="149"/>
      <c r="L62" s="149"/>
      <c r="M62" s="150"/>
      <c r="T62" s="22"/>
      <c r="U62" s="22"/>
      <c r="V62" s="22"/>
      <c r="W62" s="22"/>
      <c r="X62" s="22"/>
      <c r="Y62" s="22"/>
      <c r="Z62" s="22"/>
      <c r="AA62" s="22"/>
      <c r="AB62" s="22"/>
      <c r="AC62" s="22"/>
      <c r="AD62" s="22"/>
      <c r="AE62" s="22"/>
    </row>
    <row r="63" spans="2:31" ht="12" thickTop="1" x14ac:dyDescent="0.25">
      <c r="B63" s="167">
        <v>45444</v>
      </c>
      <c r="C63" s="171">
        <f t="shared" ref="C63:C92" si="1">C62*(1+D63)</f>
        <v>138.81352848070409</v>
      </c>
      <c r="D63" s="39">
        <f t="shared" ref="D63:D92" si="2">$E$34</f>
        <v>8.0866265846340126E-3</v>
      </c>
      <c r="E63" s="264" t="s">
        <v>806</v>
      </c>
      <c r="K63" s="22"/>
      <c r="L63" s="22"/>
      <c r="M63" s="91"/>
      <c r="T63" s="22"/>
      <c r="U63" s="22"/>
      <c r="V63" s="22"/>
      <c r="W63" s="22"/>
      <c r="X63" s="22"/>
      <c r="Y63" s="22"/>
      <c r="Z63" s="22"/>
      <c r="AA63" s="22"/>
      <c r="AB63" s="22"/>
      <c r="AC63" s="22"/>
      <c r="AD63" s="22"/>
      <c r="AE63" s="22"/>
    </row>
    <row r="64" spans="2:31" x14ac:dyDescent="0.25">
      <c r="B64" s="167">
        <v>45536</v>
      </c>
      <c r="C64" s="171">
        <f t="shared" si="1"/>
        <v>139.936061650423</v>
      </c>
      <c r="D64" s="39">
        <f t="shared" si="2"/>
        <v>8.0866265846340126E-3</v>
      </c>
      <c r="E64" s="265"/>
      <c r="F64" s="22"/>
      <c r="K64" s="22"/>
      <c r="L64" s="22"/>
      <c r="M64" s="91"/>
      <c r="T64" s="22"/>
      <c r="U64" s="22"/>
      <c r="V64" s="22"/>
      <c r="W64" s="22"/>
      <c r="X64" s="22"/>
      <c r="Y64" s="22"/>
      <c r="Z64" s="22"/>
      <c r="AA64" s="22"/>
      <c r="AB64" s="22"/>
      <c r="AC64" s="22"/>
      <c r="AD64" s="22"/>
      <c r="AE64" s="22"/>
    </row>
    <row r="65" spans="2:31" x14ac:dyDescent="0.25">
      <c r="B65" s="167">
        <v>45627</v>
      </c>
      <c r="C65" s="171">
        <f t="shared" si="1"/>
        <v>141.0676723267143</v>
      </c>
      <c r="D65" s="39">
        <f t="shared" si="2"/>
        <v>8.0866265846340126E-3</v>
      </c>
      <c r="E65" s="265"/>
      <c r="F65" s="22"/>
      <c r="K65" s="22"/>
      <c r="L65" s="22"/>
      <c r="M65" s="91"/>
      <c r="T65" s="22"/>
      <c r="U65" s="22"/>
      <c r="V65" s="22"/>
      <c r="W65" s="22"/>
      <c r="X65" s="22"/>
      <c r="Y65" s="22"/>
      <c r="Z65" s="22"/>
      <c r="AA65" s="22"/>
      <c r="AB65" s="22"/>
      <c r="AC65" s="22"/>
      <c r="AD65" s="22"/>
      <c r="AE65" s="22"/>
    </row>
    <row r="66" spans="2:31" x14ac:dyDescent="0.25">
      <c r="B66" s="167">
        <v>45717</v>
      </c>
      <c r="C66" s="171">
        <f t="shared" si="1"/>
        <v>142.20843391598396</v>
      </c>
      <c r="D66" s="39">
        <f t="shared" si="2"/>
        <v>8.0866265846340126E-3</v>
      </c>
      <c r="E66" s="265"/>
      <c r="F66" s="22"/>
      <c r="K66" s="22"/>
      <c r="L66" s="22"/>
      <c r="M66" s="91"/>
      <c r="T66" s="22"/>
      <c r="U66" s="22"/>
      <c r="V66" s="22"/>
      <c r="W66" s="22"/>
      <c r="X66" s="22"/>
      <c r="Y66" s="22"/>
      <c r="Z66" s="22"/>
      <c r="AA66" s="22"/>
      <c r="AB66" s="22"/>
      <c r="AC66" s="22"/>
      <c r="AD66" s="22"/>
      <c r="AE66" s="22"/>
    </row>
    <row r="67" spans="2:31" x14ac:dyDescent="0.25">
      <c r="B67" s="167">
        <v>45809</v>
      </c>
      <c r="C67" s="171">
        <f t="shared" si="1"/>
        <v>143.35842041824813</v>
      </c>
      <c r="D67" s="39">
        <f t="shared" si="2"/>
        <v>8.0866265846340126E-3</v>
      </c>
      <c r="E67" s="265"/>
      <c r="F67" s="22"/>
      <c r="K67" s="22"/>
      <c r="L67" s="22"/>
      <c r="M67" s="91"/>
      <c r="T67" s="22"/>
      <c r="U67" s="22"/>
      <c r="V67" s="22"/>
      <c r="W67" s="22"/>
      <c r="X67" s="22"/>
      <c r="Y67" s="22"/>
      <c r="Z67" s="22"/>
      <c r="AA67" s="22"/>
      <c r="AB67" s="22"/>
      <c r="AC67" s="22"/>
      <c r="AD67" s="22"/>
      <c r="AE67" s="22"/>
    </row>
    <row r="68" spans="2:31" x14ac:dyDescent="0.25">
      <c r="B68" s="167">
        <v>45901</v>
      </c>
      <c r="C68" s="171">
        <f t="shared" si="1"/>
        <v>144.51770643193348</v>
      </c>
      <c r="D68" s="39">
        <f t="shared" si="2"/>
        <v>8.0866265846340126E-3</v>
      </c>
      <c r="E68" s="265"/>
      <c r="F68" s="22"/>
      <c r="K68" s="22"/>
      <c r="L68" s="22"/>
      <c r="M68" s="91"/>
      <c r="T68" s="22"/>
      <c r="U68" s="22"/>
      <c r="V68" s="22"/>
      <c r="W68" s="22"/>
      <c r="X68" s="22"/>
      <c r="Y68" s="22"/>
      <c r="Z68" s="22"/>
      <c r="AA68" s="22"/>
      <c r="AB68" s="22"/>
      <c r="AC68" s="22"/>
      <c r="AD68" s="22"/>
      <c r="AE68" s="22"/>
    </row>
    <row r="69" spans="2:31" x14ac:dyDescent="0.25">
      <c r="B69" s="167">
        <v>45992</v>
      </c>
      <c r="C69" s="171">
        <f t="shared" si="1"/>
        <v>145.68636715871628</v>
      </c>
      <c r="D69" s="39">
        <f t="shared" si="2"/>
        <v>8.0866265846340126E-3</v>
      </c>
      <c r="E69" s="265"/>
      <c r="F69" s="22"/>
      <c r="K69" s="22"/>
      <c r="L69" s="22"/>
      <c r="M69" s="91"/>
      <c r="T69" s="22"/>
      <c r="U69" s="22"/>
      <c r="V69" s="22"/>
      <c r="W69" s="22"/>
      <c r="X69" s="22"/>
      <c r="Y69" s="22"/>
      <c r="Z69" s="22"/>
      <c r="AA69" s="22"/>
      <c r="AB69" s="22"/>
      <c r="AC69" s="22"/>
      <c r="AD69" s="22"/>
      <c r="AE69" s="22"/>
    </row>
    <row r="70" spans="2:31" x14ac:dyDescent="0.25">
      <c r="B70" s="167">
        <v>46082</v>
      </c>
      <c r="C70" s="171">
        <f t="shared" si="1"/>
        <v>146.86447840840071</v>
      </c>
      <c r="D70" s="39">
        <f t="shared" si="2"/>
        <v>8.0866265846340126E-3</v>
      </c>
      <c r="E70" s="265"/>
      <c r="F70" s="22"/>
      <c r="K70" s="22"/>
      <c r="L70" s="22"/>
      <c r="M70" s="91"/>
      <c r="T70" s="22"/>
      <c r="U70" s="22"/>
      <c r="V70" s="22"/>
      <c r="W70" s="22"/>
      <c r="X70" s="22"/>
      <c r="Y70" s="22"/>
      <c r="Z70" s="22"/>
      <c r="AA70" s="22"/>
      <c r="AB70" s="22"/>
      <c r="AC70" s="22"/>
      <c r="AD70" s="22"/>
      <c r="AE70" s="22"/>
    </row>
    <row r="71" spans="2:31" x14ac:dyDescent="0.25">
      <c r="B71" s="167">
        <v>46174</v>
      </c>
      <c r="C71" s="171">
        <f t="shared" si="1"/>
        <v>148.05211660383648</v>
      </c>
      <c r="D71" s="39">
        <f t="shared" si="2"/>
        <v>8.0866265846340126E-3</v>
      </c>
      <c r="E71" s="265"/>
      <c r="F71" s="22"/>
      <c r="K71" s="22"/>
      <c r="L71" s="22"/>
      <c r="M71" s="91"/>
      <c r="T71" s="22"/>
      <c r="U71" s="22"/>
      <c r="V71" s="22"/>
      <c r="W71" s="22"/>
      <c r="X71" s="22"/>
      <c r="Y71" s="22"/>
      <c r="Z71" s="22"/>
      <c r="AA71" s="22"/>
      <c r="AB71" s="22"/>
      <c r="AC71" s="22"/>
      <c r="AD71" s="22"/>
      <c r="AE71" s="22"/>
    </row>
    <row r="72" spans="2:31" x14ac:dyDescent="0.25">
      <c r="B72" s="167">
        <v>46266</v>
      </c>
      <c r="C72" s="171">
        <f t="shared" si="1"/>
        <v>149.24935878587641</v>
      </c>
      <c r="D72" s="39">
        <f t="shared" si="2"/>
        <v>8.0866265846340126E-3</v>
      </c>
      <c r="E72" s="265"/>
      <c r="F72" s="22"/>
      <c r="K72" s="22"/>
      <c r="L72" s="22"/>
      <c r="M72" s="91"/>
      <c r="T72" s="22"/>
      <c r="U72" s="22"/>
      <c r="V72" s="22"/>
      <c r="W72" s="22"/>
      <c r="X72" s="22"/>
      <c r="Y72" s="22"/>
      <c r="Z72" s="22"/>
      <c r="AA72" s="22"/>
      <c r="AB72" s="22"/>
      <c r="AC72" s="22"/>
      <c r="AD72" s="22"/>
      <c r="AE72" s="22"/>
    </row>
    <row r="73" spans="2:31" x14ac:dyDescent="0.25">
      <c r="B73" s="167">
        <v>46357</v>
      </c>
      <c r="C73" s="171">
        <f t="shared" si="1"/>
        <v>150.45628261837385</v>
      </c>
      <c r="D73" s="39">
        <f t="shared" si="2"/>
        <v>8.0866265846340126E-3</v>
      </c>
      <c r="E73" s="265"/>
      <c r="F73" s="22"/>
      <c r="K73" s="22"/>
      <c r="L73" s="22"/>
      <c r="M73" s="91"/>
      <c r="T73" s="22"/>
      <c r="U73" s="22"/>
      <c r="V73" s="22"/>
      <c r="W73" s="22"/>
      <c r="X73" s="22"/>
      <c r="Y73" s="22"/>
      <c r="Z73" s="22"/>
      <c r="AA73" s="22"/>
      <c r="AB73" s="22"/>
      <c r="AC73" s="22"/>
      <c r="AD73" s="22"/>
      <c r="AE73" s="22"/>
    </row>
    <row r="74" spans="2:31" x14ac:dyDescent="0.25">
      <c r="B74" s="167">
        <v>46447</v>
      </c>
      <c r="C74" s="171">
        <f t="shared" si="1"/>
        <v>151.6729663932208</v>
      </c>
      <c r="D74" s="39">
        <f t="shared" si="2"/>
        <v>8.0866265846340126E-3</v>
      </c>
      <c r="E74" s="265"/>
      <c r="F74" s="22"/>
      <c r="K74" s="22"/>
      <c r="L74" s="22"/>
      <c r="M74" s="91"/>
      <c r="T74" s="22"/>
      <c r="U74" s="22"/>
      <c r="V74" s="22"/>
      <c r="W74" s="22"/>
      <c r="X74" s="22"/>
      <c r="Y74" s="22"/>
      <c r="Z74" s="22"/>
      <c r="AA74" s="22"/>
      <c r="AB74" s="22"/>
      <c r="AC74" s="22"/>
      <c r="AD74" s="22"/>
      <c r="AE74" s="22"/>
    </row>
    <row r="75" spans="2:31" x14ac:dyDescent="0.25">
      <c r="B75" s="167">
        <v>46539</v>
      </c>
      <c r="C75" s="171">
        <f t="shared" si="1"/>
        <v>152.89948903542651</v>
      </c>
      <c r="D75" s="39">
        <f t="shared" si="2"/>
        <v>8.0866265846340126E-3</v>
      </c>
      <c r="E75" s="265"/>
      <c r="F75" s="22"/>
      <c r="K75" s="22"/>
      <c r="L75" s="22"/>
      <c r="M75" s="91"/>
      <c r="T75" s="22"/>
      <c r="U75" s="22"/>
      <c r="V75" s="22"/>
      <c r="W75" s="22"/>
      <c r="X75" s="22"/>
      <c r="Y75" s="22"/>
      <c r="Z75" s="22"/>
      <c r="AA75" s="22"/>
      <c r="AB75" s="22"/>
      <c r="AC75" s="22"/>
      <c r="AD75" s="22"/>
      <c r="AE75" s="22"/>
    </row>
    <row r="76" spans="2:31" x14ac:dyDescent="0.25">
      <c r="B76" s="167">
        <v>46631</v>
      </c>
      <c r="C76" s="171">
        <f t="shared" si="1"/>
        <v>154.13593010823735</v>
      </c>
      <c r="D76" s="39">
        <f t="shared" si="2"/>
        <v>8.0866265846340126E-3</v>
      </c>
      <c r="E76" s="265"/>
      <c r="F76" s="22"/>
      <c r="K76" s="22"/>
      <c r="L76" s="22"/>
      <c r="M76" s="114"/>
      <c r="N76" s="38"/>
      <c r="O76" s="22"/>
      <c r="P76" s="18"/>
      <c r="Q76" s="22"/>
      <c r="T76" s="22"/>
      <c r="U76" s="22"/>
      <c r="V76" s="22"/>
      <c r="W76" s="22"/>
      <c r="X76" s="22"/>
      <c r="Y76" s="22"/>
      <c r="Z76" s="22"/>
      <c r="AA76" s="22"/>
      <c r="AB76" s="22"/>
      <c r="AC76" s="22"/>
      <c r="AD76" s="22"/>
      <c r="AE76" s="22"/>
    </row>
    <row r="77" spans="2:31" x14ac:dyDescent="0.25">
      <c r="B77" s="167">
        <v>46722</v>
      </c>
      <c r="C77" s="171">
        <f t="shared" si="1"/>
        <v>155.38236981829792</v>
      </c>
      <c r="D77" s="39">
        <f t="shared" si="2"/>
        <v>8.0866265846340126E-3</v>
      </c>
      <c r="E77" s="265"/>
      <c r="F77" s="22"/>
      <c r="K77" s="22"/>
      <c r="L77" s="22"/>
      <c r="M77" s="114"/>
      <c r="N77" s="38"/>
      <c r="O77" s="22"/>
      <c r="P77" s="18"/>
      <c r="Q77" s="22"/>
      <c r="T77" s="22"/>
      <c r="U77" s="22"/>
      <c r="V77" s="22"/>
      <c r="W77" s="22"/>
      <c r="X77" s="22"/>
      <c r="Y77" s="22"/>
      <c r="Z77" s="22"/>
      <c r="AA77" s="22"/>
      <c r="AB77" s="22"/>
      <c r="AC77" s="22"/>
      <c r="AD77" s="22"/>
      <c r="AE77" s="22"/>
    </row>
    <row r="78" spans="2:31" x14ac:dyDescent="0.25">
      <c r="B78" s="167">
        <v>46813</v>
      </c>
      <c r="C78" s="171">
        <f t="shared" si="1"/>
        <v>156.63888902085401</v>
      </c>
      <c r="D78" s="39">
        <f t="shared" si="2"/>
        <v>8.0866265846340126E-3</v>
      </c>
      <c r="E78" s="265"/>
      <c r="F78" s="22"/>
      <c r="K78" s="22"/>
      <c r="L78" s="22"/>
      <c r="M78" s="114"/>
      <c r="N78" s="38"/>
      <c r="O78" s="22"/>
      <c r="P78" s="18"/>
      <c r="Q78" s="22"/>
      <c r="T78" s="22"/>
      <c r="U78" s="22"/>
      <c r="V78" s="22"/>
      <c r="W78" s="22"/>
      <c r="X78" s="22"/>
      <c r="Y78" s="22"/>
      <c r="Z78" s="22"/>
      <c r="AA78" s="22"/>
      <c r="AB78" s="22"/>
      <c r="AC78" s="22"/>
      <c r="AD78" s="22"/>
      <c r="AE78" s="22"/>
    </row>
    <row r="79" spans="2:31" x14ac:dyDescent="0.25">
      <c r="B79" s="167">
        <v>46905</v>
      </c>
      <c r="C79" s="171">
        <f t="shared" si="1"/>
        <v>157.90556922499758</v>
      </c>
      <c r="D79" s="39">
        <f t="shared" si="2"/>
        <v>8.0866265846340126E-3</v>
      </c>
      <c r="E79" s="265"/>
      <c r="F79" s="22"/>
      <c r="K79" s="22"/>
      <c r="L79" s="22"/>
      <c r="M79" s="114"/>
      <c r="N79" s="38"/>
      <c r="O79" s="22"/>
      <c r="P79" s="18"/>
      <c r="Q79" s="22"/>
      <c r="T79" s="22"/>
      <c r="U79" s="22"/>
      <c r="V79" s="22"/>
      <c r="W79" s="22"/>
      <c r="X79" s="22"/>
      <c r="Y79" s="22"/>
      <c r="Z79" s="22"/>
      <c r="AA79" s="22"/>
      <c r="AB79" s="22"/>
      <c r="AC79" s="22"/>
      <c r="AD79" s="22"/>
      <c r="AE79" s="22"/>
    </row>
    <row r="80" spans="2:31" x14ac:dyDescent="0.25">
      <c r="B80" s="167">
        <v>46997</v>
      </c>
      <c r="C80" s="171">
        <f t="shared" si="1"/>
        <v>159.18249259895421</v>
      </c>
      <c r="D80" s="39">
        <f t="shared" si="2"/>
        <v>8.0866265846340126E-3</v>
      </c>
      <c r="E80" s="265"/>
      <c r="F80" s="22"/>
      <c r="K80" s="22"/>
      <c r="L80" s="22"/>
      <c r="M80" s="114"/>
      <c r="N80" s="38"/>
      <c r="O80" s="22"/>
      <c r="P80" s="18"/>
      <c r="Q80" s="22"/>
      <c r="T80" s="22"/>
      <c r="U80" s="22"/>
      <c r="V80" s="22"/>
      <c r="W80" s="22"/>
      <c r="X80" s="22"/>
      <c r="Y80" s="22"/>
      <c r="Z80" s="22"/>
      <c r="AA80" s="22"/>
      <c r="AB80" s="22"/>
      <c r="AC80" s="22"/>
      <c r="AD80" s="22"/>
      <c r="AE80" s="22"/>
    </row>
    <row r="81" spans="2:31" x14ac:dyDescent="0.25">
      <c r="B81" s="167">
        <v>47088</v>
      </c>
      <c r="C81" s="171">
        <f t="shared" si="1"/>
        <v>160.46974197541323</v>
      </c>
      <c r="D81" s="39">
        <f t="shared" si="2"/>
        <v>8.0866265846340126E-3</v>
      </c>
      <c r="E81" s="265"/>
      <c r="F81" s="22"/>
      <c r="K81" s="22"/>
      <c r="L81" s="22"/>
      <c r="M81" s="114"/>
      <c r="N81" s="38"/>
      <c r="O81" s="22"/>
      <c r="P81" s="18"/>
      <c r="Q81" s="22"/>
      <c r="T81" s="22"/>
      <c r="U81" s="22"/>
      <c r="V81" s="22"/>
      <c r="W81" s="22"/>
      <c r="X81" s="22"/>
      <c r="Y81" s="22"/>
      <c r="Z81" s="22"/>
      <c r="AA81" s="22"/>
      <c r="AB81" s="22"/>
      <c r="AC81" s="22"/>
      <c r="AD81" s="22"/>
      <c r="AE81" s="22"/>
    </row>
    <row r="82" spans="2:31" x14ac:dyDescent="0.25">
      <c r="B82" s="167">
        <v>47178</v>
      </c>
      <c r="C82" s="171">
        <f t="shared" si="1"/>
        <v>161.76740085690096</v>
      </c>
      <c r="D82" s="39">
        <f t="shared" si="2"/>
        <v>8.0866265846340126E-3</v>
      </c>
      <c r="E82" s="265"/>
      <c r="F82" s="22"/>
      <c r="K82" s="22"/>
      <c r="L82" s="22"/>
      <c r="M82" s="114"/>
      <c r="N82" s="38"/>
      <c r="O82" s="22"/>
      <c r="P82" s="18"/>
      <c r="Q82" s="22"/>
      <c r="T82" s="22"/>
      <c r="U82" s="22"/>
      <c r="V82" s="22"/>
      <c r="W82" s="22"/>
      <c r="X82" s="22"/>
      <c r="Y82" s="22"/>
      <c r="Z82" s="22"/>
      <c r="AA82" s="22"/>
      <c r="AB82" s="22"/>
      <c r="AC82" s="22"/>
      <c r="AD82" s="22"/>
      <c r="AE82" s="22"/>
    </row>
    <row r="83" spans="2:31" x14ac:dyDescent="0.25">
      <c r="B83" s="167">
        <v>47270</v>
      </c>
      <c r="C83" s="171">
        <f t="shared" si="1"/>
        <v>163.07555342119753</v>
      </c>
      <c r="D83" s="39">
        <f t="shared" si="2"/>
        <v>8.0866265846340126E-3</v>
      </c>
      <c r="E83" s="265"/>
      <c r="F83" s="22"/>
      <c r="K83" s="22"/>
      <c r="L83" s="22"/>
      <c r="M83" s="114"/>
      <c r="N83" s="38"/>
      <c r="O83" s="22"/>
      <c r="P83" s="18"/>
      <c r="Q83" s="22"/>
      <c r="T83" s="22"/>
      <c r="U83" s="22"/>
      <c r="V83" s="22"/>
      <c r="W83" s="22"/>
      <c r="X83" s="22"/>
      <c r="Y83" s="22"/>
      <c r="Z83" s="22"/>
      <c r="AA83" s="22"/>
      <c r="AB83" s="22"/>
      <c r="AC83" s="22"/>
      <c r="AD83" s="22"/>
      <c r="AE83" s="22"/>
    </row>
    <row r="84" spans="2:31" x14ac:dyDescent="0.25">
      <c r="B84" s="167">
        <v>47362</v>
      </c>
      <c r="C84" s="171">
        <f t="shared" si="1"/>
        <v>164.39428452679729</v>
      </c>
      <c r="D84" s="39">
        <f t="shared" si="2"/>
        <v>8.0866265846340126E-3</v>
      </c>
      <c r="E84" s="265"/>
      <c r="F84" s="22"/>
      <c r="K84" s="22"/>
      <c r="L84" s="22"/>
      <c r="M84" s="114"/>
      <c r="N84" s="38"/>
      <c r="O84" s="22"/>
      <c r="P84" s="18"/>
      <c r="Q84" s="22"/>
      <c r="T84" s="22"/>
      <c r="U84" s="22"/>
      <c r="V84" s="22"/>
      <c r="W84" s="22"/>
      <c r="X84" s="22"/>
      <c r="Y84" s="22"/>
      <c r="Z84" s="22"/>
      <c r="AA84" s="22"/>
      <c r="AB84" s="22"/>
      <c r="AC84" s="22"/>
      <c r="AD84" s="22"/>
      <c r="AE84" s="22"/>
    </row>
    <row r="85" spans="2:31" x14ac:dyDescent="0.25">
      <c r="B85" s="167">
        <v>47453</v>
      </c>
      <c r="C85" s="171">
        <f t="shared" si="1"/>
        <v>165.72367971841356</v>
      </c>
      <c r="D85" s="39">
        <f t="shared" si="2"/>
        <v>8.0866265846340126E-3</v>
      </c>
      <c r="E85" s="265"/>
      <c r="F85" s="22"/>
      <c r="K85" s="22"/>
      <c r="L85" s="22"/>
      <c r="M85" s="114"/>
      <c r="N85" s="38"/>
      <c r="O85" s="22"/>
      <c r="P85" s="18"/>
      <c r="Q85" s="22"/>
      <c r="T85" s="22"/>
      <c r="U85" s="22"/>
      <c r="V85" s="22"/>
      <c r="W85" s="22"/>
      <c r="X85" s="22"/>
      <c r="Y85" s="22"/>
      <c r="Z85" s="22"/>
      <c r="AA85" s="22"/>
      <c r="AB85" s="22"/>
      <c r="AC85" s="22"/>
      <c r="AD85" s="22"/>
      <c r="AE85" s="22"/>
    </row>
    <row r="86" spans="2:31" x14ac:dyDescent="0.25">
      <c r="B86" s="167">
        <v>47543</v>
      </c>
      <c r="C86" s="171">
        <f t="shared" si="1"/>
        <v>167.06382523252785</v>
      </c>
      <c r="D86" s="39">
        <f t="shared" si="2"/>
        <v>8.0866265846340126E-3</v>
      </c>
      <c r="E86" s="265"/>
      <c r="F86" s="22"/>
      <c r="K86" s="22"/>
      <c r="L86" s="22"/>
      <c r="M86" s="114"/>
      <c r="N86" s="38"/>
      <c r="O86" s="22"/>
      <c r="P86" s="18"/>
      <c r="Q86" s="22"/>
      <c r="T86" s="22"/>
      <c r="U86" s="22"/>
      <c r="V86" s="22"/>
      <c r="W86" s="22"/>
      <c r="X86" s="22"/>
      <c r="Y86" s="22"/>
      <c r="Z86" s="22"/>
      <c r="AA86" s="22"/>
      <c r="AB86" s="22"/>
      <c r="AC86" s="22"/>
      <c r="AD86" s="22"/>
      <c r="AE86" s="22"/>
    </row>
    <row r="87" spans="2:31" x14ac:dyDescent="0.25">
      <c r="B87" s="167">
        <v>47635</v>
      </c>
      <c r="C87" s="171">
        <f t="shared" si="1"/>
        <v>168.41480800298385</v>
      </c>
      <c r="D87" s="39">
        <f t="shared" si="2"/>
        <v>8.0866265846340126E-3</v>
      </c>
      <c r="E87" s="265"/>
      <c r="F87" s="22"/>
      <c r="K87" s="22"/>
      <c r="L87" s="22"/>
      <c r="M87" s="114"/>
      <c r="N87" s="38"/>
      <c r="O87" s="22"/>
      <c r="P87" s="18"/>
      <c r="Q87" s="22"/>
      <c r="T87" s="22"/>
      <c r="U87" s="22"/>
      <c r="V87" s="22"/>
      <c r="W87" s="22"/>
      <c r="X87" s="22"/>
      <c r="Y87" s="22"/>
      <c r="Z87" s="22"/>
      <c r="AA87" s="22"/>
      <c r="AB87" s="22"/>
      <c r="AC87" s="22"/>
      <c r="AD87" s="22"/>
      <c r="AE87" s="22"/>
    </row>
    <row r="88" spans="2:31" x14ac:dyDescent="0.25">
      <c r="B88" s="167">
        <v>47727</v>
      </c>
      <c r="C88" s="171">
        <f t="shared" si="1"/>
        <v>169.77671566662681</v>
      </c>
      <c r="D88" s="39">
        <f t="shared" si="2"/>
        <v>8.0866265846340126E-3</v>
      </c>
      <c r="E88" s="265"/>
      <c r="F88" s="22"/>
      <c r="K88" s="22"/>
      <c r="L88" s="22"/>
      <c r="M88" s="114"/>
      <c r="N88" s="22"/>
      <c r="O88" s="22"/>
      <c r="P88" s="18"/>
      <c r="Q88" s="22"/>
      <c r="T88" s="22"/>
      <c r="U88" s="22"/>
      <c r="V88" s="22"/>
      <c r="W88" s="22"/>
      <c r="X88" s="22"/>
      <c r="Y88" s="22"/>
      <c r="Z88" s="22"/>
      <c r="AA88" s="22"/>
      <c r="AB88" s="22"/>
      <c r="AC88" s="22"/>
      <c r="AD88" s="22"/>
      <c r="AE88" s="22"/>
    </row>
    <row r="89" spans="2:31" x14ac:dyDescent="0.25">
      <c r="B89" s="167">
        <v>47818</v>
      </c>
      <c r="C89" s="171">
        <f t="shared" si="1"/>
        <v>171.1496365689884</v>
      </c>
      <c r="D89" s="39">
        <f t="shared" si="2"/>
        <v>8.0866265846340126E-3</v>
      </c>
      <c r="E89" s="265"/>
      <c r="F89" s="22"/>
      <c r="K89" s="22"/>
      <c r="L89" s="22"/>
      <c r="M89" s="114"/>
      <c r="N89" s="22"/>
      <c r="O89" s="22"/>
      <c r="P89" s="18"/>
      <c r="Q89" s="22"/>
      <c r="T89" s="22"/>
      <c r="U89" s="22"/>
      <c r="V89" s="22"/>
      <c r="W89" s="22"/>
      <c r="X89" s="22"/>
      <c r="Y89" s="22"/>
      <c r="Z89" s="22"/>
      <c r="AA89" s="22"/>
      <c r="AB89" s="22"/>
      <c r="AC89" s="22"/>
      <c r="AD89" s="22"/>
      <c r="AE89" s="22"/>
    </row>
    <row r="90" spans="2:31" x14ac:dyDescent="0.25">
      <c r="B90" s="167">
        <v>47908</v>
      </c>
      <c r="C90" s="171">
        <f t="shared" si="1"/>
        <v>172.53365977001764</v>
      </c>
      <c r="D90" s="39">
        <f t="shared" si="2"/>
        <v>8.0866265846340126E-3</v>
      </c>
      <c r="E90" s="265"/>
      <c r="F90" s="22"/>
      <c r="K90" s="22"/>
      <c r="L90" s="22"/>
      <c r="M90" s="114"/>
      <c r="N90" s="22"/>
      <c r="O90" s="22"/>
      <c r="P90" s="18"/>
      <c r="Q90" s="22"/>
      <c r="T90" s="22"/>
      <c r="U90" s="22"/>
      <c r="V90" s="22"/>
      <c r="W90" s="22"/>
      <c r="X90" s="22"/>
      <c r="Y90" s="22"/>
      <c r="Z90" s="22"/>
      <c r="AA90" s="22"/>
      <c r="AB90" s="22"/>
      <c r="AC90" s="22"/>
      <c r="AD90" s="22"/>
      <c r="AE90" s="22"/>
    </row>
    <row r="91" spans="2:31" x14ac:dyDescent="0.25">
      <c r="B91" s="167">
        <v>48000</v>
      </c>
      <c r="C91" s="171">
        <f t="shared" si="1"/>
        <v>173.92887504985805</v>
      </c>
      <c r="D91" s="39">
        <f t="shared" si="2"/>
        <v>8.0866265846340126E-3</v>
      </c>
      <c r="E91" s="265"/>
      <c r="F91" s="22"/>
      <c r="K91" s="22"/>
      <c r="L91" s="22"/>
      <c r="M91" s="114"/>
      <c r="N91" s="22"/>
      <c r="O91" s="22"/>
      <c r="P91" s="18"/>
      <c r="Q91" s="22"/>
      <c r="T91" s="22"/>
      <c r="U91" s="22"/>
      <c r="V91" s="22"/>
      <c r="W91" s="22"/>
      <c r="X91" s="22"/>
      <c r="Y91" s="22"/>
      <c r="Z91" s="22"/>
      <c r="AA91" s="22"/>
      <c r="AB91" s="22"/>
      <c r="AC91" s="22"/>
      <c r="AD91" s="22"/>
      <c r="AE91" s="22"/>
    </row>
    <row r="92" spans="2:31" x14ac:dyDescent="0.25">
      <c r="B92" s="167">
        <v>48092</v>
      </c>
      <c r="C92" s="171">
        <f t="shared" si="1"/>
        <v>175.33537291467172</v>
      </c>
      <c r="D92" s="39">
        <f t="shared" si="2"/>
        <v>8.0866265846340126E-3</v>
      </c>
      <c r="E92" s="265"/>
      <c r="F92" s="22"/>
      <c r="K92" s="22"/>
      <c r="L92" s="22"/>
      <c r="M92" s="114"/>
      <c r="N92" s="22"/>
      <c r="O92" s="22"/>
      <c r="P92" s="18"/>
      <c r="Q92" s="22"/>
      <c r="T92" s="22"/>
      <c r="U92" s="22"/>
      <c r="V92" s="22"/>
      <c r="W92" s="22"/>
      <c r="X92" s="22"/>
      <c r="Y92" s="22"/>
      <c r="Z92" s="22"/>
      <c r="AA92" s="22"/>
      <c r="AB92" s="22"/>
      <c r="AC92" s="22"/>
      <c r="AD92" s="22"/>
      <c r="AE92" s="22"/>
    </row>
    <row r="93" spans="2:31" x14ac:dyDescent="0.25">
      <c r="B93" s="98"/>
      <c r="C93" s="146"/>
      <c r="D93" s="101"/>
      <c r="E93" s="147"/>
      <c r="F93" s="101"/>
      <c r="G93" s="93"/>
      <c r="H93" s="93"/>
      <c r="I93" s="93"/>
      <c r="J93" s="93"/>
      <c r="K93" s="101"/>
      <c r="L93" s="101"/>
      <c r="M93" s="115"/>
      <c r="N93" s="22"/>
      <c r="O93" s="22"/>
      <c r="P93" s="18"/>
      <c r="Q93" s="22"/>
      <c r="T93" s="22"/>
      <c r="U93" s="22"/>
      <c r="V93" s="22"/>
      <c r="W93" s="22"/>
      <c r="X93" s="22"/>
      <c r="Y93" s="22"/>
      <c r="Z93" s="22"/>
      <c r="AA93" s="22"/>
      <c r="AB93" s="22"/>
      <c r="AC93" s="22"/>
      <c r="AD93" s="22"/>
      <c r="AE93" s="22"/>
    </row>
    <row r="94" spans="2:31" ht="5.15" customHeight="1" x14ac:dyDescent="0.25">
      <c r="B94" s="22"/>
      <c r="C94" s="38"/>
      <c r="D94" s="22"/>
      <c r="E94" s="37"/>
      <c r="F94" s="22"/>
      <c r="K94" s="22"/>
      <c r="L94" s="22"/>
      <c r="M94" s="22"/>
      <c r="N94" s="22"/>
      <c r="O94" s="22"/>
      <c r="P94" s="18"/>
      <c r="Q94" s="22"/>
      <c r="T94" s="22"/>
      <c r="U94" s="22"/>
      <c r="V94" s="22"/>
      <c r="W94" s="22"/>
      <c r="X94" s="22"/>
      <c r="Y94" s="22"/>
      <c r="Z94" s="22"/>
      <c r="AA94" s="22"/>
      <c r="AB94" s="22"/>
      <c r="AC94" s="22"/>
      <c r="AD94" s="22"/>
      <c r="AE94" s="22"/>
    </row>
    <row r="95" spans="2:31" ht="5.15" customHeight="1" x14ac:dyDescent="0.25">
      <c r="K95" s="22"/>
      <c r="L95" s="22"/>
      <c r="N95" s="22"/>
      <c r="O95" s="22"/>
      <c r="P95" s="18"/>
      <c r="Q95" s="22"/>
      <c r="T95" s="22"/>
      <c r="U95" s="22"/>
      <c r="V95" s="22"/>
      <c r="W95" s="22"/>
      <c r="X95" s="22"/>
      <c r="Y95" s="22"/>
      <c r="Z95" s="22"/>
      <c r="AA95" s="22"/>
      <c r="AB95" s="22"/>
      <c r="AC95" s="22"/>
      <c r="AD95" s="22"/>
      <c r="AE95" s="22"/>
    </row>
    <row r="96" spans="2:31" ht="13" x14ac:dyDescent="0.3">
      <c r="B96" s="128" t="s">
        <v>949</v>
      </c>
      <c r="K96" s="22"/>
      <c r="M96" s="22"/>
      <c r="N96" s="22"/>
      <c r="O96" s="22"/>
      <c r="P96" s="18"/>
      <c r="Q96" s="22"/>
      <c r="T96" s="22"/>
      <c r="U96" s="22"/>
      <c r="V96" s="22"/>
      <c r="W96" s="22"/>
      <c r="X96" s="22"/>
      <c r="Y96" s="22"/>
      <c r="Z96" s="22"/>
      <c r="AA96" s="22"/>
      <c r="AB96" s="22"/>
      <c r="AC96" s="22"/>
      <c r="AD96" s="22"/>
      <c r="AE96" s="22"/>
    </row>
    <row r="97" spans="2:31" x14ac:dyDescent="0.25">
      <c r="B97" s="95"/>
      <c r="C97" s="88"/>
      <c r="D97" s="88"/>
      <c r="E97" s="88"/>
      <c r="F97" s="88"/>
      <c r="G97" s="88"/>
      <c r="H97" s="88"/>
      <c r="I97" s="88"/>
      <c r="J97" s="88"/>
      <c r="K97" s="88"/>
      <c r="L97" s="88"/>
      <c r="M97" s="89"/>
      <c r="N97" s="22"/>
      <c r="O97" s="22"/>
      <c r="P97" s="18"/>
      <c r="Q97" s="22"/>
      <c r="T97" s="22"/>
      <c r="U97" s="22"/>
      <c r="AA97" s="22"/>
      <c r="AB97" s="22"/>
      <c r="AC97" s="22"/>
      <c r="AD97" s="22"/>
      <c r="AE97" s="22"/>
    </row>
    <row r="98" spans="2:31" ht="12" customHeight="1" x14ac:dyDescent="0.25">
      <c r="B98" s="103" t="s">
        <v>52</v>
      </c>
      <c r="D98" s="23" t="s">
        <v>943</v>
      </c>
      <c r="K98" s="22"/>
      <c r="L98" s="22"/>
      <c r="M98" s="91"/>
      <c r="N98" s="22"/>
      <c r="O98" s="23"/>
      <c r="P98" s="18"/>
      <c r="Q98" s="22"/>
      <c r="T98" s="22"/>
      <c r="U98" s="22"/>
      <c r="V98" s="137"/>
      <c r="X98" s="22"/>
      <c r="Y98" s="22"/>
      <c r="AA98" s="22"/>
      <c r="AB98" s="22"/>
      <c r="AC98" s="22"/>
      <c r="AD98" s="22"/>
      <c r="AE98" s="22"/>
    </row>
    <row r="99" spans="2:31" x14ac:dyDescent="0.25">
      <c r="B99" s="157" t="s">
        <v>73</v>
      </c>
      <c r="D99" s="158" t="s">
        <v>8</v>
      </c>
      <c r="L99" s="22"/>
      <c r="M99" s="91"/>
      <c r="N99" s="22"/>
      <c r="O99" s="22"/>
      <c r="P99" s="18"/>
      <c r="Q99" s="22"/>
      <c r="T99" s="22"/>
      <c r="U99" s="22"/>
      <c r="V99" s="137"/>
      <c r="X99" s="22"/>
      <c r="Y99" s="22"/>
      <c r="AA99" s="22"/>
      <c r="AB99" s="22"/>
      <c r="AC99" s="22"/>
      <c r="AD99" s="22"/>
      <c r="AE99" s="22"/>
    </row>
    <row r="100" spans="2:31" x14ac:dyDescent="0.25">
      <c r="B100" s="157" t="s">
        <v>474</v>
      </c>
      <c r="C100" s="22"/>
      <c r="D100" s="158" t="s">
        <v>8</v>
      </c>
      <c r="L100" s="22"/>
      <c r="M100" s="91"/>
      <c r="N100" s="22"/>
      <c r="O100" s="22"/>
      <c r="P100" s="18"/>
      <c r="Q100" s="22"/>
      <c r="T100" s="22"/>
      <c r="U100" s="22"/>
      <c r="V100" s="137"/>
      <c r="X100" s="22"/>
      <c r="Y100" s="22"/>
      <c r="AA100" s="22"/>
      <c r="AB100" s="22"/>
      <c r="AC100" s="22"/>
      <c r="AD100" s="22"/>
      <c r="AE100" s="22"/>
    </row>
    <row r="101" spans="2:31" x14ac:dyDescent="0.25">
      <c r="B101" s="157" t="s">
        <v>421</v>
      </c>
      <c r="C101" s="22"/>
      <c r="D101" s="158" t="s">
        <v>8</v>
      </c>
      <c r="L101" s="22"/>
      <c r="M101" s="91"/>
      <c r="N101" s="22"/>
      <c r="O101" s="22"/>
      <c r="P101" s="18"/>
      <c r="Q101" s="22"/>
      <c r="T101" s="22"/>
      <c r="U101" s="22"/>
      <c r="X101" s="22"/>
      <c r="Y101" s="22"/>
      <c r="AA101" s="22"/>
      <c r="AB101" s="22"/>
      <c r="AC101" s="22"/>
      <c r="AD101" s="22"/>
      <c r="AE101" s="22"/>
    </row>
    <row r="102" spans="2:31" x14ac:dyDescent="0.25">
      <c r="B102" s="157" t="s">
        <v>76</v>
      </c>
      <c r="C102" s="22"/>
      <c r="D102" s="158" t="s">
        <v>8</v>
      </c>
      <c r="L102" s="22"/>
      <c r="M102" s="91"/>
      <c r="N102" s="22"/>
      <c r="O102" s="22"/>
      <c r="P102" s="18"/>
      <c r="Q102" s="22"/>
      <c r="T102" s="22"/>
      <c r="U102" s="22"/>
      <c r="X102" s="22"/>
      <c r="Y102" s="23"/>
      <c r="AA102" s="22"/>
      <c r="AB102" s="22"/>
      <c r="AC102" s="22"/>
      <c r="AD102" s="22"/>
      <c r="AE102" s="22"/>
    </row>
    <row r="103" spans="2:31" x14ac:dyDescent="0.25">
      <c r="B103" s="157" t="s">
        <v>135</v>
      </c>
      <c r="C103" s="22"/>
      <c r="D103" s="158" t="s">
        <v>8</v>
      </c>
      <c r="L103" s="22"/>
      <c r="M103" s="91"/>
      <c r="N103" s="22"/>
      <c r="O103" s="22"/>
      <c r="P103" s="18"/>
      <c r="Q103" s="22"/>
      <c r="T103" s="22"/>
      <c r="U103" s="22"/>
      <c r="AA103" s="22"/>
      <c r="AB103" s="22"/>
      <c r="AC103" s="22"/>
      <c r="AD103" s="22"/>
      <c r="AE103" s="22"/>
    </row>
    <row r="104" spans="2:31" x14ac:dyDescent="0.25">
      <c r="B104" s="157" t="s">
        <v>172</v>
      </c>
      <c r="C104" s="22"/>
      <c r="D104" s="158" t="s">
        <v>8</v>
      </c>
      <c r="L104" s="22"/>
      <c r="M104" s="91"/>
      <c r="N104" s="22"/>
      <c r="O104" s="22"/>
      <c r="P104" s="18"/>
      <c r="Q104" s="22"/>
      <c r="T104" s="22"/>
      <c r="U104" s="22"/>
      <c r="AA104" s="22"/>
      <c r="AB104" s="22"/>
      <c r="AC104" s="22"/>
      <c r="AD104" s="22"/>
      <c r="AE104" s="22"/>
    </row>
    <row r="105" spans="2:31" x14ac:dyDescent="0.25">
      <c r="B105" s="157" t="s">
        <v>355</v>
      </c>
      <c r="C105" s="22"/>
      <c r="D105" s="158" t="s">
        <v>8</v>
      </c>
      <c r="L105" s="22"/>
      <c r="M105" s="91"/>
      <c r="N105" s="22"/>
      <c r="O105" s="22"/>
      <c r="P105" s="18"/>
      <c r="Q105" s="22"/>
      <c r="T105" s="22"/>
      <c r="U105" s="22"/>
      <c r="AA105" s="22"/>
      <c r="AB105" s="22"/>
      <c r="AC105" s="22"/>
      <c r="AD105" s="22"/>
      <c r="AE105" s="22"/>
    </row>
    <row r="106" spans="2:31" x14ac:dyDescent="0.25">
      <c r="B106" s="157" t="s">
        <v>119</v>
      </c>
      <c r="C106" s="22"/>
      <c r="D106" s="158" t="s">
        <v>8</v>
      </c>
      <c r="L106" s="22"/>
      <c r="M106" s="91"/>
      <c r="N106" s="22"/>
      <c r="O106" s="22"/>
      <c r="P106" s="18"/>
      <c r="Q106" s="22"/>
      <c r="T106" s="22"/>
      <c r="U106" s="22"/>
      <c r="AA106" s="22"/>
      <c r="AB106" s="22"/>
      <c r="AC106" s="22"/>
      <c r="AD106" s="22"/>
      <c r="AE106" s="22"/>
    </row>
    <row r="107" spans="2:31" x14ac:dyDescent="0.25">
      <c r="B107" s="157" t="s">
        <v>690</v>
      </c>
      <c r="C107" s="22"/>
      <c r="D107" s="158" t="s">
        <v>8</v>
      </c>
      <c r="L107" s="22"/>
      <c r="M107" s="91"/>
      <c r="N107" s="22"/>
      <c r="O107" s="22"/>
      <c r="P107" s="18"/>
      <c r="Q107" s="22"/>
      <c r="T107" s="22"/>
      <c r="U107" s="22"/>
      <c r="AA107" s="22"/>
      <c r="AB107" s="22"/>
      <c r="AC107" s="22"/>
      <c r="AD107" s="22"/>
      <c r="AE107" s="22"/>
    </row>
    <row r="108" spans="2:31" x14ac:dyDescent="0.25">
      <c r="B108" s="157" t="s">
        <v>155</v>
      </c>
      <c r="C108" s="22"/>
      <c r="D108" s="158" t="s">
        <v>8</v>
      </c>
      <c r="L108" s="22"/>
      <c r="M108" s="91"/>
      <c r="N108" s="22"/>
      <c r="O108" s="22"/>
      <c r="P108" s="18"/>
      <c r="Q108" s="22"/>
      <c r="T108" s="22"/>
      <c r="U108" s="22"/>
      <c r="V108" s="22"/>
      <c r="W108" s="22"/>
      <c r="X108" s="22"/>
      <c r="Y108" s="22"/>
      <c r="AA108" s="22"/>
      <c r="AB108" s="22"/>
      <c r="AC108" s="22"/>
      <c r="AD108" s="22"/>
      <c r="AE108" s="22"/>
    </row>
    <row r="109" spans="2:31" x14ac:dyDescent="0.25">
      <c r="B109" s="157" t="s">
        <v>161</v>
      </c>
      <c r="C109" s="22"/>
      <c r="D109" s="158" t="s">
        <v>8</v>
      </c>
      <c r="G109" s="22"/>
      <c r="L109" s="22"/>
      <c r="M109" s="91"/>
      <c r="N109" s="22"/>
      <c r="O109" s="22"/>
      <c r="P109" s="18"/>
      <c r="Q109" s="22"/>
      <c r="T109" s="22"/>
      <c r="U109" s="22"/>
      <c r="V109" s="22"/>
      <c r="W109" s="22"/>
      <c r="X109" s="22"/>
      <c r="Y109" s="22"/>
      <c r="AA109" s="22"/>
      <c r="AB109" s="22"/>
      <c r="AC109" s="22"/>
      <c r="AD109" s="22"/>
      <c r="AE109" s="22"/>
    </row>
    <row r="110" spans="2:31" x14ac:dyDescent="0.25">
      <c r="B110" s="157" t="s">
        <v>450</v>
      </c>
      <c r="C110" s="22"/>
      <c r="D110" s="158" t="s">
        <v>8</v>
      </c>
      <c r="G110" s="22"/>
      <c r="L110" s="22"/>
      <c r="M110" s="91"/>
      <c r="N110" s="22"/>
      <c r="O110" s="22"/>
      <c r="P110" s="18"/>
      <c r="Q110" s="22"/>
      <c r="T110" s="22"/>
      <c r="U110" s="22"/>
      <c r="V110" s="22"/>
      <c r="W110" s="22"/>
      <c r="X110" s="22"/>
      <c r="Y110" s="22"/>
      <c r="AA110" s="22"/>
      <c r="AB110" s="22"/>
      <c r="AC110" s="22"/>
      <c r="AD110" s="22"/>
      <c r="AE110" s="22"/>
    </row>
    <row r="111" spans="2:31" x14ac:dyDescent="0.25">
      <c r="B111" s="157" t="s">
        <v>152</v>
      </c>
      <c r="C111" s="22"/>
      <c r="D111" s="158" t="s">
        <v>8</v>
      </c>
      <c r="G111" s="22"/>
      <c r="L111" s="22"/>
      <c r="M111" s="91"/>
      <c r="N111" s="22"/>
      <c r="O111" s="22"/>
      <c r="P111" s="18"/>
      <c r="Q111" s="22"/>
      <c r="T111" s="22"/>
      <c r="U111" s="22"/>
      <c r="V111" s="22"/>
      <c r="W111" s="22"/>
      <c r="X111" s="22"/>
      <c r="Y111" s="22"/>
      <c r="AA111" s="22"/>
      <c r="AB111" s="22"/>
      <c r="AC111" s="22"/>
      <c r="AD111" s="22"/>
      <c r="AE111" s="22"/>
    </row>
    <row r="112" spans="2:31" x14ac:dyDescent="0.25">
      <c r="B112" s="157" t="s">
        <v>113</v>
      </c>
      <c r="C112" s="22"/>
      <c r="D112" s="158" t="s">
        <v>8</v>
      </c>
      <c r="G112" s="22"/>
      <c r="L112" s="22"/>
      <c r="M112" s="91"/>
      <c r="N112" s="22"/>
      <c r="O112" s="22"/>
      <c r="P112" s="18"/>
      <c r="Q112" s="22"/>
      <c r="T112" s="22"/>
      <c r="U112" s="22"/>
      <c r="V112" s="22"/>
      <c r="W112" s="22"/>
      <c r="X112" s="22"/>
      <c r="Y112" s="22"/>
      <c r="AA112" s="22"/>
      <c r="AB112" s="22"/>
      <c r="AC112" s="22"/>
      <c r="AD112" s="22"/>
      <c r="AE112" s="22"/>
    </row>
    <row r="113" spans="2:31" x14ac:dyDescent="0.25">
      <c r="B113" s="157" t="s">
        <v>207</v>
      </c>
      <c r="C113" s="22"/>
      <c r="D113" s="158" t="s">
        <v>8</v>
      </c>
      <c r="F113" s="22"/>
      <c r="G113" s="22"/>
      <c r="L113" s="22"/>
      <c r="M113" s="91"/>
      <c r="N113" s="22"/>
      <c r="O113" s="22"/>
      <c r="P113" s="18"/>
      <c r="Q113" s="22"/>
      <c r="T113" s="22"/>
      <c r="U113" s="22"/>
      <c r="V113" s="22"/>
      <c r="W113" s="22"/>
      <c r="X113" s="22"/>
      <c r="Y113" s="22"/>
      <c r="AA113" s="22"/>
      <c r="AB113" s="22"/>
      <c r="AC113" s="22"/>
      <c r="AD113" s="22"/>
      <c r="AE113" s="22"/>
    </row>
    <row r="114" spans="2:31" x14ac:dyDescent="0.25">
      <c r="B114" s="157" t="s">
        <v>695</v>
      </c>
      <c r="C114" s="22"/>
      <c r="D114" s="158" t="s">
        <v>8</v>
      </c>
      <c r="F114" s="22"/>
      <c r="G114" s="22"/>
      <c r="L114" s="22"/>
      <c r="M114" s="91"/>
      <c r="N114" s="22"/>
      <c r="O114" s="22"/>
      <c r="P114" s="18"/>
      <c r="Q114" s="22"/>
      <c r="T114" s="22"/>
      <c r="U114" s="22"/>
      <c r="V114" s="22"/>
      <c r="W114" s="22"/>
      <c r="X114" s="22"/>
      <c r="Y114" s="22"/>
      <c r="AA114" s="22"/>
      <c r="AB114" s="22"/>
      <c r="AC114" s="22"/>
      <c r="AD114" s="22"/>
      <c r="AE114" s="22"/>
    </row>
    <row r="115" spans="2:31" x14ac:dyDescent="0.25">
      <c r="B115" s="157" t="s">
        <v>237</v>
      </c>
      <c r="C115" s="22"/>
      <c r="D115" s="158" t="s">
        <v>8</v>
      </c>
      <c r="F115" s="22"/>
      <c r="G115" s="22"/>
      <c r="L115" s="22"/>
      <c r="M115" s="91"/>
      <c r="N115" s="22"/>
      <c r="O115" s="22"/>
      <c r="P115" s="18"/>
      <c r="Q115" s="22"/>
      <c r="T115" s="22"/>
      <c r="U115" s="22"/>
      <c r="V115" s="22"/>
      <c r="W115" s="22"/>
      <c r="X115" s="22"/>
      <c r="Y115" s="22"/>
      <c r="AA115" s="22"/>
      <c r="AB115" s="22"/>
      <c r="AC115" s="22"/>
      <c r="AD115" s="22"/>
      <c r="AE115" s="22"/>
    </row>
    <row r="116" spans="2:31" x14ac:dyDescent="0.25">
      <c r="B116" s="157" t="s">
        <v>120</v>
      </c>
      <c r="C116" s="22"/>
      <c r="D116" s="158" t="s">
        <v>8</v>
      </c>
      <c r="F116" s="22"/>
      <c r="G116" s="22"/>
      <c r="L116" s="22"/>
      <c r="M116" s="91"/>
      <c r="N116" s="22"/>
      <c r="O116" s="22"/>
      <c r="P116" s="18"/>
      <c r="Q116" s="22"/>
      <c r="T116" s="22"/>
      <c r="U116" s="22"/>
      <c r="V116" s="22"/>
      <c r="W116" s="22"/>
      <c r="X116" s="22"/>
      <c r="Y116" s="22"/>
      <c r="AA116" s="22"/>
      <c r="AB116" s="22"/>
      <c r="AC116" s="22"/>
      <c r="AD116" s="22"/>
      <c r="AE116" s="22"/>
    </row>
    <row r="117" spans="2:31" x14ac:dyDescent="0.25">
      <c r="B117" s="157" t="s">
        <v>250</v>
      </c>
      <c r="C117" s="22"/>
      <c r="D117" s="158" t="s">
        <v>8</v>
      </c>
      <c r="F117" s="22"/>
      <c r="G117" s="22"/>
      <c r="L117" s="22"/>
      <c r="M117" s="91"/>
      <c r="N117" s="22"/>
      <c r="O117" s="22"/>
      <c r="P117" s="18"/>
      <c r="Q117" s="22"/>
      <c r="T117" s="22"/>
      <c r="U117" s="22"/>
      <c r="V117" s="22"/>
      <c r="W117" s="22"/>
      <c r="X117" s="22"/>
      <c r="Y117" s="22"/>
      <c r="AA117" s="22"/>
      <c r="AB117" s="22"/>
      <c r="AC117" s="22"/>
      <c r="AD117" s="22"/>
      <c r="AE117" s="22"/>
    </row>
    <row r="118" spans="2:31" x14ac:dyDescent="0.25">
      <c r="B118" s="157" t="s">
        <v>388</v>
      </c>
      <c r="C118" s="22"/>
      <c r="D118" s="158" t="s">
        <v>8</v>
      </c>
      <c r="F118" s="22"/>
      <c r="G118" s="22"/>
      <c r="L118" s="22"/>
      <c r="M118" s="91"/>
      <c r="N118" s="22"/>
      <c r="O118" s="22"/>
      <c r="P118" s="18"/>
      <c r="Q118" s="22"/>
      <c r="T118" s="22"/>
      <c r="U118" s="22"/>
      <c r="V118" s="22"/>
      <c r="W118" s="22"/>
      <c r="X118" s="22"/>
      <c r="Y118" s="22"/>
      <c r="AA118" s="22"/>
      <c r="AB118" s="22"/>
      <c r="AC118" s="22"/>
      <c r="AD118" s="22"/>
      <c r="AE118" s="22"/>
    </row>
    <row r="119" spans="2:31" x14ac:dyDescent="0.25">
      <c r="B119" s="159" t="s">
        <v>700</v>
      </c>
      <c r="C119" s="153"/>
      <c r="D119" s="154" t="s">
        <v>8</v>
      </c>
      <c r="E119" s="155"/>
      <c r="F119" s="153"/>
      <c r="G119" s="153"/>
      <c r="H119" s="155"/>
      <c r="I119" s="155"/>
      <c r="J119" s="155"/>
      <c r="K119" s="155"/>
      <c r="L119" s="153"/>
      <c r="M119" s="156"/>
      <c r="N119" s="22"/>
      <c r="O119" s="22"/>
      <c r="P119" s="18"/>
      <c r="Q119" s="22"/>
      <c r="T119" s="22"/>
      <c r="U119" s="22"/>
      <c r="V119" s="22"/>
      <c r="W119" s="22"/>
      <c r="X119" s="22"/>
      <c r="Y119" s="22"/>
      <c r="AA119" s="22"/>
      <c r="AB119" s="22"/>
      <c r="AC119" s="22"/>
      <c r="AD119" s="22"/>
      <c r="AE119" s="22"/>
    </row>
    <row r="120" spans="2:31" x14ac:dyDescent="0.25">
      <c r="B120" s="144" t="s">
        <v>84</v>
      </c>
      <c r="C120" s="22"/>
      <c r="D120" s="158" t="s">
        <v>1</v>
      </c>
      <c r="F120" s="22"/>
      <c r="G120" s="22"/>
      <c r="L120" s="22"/>
      <c r="M120" s="91"/>
      <c r="N120" s="22"/>
      <c r="O120" s="22"/>
      <c r="P120" s="18"/>
      <c r="Q120" s="22"/>
      <c r="T120" s="22"/>
      <c r="U120" s="22"/>
      <c r="V120" s="22"/>
      <c r="W120" s="22"/>
      <c r="X120" s="22"/>
      <c r="Y120" s="22"/>
      <c r="AA120" s="22"/>
      <c r="AB120" s="22"/>
      <c r="AC120" s="22"/>
      <c r="AD120" s="22"/>
      <c r="AE120" s="22"/>
    </row>
    <row r="121" spans="2:31" x14ac:dyDescent="0.25">
      <c r="B121" s="157" t="s">
        <v>614</v>
      </c>
      <c r="C121" s="22"/>
      <c r="D121" s="158" t="s">
        <v>1</v>
      </c>
      <c r="F121" s="22"/>
      <c r="G121" s="22"/>
      <c r="L121" s="22"/>
      <c r="M121" s="91"/>
      <c r="N121" s="22"/>
      <c r="O121" s="22"/>
      <c r="P121" s="18"/>
      <c r="Q121" s="22"/>
      <c r="T121" s="22"/>
      <c r="U121" s="22"/>
      <c r="V121" s="22"/>
      <c r="W121" s="22"/>
      <c r="X121" s="22"/>
      <c r="Y121" s="22"/>
      <c r="AA121" s="22"/>
      <c r="AB121" s="22"/>
      <c r="AC121" s="22"/>
      <c r="AD121" s="22"/>
      <c r="AE121" s="22"/>
    </row>
    <row r="122" spans="2:31" x14ac:dyDescent="0.25">
      <c r="B122" s="157" t="s">
        <v>95</v>
      </c>
      <c r="C122" s="22"/>
      <c r="D122" s="158" t="s">
        <v>1</v>
      </c>
      <c r="E122" s="22"/>
      <c r="F122" s="22"/>
      <c r="G122" s="22"/>
      <c r="L122" s="22"/>
      <c r="M122" s="91"/>
      <c r="N122" s="22"/>
      <c r="O122" s="22"/>
      <c r="P122" s="18"/>
      <c r="Q122" s="22"/>
      <c r="T122" s="22"/>
      <c r="U122" s="22"/>
      <c r="V122" s="22"/>
      <c r="W122" s="22"/>
      <c r="X122" s="22"/>
      <c r="Y122" s="22"/>
      <c r="AA122" s="22"/>
      <c r="AB122" s="22"/>
      <c r="AC122" s="22"/>
      <c r="AD122" s="22"/>
      <c r="AE122" s="22"/>
    </row>
    <row r="123" spans="2:31" x14ac:dyDescent="0.25">
      <c r="B123" s="90" t="s">
        <v>222</v>
      </c>
      <c r="C123" s="22"/>
      <c r="D123" s="158" t="s">
        <v>1</v>
      </c>
      <c r="E123" s="22"/>
      <c r="F123" s="22"/>
      <c r="G123" s="22"/>
      <c r="L123" s="22"/>
      <c r="M123" s="91"/>
      <c r="N123" s="22"/>
      <c r="O123" s="22"/>
      <c r="P123" s="18"/>
      <c r="Q123" s="22"/>
      <c r="T123" s="22"/>
      <c r="U123" s="22"/>
      <c r="V123" s="22"/>
      <c r="W123" s="22"/>
      <c r="X123" s="22"/>
      <c r="Y123" s="22"/>
      <c r="AA123" s="22"/>
      <c r="AB123" s="22"/>
      <c r="AC123" s="22"/>
      <c r="AD123" s="22"/>
      <c r="AE123" s="22"/>
    </row>
    <row r="124" spans="2:31" x14ac:dyDescent="0.25">
      <c r="B124" s="144" t="s">
        <v>163</v>
      </c>
      <c r="C124" s="22"/>
      <c r="D124" s="158" t="s">
        <v>1</v>
      </c>
      <c r="E124" s="22"/>
      <c r="F124" s="22"/>
      <c r="G124" s="22"/>
      <c r="L124" s="22"/>
      <c r="M124" s="91"/>
      <c r="N124" s="22"/>
      <c r="O124" s="22"/>
      <c r="P124" s="18"/>
      <c r="Q124" s="22"/>
      <c r="T124" s="22"/>
      <c r="U124" s="22"/>
      <c r="V124" s="22"/>
      <c r="W124" s="22"/>
      <c r="X124" s="22"/>
      <c r="Y124" s="22"/>
      <c r="AA124" s="22"/>
      <c r="AB124" s="22"/>
      <c r="AC124" s="22"/>
      <c r="AD124" s="22"/>
      <c r="AE124" s="22"/>
    </row>
    <row r="125" spans="2:31" x14ac:dyDescent="0.25">
      <c r="B125" s="144" t="s">
        <v>404</v>
      </c>
      <c r="C125" s="22"/>
      <c r="D125" s="158" t="s">
        <v>1</v>
      </c>
      <c r="E125" s="22"/>
      <c r="F125" s="22"/>
      <c r="G125" s="22"/>
      <c r="L125" s="22"/>
      <c r="M125" s="91"/>
      <c r="N125" s="22"/>
      <c r="O125" s="22"/>
      <c r="P125" s="18"/>
      <c r="Q125" s="22"/>
      <c r="T125" s="22"/>
      <c r="U125" s="22"/>
      <c r="V125" s="22"/>
      <c r="W125" s="22"/>
      <c r="X125" s="22"/>
      <c r="Y125" s="22"/>
      <c r="AA125" s="22"/>
      <c r="AB125" s="22"/>
      <c r="AC125" s="22"/>
      <c r="AD125" s="22"/>
      <c r="AE125" s="22"/>
    </row>
    <row r="126" spans="2:31" x14ac:dyDescent="0.25">
      <c r="B126" s="90" t="s">
        <v>174</v>
      </c>
      <c r="C126" s="22"/>
      <c r="D126" s="158" t="s">
        <v>1</v>
      </c>
      <c r="E126" s="22"/>
      <c r="F126" s="22"/>
      <c r="G126" s="22"/>
      <c r="L126" s="22"/>
      <c r="M126" s="91"/>
      <c r="N126" s="22"/>
      <c r="O126" s="22"/>
      <c r="P126" s="18"/>
      <c r="Q126" s="22"/>
      <c r="T126" s="22"/>
      <c r="U126" s="22"/>
      <c r="V126" s="22"/>
      <c r="W126" s="22"/>
      <c r="X126" s="22"/>
      <c r="Y126" s="22"/>
      <c r="AA126" s="22"/>
      <c r="AB126" s="22"/>
      <c r="AC126" s="22"/>
      <c r="AD126" s="22"/>
      <c r="AE126" s="22"/>
    </row>
    <row r="127" spans="2:31" x14ac:dyDescent="0.25">
      <c r="B127" s="144" t="s">
        <v>258</v>
      </c>
      <c r="C127" s="22"/>
      <c r="D127" s="158" t="s">
        <v>1</v>
      </c>
      <c r="E127" s="22"/>
      <c r="F127" s="22"/>
      <c r="G127" s="22"/>
      <c r="L127" s="22"/>
      <c r="M127" s="91"/>
      <c r="N127" s="22"/>
      <c r="O127" s="22"/>
      <c r="P127" s="18"/>
      <c r="Q127" s="22"/>
      <c r="T127" s="22"/>
      <c r="U127" s="22"/>
      <c r="V127" s="22"/>
      <c r="W127" s="22"/>
      <c r="X127" s="22"/>
      <c r="Y127" s="22"/>
      <c r="AE127" s="22"/>
    </row>
    <row r="128" spans="2:31" x14ac:dyDescent="0.25">
      <c r="B128" s="90" t="s">
        <v>105</v>
      </c>
      <c r="C128" s="22"/>
      <c r="D128" s="158" t="s">
        <v>1</v>
      </c>
      <c r="E128" s="22"/>
      <c r="F128" s="22"/>
      <c r="G128" s="22"/>
      <c r="L128" s="22"/>
      <c r="M128" s="91"/>
      <c r="N128" s="22"/>
      <c r="O128" s="22"/>
      <c r="P128" s="18"/>
      <c r="Q128" s="22"/>
      <c r="T128" s="22"/>
      <c r="U128" s="22"/>
      <c r="V128" s="22"/>
      <c r="W128" s="22"/>
      <c r="X128" s="22"/>
      <c r="Y128" s="22"/>
      <c r="AE128" s="22"/>
    </row>
    <row r="129" spans="2:31" x14ac:dyDescent="0.25">
      <c r="B129" s="144" t="s">
        <v>103</v>
      </c>
      <c r="D129" s="158" t="s">
        <v>1</v>
      </c>
      <c r="L129" s="22"/>
      <c r="M129" s="91"/>
      <c r="N129" s="22"/>
      <c r="O129" s="22"/>
      <c r="P129" s="18"/>
      <c r="Q129" s="22"/>
      <c r="T129" s="22"/>
      <c r="U129" s="22"/>
      <c r="AE129" s="22"/>
    </row>
    <row r="130" spans="2:31" x14ac:dyDescent="0.25">
      <c r="B130" s="144" t="s">
        <v>266</v>
      </c>
      <c r="D130" s="158" t="s">
        <v>1</v>
      </c>
      <c r="L130" s="22"/>
      <c r="M130" s="91"/>
      <c r="N130" s="22"/>
      <c r="O130" s="22"/>
      <c r="P130" s="18"/>
      <c r="Q130" s="22"/>
      <c r="T130" s="22"/>
      <c r="U130" s="22"/>
      <c r="AE130" s="22"/>
    </row>
    <row r="131" spans="2:31" x14ac:dyDescent="0.25">
      <c r="B131" s="144" t="s">
        <v>117</v>
      </c>
      <c r="D131" s="158" t="s">
        <v>1</v>
      </c>
      <c r="L131" s="22"/>
      <c r="M131" s="91"/>
      <c r="N131" s="22"/>
      <c r="O131" s="22"/>
      <c r="P131" s="18"/>
      <c r="Q131" s="22"/>
      <c r="T131" s="22"/>
      <c r="U131" s="22"/>
      <c r="AE131" s="22"/>
    </row>
    <row r="132" spans="2:31" x14ac:dyDescent="0.25">
      <c r="B132" s="160" t="s">
        <v>162</v>
      </c>
      <c r="C132" s="155"/>
      <c r="D132" s="154" t="s">
        <v>1</v>
      </c>
      <c r="E132" s="155"/>
      <c r="F132" s="155"/>
      <c r="G132" s="155"/>
      <c r="H132" s="155"/>
      <c r="I132" s="155"/>
      <c r="J132" s="155"/>
      <c r="K132" s="155"/>
      <c r="L132" s="153"/>
      <c r="M132" s="156"/>
      <c r="N132" s="22"/>
      <c r="O132" s="22"/>
      <c r="P132" s="18"/>
      <c r="Q132" s="22"/>
      <c r="T132" s="22"/>
      <c r="U132" s="22"/>
      <c r="AE132" s="22"/>
    </row>
    <row r="133" spans="2:31" x14ac:dyDescent="0.25">
      <c r="B133" s="90"/>
      <c r="D133" s="23"/>
      <c r="E133" s="22"/>
      <c r="F133" s="22"/>
      <c r="G133" s="22"/>
      <c r="L133" s="22"/>
      <c r="M133" s="91"/>
      <c r="N133" s="22"/>
      <c r="X133" s="22"/>
      <c r="Y133" s="22"/>
      <c r="AE133" s="22"/>
    </row>
    <row r="134" spans="2:31" x14ac:dyDescent="0.25">
      <c r="B134" s="90" t="s">
        <v>944</v>
      </c>
      <c r="D134" s="22"/>
      <c r="E134" s="22"/>
      <c r="F134" s="22"/>
      <c r="G134" s="22"/>
      <c r="L134" s="22"/>
      <c r="M134" s="91"/>
      <c r="N134" s="22"/>
      <c r="X134" s="22"/>
      <c r="Y134" s="22"/>
      <c r="AE134" s="22"/>
    </row>
    <row r="135" spans="2:31" x14ac:dyDescent="0.25">
      <c r="B135" s="92"/>
      <c r="C135" s="93"/>
      <c r="D135" s="93"/>
      <c r="E135" s="93"/>
      <c r="F135" s="93"/>
      <c r="G135" s="93"/>
      <c r="H135" s="93"/>
      <c r="I135" s="93"/>
      <c r="J135" s="93"/>
      <c r="K135" s="101"/>
      <c r="L135" s="101"/>
      <c r="M135" s="94"/>
      <c r="N135" s="22"/>
    </row>
    <row r="136" spans="2:31" ht="5.15" customHeight="1" x14ac:dyDescent="0.25">
      <c r="K136" s="22"/>
      <c r="L136" s="22"/>
      <c r="M136" s="22"/>
      <c r="N136" s="22"/>
      <c r="O136" s="22"/>
      <c r="P136" s="18"/>
      <c r="Q136" s="22"/>
    </row>
    <row r="137" spans="2:31" ht="5.15" customHeight="1" x14ac:dyDescent="0.25">
      <c r="K137" s="22"/>
      <c r="L137" s="22"/>
      <c r="M137" s="22"/>
      <c r="N137" s="22"/>
      <c r="O137" s="22"/>
      <c r="P137" s="18"/>
      <c r="Q137" s="22"/>
    </row>
    <row r="138" spans="2:31" ht="13" x14ac:dyDescent="0.3">
      <c r="B138" s="128" t="s">
        <v>950</v>
      </c>
      <c r="D138" s="60"/>
      <c r="E138" s="60"/>
      <c r="K138" s="22"/>
      <c r="L138" s="22"/>
      <c r="M138" s="22"/>
      <c r="N138" s="22"/>
      <c r="O138" s="22"/>
      <c r="P138" s="18"/>
      <c r="Q138" s="22"/>
    </row>
    <row r="139" spans="2:31" x14ac:dyDescent="0.25">
      <c r="B139" s="95"/>
      <c r="C139" s="88"/>
      <c r="D139" s="88"/>
      <c r="E139" s="88"/>
      <c r="F139" s="88"/>
      <c r="G139" s="88"/>
      <c r="H139" s="88"/>
      <c r="I139" s="88"/>
      <c r="J139" s="88"/>
      <c r="K139" s="96"/>
      <c r="L139" s="96"/>
      <c r="M139" s="113"/>
      <c r="N139" s="22"/>
      <c r="O139" s="22"/>
      <c r="P139" s="18"/>
      <c r="Q139" s="22"/>
    </row>
    <row r="140" spans="2:31" ht="12" customHeight="1" x14ac:dyDescent="0.25">
      <c r="B140" s="259" t="s">
        <v>945</v>
      </c>
      <c r="C140" s="260"/>
      <c r="D140" s="260"/>
      <c r="E140" s="260"/>
      <c r="F140" s="260"/>
      <c r="G140" s="260"/>
      <c r="H140" s="260"/>
      <c r="I140" s="260"/>
      <c r="J140" s="260"/>
      <c r="K140" s="260"/>
      <c r="L140" s="260"/>
      <c r="M140" s="261"/>
      <c r="N140" s="22"/>
      <c r="O140" s="22"/>
      <c r="P140" s="18"/>
      <c r="Q140" s="22"/>
    </row>
    <row r="141" spans="2:31" x14ac:dyDescent="0.25">
      <c r="B141" s="259"/>
      <c r="C141" s="260"/>
      <c r="D141" s="260"/>
      <c r="E141" s="260"/>
      <c r="F141" s="260"/>
      <c r="G141" s="260"/>
      <c r="H141" s="260"/>
      <c r="I141" s="260"/>
      <c r="J141" s="260"/>
      <c r="K141" s="260"/>
      <c r="L141" s="260"/>
      <c r="M141" s="261"/>
      <c r="N141" s="22"/>
      <c r="O141" s="22"/>
      <c r="P141" s="18"/>
      <c r="Q141" s="22"/>
    </row>
    <row r="142" spans="2:31" x14ac:dyDescent="0.25">
      <c r="B142" s="259"/>
      <c r="C142" s="260"/>
      <c r="D142" s="260"/>
      <c r="E142" s="260"/>
      <c r="F142" s="260"/>
      <c r="G142" s="260"/>
      <c r="H142" s="260"/>
      <c r="I142" s="260"/>
      <c r="J142" s="260"/>
      <c r="K142" s="260"/>
      <c r="L142" s="260"/>
      <c r="M142" s="261"/>
      <c r="N142" s="22"/>
      <c r="O142" s="22"/>
      <c r="P142" s="18"/>
      <c r="Q142" s="22"/>
    </row>
    <row r="143" spans="2:31" ht="5.15" customHeight="1" x14ac:dyDescent="0.25">
      <c r="B143" s="144"/>
      <c r="K143" s="22"/>
      <c r="L143" s="22"/>
      <c r="M143" s="114"/>
      <c r="N143" s="22"/>
      <c r="O143" s="22"/>
      <c r="P143" s="18"/>
      <c r="Q143" s="22"/>
    </row>
    <row r="144" spans="2:31" x14ac:dyDescent="0.25">
      <c r="B144" s="90" t="s">
        <v>946</v>
      </c>
      <c r="K144" s="22"/>
      <c r="L144" s="22"/>
      <c r="M144" s="114"/>
      <c r="N144" s="22"/>
      <c r="O144" s="22"/>
      <c r="P144" s="18"/>
      <c r="Q144" s="22"/>
    </row>
    <row r="145" spans="2:17" ht="14" x14ac:dyDescent="0.3">
      <c r="B145" s="162" t="s">
        <v>820</v>
      </c>
      <c r="C145" s="50">
        <v>12.5</v>
      </c>
      <c r="D145" t="s">
        <v>821</v>
      </c>
      <c r="K145" s="22"/>
      <c r="L145" s="22"/>
      <c r="M145" s="114"/>
      <c r="N145" s="22"/>
      <c r="O145" s="22"/>
      <c r="P145" s="18"/>
      <c r="Q145" s="22"/>
    </row>
    <row r="146" spans="2:17" ht="5.15" customHeight="1" x14ac:dyDescent="0.25">
      <c r="B146" s="144"/>
      <c r="K146" s="22"/>
      <c r="L146" s="22"/>
      <c r="M146" s="114"/>
      <c r="N146" s="22"/>
      <c r="O146" s="22"/>
      <c r="P146" s="18"/>
      <c r="Q146" s="22"/>
    </row>
    <row r="147" spans="2:17" x14ac:dyDescent="0.25">
      <c r="B147" s="163" t="s">
        <v>947</v>
      </c>
      <c r="C147" s="164" t="s">
        <v>865</v>
      </c>
      <c r="D147" s="164" t="s">
        <v>858</v>
      </c>
      <c r="K147" s="22"/>
      <c r="L147" s="22"/>
      <c r="M147" s="114"/>
      <c r="N147" s="22"/>
      <c r="O147" s="22"/>
      <c r="P147" s="18"/>
      <c r="Q147" s="22"/>
    </row>
    <row r="148" spans="2:17" x14ac:dyDescent="0.25">
      <c r="B148" s="90" t="s">
        <v>822</v>
      </c>
      <c r="C148" s="161">
        <v>-36.065939897570679</v>
      </c>
      <c r="D148" s="161">
        <v>146.92758887647918</v>
      </c>
      <c r="K148" s="22"/>
      <c r="L148" s="22"/>
      <c r="M148" s="114"/>
      <c r="N148" s="22"/>
      <c r="O148" s="22"/>
      <c r="P148" s="18"/>
      <c r="Q148" s="22"/>
    </row>
    <row r="149" spans="2:17" x14ac:dyDescent="0.25">
      <c r="B149" s="90" t="s">
        <v>823</v>
      </c>
      <c r="C149" s="161">
        <v>-30.515169566763472</v>
      </c>
      <c r="D149" s="161">
        <v>151.66661992632524</v>
      </c>
      <c r="K149" s="22"/>
      <c r="L149" s="22"/>
      <c r="M149" s="114"/>
      <c r="N149" s="22"/>
      <c r="O149" s="22"/>
      <c r="P149" s="18"/>
      <c r="Q149" s="22"/>
    </row>
    <row r="150" spans="2:17" x14ac:dyDescent="0.25">
      <c r="B150" s="90" t="s">
        <v>824</v>
      </c>
      <c r="C150" s="161">
        <v>-28.860718023453806</v>
      </c>
      <c r="D150" s="161">
        <v>153.56894823859665</v>
      </c>
      <c r="K150" s="22"/>
      <c r="L150" s="22"/>
      <c r="M150" s="114"/>
      <c r="N150" s="22"/>
      <c r="O150" s="22"/>
      <c r="P150" s="18"/>
      <c r="Q150" s="22"/>
    </row>
    <row r="151" spans="2:17" x14ac:dyDescent="0.25">
      <c r="B151" s="90" t="s">
        <v>825</v>
      </c>
      <c r="C151" s="161">
        <v>-35.722613212299294</v>
      </c>
      <c r="D151" s="161">
        <v>150.20153820226389</v>
      </c>
      <c r="K151" s="22"/>
      <c r="L151" s="22"/>
      <c r="M151" s="114"/>
      <c r="N151" s="22"/>
      <c r="O151" s="22"/>
      <c r="P151" s="18"/>
      <c r="Q151" s="22"/>
    </row>
    <row r="152" spans="2:17" x14ac:dyDescent="0.25">
      <c r="B152" s="90" t="s">
        <v>826</v>
      </c>
      <c r="C152" s="161">
        <v>-33.409247818551485</v>
      </c>
      <c r="D152" s="161">
        <v>149.56532852974229</v>
      </c>
      <c r="K152" s="22"/>
      <c r="L152" s="22"/>
      <c r="M152" s="114"/>
      <c r="N152" s="22"/>
      <c r="O152" s="22"/>
      <c r="P152" s="18"/>
      <c r="Q152" s="22"/>
    </row>
    <row r="153" spans="2:17" x14ac:dyDescent="0.25">
      <c r="B153" s="90" t="s">
        <v>827</v>
      </c>
      <c r="C153" s="161">
        <v>-33.72699778356084</v>
      </c>
      <c r="D153" s="161">
        <v>150.36569439045044</v>
      </c>
      <c r="K153" s="22"/>
      <c r="L153" s="22"/>
      <c r="M153" s="114"/>
      <c r="N153" s="22"/>
      <c r="O153" s="22"/>
      <c r="P153" s="18"/>
      <c r="Q153" s="22"/>
    </row>
    <row r="154" spans="2:17" x14ac:dyDescent="0.25">
      <c r="B154" s="90" t="s">
        <v>828</v>
      </c>
      <c r="C154" s="161">
        <v>-34.478425068710955</v>
      </c>
      <c r="D154" s="161">
        <v>150.43109989912026</v>
      </c>
      <c r="K154" s="22"/>
      <c r="L154" s="22"/>
      <c r="M154" s="114"/>
      <c r="N154" s="22"/>
      <c r="O154" s="22"/>
      <c r="P154" s="18"/>
      <c r="Q154" s="22"/>
    </row>
    <row r="155" spans="2:17" x14ac:dyDescent="0.25">
      <c r="B155" s="90" t="s">
        <v>829</v>
      </c>
      <c r="C155" s="161">
        <v>-31.960363827526791</v>
      </c>
      <c r="D155" s="161">
        <v>141.45926487400459</v>
      </c>
      <c r="K155" s="22"/>
      <c r="L155" s="22"/>
      <c r="M155" s="114"/>
      <c r="N155" s="22"/>
      <c r="O155" s="22"/>
      <c r="P155" s="18"/>
      <c r="Q155" s="22"/>
    </row>
    <row r="156" spans="2:17" x14ac:dyDescent="0.25">
      <c r="B156" s="90" t="s">
        <v>830</v>
      </c>
      <c r="C156" s="161">
        <v>-35.372841712738357</v>
      </c>
      <c r="D156" s="161">
        <v>149.21643905529015</v>
      </c>
      <c r="K156" s="22"/>
      <c r="L156" s="22"/>
      <c r="M156" s="114"/>
      <c r="N156" s="22"/>
      <c r="O156" s="22"/>
      <c r="P156" s="18"/>
      <c r="Q156" s="22"/>
    </row>
    <row r="157" spans="2:17" x14ac:dyDescent="0.25">
      <c r="B157" s="90" t="s">
        <v>831</v>
      </c>
      <c r="C157" s="161">
        <v>-32.823924121030878</v>
      </c>
      <c r="D157" s="161">
        <v>151.34504358506538</v>
      </c>
      <c r="K157" s="22"/>
      <c r="L157" s="22"/>
      <c r="M157" s="114"/>
      <c r="N157" s="22"/>
      <c r="O157" s="22"/>
      <c r="P157" s="18"/>
      <c r="Q157" s="22"/>
    </row>
    <row r="158" spans="2:17" x14ac:dyDescent="0.25">
      <c r="B158" s="90" t="s">
        <v>832</v>
      </c>
      <c r="C158" s="161">
        <v>-30.303875215957923</v>
      </c>
      <c r="D158" s="161">
        <v>153.12247627818724</v>
      </c>
      <c r="K158" s="22"/>
      <c r="L158" s="22"/>
      <c r="M158" s="114"/>
      <c r="N158" s="22"/>
      <c r="O158" s="22"/>
      <c r="P158" s="18"/>
      <c r="Q158" s="22"/>
    </row>
    <row r="159" spans="2:17" x14ac:dyDescent="0.25">
      <c r="B159" s="90" t="s">
        <v>833</v>
      </c>
      <c r="C159" s="161">
        <v>-32.237549697815119</v>
      </c>
      <c r="D159" s="161">
        <v>148.62155853679104</v>
      </c>
      <c r="K159" s="22"/>
      <c r="L159" s="22"/>
      <c r="M159" s="114"/>
      <c r="N159" s="22"/>
      <c r="O159" s="22"/>
      <c r="P159" s="18"/>
      <c r="Q159" s="22"/>
    </row>
    <row r="160" spans="2:17" x14ac:dyDescent="0.25">
      <c r="B160" s="90" t="s">
        <v>834</v>
      </c>
      <c r="C160" s="161">
        <v>-36.101349173830883</v>
      </c>
      <c r="D160" s="161">
        <v>144.72366601940237</v>
      </c>
      <c r="K160" s="22"/>
      <c r="L160" s="22"/>
      <c r="M160" s="114"/>
      <c r="N160" s="22"/>
      <c r="O160" s="22"/>
      <c r="P160" s="18"/>
      <c r="Q160" s="22"/>
    </row>
    <row r="161" spans="2:17" x14ac:dyDescent="0.25">
      <c r="B161" s="90" t="s">
        <v>835</v>
      </c>
      <c r="C161" s="161">
        <v>-32.199703974353213</v>
      </c>
      <c r="D161" s="161">
        <v>152.52920224151862</v>
      </c>
      <c r="K161" s="22"/>
      <c r="L161" s="22"/>
      <c r="M161" s="114"/>
      <c r="N161" s="22"/>
      <c r="O161" s="22"/>
      <c r="P161" s="18"/>
      <c r="Q161" s="22"/>
    </row>
    <row r="162" spans="2:17" x14ac:dyDescent="0.25">
      <c r="B162" s="90" t="s">
        <v>836</v>
      </c>
      <c r="C162" s="161">
        <v>-28.216226795395237</v>
      </c>
      <c r="D162" s="161">
        <v>153.53673706236836</v>
      </c>
      <c r="K162" s="22"/>
      <c r="L162" s="22"/>
      <c r="M162" s="114"/>
      <c r="N162" s="22"/>
      <c r="O162" s="22"/>
      <c r="P162" s="18"/>
      <c r="Q162" s="22"/>
    </row>
    <row r="163" spans="2:17" x14ac:dyDescent="0.25">
      <c r="B163" s="90" t="s">
        <v>837</v>
      </c>
      <c r="C163" s="161">
        <v>-34.758311220861401</v>
      </c>
      <c r="D163" s="161">
        <v>149.71902928419058</v>
      </c>
      <c r="K163" s="22"/>
      <c r="L163" s="22"/>
      <c r="M163" s="114"/>
      <c r="N163" s="22"/>
      <c r="O163" s="22"/>
      <c r="P163" s="18"/>
      <c r="Q163" s="22"/>
    </row>
    <row r="164" spans="2:17" x14ac:dyDescent="0.25">
      <c r="B164" s="90" t="s">
        <v>838</v>
      </c>
      <c r="C164" s="161">
        <v>-29.702994687572726</v>
      </c>
      <c r="D164" s="161">
        <v>152.945254079129</v>
      </c>
      <c r="K164" s="22"/>
      <c r="L164" s="22"/>
      <c r="M164" s="114"/>
      <c r="N164" s="22"/>
      <c r="O164" s="22"/>
      <c r="P164" s="18"/>
      <c r="Q164" s="22"/>
    </row>
    <row r="165" spans="2:17" x14ac:dyDescent="0.25">
      <c r="B165" s="90" t="s">
        <v>839</v>
      </c>
      <c r="C165" s="161">
        <v>-34.272428958735354</v>
      </c>
      <c r="D165" s="161">
        <v>146.05057546284911</v>
      </c>
      <c r="K165" s="22"/>
      <c r="L165" s="22"/>
      <c r="M165" s="114"/>
      <c r="N165" s="22"/>
      <c r="O165" s="22"/>
      <c r="P165" s="18"/>
      <c r="Q165" s="22"/>
    </row>
    <row r="166" spans="2:17" x14ac:dyDescent="0.25">
      <c r="B166" s="90" t="s">
        <v>840</v>
      </c>
      <c r="C166" s="161">
        <v>-31.068648076743631</v>
      </c>
      <c r="D166" s="161">
        <v>152.79856369083006</v>
      </c>
      <c r="K166" s="22"/>
      <c r="L166" s="22"/>
      <c r="M166" s="114"/>
      <c r="N166" s="22"/>
      <c r="O166" s="22"/>
      <c r="P166" s="18"/>
      <c r="Q166" s="22"/>
    </row>
    <row r="167" spans="2:17" x14ac:dyDescent="0.25">
      <c r="B167" s="90" t="s">
        <v>841</v>
      </c>
      <c r="C167" s="161">
        <v>-34.663453182627627</v>
      </c>
      <c r="D167" s="161">
        <v>150.84908468361911</v>
      </c>
      <c r="K167" s="22"/>
      <c r="L167" s="22"/>
      <c r="M167" s="114"/>
      <c r="N167" s="22"/>
      <c r="O167" s="22"/>
      <c r="P167" s="18"/>
      <c r="Q167" s="22"/>
    </row>
    <row r="168" spans="2:17" x14ac:dyDescent="0.25">
      <c r="B168" s="90" t="s">
        <v>842</v>
      </c>
      <c r="C168" s="161">
        <v>-32.100974818281401</v>
      </c>
      <c r="D168" s="161">
        <v>151.490084100991</v>
      </c>
      <c r="K168" s="22"/>
      <c r="L168" s="22"/>
      <c r="M168" s="114"/>
      <c r="N168" s="22"/>
      <c r="O168" s="22"/>
      <c r="P168" s="18"/>
      <c r="Q168" s="22"/>
    </row>
    <row r="169" spans="2:17" x14ac:dyDescent="0.25">
      <c r="B169" s="90" t="s">
        <v>843</v>
      </c>
      <c r="C169" s="161">
        <v>-28.823546707302011</v>
      </c>
      <c r="D169" s="161">
        <v>153.3022669987061</v>
      </c>
      <c r="K169" s="22"/>
      <c r="L169" s="22"/>
      <c r="M169" s="114"/>
      <c r="N169" s="22"/>
      <c r="O169" s="22"/>
      <c r="P169" s="18"/>
      <c r="Q169" s="22"/>
    </row>
    <row r="170" spans="2:17" x14ac:dyDescent="0.25">
      <c r="B170" s="90" t="s">
        <v>844</v>
      </c>
      <c r="C170" s="161">
        <v>-33.477552535194356</v>
      </c>
      <c r="D170" s="161">
        <v>150.16154487998682</v>
      </c>
      <c r="K170" s="22"/>
      <c r="L170" s="22"/>
      <c r="M170" s="114"/>
      <c r="N170" s="22"/>
      <c r="O170" s="22"/>
      <c r="P170" s="18"/>
      <c r="Q170" s="22"/>
    </row>
    <row r="171" spans="2:17" x14ac:dyDescent="0.25">
      <c r="B171" s="90" t="s">
        <v>845</v>
      </c>
      <c r="C171" s="161">
        <v>-32.746601839812776</v>
      </c>
      <c r="D171" s="161">
        <v>151.57197839464484</v>
      </c>
      <c r="K171" s="22"/>
      <c r="L171" s="22"/>
      <c r="M171" s="114"/>
      <c r="N171" s="22"/>
      <c r="O171" s="22"/>
      <c r="P171" s="18"/>
      <c r="Q171" s="22"/>
    </row>
    <row r="172" spans="2:17" x14ac:dyDescent="0.25">
      <c r="B172" s="90" t="s">
        <v>846</v>
      </c>
      <c r="C172" s="161">
        <v>-34.177832676740493</v>
      </c>
      <c r="D172" s="161">
        <v>142.20048267347977</v>
      </c>
      <c r="K172" s="22"/>
      <c r="L172" s="22"/>
      <c r="M172" s="114"/>
      <c r="N172" s="22"/>
      <c r="O172" s="22"/>
      <c r="P172" s="18"/>
      <c r="Q172" s="22"/>
    </row>
    <row r="173" spans="2:17" x14ac:dyDescent="0.25">
      <c r="B173" s="90" t="s">
        <v>847</v>
      </c>
      <c r="C173" s="161">
        <v>-32.265791101085732</v>
      </c>
      <c r="D173" s="161">
        <v>150.88802587463806</v>
      </c>
      <c r="K173" s="22"/>
      <c r="L173" s="22"/>
      <c r="M173" s="114"/>
      <c r="N173" s="22"/>
      <c r="O173" s="22"/>
      <c r="P173" s="18"/>
      <c r="Q173" s="22"/>
    </row>
    <row r="174" spans="2:17" x14ac:dyDescent="0.25">
      <c r="B174" s="90" t="s">
        <v>848</v>
      </c>
      <c r="C174" s="161">
        <v>-32.722592191553048</v>
      </c>
      <c r="D174" s="161">
        <v>152.13098818066337</v>
      </c>
      <c r="K174" s="22"/>
      <c r="L174" s="22"/>
      <c r="M174" s="114"/>
      <c r="N174" s="22"/>
      <c r="O174" s="22"/>
      <c r="P174" s="18"/>
      <c r="Q174" s="22"/>
    </row>
    <row r="175" spans="2:17" x14ac:dyDescent="0.25">
      <c r="B175" s="90" t="s">
        <v>849</v>
      </c>
      <c r="C175" s="161">
        <v>-34.871347167514756</v>
      </c>
      <c r="D175" s="161">
        <v>150.59397335699637</v>
      </c>
      <c r="K175" s="22"/>
      <c r="L175" s="22"/>
      <c r="M175" s="114"/>
      <c r="N175" s="22"/>
      <c r="O175" s="22"/>
      <c r="P175" s="18"/>
      <c r="Q175" s="22"/>
    </row>
    <row r="176" spans="2:17" x14ac:dyDescent="0.25">
      <c r="B176" s="90" t="s">
        <v>850</v>
      </c>
      <c r="C176" s="161">
        <v>-33.304680948538298</v>
      </c>
      <c r="D176" s="161">
        <v>149.10204362273069</v>
      </c>
      <c r="K176" s="22"/>
      <c r="L176" s="22"/>
      <c r="M176" s="114"/>
      <c r="N176" s="22"/>
      <c r="O176" s="22"/>
      <c r="P176" s="18"/>
      <c r="Q176" s="22"/>
    </row>
    <row r="177" spans="2:17" x14ac:dyDescent="0.25">
      <c r="B177" s="90" t="s">
        <v>859</v>
      </c>
      <c r="C177" s="161">
        <v>-33.139678825990501</v>
      </c>
      <c r="D177" s="161">
        <v>148.172492104295</v>
      </c>
      <c r="K177" s="22"/>
      <c r="L177" s="22"/>
      <c r="M177" s="114"/>
      <c r="N177" s="22"/>
      <c r="O177" s="22"/>
      <c r="P177" s="18"/>
      <c r="Q177" s="22"/>
    </row>
    <row r="178" spans="2:17" x14ac:dyDescent="0.25">
      <c r="B178" s="90" t="s">
        <v>851</v>
      </c>
      <c r="C178" s="161">
        <v>-31.454662068195077</v>
      </c>
      <c r="D178" s="161">
        <v>152.8958904206429</v>
      </c>
      <c r="K178" s="22"/>
      <c r="L178" s="22"/>
      <c r="M178" s="114"/>
      <c r="N178" s="22"/>
      <c r="O178" s="22"/>
      <c r="P178" s="18"/>
      <c r="Q178" s="22"/>
    </row>
    <row r="179" spans="2:17" x14ac:dyDescent="0.25">
      <c r="B179" s="90" t="s">
        <v>852</v>
      </c>
      <c r="C179" s="161">
        <v>-32.76033693262616</v>
      </c>
      <c r="D179" s="161">
        <v>151.76026144966107</v>
      </c>
      <c r="K179" s="22"/>
      <c r="L179" s="22"/>
      <c r="M179" s="114"/>
      <c r="N179" s="22"/>
      <c r="O179" s="22"/>
      <c r="P179" s="18"/>
      <c r="Q179" s="22"/>
    </row>
    <row r="180" spans="2:17" x14ac:dyDescent="0.25">
      <c r="B180" s="90" t="s">
        <v>853</v>
      </c>
      <c r="C180" s="161">
        <v>-32.553402481078869</v>
      </c>
      <c r="D180" s="161">
        <v>151.17024147369699</v>
      </c>
      <c r="K180" s="22"/>
      <c r="L180" s="22"/>
      <c r="M180" s="114"/>
      <c r="N180" s="22"/>
      <c r="O180" s="22"/>
      <c r="P180" s="18"/>
      <c r="Q180" s="22"/>
    </row>
    <row r="181" spans="2:17" x14ac:dyDescent="0.25">
      <c r="B181" s="90" t="s">
        <v>854</v>
      </c>
      <c r="C181" s="161">
        <v>-31.093406310182498</v>
      </c>
      <c r="D181" s="161">
        <v>150.91751664092581</v>
      </c>
      <c r="K181" s="22"/>
      <c r="L181" s="22"/>
      <c r="M181" s="114"/>
      <c r="N181" s="22"/>
      <c r="O181" s="22"/>
      <c r="P181" s="18"/>
      <c r="Q181" s="22"/>
    </row>
    <row r="182" spans="2:17" x14ac:dyDescent="0.25">
      <c r="B182" s="90" t="s">
        <v>855</v>
      </c>
      <c r="C182" s="161">
        <v>-31.892293344183386</v>
      </c>
      <c r="D182" s="161">
        <v>152.46789775313115</v>
      </c>
      <c r="K182" s="22"/>
      <c r="L182" s="22"/>
      <c r="M182" s="114"/>
      <c r="N182" s="22"/>
      <c r="O182" s="22"/>
      <c r="P182" s="18"/>
      <c r="Q182" s="22"/>
    </row>
    <row r="183" spans="2:17" x14ac:dyDescent="0.25">
      <c r="B183" s="90" t="s">
        <v>856</v>
      </c>
      <c r="C183" s="161">
        <v>-35.35955744442419</v>
      </c>
      <c r="D183" s="161">
        <v>150.46453190244407</v>
      </c>
      <c r="K183" s="22"/>
      <c r="L183" s="22"/>
      <c r="M183" s="114"/>
      <c r="N183" s="22"/>
      <c r="O183" s="22"/>
      <c r="P183" s="18"/>
      <c r="Q183" s="22"/>
    </row>
    <row r="184" spans="2:17" x14ac:dyDescent="0.25">
      <c r="B184" s="90" t="s">
        <v>857</v>
      </c>
      <c r="C184" s="161">
        <v>-35.11766257172949</v>
      </c>
      <c r="D184" s="161">
        <v>147.38432849974552</v>
      </c>
      <c r="M184" s="91"/>
    </row>
    <row r="185" spans="2:17" x14ac:dyDescent="0.25">
      <c r="B185" s="92"/>
      <c r="C185" s="93"/>
      <c r="D185" s="93"/>
      <c r="E185" s="101"/>
      <c r="F185" s="93"/>
      <c r="G185" s="93"/>
      <c r="H185" s="93"/>
      <c r="I185" s="93"/>
      <c r="J185" s="93"/>
      <c r="K185" s="93"/>
      <c r="L185" s="93"/>
      <c r="M185" s="94"/>
    </row>
  </sheetData>
  <sortState xmlns:xlrd2="http://schemas.microsoft.com/office/spreadsheetml/2017/richdata2" ref="B121:B132">
    <sortCondition ref="B120:B132"/>
  </sortState>
  <mergeCells count="4">
    <mergeCell ref="B140:M142"/>
    <mergeCell ref="B28:M31"/>
    <mergeCell ref="E38:E62"/>
    <mergeCell ref="E63:E9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C3801-DEBA-4179-9438-A132F8E64617}">
  <sheetPr>
    <tabColor rgb="FF99CCFF"/>
  </sheetPr>
  <dimension ref="A1:AB688"/>
  <sheetViews>
    <sheetView showGridLines="0" zoomScaleNormal="100" workbookViewId="0"/>
  </sheetViews>
  <sheetFormatPr defaultColWidth="14.3984375" defaultRowHeight="15" customHeight="1" x14ac:dyDescent="0.25"/>
  <cols>
    <col min="1" max="1" width="2.09765625" style="22" customWidth="1"/>
    <col min="2" max="2" width="11.8984375" style="22" customWidth="1"/>
    <col min="3" max="3" width="15" style="22" customWidth="1"/>
    <col min="4" max="4" width="38.8984375" style="22" customWidth="1"/>
    <col min="5" max="5" width="16.8984375" style="22" customWidth="1"/>
    <col min="6" max="6" width="15.3984375" style="22" customWidth="1"/>
    <col min="7" max="7" width="16" style="22" customWidth="1"/>
    <col min="8" max="10" width="17" style="22" customWidth="1"/>
    <col min="11" max="11" width="16.09765625" style="22" customWidth="1"/>
    <col min="12" max="12" width="17" style="22" customWidth="1"/>
    <col min="13" max="14" width="17" style="24" customWidth="1"/>
    <col min="15" max="15" width="17" style="18" customWidth="1"/>
    <col min="16" max="16" width="20" style="26" customWidth="1"/>
    <col min="17" max="18" width="14.3984375" style="22"/>
    <col min="19" max="19" width="14.3984375" style="18"/>
    <col min="20" max="16384" width="14.3984375" style="22"/>
  </cols>
  <sheetData>
    <row r="1" spans="1:28" ht="15" customHeight="1" x14ac:dyDescent="0.25">
      <c r="T1" s="26"/>
      <c r="U1" s="58"/>
      <c r="AA1" s="25"/>
      <c r="AB1" s="25"/>
    </row>
    <row r="2" spans="1:28" ht="17.25" customHeight="1" x14ac:dyDescent="0.25">
      <c r="T2" s="26"/>
      <c r="U2" s="58"/>
      <c r="AA2" s="27"/>
      <c r="AB2" s="27"/>
    </row>
    <row r="3" spans="1:28" ht="18" x14ac:dyDescent="0.4">
      <c r="A3" s="27"/>
      <c r="B3" s="127" t="s">
        <v>49</v>
      </c>
      <c r="C3"/>
      <c r="D3"/>
      <c r="E3"/>
      <c r="F3"/>
      <c r="G3"/>
      <c r="H3"/>
      <c r="I3"/>
    </row>
    <row r="4" spans="1:28" ht="11.5" customHeight="1" x14ac:dyDescent="0.25">
      <c r="A4" s="27"/>
      <c r="B4" s="27"/>
      <c r="C4" s="27"/>
      <c r="K4" s="27"/>
      <c r="T4" s="26"/>
      <c r="U4" s="58"/>
      <c r="Z4" s="27"/>
      <c r="AA4" s="27"/>
      <c r="AB4" s="27"/>
    </row>
    <row r="5" spans="1:28" ht="11.5" customHeight="1" x14ac:dyDescent="0.25">
      <c r="B5" s="172"/>
      <c r="C5" s="173"/>
      <c r="D5" s="27"/>
      <c r="E5" s="266"/>
      <c r="F5" s="266"/>
      <c r="G5" s="266"/>
      <c r="H5" s="174"/>
      <c r="I5" s="174"/>
      <c r="J5" s="174"/>
      <c r="K5" s="266"/>
      <c r="L5" s="266"/>
      <c r="M5" s="266"/>
      <c r="N5" s="266"/>
      <c r="O5" s="266"/>
      <c r="P5" s="175"/>
    </row>
    <row r="6" spans="1:28" ht="36.75" customHeight="1" x14ac:dyDescent="0.25">
      <c r="B6" s="176" t="s">
        <v>51</v>
      </c>
      <c r="C6" s="177" t="s">
        <v>860</v>
      </c>
      <c r="D6" s="177" t="s">
        <v>875</v>
      </c>
      <c r="E6" s="178" t="s">
        <v>951</v>
      </c>
      <c r="F6" s="178" t="s">
        <v>952</v>
      </c>
      <c r="G6" s="178" t="s">
        <v>953</v>
      </c>
      <c r="H6" s="178" t="s">
        <v>880</v>
      </c>
      <c r="I6" s="178" t="s">
        <v>881</v>
      </c>
      <c r="J6" s="178" t="s">
        <v>873</v>
      </c>
      <c r="K6" s="177" t="s">
        <v>863</v>
      </c>
      <c r="L6" s="178" t="s">
        <v>876</v>
      </c>
      <c r="M6" s="179" t="s">
        <v>54</v>
      </c>
      <c r="N6" s="179" t="s">
        <v>53</v>
      </c>
      <c r="O6" s="180" t="s">
        <v>864</v>
      </c>
      <c r="P6" s="181" t="s">
        <v>954</v>
      </c>
    </row>
    <row r="7" spans="1:28" ht="11.25" customHeight="1" x14ac:dyDescent="0.25">
      <c r="A7" s="30"/>
      <c r="B7" s="223">
        <v>2</v>
      </c>
      <c r="C7" s="224" t="s">
        <v>56</v>
      </c>
      <c r="D7" s="225" t="s">
        <v>55</v>
      </c>
      <c r="E7" s="225" t="s">
        <v>57</v>
      </c>
      <c r="F7" s="226" t="s">
        <v>58</v>
      </c>
      <c r="G7" s="225" t="s">
        <v>57</v>
      </c>
      <c r="H7" s="227" t="s">
        <v>370</v>
      </c>
      <c r="I7" s="228">
        <v>1</v>
      </c>
      <c r="J7" s="225" t="s">
        <v>57</v>
      </c>
      <c r="K7" s="225" t="s">
        <v>0</v>
      </c>
      <c r="L7" s="225">
        <v>12463.74</v>
      </c>
      <c r="M7" s="229">
        <v>45103</v>
      </c>
      <c r="N7" s="228">
        <v>5</v>
      </c>
      <c r="O7" s="230">
        <v>0.03</v>
      </c>
      <c r="P7" s="231">
        <v>12807.888044776117</v>
      </c>
    </row>
    <row r="8" spans="1:28" ht="11.25" customHeight="1" x14ac:dyDescent="0.25">
      <c r="A8" s="30"/>
      <c r="B8" s="232">
        <v>8</v>
      </c>
      <c r="C8" s="233" t="s">
        <v>61</v>
      </c>
      <c r="D8" s="234" t="s">
        <v>60</v>
      </c>
      <c r="E8" s="234" t="s">
        <v>57</v>
      </c>
      <c r="F8" s="235" t="s">
        <v>58</v>
      </c>
      <c r="G8" s="234" t="s">
        <v>57</v>
      </c>
      <c r="H8" s="236" t="s">
        <v>370</v>
      </c>
      <c r="I8" s="237">
        <v>1</v>
      </c>
      <c r="J8" s="234" t="s">
        <v>57</v>
      </c>
      <c r="K8" s="234" t="s">
        <v>2</v>
      </c>
      <c r="L8" s="234">
        <v>19905.740000000002</v>
      </c>
      <c r="M8" s="238">
        <v>44013</v>
      </c>
      <c r="N8" s="237">
        <v>5</v>
      </c>
      <c r="O8" s="239">
        <v>0.05</v>
      </c>
      <c r="P8" s="240">
        <v>23897.300767218832</v>
      </c>
    </row>
    <row r="9" spans="1:28" ht="11.25" customHeight="1" x14ac:dyDescent="0.25">
      <c r="A9" s="30"/>
      <c r="B9" s="232">
        <v>12</v>
      </c>
      <c r="C9" s="233" t="s">
        <v>62</v>
      </c>
      <c r="D9" s="234" t="s">
        <v>60</v>
      </c>
      <c r="E9" s="234" t="s">
        <v>57</v>
      </c>
      <c r="F9" s="235" t="s">
        <v>58</v>
      </c>
      <c r="G9" s="234" t="s">
        <v>57</v>
      </c>
      <c r="H9" s="236" t="s">
        <v>370</v>
      </c>
      <c r="I9" s="237">
        <v>1</v>
      </c>
      <c r="J9" s="234" t="s">
        <v>57</v>
      </c>
      <c r="K9" s="234" t="s">
        <v>2</v>
      </c>
      <c r="L9" s="234">
        <v>18000</v>
      </c>
      <c r="M9" s="238">
        <v>44013</v>
      </c>
      <c r="N9" s="237">
        <v>5</v>
      </c>
      <c r="O9" s="239">
        <v>0.03</v>
      </c>
      <c r="P9" s="240">
        <v>21609.415867480384</v>
      </c>
    </row>
    <row r="10" spans="1:28" ht="11.25" customHeight="1" x14ac:dyDescent="0.25">
      <c r="A10" s="30"/>
      <c r="B10" s="232">
        <v>17</v>
      </c>
      <c r="C10" s="233" t="s">
        <v>63</v>
      </c>
      <c r="D10" s="234" t="s">
        <v>60</v>
      </c>
      <c r="E10" s="234" t="s">
        <v>57</v>
      </c>
      <c r="F10" s="235" t="s">
        <v>58</v>
      </c>
      <c r="G10" s="234" t="s">
        <v>57</v>
      </c>
      <c r="H10" s="236" t="s">
        <v>370</v>
      </c>
      <c r="I10" s="237">
        <v>1</v>
      </c>
      <c r="J10" s="234" t="s">
        <v>57</v>
      </c>
      <c r="K10" s="234" t="s">
        <v>2</v>
      </c>
      <c r="L10" s="234">
        <v>2000</v>
      </c>
      <c r="M10" s="238">
        <v>44562</v>
      </c>
      <c r="N10" s="237">
        <v>5</v>
      </c>
      <c r="O10" s="239">
        <v>0.03</v>
      </c>
      <c r="P10" s="240">
        <v>2264.8026315789475</v>
      </c>
    </row>
    <row r="11" spans="1:28" ht="11.25" customHeight="1" x14ac:dyDescent="0.25">
      <c r="A11" s="30"/>
      <c r="B11" s="232">
        <v>19</v>
      </c>
      <c r="C11" s="233" t="s">
        <v>64</v>
      </c>
      <c r="D11" s="234" t="s">
        <v>60</v>
      </c>
      <c r="E11" s="234" t="s">
        <v>57</v>
      </c>
      <c r="F11" s="235" t="s">
        <v>57</v>
      </c>
      <c r="G11" s="234" t="s">
        <v>59</v>
      </c>
      <c r="H11" s="236" t="s">
        <v>370</v>
      </c>
      <c r="I11" s="237">
        <v>1</v>
      </c>
      <c r="J11" s="234" t="s">
        <v>57</v>
      </c>
      <c r="K11" s="234" t="s">
        <v>0</v>
      </c>
      <c r="L11" s="234">
        <v>20158.75</v>
      </c>
      <c r="M11" s="238">
        <v>44180</v>
      </c>
      <c r="N11" s="237">
        <v>5</v>
      </c>
      <c r="O11" s="239">
        <v>0.03</v>
      </c>
      <c r="P11" s="240">
        <v>23524.236228813555</v>
      </c>
    </row>
    <row r="12" spans="1:28" ht="11.25" customHeight="1" x14ac:dyDescent="0.25">
      <c r="A12" s="30"/>
      <c r="B12" s="232">
        <v>28</v>
      </c>
      <c r="C12" s="233" t="s">
        <v>66</v>
      </c>
      <c r="D12" s="234" t="s">
        <v>65</v>
      </c>
      <c r="E12" s="234" t="s">
        <v>57</v>
      </c>
      <c r="F12" s="235" t="s">
        <v>58</v>
      </c>
      <c r="G12" s="234" t="s">
        <v>57</v>
      </c>
      <c r="H12" s="236" t="s">
        <v>370</v>
      </c>
      <c r="I12" s="237">
        <v>1</v>
      </c>
      <c r="J12" s="234" t="s">
        <v>57</v>
      </c>
      <c r="K12" s="234" t="s">
        <v>0</v>
      </c>
      <c r="L12" s="234">
        <v>6719.58</v>
      </c>
      <c r="M12" s="238">
        <v>44018</v>
      </c>
      <c r="N12" s="237">
        <v>5</v>
      </c>
      <c r="O12" s="239">
        <v>0.03</v>
      </c>
      <c r="P12" s="240">
        <v>8067.0110374891019</v>
      </c>
    </row>
    <row r="13" spans="1:28" ht="11.25" customHeight="1" x14ac:dyDescent="0.25">
      <c r="A13" s="30"/>
      <c r="B13" s="232">
        <v>34</v>
      </c>
      <c r="C13" s="233" t="s">
        <v>67</v>
      </c>
      <c r="D13" s="234" t="s">
        <v>68</v>
      </c>
      <c r="E13" s="234" t="s">
        <v>57</v>
      </c>
      <c r="F13" s="235" t="s">
        <v>58</v>
      </c>
      <c r="G13" s="234" t="s">
        <v>57</v>
      </c>
      <c r="H13" s="236" t="s">
        <v>370</v>
      </c>
      <c r="I13" s="237">
        <v>1</v>
      </c>
      <c r="J13" s="234" t="s">
        <v>57</v>
      </c>
      <c r="K13" s="234" t="s">
        <v>2</v>
      </c>
      <c r="L13" s="234">
        <v>25185.48</v>
      </c>
      <c r="M13" s="238">
        <v>44013</v>
      </c>
      <c r="N13" s="237">
        <v>5</v>
      </c>
      <c r="O13" s="239">
        <v>0.03</v>
      </c>
      <c r="P13" s="240">
        <v>30235.750619006099</v>
      </c>
    </row>
    <row r="14" spans="1:28" ht="11.25" customHeight="1" x14ac:dyDescent="0.25">
      <c r="A14" s="30"/>
      <c r="B14" s="232">
        <v>35</v>
      </c>
      <c r="C14" s="233" t="s">
        <v>69</v>
      </c>
      <c r="D14" s="234" t="s">
        <v>68</v>
      </c>
      <c r="E14" s="234" t="s">
        <v>57</v>
      </c>
      <c r="F14" s="235" t="s">
        <v>59</v>
      </c>
      <c r="G14" s="234" t="s">
        <v>57</v>
      </c>
      <c r="H14" s="236" t="s">
        <v>370</v>
      </c>
      <c r="I14" s="237">
        <v>1</v>
      </c>
      <c r="J14" s="234" t="s">
        <v>57</v>
      </c>
      <c r="K14" s="234" t="s">
        <v>0</v>
      </c>
      <c r="L14" s="234">
        <v>24333.06</v>
      </c>
      <c r="M14" s="238">
        <v>44743</v>
      </c>
      <c r="N14" s="237">
        <v>5</v>
      </c>
      <c r="O14" s="239">
        <v>0.04</v>
      </c>
      <c r="P14" s="240">
        <v>26656.025155131265</v>
      </c>
    </row>
    <row r="15" spans="1:28" ht="11.25" customHeight="1" x14ac:dyDescent="0.25">
      <c r="A15" s="30"/>
      <c r="B15" s="232">
        <v>36</v>
      </c>
      <c r="C15" s="233" t="s">
        <v>70</v>
      </c>
      <c r="D15" s="234" t="s">
        <v>68</v>
      </c>
      <c r="E15" s="234" t="s">
        <v>57</v>
      </c>
      <c r="F15" s="235" t="s">
        <v>58</v>
      </c>
      <c r="G15" s="234" t="s">
        <v>57</v>
      </c>
      <c r="H15" s="236">
        <v>1</v>
      </c>
      <c r="I15" s="237">
        <v>0</v>
      </c>
      <c r="J15" s="234" t="s">
        <v>57</v>
      </c>
      <c r="K15" s="234" t="s">
        <v>2</v>
      </c>
      <c r="L15" s="234">
        <v>11255.09</v>
      </c>
      <c r="M15" s="238">
        <v>44013</v>
      </c>
      <c r="N15" s="237">
        <v>5</v>
      </c>
      <c r="O15" s="239">
        <v>0.03</v>
      </c>
      <c r="P15" s="240">
        <v>13511.995579773322</v>
      </c>
    </row>
    <row r="16" spans="1:28" ht="11.25" customHeight="1" x14ac:dyDescent="0.25">
      <c r="A16" s="30"/>
      <c r="B16" s="232">
        <v>37</v>
      </c>
      <c r="C16" s="233" t="s">
        <v>71</v>
      </c>
      <c r="D16" s="234" t="s">
        <v>68</v>
      </c>
      <c r="E16" s="234" t="s">
        <v>57</v>
      </c>
      <c r="F16" s="235" t="s">
        <v>58</v>
      </c>
      <c r="G16" s="234" t="s">
        <v>57</v>
      </c>
      <c r="H16" s="236" t="s">
        <v>370</v>
      </c>
      <c r="I16" s="237">
        <v>1</v>
      </c>
      <c r="J16" s="234" t="s">
        <v>57</v>
      </c>
      <c r="K16" s="234" t="s">
        <v>0</v>
      </c>
      <c r="L16" s="234">
        <v>24243.47</v>
      </c>
      <c r="M16" s="238">
        <v>44743</v>
      </c>
      <c r="N16" s="237">
        <v>5</v>
      </c>
      <c r="O16" s="239">
        <v>0.04</v>
      </c>
      <c r="P16" s="240">
        <v>26557.882410501195</v>
      </c>
    </row>
    <row r="17" spans="1:16" ht="11.25" customHeight="1" x14ac:dyDescent="0.25">
      <c r="A17" s="30"/>
      <c r="B17" s="232">
        <v>52</v>
      </c>
      <c r="C17" s="233" t="s">
        <v>72</v>
      </c>
      <c r="D17" s="234" t="s">
        <v>73</v>
      </c>
      <c r="E17" s="234" t="s">
        <v>57</v>
      </c>
      <c r="F17" s="235" t="s">
        <v>57</v>
      </c>
      <c r="G17" s="234" t="s">
        <v>59</v>
      </c>
      <c r="H17" s="236" t="s">
        <v>370</v>
      </c>
      <c r="I17" s="237">
        <v>1</v>
      </c>
      <c r="J17" s="234" t="s">
        <v>57</v>
      </c>
      <c r="K17" s="234" t="s">
        <v>8</v>
      </c>
      <c r="L17" s="234">
        <v>43028.14</v>
      </c>
      <c r="M17" s="238">
        <v>44855</v>
      </c>
      <c r="N17" s="237">
        <v>5</v>
      </c>
      <c r="O17" s="239">
        <v>0.04</v>
      </c>
      <c r="P17" s="240">
        <v>46072.899517884915</v>
      </c>
    </row>
    <row r="18" spans="1:16" ht="11.25" customHeight="1" x14ac:dyDescent="0.25">
      <c r="A18" s="30"/>
      <c r="B18" s="232">
        <v>55</v>
      </c>
      <c r="C18" s="233" t="s">
        <v>74</v>
      </c>
      <c r="D18" s="234" t="s">
        <v>75</v>
      </c>
      <c r="E18" s="234" t="s">
        <v>57</v>
      </c>
      <c r="F18" s="235" t="s">
        <v>58</v>
      </c>
      <c r="G18" s="234" t="s">
        <v>57</v>
      </c>
      <c r="H18" s="236" t="s">
        <v>370</v>
      </c>
      <c r="I18" s="237">
        <v>1</v>
      </c>
      <c r="J18" s="234" t="s">
        <v>57</v>
      </c>
      <c r="K18" s="234" t="s">
        <v>2</v>
      </c>
      <c r="L18" s="234">
        <v>1150</v>
      </c>
      <c r="M18" s="238">
        <v>44378</v>
      </c>
      <c r="N18" s="237">
        <v>5</v>
      </c>
      <c r="O18" s="239">
        <v>0</v>
      </c>
      <c r="P18" s="240">
        <v>1326.2562814070352</v>
      </c>
    </row>
    <row r="19" spans="1:16" ht="12" customHeight="1" x14ac:dyDescent="0.25">
      <c r="A19" s="30"/>
      <c r="B19" s="232">
        <v>59</v>
      </c>
      <c r="C19" s="233" t="s">
        <v>77</v>
      </c>
      <c r="D19" s="234" t="s">
        <v>78</v>
      </c>
      <c r="E19" s="234" t="s">
        <v>57</v>
      </c>
      <c r="F19" s="235" t="s">
        <v>58</v>
      </c>
      <c r="G19" s="234" t="s">
        <v>57</v>
      </c>
      <c r="H19" s="236" t="s">
        <v>370</v>
      </c>
      <c r="I19" s="237">
        <v>1</v>
      </c>
      <c r="J19" s="234" t="s">
        <v>57</v>
      </c>
      <c r="K19" s="234" t="s">
        <v>2</v>
      </c>
      <c r="L19" s="234">
        <v>828.06</v>
      </c>
      <c r="M19" s="238">
        <v>44378</v>
      </c>
      <c r="N19" s="237">
        <v>5</v>
      </c>
      <c r="O19" s="239">
        <v>0.02</v>
      </c>
      <c r="P19" s="240">
        <v>954.9737185929647</v>
      </c>
    </row>
    <row r="20" spans="1:16" ht="11.25" customHeight="1" x14ac:dyDescent="0.25">
      <c r="A20" s="30"/>
      <c r="B20" s="232">
        <v>60</v>
      </c>
      <c r="C20" s="233" t="s">
        <v>79</v>
      </c>
      <c r="D20" s="234" t="s">
        <v>80</v>
      </c>
      <c r="E20" s="234" t="s">
        <v>57</v>
      </c>
      <c r="F20" s="235" t="s">
        <v>58</v>
      </c>
      <c r="G20" s="234" t="s">
        <v>57</v>
      </c>
      <c r="H20" s="236" t="s">
        <v>370</v>
      </c>
      <c r="I20" s="237">
        <v>1</v>
      </c>
      <c r="J20" s="234" t="s">
        <v>57</v>
      </c>
      <c r="K20" s="234" t="s">
        <v>2</v>
      </c>
      <c r="L20" s="234">
        <v>1159.27</v>
      </c>
      <c r="M20" s="238">
        <v>44364</v>
      </c>
      <c r="N20" s="237">
        <v>5</v>
      </c>
      <c r="O20" s="239">
        <v>0.03</v>
      </c>
      <c r="P20" s="240">
        <v>1336.9470603015075</v>
      </c>
    </row>
    <row r="21" spans="1:16" ht="11.25" customHeight="1" x14ac:dyDescent="0.25">
      <c r="A21" s="30"/>
      <c r="B21" s="232">
        <v>66</v>
      </c>
      <c r="C21" s="233" t="s">
        <v>81</v>
      </c>
      <c r="D21" s="234" t="s">
        <v>82</v>
      </c>
      <c r="E21" s="234" t="s">
        <v>57</v>
      </c>
      <c r="F21" s="235" t="s">
        <v>59</v>
      </c>
      <c r="G21" s="234" t="s">
        <v>57</v>
      </c>
      <c r="H21" s="236" t="s">
        <v>370</v>
      </c>
      <c r="I21" s="237">
        <v>1</v>
      </c>
      <c r="J21" s="234" t="s">
        <v>57</v>
      </c>
      <c r="K21" s="234" t="s">
        <v>0</v>
      </c>
      <c r="L21" s="234">
        <v>10000</v>
      </c>
      <c r="M21" s="238">
        <v>44835</v>
      </c>
      <c r="N21" s="237">
        <v>5</v>
      </c>
      <c r="O21" s="239">
        <v>0.03</v>
      </c>
      <c r="P21" s="240">
        <v>10707.620528771384</v>
      </c>
    </row>
    <row r="22" spans="1:16" ht="11.25" customHeight="1" x14ac:dyDescent="0.25">
      <c r="A22" s="30"/>
      <c r="B22" s="232">
        <v>68</v>
      </c>
      <c r="C22" s="233" t="s">
        <v>83</v>
      </c>
      <c r="D22" s="234" t="s">
        <v>84</v>
      </c>
      <c r="E22" s="234" t="s">
        <v>57</v>
      </c>
      <c r="F22" s="235" t="s">
        <v>58</v>
      </c>
      <c r="G22" s="234" t="s">
        <v>57</v>
      </c>
      <c r="H22" s="236" t="s">
        <v>370</v>
      </c>
      <c r="I22" s="237">
        <v>1</v>
      </c>
      <c r="J22" s="234" t="s">
        <v>57</v>
      </c>
      <c r="K22" s="234" t="s">
        <v>1</v>
      </c>
      <c r="L22" s="234">
        <v>17000</v>
      </c>
      <c r="M22" s="238">
        <v>44581</v>
      </c>
      <c r="N22" s="237">
        <v>5</v>
      </c>
      <c r="O22" s="239">
        <v>0.03</v>
      </c>
      <c r="P22" s="240">
        <v>19250.822368421053</v>
      </c>
    </row>
    <row r="23" spans="1:16" ht="11.25" customHeight="1" x14ac:dyDescent="0.25">
      <c r="A23" s="30"/>
      <c r="B23" s="232">
        <v>71</v>
      </c>
      <c r="C23" s="233" t="s">
        <v>86</v>
      </c>
      <c r="D23" s="234" t="s">
        <v>87</v>
      </c>
      <c r="E23" s="234" t="s">
        <v>57</v>
      </c>
      <c r="F23" s="235" t="s">
        <v>58</v>
      </c>
      <c r="G23" s="234" t="s">
        <v>57</v>
      </c>
      <c r="H23" s="236" t="s">
        <v>370</v>
      </c>
      <c r="I23" s="237">
        <v>1</v>
      </c>
      <c r="J23" s="234" t="s">
        <v>57</v>
      </c>
      <c r="K23" s="234" t="s">
        <v>2</v>
      </c>
      <c r="L23" s="234">
        <v>1500</v>
      </c>
      <c r="M23" s="238">
        <v>45018</v>
      </c>
      <c r="N23" s="237">
        <v>5</v>
      </c>
      <c r="O23" s="239" t="s">
        <v>58</v>
      </c>
      <c r="P23" s="240">
        <v>1556.5184626978146</v>
      </c>
    </row>
    <row r="24" spans="1:16" ht="11.25" customHeight="1" x14ac:dyDescent="0.25">
      <c r="A24" s="30"/>
      <c r="B24" s="232">
        <v>72</v>
      </c>
      <c r="C24" s="233" t="s">
        <v>88</v>
      </c>
      <c r="D24" s="234" t="s">
        <v>89</v>
      </c>
      <c r="E24" s="234" t="s">
        <v>57</v>
      </c>
      <c r="F24" s="235" t="s">
        <v>58</v>
      </c>
      <c r="G24" s="234" t="s">
        <v>57</v>
      </c>
      <c r="H24" s="236" t="s">
        <v>370</v>
      </c>
      <c r="I24" s="237">
        <v>1</v>
      </c>
      <c r="J24" s="234" t="s">
        <v>57</v>
      </c>
      <c r="K24" s="234" t="s">
        <v>2</v>
      </c>
      <c r="L24" s="234">
        <v>8000</v>
      </c>
      <c r="M24" s="238">
        <v>44378</v>
      </c>
      <c r="N24" s="237">
        <v>5</v>
      </c>
      <c r="O24" s="239" t="s">
        <v>58</v>
      </c>
      <c r="P24" s="240">
        <v>9226.1306532663311</v>
      </c>
    </row>
    <row r="25" spans="1:16" ht="12" customHeight="1" x14ac:dyDescent="0.25">
      <c r="A25" s="30"/>
      <c r="B25" s="232">
        <v>73</v>
      </c>
      <c r="C25" s="233" t="s">
        <v>90</v>
      </c>
      <c r="D25" s="234" t="s">
        <v>91</v>
      </c>
      <c r="E25" s="234" t="s">
        <v>57</v>
      </c>
      <c r="F25" s="235" t="s">
        <v>58</v>
      </c>
      <c r="G25" s="234" t="s">
        <v>57</v>
      </c>
      <c r="H25" s="236" t="s">
        <v>370</v>
      </c>
      <c r="I25" s="237">
        <v>1</v>
      </c>
      <c r="J25" s="234" t="s">
        <v>57</v>
      </c>
      <c r="K25" s="234" t="s">
        <v>2</v>
      </c>
      <c r="L25" s="234">
        <v>440.94</v>
      </c>
      <c r="M25" s="238">
        <v>44378</v>
      </c>
      <c r="N25" s="237">
        <v>5</v>
      </c>
      <c r="O25" s="239">
        <v>2.5000000000000001E-2</v>
      </c>
      <c r="P25" s="240">
        <v>508.52125628140703</v>
      </c>
    </row>
    <row r="26" spans="1:16" ht="11.25" customHeight="1" x14ac:dyDescent="0.25">
      <c r="A26" s="30"/>
      <c r="B26" s="232">
        <v>76</v>
      </c>
      <c r="C26" s="233" t="s">
        <v>93</v>
      </c>
      <c r="D26" s="234" t="s">
        <v>94</v>
      </c>
      <c r="E26" s="234" t="s">
        <v>57</v>
      </c>
      <c r="F26" s="235" t="s">
        <v>58</v>
      </c>
      <c r="G26" s="234" t="s">
        <v>57</v>
      </c>
      <c r="H26" s="236" t="s">
        <v>370</v>
      </c>
      <c r="I26" s="237">
        <v>1</v>
      </c>
      <c r="J26" s="234" t="s">
        <v>57</v>
      </c>
      <c r="K26" s="234" t="s">
        <v>0</v>
      </c>
      <c r="L26" s="234">
        <v>9347.7999999999993</v>
      </c>
      <c r="M26" s="238">
        <v>44287</v>
      </c>
      <c r="N26" s="237">
        <v>5</v>
      </c>
      <c r="O26" s="239">
        <v>0.03</v>
      </c>
      <c r="P26" s="240">
        <v>10862.380253164556</v>
      </c>
    </row>
    <row r="27" spans="1:16" ht="11.25" customHeight="1" x14ac:dyDescent="0.25">
      <c r="A27" s="30"/>
      <c r="B27" s="232">
        <v>78</v>
      </c>
      <c r="C27" s="233" t="s">
        <v>96</v>
      </c>
      <c r="D27" s="234" t="s">
        <v>97</v>
      </c>
      <c r="E27" s="234" t="s">
        <v>57</v>
      </c>
      <c r="F27" s="235" t="s">
        <v>58</v>
      </c>
      <c r="G27" s="234" t="s">
        <v>57</v>
      </c>
      <c r="H27" s="236" t="s">
        <v>370</v>
      </c>
      <c r="I27" s="237">
        <v>1</v>
      </c>
      <c r="J27" s="234" t="s">
        <v>57</v>
      </c>
      <c r="K27" s="234" t="s">
        <v>2</v>
      </c>
      <c r="L27" s="234">
        <v>7789.84</v>
      </c>
      <c r="M27" s="238">
        <v>44380</v>
      </c>
      <c r="N27" s="237">
        <v>5</v>
      </c>
      <c r="O27" s="239">
        <v>0.03</v>
      </c>
      <c r="P27" s="240">
        <v>8983.760201005025</v>
      </c>
    </row>
    <row r="28" spans="1:16" ht="11.25" customHeight="1" x14ac:dyDescent="0.25">
      <c r="A28" s="30"/>
      <c r="B28" s="232">
        <v>80</v>
      </c>
      <c r="C28" s="233" t="s">
        <v>98</v>
      </c>
      <c r="D28" s="234" t="s">
        <v>99</v>
      </c>
      <c r="E28" s="234" t="s">
        <v>57</v>
      </c>
      <c r="F28" s="235" t="s">
        <v>58</v>
      </c>
      <c r="G28" s="234" t="s">
        <v>57</v>
      </c>
      <c r="H28" s="236" t="s">
        <v>370</v>
      </c>
      <c r="I28" s="237">
        <v>1</v>
      </c>
      <c r="J28" s="234" t="s">
        <v>57</v>
      </c>
      <c r="K28" s="234" t="s">
        <v>0</v>
      </c>
      <c r="L28" s="234">
        <v>5801.25</v>
      </c>
      <c r="M28" s="238">
        <v>44378</v>
      </c>
      <c r="N28" s="237">
        <v>5</v>
      </c>
      <c r="O28" s="239" t="s">
        <v>58</v>
      </c>
      <c r="P28" s="240">
        <v>6690.3863065326632</v>
      </c>
    </row>
    <row r="29" spans="1:16" ht="10.5" customHeight="1" x14ac:dyDescent="0.25">
      <c r="A29" s="30"/>
      <c r="B29" s="232">
        <v>82</v>
      </c>
      <c r="C29" s="233" t="s">
        <v>101</v>
      </c>
      <c r="D29" s="234" t="s">
        <v>102</v>
      </c>
      <c r="E29" s="234" t="s">
        <v>57</v>
      </c>
      <c r="F29" s="235" t="s">
        <v>58</v>
      </c>
      <c r="G29" s="234" t="s">
        <v>57</v>
      </c>
      <c r="H29" s="236" t="s">
        <v>370</v>
      </c>
      <c r="I29" s="237">
        <v>1</v>
      </c>
      <c r="J29" s="234" t="s">
        <v>57</v>
      </c>
      <c r="K29" s="234" t="s">
        <v>2</v>
      </c>
      <c r="L29" s="234">
        <v>8735.4599999999991</v>
      </c>
      <c r="M29" s="238">
        <v>44446</v>
      </c>
      <c r="N29" s="237">
        <v>5</v>
      </c>
      <c r="O29" s="239">
        <v>0.03</v>
      </c>
      <c r="P29" s="240">
        <v>10007.261580698832</v>
      </c>
    </row>
    <row r="30" spans="1:16" ht="11.25" customHeight="1" x14ac:dyDescent="0.25">
      <c r="A30" s="30"/>
      <c r="B30" s="232">
        <v>85</v>
      </c>
      <c r="C30" s="233" t="s">
        <v>104</v>
      </c>
      <c r="D30" s="234" t="s">
        <v>105</v>
      </c>
      <c r="E30" s="234" t="s">
        <v>57</v>
      </c>
      <c r="F30" s="235" t="s">
        <v>58</v>
      </c>
      <c r="G30" s="234" t="s">
        <v>57</v>
      </c>
      <c r="H30" s="236" t="s">
        <v>370</v>
      </c>
      <c r="I30" s="237">
        <v>1</v>
      </c>
      <c r="J30" s="234" t="s">
        <v>57</v>
      </c>
      <c r="K30" s="234" t="s">
        <v>1</v>
      </c>
      <c r="L30" s="234">
        <v>13576.9</v>
      </c>
      <c r="M30" s="238">
        <v>44593</v>
      </c>
      <c r="N30" s="237">
        <v>5</v>
      </c>
      <c r="O30" s="239">
        <v>2.5000000000000001E-2</v>
      </c>
      <c r="P30" s="240">
        <v>15374.499424342104</v>
      </c>
    </row>
    <row r="31" spans="1:16" ht="11.25" customHeight="1" x14ac:dyDescent="0.25">
      <c r="A31" s="30"/>
      <c r="B31" s="232">
        <v>86</v>
      </c>
      <c r="C31" s="233" t="s">
        <v>106</v>
      </c>
      <c r="D31" s="234" t="s">
        <v>107</v>
      </c>
      <c r="E31" s="234" t="s">
        <v>57</v>
      </c>
      <c r="F31" s="235" t="s">
        <v>58</v>
      </c>
      <c r="G31" s="234" t="s">
        <v>57</v>
      </c>
      <c r="H31" s="236" t="s">
        <v>370</v>
      </c>
      <c r="I31" s="237">
        <v>1</v>
      </c>
      <c r="J31" s="234" t="s">
        <v>57</v>
      </c>
      <c r="K31" s="234" t="s">
        <v>2</v>
      </c>
      <c r="L31" s="234">
        <v>5500</v>
      </c>
      <c r="M31" s="238">
        <v>44835</v>
      </c>
      <c r="N31" s="237">
        <v>5</v>
      </c>
      <c r="O31" s="239" t="s">
        <v>58</v>
      </c>
      <c r="P31" s="240">
        <v>5889.1912908242612</v>
      </c>
    </row>
    <row r="32" spans="1:16" ht="11.25" customHeight="1" x14ac:dyDescent="0.25">
      <c r="A32" s="30"/>
      <c r="B32" s="232">
        <v>87</v>
      </c>
      <c r="C32" s="233" t="s">
        <v>108</v>
      </c>
      <c r="D32" s="234" t="s">
        <v>109</v>
      </c>
      <c r="E32" s="234" t="s">
        <v>57</v>
      </c>
      <c r="F32" s="235" t="s">
        <v>58</v>
      </c>
      <c r="G32" s="234" t="s">
        <v>57</v>
      </c>
      <c r="H32" s="236" t="s">
        <v>370</v>
      </c>
      <c r="I32" s="237">
        <v>1</v>
      </c>
      <c r="J32" s="234" t="s">
        <v>57</v>
      </c>
      <c r="K32" s="234" t="s">
        <v>2</v>
      </c>
      <c r="L32" s="234">
        <v>11592.74</v>
      </c>
      <c r="M32" s="238">
        <v>44470</v>
      </c>
      <c r="N32" s="237">
        <v>5</v>
      </c>
      <c r="O32" s="239">
        <v>0.03</v>
      </c>
      <c r="P32" s="240">
        <v>13280.53492512479</v>
      </c>
    </row>
    <row r="33" spans="1:16" ht="11.25" customHeight="1" x14ac:dyDescent="0.25">
      <c r="A33" s="30"/>
      <c r="B33" s="232">
        <v>88</v>
      </c>
      <c r="C33" s="233" t="s">
        <v>110</v>
      </c>
      <c r="D33" s="234" t="s">
        <v>111</v>
      </c>
      <c r="E33" s="234" t="s">
        <v>57</v>
      </c>
      <c r="F33" s="235" t="s">
        <v>59</v>
      </c>
      <c r="G33" s="234" t="s">
        <v>57</v>
      </c>
      <c r="H33" s="236" t="s">
        <v>370</v>
      </c>
      <c r="I33" s="237">
        <v>1</v>
      </c>
      <c r="J33" s="234" t="s">
        <v>57</v>
      </c>
      <c r="K33" s="234" t="s">
        <v>2</v>
      </c>
      <c r="L33" s="234">
        <v>17389.11</v>
      </c>
      <c r="M33" s="238">
        <v>44774</v>
      </c>
      <c r="N33" s="237">
        <v>5</v>
      </c>
      <c r="O33" s="239">
        <v>0.03</v>
      </c>
      <c r="P33" s="240">
        <v>19049.168233890214</v>
      </c>
    </row>
    <row r="34" spans="1:16" ht="11.25" customHeight="1" x14ac:dyDescent="0.25">
      <c r="A34" s="30"/>
      <c r="B34" s="232">
        <v>89</v>
      </c>
      <c r="C34" s="233" t="s">
        <v>112</v>
      </c>
      <c r="D34" s="234" t="s">
        <v>113</v>
      </c>
      <c r="E34" s="234" t="s">
        <v>57</v>
      </c>
      <c r="F34" s="235" t="s">
        <v>57</v>
      </c>
      <c r="G34" s="234" t="s">
        <v>59</v>
      </c>
      <c r="H34" s="236" t="s">
        <v>370</v>
      </c>
      <c r="I34" s="237">
        <v>1</v>
      </c>
      <c r="J34" s="234" t="s">
        <v>57</v>
      </c>
      <c r="K34" s="234" t="s">
        <v>8</v>
      </c>
      <c r="L34" s="234">
        <v>35000</v>
      </c>
      <c r="M34" s="238">
        <v>44652</v>
      </c>
      <c r="N34" s="237">
        <v>5</v>
      </c>
      <c r="O34" s="239">
        <v>2.5000000000000001E-2</v>
      </c>
      <c r="P34" s="240">
        <v>38961.196443007269</v>
      </c>
    </row>
    <row r="35" spans="1:16" ht="11.25" customHeight="1" x14ac:dyDescent="0.25">
      <c r="A35" s="30"/>
      <c r="B35" s="232">
        <v>90</v>
      </c>
      <c r="C35" s="233" t="s">
        <v>114</v>
      </c>
      <c r="D35" s="234" t="s">
        <v>102</v>
      </c>
      <c r="E35" s="234" t="s">
        <v>57</v>
      </c>
      <c r="F35" s="235" t="s">
        <v>58</v>
      </c>
      <c r="G35" s="234" t="s">
        <v>57</v>
      </c>
      <c r="H35" s="236" t="s">
        <v>370</v>
      </c>
      <c r="I35" s="237">
        <v>1</v>
      </c>
      <c r="J35" s="234" t="s">
        <v>57</v>
      </c>
      <c r="K35" s="234" t="s">
        <v>2</v>
      </c>
      <c r="L35" s="234">
        <v>1159.27</v>
      </c>
      <c r="M35" s="238">
        <v>44013</v>
      </c>
      <c r="N35" s="237">
        <v>5</v>
      </c>
      <c r="O35" s="239">
        <v>0.03</v>
      </c>
      <c r="P35" s="240">
        <v>1391.7304184829991</v>
      </c>
    </row>
    <row r="36" spans="1:16" ht="11.25" customHeight="1" x14ac:dyDescent="0.25">
      <c r="A36" s="30"/>
      <c r="B36" s="232">
        <v>91</v>
      </c>
      <c r="C36" s="233" t="s">
        <v>115</v>
      </c>
      <c r="D36" s="234" t="s">
        <v>116</v>
      </c>
      <c r="E36" s="234" t="s">
        <v>57</v>
      </c>
      <c r="F36" s="235" t="s">
        <v>58</v>
      </c>
      <c r="G36" s="234" t="s">
        <v>57</v>
      </c>
      <c r="H36" s="236" t="s">
        <v>370</v>
      </c>
      <c r="I36" s="237">
        <v>1</v>
      </c>
      <c r="J36" s="234" t="s">
        <v>57</v>
      </c>
      <c r="K36" s="234" t="s">
        <v>0</v>
      </c>
      <c r="L36" s="234">
        <v>8500</v>
      </c>
      <c r="M36" s="238">
        <v>44553</v>
      </c>
      <c r="N36" s="237">
        <v>5</v>
      </c>
      <c r="O36" s="239">
        <v>0.03</v>
      </c>
      <c r="P36" s="240">
        <v>9625.4111842105267</v>
      </c>
    </row>
    <row r="37" spans="1:16" ht="11.25" customHeight="1" x14ac:dyDescent="0.25">
      <c r="A37" s="30"/>
      <c r="B37" s="232">
        <v>95</v>
      </c>
      <c r="C37" s="233" t="s">
        <v>118</v>
      </c>
      <c r="D37" s="234" t="s">
        <v>103</v>
      </c>
      <c r="E37" s="234" t="s">
        <v>57</v>
      </c>
      <c r="F37" s="235" t="s">
        <v>57</v>
      </c>
      <c r="G37" s="234" t="s">
        <v>59</v>
      </c>
      <c r="H37" s="236" t="s">
        <v>370</v>
      </c>
      <c r="I37" s="237">
        <v>1</v>
      </c>
      <c r="J37" s="234" t="s">
        <v>57</v>
      </c>
      <c r="K37" s="234" t="s">
        <v>1</v>
      </c>
      <c r="L37" s="234">
        <v>48866.84</v>
      </c>
      <c r="M37" s="238">
        <v>44612</v>
      </c>
      <c r="N37" s="237">
        <v>5</v>
      </c>
      <c r="O37" s="239">
        <v>0.05</v>
      </c>
      <c r="P37" s="240">
        <v>55336.873914473683</v>
      </c>
    </row>
    <row r="38" spans="1:16" ht="11.25" customHeight="1" x14ac:dyDescent="0.25">
      <c r="A38" s="30"/>
      <c r="B38" s="232">
        <v>98</v>
      </c>
      <c r="C38" s="233" t="s">
        <v>121</v>
      </c>
      <c r="D38" s="234" t="s">
        <v>122</v>
      </c>
      <c r="E38" s="234" t="s">
        <v>57</v>
      </c>
      <c r="F38" s="235" t="s">
        <v>58</v>
      </c>
      <c r="G38" s="234" t="s">
        <v>57</v>
      </c>
      <c r="H38" s="236" t="s">
        <v>370</v>
      </c>
      <c r="I38" s="237">
        <v>1</v>
      </c>
      <c r="J38" s="234" t="s">
        <v>57</v>
      </c>
      <c r="K38" s="234" t="s">
        <v>2</v>
      </c>
      <c r="L38" s="234">
        <v>2208.16</v>
      </c>
      <c r="M38" s="238">
        <v>44378</v>
      </c>
      <c r="N38" s="237">
        <v>5</v>
      </c>
      <c r="O38" s="239">
        <v>0.02</v>
      </c>
      <c r="P38" s="240">
        <v>2546.5965829145725</v>
      </c>
    </row>
    <row r="39" spans="1:16" ht="11.25" customHeight="1" x14ac:dyDescent="0.25">
      <c r="A39" s="30"/>
      <c r="B39" s="232">
        <v>99</v>
      </c>
      <c r="C39" s="233" t="s">
        <v>123</v>
      </c>
      <c r="D39" s="234" t="s">
        <v>120</v>
      </c>
      <c r="E39" s="234" t="s">
        <v>57</v>
      </c>
      <c r="F39" s="235" t="s">
        <v>57</v>
      </c>
      <c r="G39" s="234" t="s">
        <v>59</v>
      </c>
      <c r="H39" s="236" t="s">
        <v>370</v>
      </c>
      <c r="I39" s="237">
        <v>1</v>
      </c>
      <c r="J39" s="234" t="s">
        <v>57</v>
      </c>
      <c r="K39" s="234" t="s">
        <v>8</v>
      </c>
      <c r="L39" s="234">
        <v>33863.089999999997</v>
      </c>
      <c r="M39" s="238">
        <v>44287</v>
      </c>
      <c r="N39" s="237">
        <v>5</v>
      </c>
      <c r="O39" s="239">
        <v>0.05</v>
      </c>
      <c r="P39" s="240">
        <v>39349.767873417717</v>
      </c>
    </row>
    <row r="40" spans="1:16" ht="11.25" customHeight="1" x14ac:dyDescent="0.25">
      <c r="A40" s="30"/>
      <c r="B40" s="232">
        <v>103</v>
      </c>
      <c r="C40" s="233" t="s">
        <v>124</v>
      </c>
      <c r="D40" s="234" t="s">
        <v>125</v>
      </c>
      <c r="E40" s="234" t="s">
        <v>57</v>
      </c>
      <c r="F40" s="235" t="s">
        <v>58</v>
      </c>
      <c r="G40" s="234" t="s">
        <v>57</v>
      </c>
      <c r="H40" s="236" t="s">
        <v>370</v>
      </c>
      <c r="I40" s="237">
        <v>1</v>
      </c>
      <c r="J40" s="234" t="s">
        <v>57</v>
      </c>
      <c r="K40" s="234" t="s">
        <v>2</v>
      </c>
      <c r="L40" s="234">
        <v>5520.4</v>
      </c>
      <c r="M40" s="238">
        <v>44378</v>
      </c>
      <c r="N40" s="237">
        <v>5</v>
      </c>
      <c r="O40" s="239">
        <v>0.02</v>
      </c>
      <c r="P40" s="240">
        <v>6366.4914572864318</v>
      </c>
    </row>
    <row r="41" spans="1:16" ht="11.25" customHeight="1" x14ac:dyDescent="0.25">
      <c r="A41" s="30"/>
      <c r="B41" s="232">
        <v>104</v>
      </c>
      <c r="C41" s="233" t="s">
        <v>126</v>
      </c>
      <c r="D41" s="234" t="s">
        <v>127</v>
      </c>
      <c r="E41" s="234" t="s">
        <v>57</v>
      </c>
      <c r="F41" s="235" t="s">
        <v>58</v>
      </c>
      <c r="G41" s="234" t="s">
        <v>57</v>
      </c>
      <c r="H41" s="236" t="s">
        <v>370</v>
      </c>
      <c r="I41" s="237">
        <v>1</v>
      </c>
      <c r="J41" s="234" t="s">
        <v>57</v>
      </c>
      <c r="K41" s="234" t="s">
        <v>2</v>
      </c>
      <c r="L41" s="234">
        <v>2800</v>
      </c>
      <c r="M41" s="238">
        <v>44378</v>
      </c>
      <c r="N41" s="237">
        <v>5</v>
      </c>
      <c r="O41" s="239">
        <v>0.02</v>
      </c>
      <c r="P41" s="240">
        <v>3229.145728643216</v>
      </c>
    </row>
    <row r="42" spans="1:16" ht="11.25" customHeight="1" x14ac:dyDescent="0.25">
      <c r="A42" s="30"/>
      <c r="B42" s="232">
        <v>106</v>
      </c>
      <c r="C42" s="233" t="s">
        <v>128</v>
      </c>
      <c r="D42" s="234" t="s">
        <v>129</v>
      </c>
      <c r="E42" s="234" t="s">
        <v>57</v>
      </c>
      <c r="F42" s="235" t="s">
        <v>58</v>
      </c>
      <c r="G42" s="234" t="s">
        <v>57</v>
      </c>
      <c r="H42" s="236" t="s">
        <v>370</v>
      </c>
      <c r="I42" s="237">
        <v>1</v>
      </c>
      <c r="J42" s="234" t="s">
        <v>57</v>
      </c>
      <c r="K42" s="234" t="s">
        <v>2</v>
      </c>
      <c r="L42" s="234">
        <v>5657.04</v>
      </c>
      <c r="M42" s="238">
        <v>44721</v>
      </c>
      <c r="N42" s="237">
        <v>5</v>
      </c>
      <c r="O42" s="239">
        <v>2.5000000000000001E-2</v>
      </c>
      <c r="P42" s="240">
        <v>6197.0915513126492</v>
      </c>
    </row>
    <row r="43" spans="1:16" ht="11.25" customHeight="1" x14ac:dyDescent="0.25">
      <c r="A43" s="30"/>
      <c r="B43" s="232">
        <v>107</v>
      </c>
      <c r="C43" s="233" t="s">
        <v>130</v>
      </c>
      <c r="D43" s="234" t="s">
        <v>97</v>
      </c>
      <c r="E43" s="234" t="s">
        <v>57</v>
      </c>
      <c r="F43" s="235" t="s">
        <v>58</v>
      </c>
      <c r="G43" s="234" t="s">
        <v>57</v>
      </c>
      <c r="H43" s="236" t="s">
        <v>370</v>
      </c>
      <c r="I43" s="237">
        <v>1</v>
      </c>
      <c r="J43" s="234" t="s">
        <v>57</v>
      </c>
      <c r="K43" s="234" t="s">
        <v>2</v>
      </c>
      <c r="L43" s="234">
        <v>662.45</v>
      </c>
      <c r="M43" s="238">
        <v>44378</v>
      </c>
      <c r="N43" s="237">
        <v>5</v>
      </c>
      <c r="O43" s="239">
        <v>0.02</v>
      </c>
      <c r="P43" s="240">
        <v>763.98128140703523</v>
      </c>
    </row>
    <row r="44" spans="1:16" ht="11.25" customHeight="1" x14ac:dyDescent="0.25">
      <c r="A44" s="30"/>
      <c r="B44" s="232">
        <v>108</v>
      </c>
      <c r="C44" s="233" t="s">
        <v>131</v>
      </c>
      <c r="D44" s="234" t="s">
        <v>120</v>
      </c>
      <c r="E44" s="234" t="s">
        <v>57</v>
      </c>
      <c r="F44" s="235" t="s">
        <v>57</v>
      </c>
      <c r="G44" s="234" t="s">
        <v>59</v>
      </c>
      <c r="H44" s="236" t="s">
        <v>370</v>
      </c>
      <c r="I44" s="237">
        <v>1</v>
      </c>
      <c r="J44" s="234" t="s">
        <v>57</v>
      </c>
      <c r="K44" s="234" t="s">
        <v>8</v>
      </c>
      <c r="L44" s="234">
        <v>40771.67</v>
      </c>
      <c r="M44" s="238">
        <v>44916</v>
      </c>
      <c r="N44" s="237">
        <v>5</v>
      </c>
      <c r="O44" s="239">
        <v>0.03</v>
      </c>
      <c r="P44" s="240">
        <v>42889.678831168821</v>
      </c>
    </row>
    <row r="45" spans="1:16" ht="11.25" customHeight="1" x14ac:dyDescent="0.25">
      <c r="A45" s="30"/>
      <c r="B45" s="232">
        <v>109</v>
      </c>
      <c r="C45" s="233" t="s">
        <v>132</v>
      </c>
      <c r="D45" s="234" t="s">
        <v>133</v>
      </c>
      <c r="E45" s="234" t="s">
        <v>57</v>
      </c>
      <c r="F45" s="235" t="s">
        <v>58</v>
      </c>
      <c r="G45" s="234" t="s">
        <v>57</v>
      </c>
      <c r="H45" s="236" t="s">
        <v>370</v>
      </c>
      <c r="I45" s="237">
        <v>1</v>
      </c>
      <c r="J45" s="234" t="s">
        <v>57</v>
      </c>
      <c r="K45" s="234" t="s">
        <v>2</v>
      </c>
      <c r="L45" s="234">
        <v>17762.93</v>
      </c>
      <c r="M45" s="238">
        <v>44146</v>
      </c>
      <c r="N45" s="237">
        <v>5</v>
      </c>
      <c r="O45" s="239">
        <v>0.04</v>
      </c>
      <c r="P45" s="240">
        <v>20941.399494863013</v>
      </c>
    </row>
    <row r="46" spans="1:16" ht="11.25" customHeight="1" x14ac:dyDescent="0.25">
      <c r="A46" s="30"/>
      <c r="B46" s="232">
        <v>111</v>
      </c>
      <c r="C46" s="233" t="s">
        <v>134</v>
      </c>
      <c r="D46" s="234" t="s">
        <v>135</v>
      </c>
      <c r="E46" s="234" t="s">
        <v>57</v>
      </c>
      <c r="F46" s="235" t="s">
        <v>58</v>
      </c>
      <c r="G46" s="234" t="s">
        <v>57</v>
      </c>
      <c r="H46" s="236" t="s">
        <v>370</v>
      </c>
      <c r="I46" s="237">
        <v>1</v>
      </c>
      <c r="J46" s="234" t="s">
        <v>57</v>
      </c>
      <c r="K46" s="234" t="s">
        <v>8</v>
      </c>
      <c r="L46" s="234">
        <v>54052.13</v>
      </c>
      <c r="M46" s="238">
        <v>45200</v>
      </c>
      <c r="N46" s="237">
        <v>5</v>
      </c>
      <c r="O46" s="239">
        <v>0.05</v>
      </c>
      <c r="P46" s="240">
        <v>54808.382187039744</v>
      </c>
    </row>
    <row r="47" spans="1:16" ht="11.25" customHeight="1" x14ac:dyDescent="0.25">
      <c r="A47" s="30"/>
      <c r="B47" s="232">
        <v>113</v>
      </c>
      <c r="C47" s="233" t="s">
        <v>136</v>
      </c>
      <c r="D47" s="234" t="s">
        <v>137</v>
      </c>
      <c r="E47" s="234" t="s">
        <v>57</v>
      </c>
      <c r="F47" s="235" t="s">
        <v>59</v>
      </c>
      <c r="G47" s="234" t="s">
        <v>57</v>
      </c>
      <c r="H47" s="236" t="s">
        <v>370</v>
      </c>
      <c r="I47" s="237">
        <v>1</v>
      </c>
      <c r="J47" s="234" t="s">
        <v>57</v>
      </c>
      <c r="K47" s="234" t="s">
        <v>2</v>
      </c>
      <c r="L47" s="234">
        <v>6955.64</v>
      </c>
      <c r="M47" s="238">
        <v>44896</v>
      </c>
      <c r="N47" s="237">
        <v>5</v>
      </c>
      <c r="O47" s="239">
        <v>0.03</v>
      </c>
      <c r="P47" s="240">
        <v>7316.971948051947</v>
      </c>
    </row>
    <row r="48" spans="1:16" ht="11.25" customHeight="1" x14ac:dyDescent="0.25">
      <c r="A48" s="30"/>
      <c r="B48" s="232">
        <v>119</v>
      </c>
      <c r="C48" s="233" t="s">
        <v>138</v>
      </c>
      <c r="D48" s="234" t="s">
        <v>133</v>
      </c>
      <c r="E48" s="234" t="s">
        <v>57</v>
      </c>
      <c r="F48" s="235" t="s">
        <v>59</v>
      </c>
      <c r="G48" s="234" t="s">
        <v>57</v>
      </c>
      <c r="H48" s="236" t="s">
        <v>370</v>
      </c>
      <c r="I48" s="237">
        <v>1</v>
      </c>
      <c r="J48" s="234" t="s">
        <v>57</v>
      </c>
      <c r="K48" s="234" t="s">
        <v>2</v>
      </c>
      <c r="L48" s="234">
        <v>29604.89</v>
      </c>
      <c r="M48" s="238">
        <v>45078</v>
      </c>
      <c r="N48" s="237">
        <v>5</v>
      </c>
      <c r="O48" s="239">
        <v>0.04</v>
      </c>
      <c r="P48" s="240">
        <v>30422.338455223875</v>
      </c>
    </row>
    <row r="49" spans="1:16" ht="11.25" customHeight="1" x14ac:dyDescent="0.25">
      <c r="A49" s="30"/>
      <c r="B49" s="232">
        <v>120</v>
      </c>
      <c r="C49" s="233" t="s">
        <v>139</v>
      </c>
      <c r="D49" s="234" t="s">
        <v>140</v>
      </c>
      <c r="E49" s="234" t="s">
        <v>57</v>
      </c>
      <c r="F49" s="235" t="s">
        <v>58</v>
      </c>
      <c r="G49" s="234" t="s">
        <v>57</v>
      </c>
      <c r="H49" s="236" t="s">
        <v>370</v>
      </c>
      <c r="I49" s="237">
        <v>1</v>
      </c>
      <c r="J49" s="234" t="s">
        <v>57</v>
      </c>
      <c r="K49" s="234" t="s">
        <v>0</v>
      </c>
      <c r="L49" s="234">
        <v>17968.75</v>
      </c>
      <c r="M49" s="238">
        <v>44440</v>
      </c>
      <c r="N49" s="237">
        <v>5</v>
      </c>
      <c r="O49" s="239">
        <v>0.03</v>
      </c>
      <c r="P49" s="240">
        <v>20584.832570715473</v>
      </c>
    </row>
    <row r="50" spans="1:16" ht="11.25" customHeight="1" x14ac:dyDescent="0.25">
      <c r="A50" s="30"/>
      <c r="B50" s="232">
        <v>121</v>
      </c>
      <c r="C50" s="233" t="s">
        <v>141</v>
      </c>
      <c r="D50" s="234" t="s">
        <v>142</v>
      </c>
      <c r="E50" s="234" t="s">
        <v>57</v>
      </c>
      <c r="F50" s="235" t="s">
        <v>58</v>
      </c>
      <c r="G50" s="234" t="s">
        <v>57</v>
      </c>
      <c r="H50" s="236" t="s">
        <v>370</v>
      </c>
      <c r="I50" s="237">
        <v>1</v>
      </c>
      <c r="J50" s="234" t="s">
        <v>57</v>
      </c>
      <c r="K50" s="234" t="s">
        <v>2</v>
      </c>
      <c r="L50" s="234">
        <v>11040.81</v>
      </c>
      <c r="M50" s="238">
        <v>44797</v>
      </c>
      <c r="N50" s="237">
        <v>5</v>
      </c>
      <c r="O50" s="239">
        <v>0.02</v>
      </c>
      <c r="P50" s="240">
        <v>12094.825274463006</v>
      </c>
    </row>
    <row r="51" spans="1:16" ht="11.25" customHeight="1" x14ac:dyDescent="0.25">
      <c r="A51" s="30"/>
      <c r="B51" s="232">
        <v>122</v>
      </c>
      <c r="C51" s="233" t="s">
        <v>143</v>
      </c>
      <c r="D51" s="234" t="s">
        <v>129</v>
      </c>
      <c r="E51" s="234" t="s">
        <v>57</v>
      </c>
      <c r="F51" s="235" t="s">
        <v>58</v>
      </c>
      <c r="G51" s="234" t="s">
        <v>57</v>
      </c>
      <c r="H51" s="236" t="s">
        <v>370</v>
      </c>
      <c r="I51" s="237">
        <v>1</v>
      </c>
      <c r="J51" s="234" t="s">
        <v>57</v>
      </c>
      <c r="K51" s="234" t="s">
        <v>2</v>
      </c>
      <c r="L51" s="234">
        <v>5657.04</v>
      </c>
      <c r="M51" s="238">
        <v>44743</v>
      </c>
      <c r="N51" s="237">
        <v>5</v>
      </c>
      <c r="O51" s="239">
        <v>2.5000000000000001E-2</v>
      </c>
      <c r="P51" s="240">
        <v>6197.0915513126492</v>
      </c>
    </row>
    <row r="52" spans="1:16" ht="11.25" customHeight="1" x14ac:dyDescent="0.25">
      <c r="A52" s="30"/>
      <c r="B52" s="232">
        <v>126</v>
      </c>
      <c r="C52" s="233" t="s">
        <v>146</v>
      </c>
      <c r="D52" s="234" t="s">
        <v>94</v>
      </c>
      <c r="E52" s="234" t="s">
        <v>57</v>
      </c>
      <c r="F52" s="235" t="s">
        <v>58</v>
      </c>
      <c r="G52" s="234" t="s">
        <v>57</v>
      </c>
      <c r="H52" s="236" t="s">
        <v>370</v>
      </c>
      <c r="I52" s="237">
        <v>1</v>
      </c>
      <c r="J52" s="234" t="s">
        <v>57</v>
      </c>
      <c r="K52" s="234" t="s">
        <v>2</v>
      </c>
      <c r="L52" s="234">
        <v>17000</v>
      </c>
      <c r="M52" s="238">
        <v>44329</v>
      </c>
      <c r="N52" s="237">
        <v>5</v>
      </c>
      <c r="O52" s="239">
        <v>0.05</v>
      </c>
      <c r="P52" s="240">
        <v>19754.430379746835</v>
      </c>
    </row>
    <row r="53" spans="1:16" ht="11.25" customHeight="1" x14ac:dyDescent="0.25">
      <c r="A53" s="30"/>
      <c r="B53" s="232">
        <v>132</v>
      </c>
      <c r="C53" s="233" t="s">
        <v>148</v>
      </c>
      <c r="D53" s="234" t="s">
        <v>149</v>
      </c>
      <c r="E53" s="234" t="s">
        <v>57</v>
      </c>
      <c r="F53" s="235" t="s">
        <v>58</v>
      </c>
      <c r="G53" s="234" t="s">
        <v>57</v>
      </c>
      <c r="H53" s="236" t="s">
        <v>370</v>
      </c>
      <c r="I53" s="237">
        <v>1</v>
      </c>
      <c r="J53" s="234" t="s">
        <v>57</v>
      </c>
      <c r="K53" s="234" t="s">
        <v>2</v>
      </c>
      <c r="L53" s="234">
        <v>1967.62</v>
      </c>
      <c r="M53" s="238">
        <v>44378</v>
      </c>
      <c r="N53" s="237">
        <v>5</v>
      </c>
      <c r="O53" s="239" t="s">
        <v>58</v>
      </c>
      <c r="P53" s="240">
        <v>2269.1898994974872</v>
      </c>
    </row>
    <row r="54" spans="1:16" ht="11.25" customHeight="1" x14ac:dyDescent="0.25">
      <c r="A54" s="30"/>
      <c r="B54" s="232">
        <v>133</v>
      </c>
      <c r="C54" s="233" t="s">
        <v>150</v>
      </c>
      <c r="D54" s="234" t="s">
        <v>76</v>
      </c>
      <c r="E54" s="234" t="s">
        <v>57</v>
      </c>
      <c r="F54" s="235" t="s">
        <v>58</v>
      </c>
      <c r="G54" s="234" t="s">
        <v>57</v>
      </c>
      <c r="H54" s="236" t="s">
        <v>370</v>
      </c>
      <c r="I54" s="237">
        <v>1</v>
      </c>
      <c r="J54" s="234" t="s">
        <v>57</v>
      </c>
      <c r="K54" s="234" t="s">
        <v>8</v>
      </c>
      <c r="L54" s="234">
        <v>35144</v>
      </c>
      <c r="M54" s="238">
        <v>44207</v>
      </c>
      <c r="N54" s="237">
        <v>5</v>
      </c>
      <c r="O54" s="239" t="s">
        <v>151</v>
      </c>
      <c r="P54" s="240">
        <v>41011.261016949145</v>
      </c>
    </row>
    <row r="55" spans="1:16" ht="11.25" customHeight="1" x14ac:dyDescent="0.25">
      <c r="A55" s="30"/>
      <c r="B55" s="232">
        <v>136</v>
      </c>
      <c r="C55" s="233" t="s">
        <v>153</v>
      </c>
      <c r="D55" s="234" t="s">
        <v>117</v>
      </c>
      <c r="E55" s="234" t="s">
        <v>57</v>
      </c>
      <c r="F55" s="235" t="s">
        <v>58</v>
      </c>
      <c r="G55" s="234" t="s">
        <v>57</v>
      </c>
      <c r="H55" s="236" t="s">
        <v>370</v>
      </c>
      <c r="I55" s="237">
        <v>1</v>
      </c>
      <c r="J55" s="234" t="s">
        <v>57</v>
      </c>
      <c r="K55" s="234" t="s">
        <v>1</v>
      </c>
      <c r="L55" s="234">
        <v>20866.93</v>
      </c>
      <c r="M55" s="238">
        <v>44550</v>
      </c>
      <c r="N55" s="237">
        <v>5</v>
      </c>
      <c r="O55" s="239">
        <v>0.03</v>
      </c>
      <c r="P55" s="240">
        <v>23629.738988486843</v>
      </c>
    </row>
    <row r="56" spans="1:16" ht="11.25" customHeight="1" x14ac:dyDescent="0.25">
      <c r="A56" s="30"/>
      <c r="B56" s="232">
        <v>137</v>
      </c>
      <c r="C56" s="233" t="s">
        <v>154</v>
      </c>
      <c r="D56" s="234" t="s">
        <v>155</v>
      </c>
      <c r="E56" s="234" t="s">
        <v>57</v>
      </c>
      <c r="F56" s="235" t="s">
        <v>59</v>
      </c>
      <c r="G56" s="234" t="s">
        <v>59</v>
      </c>
      <c r="H56" s="236" t="s">
        <v>370</v>
      </c>
      <c r="I56" s="237">
        <v>1</v>
      </c>
      <c r="J56" s="234" t="s">
        <v>57</v>
      </c>
      <c r="K56" s="234" t="s">
        <v>8</v>
      </c>
      <c r="L56" s="234">
        <v>47000</v>
      </c>
      <c r="M56" s="238">
        <v>44166</v>
      </c>
      <c r="N56" s="237">
        <v>5</v>
      </c>
      <c r="O56" s="239">
        <v>2.5000000000000001E-2</v>
      </c>
      <c r="P56" s="240">
        <v>54846.61016949152</v>
      </c>
    </row>
    <row r="57" spans="1:16" ht="11.25" customHeight="1" x14ac:dyDescent="0.25">
      <c r="A57" s="30"/>
      <c r="B57" s="232">
        <v>139</v>
      </c>
      <c r="C57" s="233" t="s">
        <v>156</v>
      </c>
      <c r="D57" s="234" t="s">
        <v>152</v>
      </c>
      <c r="E57" s="234" t="s">
        <v>57</v>
      </c>
      <c r="F57" s="235" t="s">
        <v>57</v>
      </c>
      <c r="G57" s="234" t="s">
        <v>59</v>
      </c>
      <c r="H57" s="236" t="s">
        <v>370</v>
      </c>
      <c r="I57" s="237">
        <v>1</v>
      </c>
      <c r="J57" s="234" t="s">
        <v>57</v>
      </c>
      <c r="K57" s="234" t="s">
        <v>8</v>
      </c>
      <c r="L57" s="234">
        <v>32459.67</v>
      </c>
      <c r="M57" s="238">
        <v>44228</v>
      </c>
      <c r="N57" s="237">
        <v>5</v>
      </c>
      <c r="O57" s="239">
        <v>0.03</v>
      </c>
      <c r="P57" s="240">
        <v>37878.784398305077</v>
      </c>
    </row>
    <row r="58" spans="1:16" ht="11.25" customHeight="1" x14ac:dyDescent="0.25">
      <c r="A58" s="30"/>
      <c r="B58" s="232">
        <v>140</v>
      </c>
      <c r="C58" s="233" t="s">
        <v>157</v>
      </c>
      <c r="D58" s="234" t="s">
        <v>158</v>
      </c>
      <c r="E58" s="234" t="s">
        <v>57</v>
      </c>
      <c r="F58" s="235" t="s">
        <v>58</v>
      </c>
      <c r="G58" s="234" t="s">
        <v>57</v>
      </c>
      <c r="H58" s="236" t="s">
        <v>370</v>
      </c>
      <c r="I58" s="237">
        <v>1</v>
      </c>
      <c r="J58" s="234" t="s">
        <v>57</v>
      </c>
      <c r="K58" s="234" t="s">
        <v>2</v>
      </c>
      <c r="L58" s="234">
        <v>10126.790000000001</v>
      </c>
      <c r="M58" s="238">
        <v>45164</v>
      </c>
      <c r="N58" s="237">
        <v>5</v>
      </c>
      <c r="O58" s="239">
        <v>0.03</v>
      </c>
      <c r="P58" s="240">
        <v>10406.410320895522</v>
      </c>
    </row>
    <row r="59" spans="1:16" ht="9.75" customHeight="1" x14ac:dyDescent="0.25">
      <c r="A59" s="30"/>
      <c r="B59" s="232">
        <v>144</v>
      </c>
      <c r="C59" s="233" t="s">
        <v>159</v>
      </c>
      <c r="D59" s="234" t="s">
        <v>117</v>
      </c>
      <c r="E59" s="234" t="s">
        <v>57</v>
      </c>
      <c r="F59" s="235" t="s">
        <v>58</v>
      </c>
      <c r="G59" s="234" t="s">
        <v>57</v>
      </c>
      <c r="H59" s="236">
        <v>1</v>
      </c>
      <c r="I59" s="237">
        <v>0</v>
      </c>
      <c r="J59" s="234" t="s">
        <v>57</v>
      </c>
      <c r="K59" s="234" t="s">
        <v>1</v>
      </c>
      <c r="L59" s="234">
        <v>24890.98</v>
      </c>
      <c r="M59" s="238">
        <v>45108</v>
      </c>
      <c r="N59" s="237">
        <v>5</v>
      </c>
      <c r="O59" s="239">
        <v>2.5000000000000001E-2</v>
      </c>
      <c r="P59" s="240">
        <v>25578.268253731341</v>
      </c>
    </row>
    <row r="60" spans="1:16" ht="11.25" customHeight="1" x14ac:dyDescent="0.25">
      <c r="A60" s="30"/>
      <c r="B60" s="232">
        <v>145</v>
      </c>
      <c r="C60" s="233" t="s">
        <v>160</v>
      </c>
      <c r="D60" s="234" t="s">
        <v>161</v>
      </c>
      <c r="E60" s="234" t="s">
        <v>57</v>
      </c>
      <c r="F60" s="235" t="s">
        <v>57</v>
      </c>
      <c r="G60" s="234" t="s">
        <v>59</v>
      </c>
      <c r="H60" s="236" t="s">
        <v>370</v>
      </c>
      <c r="I60" s="237">
        <v>1</v>
      </c>
      <c r="J60" s="234" t="s">
        <v>57</v>
      </c>
      <c r="K60" s="234" t="s">
        <v>8</v>
      </c>
      <c r="L60" s="234">
        <v>35000</v>
      </c>
      <c r="M60" s="238">
        <v>44549</v>
      </c>
      <c r="N60" s="237">
        <v>5</v>
      </c>
      <c r="O60" s="239">
        <v>0.03</v>
      </c>
      <c r="P60" s="240">
        <v>39634.04605263158</v>
      </c>
    </row>
    <row r="61" spans="1:16" ht="11.25" customHeight="1" x14ac:dyDescent="0.25">
      <c r="A61" s="30"/>
      <c r="B61" s="232">
        <v>157</v>
      </c>
      <c r="C61" s="233" t="s">
        <v>165</v>
      </c>
      <c r="D61" s="234" t="s">
        <v>116</v>
      </c>
      <c r="E61" s="234" t="s">
        <v>57</v>
      </c>
      <c r="F61" s="235" t="s">
        <v>59</v>
      </c>
      <c r="G61" s="234" t="s">
        <v>57</v>
      </c>
      <c r="H61" s="236" t="s">
        <v>370</v>
      </c>
      <c r="I61" s="237">
        <v>1</v>
      </c>
      <c r="J61" s="234" t="s">
        <v>57</v>
      </c>
      <c r="K61" s="234" t="s">
        <v>2</v>
      </c>
      <c r="L61" s="234">
        <v>24433.42</v>
      </c>
      <c r="M61" s="238">
        <v>44378</v>
      </c>
      <c r="N61" s="237">
        <v>5</v>
      </c>
      <c r="O61" s="239">
        <v>0.05</v>
      </c>
      <c r="P61" s="240">
        <v>28178.24065326633</v>
      </c>
    </row>
    <row r="62" spans="1:16" ht="11.25" customHeight="1" x14ac:dyDescent="0.25">
      <c r="A62" s="30"/>
      <c r="B62" s="232">
        <v>161</v>
      </c>
      <c r="C62" s="233" t="s">
        <v>166</v>
      </c>
      <c r="D62" s="234" t="s">
        <v>113</v>
      </c>
      <c r="E62" s="234" t="s">
        <v>57</v>
      </c>
      <c r="F62" s="235" t="s">
        <v>57</v>
      </c>
      <c r="G62" s="234" t="s">
        <v>59</v>
      </c>
      <c r="H62" s="236" t="s">
        <v>370</v>
      </c>
      <c r="I62" s="237">
        <v>1</v>
      </c>
      <c r="J62" s="234" t="s">
        <v>57</v>
      </c>
      <c r="K62" s="234" t="s">
        <v>8</v>
      </c>
      <c r="L62" s="234">
        <v>50426.42</v>
      </c>
      <c r="M62" s="238">
        <v>44661</v>
      </c>
      <c r="N62" s="237">
        <v>5</v>
      </c>
      <c r="O62" s="239">
        <v>0.04</v>
      </c>
      <c r="P62" s="240">
        <v>56133.533015359732</v>
      </c>
    </row>
    <row r="63" spans="1:16" ht="11.25" customHeight="1" x14ac:dyDescent="0.25">
      <c r="A63" s="30"/>
      <c r="B63" s="232">
        <v>163</v>
      </c>
      <c r="C63" s="233" t="s">
        <v>168</v>
      </c>
      <c r="D63" s="234" t="s">
        <v>162</v>
      </c>
      <c r="E63" s="234" t="s">
        <v>57</v>
      </c>
      <c r="F63" s="235" t="s">
        <v>57</v>
      </c>
      <c r="G63" s="234" t="s">
        <v>59</v>
      </c>
      <c r="H63" s="236" t="s">
        <v>370</v>
      </c>
      <c r="I63" s="237">
        <v>1</v>
      </c>
      <c r="J63" s="234" t="s">
        <v>57</v>
      </c>
      <c r="K63" s="234" t="s">
        <v>1</v>
      </c>
      <c r="L63" s="234">
        <v>23369.51</v>
      </c>
      <c r="M63" s="238">
        <v>44044</v>
      </c>
      <c r="N63" s="237">
        <v>5</v>
      </c>
      <c r="O63" s="239">
        <v>0.03</v>
      </c>
      <c r="P63" s="240">
        <v>28055.63667829119</v>
      </c>
    </row>
    <row r="64" spans="1:16" ht="11.25" customHeight="1" x14ac:dyDescent="0.25">
      <c r="A64" s="30"/>
      <c r="B64" s="232">
        <v>167</v>
      </c>
      <c r="C64" s="233" t="s">
        <v>169</v>
      </c>
      <c r="D64" s="234" t="s">
        <v>170</v>
      </c>
      <c r="E64" s="234" t="s">
        <v>57</v>
      </c>
      <c r="F64" s="235" t="s">
        <v>58</v>
      </c>
      <c r="G64" s="234" t="s">
        <v>57</v>
      </c>
      <c r="H64" s="236" t="s">
        <v>370</v>
      </c>
      <c r="I64" s="237">
        <v>1</v>
      </c>
      <c r="J64" s="234" t="s">
        <v>57</v>
      </c>
      <c r="K64" s="234" t="s">
        <v>2</v>
      </c>
      <c r="L64" s="234">
        <v>1500</v>
      </c>
      <c r="M64" s="238">
        <v>44136</v>
      </c>
      <c r="N64" s="237">
        <v>5</v>
      </c>
      <c r="O64" s="239">
        <v>0.03</v>
      </c>
      <c r="P64" s="240">
        <v>1768.4075342465753</v>
      </c>
    </row>
    <row r="65" spans="1:16" ht="11.25" customHeight="1" x14ac:dyDescent="0.25">
      <c r="A65" s="30"/>
      <c r="B65" s="232">
        <v>168</v>
      </c>
      <c r="C65" s="233" t="s">
        <v>171</v>
      </c>
      <c r="D65" s="234" t="s">
        <v>172</v>
      </c>
      <c r="E65" s="234" t="s">
        <v>57</v>
      </c>
      <c r="F65" s="235" t="s">
        <v>59</v>
      </c>
      <c r="G65" s="234" t="s">
        <v>57</v>
      </c>
      <c r="H65" s="236" t="s">
        <v>370</v>
      </c>
      <c r="I65" s="237">
        <v>1</v>
      </c>
      <c r="J65" s="234" t="s">
        <v>57</v>
      </c>
      <c r="K65" s="234" t="s">
        <v>8</v>
      </c>
      <c r="L65" s="234">
        <v>47500</v>
      </c>
      <c r="M65" s="238">
        <v>45442</v>
      </c>
      <c r="N65" s="237">
        <v>5</v>
      </c>
      <c r="O65" s="239">
        <v>3.5000000000000003E-2</v>
      </c>
      <c r="P65" s="240">
        <v>47500</v>
      </c>
    </row>
    <row r="66" spans="1:16" ht="11.25" customHeight="1" x14ac:dyDescent="0.25">
      <c r="A66" s="30"/>
      <c r="B66" s="232">
        <v>180</v>
      </c>
      <c r="C66" s="233" t="s">
        <v>176</v>
      </c>
      <c r="D66" s="234" t="s">
        <v>177</v>
      </c>
      <c r="E66" s="234" t="s">
        <v>57</v>
      </c>
      <c r="F66" s="235" t="s">
        <v>58</v>
      </c>
      <c r="G66" s="234" t="s">
        <v>57</v>
      </c>
      <c r="H66" s="236" t="s">
        <v>370</v>
      </c>
      <c r="I66" s="237">
        <v>1</v>
      </c>
      <c r="J66" s="234" t="s">
        <v>57</v>
      </c>
      <c r="K66" s="234" t="s">
        <v>2</v>
      </c>
      <c r="L66" s="234">
        <v>15919.79</v>
      </c>
      <c r="M66" s="238">
        <v>44835</v>
      </c>
      <c r="N66" s="237">
        <v>5</v>
      </c>
      <c r="O66" s="239">
        <v>0.05</v>
      </c>
      <c r="P66" s="240">
        <v>17046.30702177294</v>
      </c>
    </row>
    <row r="67" spans="1:16" ht="11.25" customHeight="1" x14ac:dyDescent="0.25">
      <c r="A67" s="30"/>
      <c r="B67" s="232">
        <v>184</v>
      </c>
      <c r="C67" s="233" t="s">
        <v>178</v>
      </c>
      <c r="D67" s="234" t="s">
        <v>175</v>
      </c>
      <c r="E67" s="234" t="s">
        <v>57</v>
      </c>
      <c r="F67" s="235" t="s">
        <v>58</v>
      </c>
      <c r="G67" s="234" t="s">
        <v>57</v>
      </c>
      <c r="H67" s="236" t="s">
        <v>370</v>
      </c>
      <c r="I67" s="237">
        <v>1</v>
      </c>
      <c r="J67" s="234" t="s">
        <v>57</v>
      </c>
      <c r="K67" s="234" t="s">
        <v>2</v>
      </c>
      <c r="L67" s="234">
        <v>4637.1000000000004</v>
      </c>
      <c r="M67" s="238">
        <v>44743</v>
      </c>
      <c r="N67" s="237">
        <v>5</v>
      </c>
      <c r="O67" s="239">
        <v>0.03</v>
      </c>
      <c r="P67" s="240">
        <v>5079.7825775656329</v>
      </c>
    </row>
    <row r="68" spans="1:16" ht="11.25" customHeight="1" x14ac:dyDescent="0.25">
      <c r="A68" s="30"/>
      <c r="B68" s="232">
        <v>185</v>
      </c>
      <c r="C68" s="233" t="s">
        <v>179</v>
      </c>
      <c r="D68" s="234" t="s">
        <v>180</v>
      </c>
      <c r="E68" s="234" t="s">
        <v>57</v>
      </c>
      <c r="F68" s="235" t="s">
        <v>58</v>
      </c>
      <c r="G68" s="234" t="s">
        <v>57</v>
      </c>
      <c r="H68" s="236" t="s">
        <v>370</v>
      </c>
      <c r="I68" s="237">
        <v>1</v>
      </c>
      <c r="J68" s="234" t="s">
        <v>57</v>
      </c>
      <c r="K68" s="234" t="s">
        <v>2</v>
      </c>
      <c r="L68" s="234">
        <v>9850</v>
      </c>
      <c r="M68" s="238">
        <v>44949</v>
      </c>
      <c r="N68" s="237">
        <v>5</v>
      </c>
      <c r="O68" s="239">
        <v>2.5000000000000001E-2</v>
      </c>
      <c r="P68" s="240">
        <v>10361.688311688309</v>
      </c>
    </row>
    <row r="69" spans="1:16" ht="11.25" customHeight="1" x14ac:dyDescent="0.25">
      <c r="A69" s="30"/>
      <c r="B69" s="232">
        <v>188</v>
      </c>
      <c r="C69" s="233" t="s">
        <v>181</v>
      </c>
      <c r="D69" s="234" t="s">
        <v>105</v>
      </c>
      <c r="E69" s="234" t="s">
        <v>57</v>
      </c>
      <c r="F69" s="235" t="s">
        <v>59</v>
      </c>
      <c r="G69" s="234" t="s">
        <v>59</v>
      </c>
      <c r="H69" s="236" t="s">
        <v>370</v>
      </c>
      <c r="I69" s="237">
        <v>1</v>
      </c>
      <c r="J69" s="234" t="s">
        <v>57</v>
      </c>
      <c r="K69" s="234" t="s">
        <v>1</v>
      </c>
      <c r="L69" s="234">
        <v>30193.08</v>
      </c>
      <c r="M69" s="238">
        <v>44197</v>
      </c>
      <c r="N69" s="237">
        <v>5</v>
      </c>
      <c r="O69" s="239">
        <v>0.03</v>
      </c>
      <c r="P69" s="240">
        <v>35233.789118644068</v>
      </c>
    </row>
    <row r="70" spans="1:16" ht="11.25" customHeight="1" x14ac:dyDescent="0.25">
      <c r="A70" s="30"/>
      <c r="B70" s="232">
        <v>189</v>
      </c>
      <c r="C70" s="233" t="s">
        <v>182</v>
      </c>
      <c r="D70" s="234" t="s">
        <v>173</v>
      </c>
      <c r="E70" s="234" t="s">
        <v>57</v>
      </c>
      <c r="F70" s="235" t="s">
        <v>58</v>
      </c>
      <c r="G70" s="234" t="s">
        <v>57</v>
      </c>
      <c r="H70" s="236" t="s">
        <v>370</v>
      </c>
      <c r="I70" s="237">
        <v>1</v>
      </c>
      <c r="J70" s="234" t="s">
        <v>57</v>
      </c>
      <c r="K70" s="234" t="s">
        <v>2</v>
      </c>
      <c r="L70" s="234">
        <v>6500</v>
      </c>
      <c r="M70" s="238">
        <v>45078</v>
      </c>
      <c r="N70" s="237">
        <v>5</v>
      </c>
      <c r="O70" s="239">
        <v>0.03</v>
      </c>
      <c r="P70" s="240">
        <v>6679.4776119402977</v>
      </c>
    </row>
    <row r="71" spans="1:16" ht="11.25" customHeight="1" x14ac:dyDescent="0.25">
      <c r="A71" s="30"/>
      <c r="B71" s="232">
        <v>194</v>
      </c>
      <c r="C71" s="233" t="s">
        <v>183</v>
      </c>
      <c r="D71" s="234" t="s">
        <v>184</v>
      </c>
      <c r="E71" s="234" t="s">
        <v>57</v>
      </c>
      <c r="F71" s="235" t="s">
        <v>58</v>
      </c>
      <c r="G71" s="234" t="s">
        <v>57</v>
      </c>
      <c r="H71" s="236" t="s">
        <v>370</v>
      </c>
      <c r="I71" s="237">
        <v>1</v>
      </c>
      <c r="J71" s="234" t="s">
        <v>57</v>
      </c>
      <c r="K71" s="234" t="s">
        <v>0</v>
      </c>
      <c r="L71" s="234">
        <v>16229.84</v>
      </c>
      <c r="M71" s="238">
        <v>44835</v>
      </c>
      <c r="N71" s="237">
        <v>5</v>
      </c>
      <c r="O71" s="239">
        <v>0.03</v>
      </c>
      <c r="P71" s="240">
        <v>17378.296796267496</v>
      </c>
    </row>
    <row r="72" spans="1:16" ht="11.25" customHeight="1" x14ac:dyDescent="0.25">
      <c r="A72" s="30"/>
      <c r="B72" s="232">
        <v>195</v>
      </c>
      <c r="C72" s="233" t="s">
        <v>185</v>
      </c>
      <c r="D72" s="234" t="s">
        <v>186</v>
      </c>
      <c r="E72" s="234" t="s">
        <v>57</v>
      </c>
      <c r="F72" s="235" t="s">
        <v>59</v>
      </c>
      <c r="G72" s="234" t="s">
        <v>57</v>
      </c>
      <c r="H72" s="236" t="s">
        <v>370</v>
      </c>
      <c r="I72" s="237">
        <v>1</v>
      </c>
      <c r="J72" s="234" t="s">
        <v>57</v>
      </c>
      <c r="K72" s="234" t="s">
        <v>0</v>
      </c>
      <c r="L72" s="234">
        <v>17389.11</v>
      </c>
      <c r="M72" s="238">
        <v>44013</v>
      </c>
      <c r="N72" s="237">
        <v>5</v>
      </c>
      <c r="O72" s="239">
        <v>0.03</v>
      </c>
      <c r="P72" s="240">
        <v>20876.028308631212</v>
      </c>
    </row>
    <row r="73" spans="1:16" ht="11.25" customHeight="1" x14ac:dyDescent="0.25">
      <c r="A73" s="30"/>
      <c r="B73" s="232">
        <v>196</v>
      </c>
      <c r="C73" s="233" t="s">
        <v>187</v>
      </c>
      <c r="D73" s="234" t="s">
        <v>82</v>
      </c>
      <c r="E73" s="234" t="s">
        <v>57</v>
      </c>
      <c r="F73" s="235" t="s">
        <v>58</v>
      </c>
      <c r="G73" s="234" t="s">
        <v>57</v>
      </c>
      <c r="H73" s="236" t="s">
        <v>370</v>
      </c>
      <c r="I73" s="237">
        <v>1</v>
      </c>
      <c r="J73" s="234" t="s">
        <v>57</v>
      </c>
      <c r="K73" s="234" t="s">
        <v>2</v>
      </c>
      <c r="L73" s="234">
        <v>7800</v>
      </c>
      <c r="M73" s="238">
        <v>44378</v>
      </c>
      <c r="N73" s="237">
        <v>5</v>
      </c>
      <c r="O73" s="239" t="s">
        <v>58</v>
      </c>
      <c r="P73" s="240">
        <v>8995.4773869346736</v>
      </c>
    </row>
    <row r="74" spans="1:16" ht="11.25" customHeight="1" x14ac:dyDescent="0.25">
      <c r="A74" s="30"/>
      <c r="B74" s="232">
        <v>200</v>
      </c>
      <c r="C74" s="233" t="s">
        <v>188</v>
      </c>
      <c r="D74" s="234" t="s">
        <v>105</v>
      </c>
      <c r="E74" s="234" t="s">
        <v>57</v>
      </c>
      <c r="F74" s="235" t="s">
        <v>57</v>
      </c>
      <c r="G74" s="234" t="s">
        <v>59</v>
      </c>
      <c r="H74" s="236" t="s">
        <v>370</v>
      </c>
      <c r="I74" s="237">
        <v>1</v>
      </c>
      <c r="J74" s="234" t="s">
        <v>57</v>
      </c>
      <c r="K74" s="234" t="s">
        <v>1</v>
      </c>
      <c r="L74" s="234">
        <v>20158.75</v>
      </c>
      <c r="M74" s="238">
        <v>44125</v>
      </c>
      <c r="N74" s="237">
        <v>5</v>
      </c>
      <c r="O74" s="239">
        <v>0.03</v>
      </c>
      <c r="P74" s="240">
        <v>23765.923587328769</v>
      </c>
    </row>
    <row r="75" spans="1:16" ht="11.25" customHeight="1" x14ac:dyDescent="0.25">
      <c r="A75" s="30"/>
      <c r="B75" s="232">
        <v>202</v>
      </c>
      <c r="C75" s="233" t="s">
        <v>189</v>
      </c>
      <c r="D75" s="234" t="s">
        <v>162</v>
      </c>
      <c r="E75" s="234" t="s">
        <v>57</v>
      </c>
      <c r="F75" s="235" t="s">
        <v>58</v>
      </c>
      <c r="G75" s="234" t="s">
        <v>57</v>
      </c>
      <c r="H75" s="236" t="s">
        <v>370</v>
      </c>
      <c r="I75" s="237">
        <v>1</v>
      </c>
      <c r="J75" s="234" t="s">
        <v>57</v>
      </c>
      <c r="K75" s="234" t="s">
        <v>1</v>
      </c>
      <c r="L75" s="234">
        <v>31183.919999999998</v>
      </c>
      <c r="M75" s="238">
        <v>44166</v>
      </c>
      <c r="N75" s="237">
        <v>5</v>
      </c>
      <c r="O75" s="239">
        <v>0.05</v>
      </c>
      <c r="P75" s="240">
        <v>36390.049016949146</v>
      </c>
    </row>
    <row r="76" spans="1:16" ht="11.25" customHeight="1" x14ac:dyDescent="0.25">
      <c r="A76" s="30"/>
      <c r="B76" s="232">
        <v>203</v>
      </c>
      <c r="C76" s="233" t="s">
        <v>190</v>
      </c>
      <c r="D76" s="234" t="s">
        <v>172</v>
      </c>
      <c r="E76" s="234" t="s">
        <v>57</v>
      </c>
      <c r="F76" s="235" t="s">
        <v>57</v>
      </c>
      <c r="G76" s="234" t="s">
        <v>59</v>
      </c>
      <c r="H76" s="236" t="s">
        <v>370</v>
      </c>
      <c r="I76" s="237">
        <v>1</v>
      </c>
      <c r="J76" s="234" t="s">
        <v>57</v>
      </c>
      <c r="K76" s="234" t="s">
        <v>8</v>
      </c>
      <c r="L76" s="234">
        <v>20158.75</v>
      </c>
      <c r="M76" s="238">
        <v>44242</v>
      </c>
      <c r="N76" s="237">
        <v>5</v>
      </c>
      <c r="O76" s="239">
        <v>0.03</v>
      </c>
      <c r="P76" s="240">
        <v>23524.236228813555</v>
      </c>
    </row>
    <row r="77" spans="1:16" ht="11.25" customHeight="1" x14ac:dyDescent="0.25">
      <c r="A77" s="30"/>
      <c r="B77" s="232">
        <v>204</v>
      </c>
      <c r="C77" s="233" t="s">
        <v>191</v>
      </c>
      <c r="D77" s="234" t="s">
        <v>91</v>
      </c>
      <c r="E77" s="234" t="s">
        <v>57</v>
      </c>
      <c r="F77" s="235" t="s">
        <v>58</v>
      </c>
      <c r="G77" s="234" t="s">
        <v>57</v>
      </c>
      <c r="H77" s="236" t="s">
        <v>370</v>
      </c>
      <c r="I77" s="237">
        <v>1</v>
      </c>
      <c r="J77" s="234" t="s">
        <v>57</v>
      </c>
      <c r="K77" s="234" t="s">
        <v>0</v>
      </c>
      <c r="L77" s="234">
        <v>9051.27</v>
      </c>
      <c r="M77" s="238">
        <v>44866</v>
      </c>
      <c r="N77" s="237">
        <v>5</v>
      </c>
      <c r="O77" s="239">
        <v>2.5000000000000001E-2</v>
      </c>
      <c r="P77" s="240">
        <v>9691.7564463452582</v>
      </c>
    </row>
    <row r="78" spans="1:16" ht="11.25" customHeight="1" x14ac:dyDescent="0.25">
      <c r="A78" s="30"/>
      <c r="B78" s="232">
        <v>206</v>
      </c>
      <c r="C78" s="233" t="s">
        <v>192</v>
      </c>
      <c r="D78" s="234" t="s">
        <v>152</v>
      </c>
      <c r="E78" s="234" t="s">
        <v>57</v>
      </c>
      <c r="F78" s="235" t="s">
        <v>57</v>
      </c>
      <c r="G78" s="234" t="s">
        <v>59</v>
      </c>
      <c r="H78" s="236" t="s">
        <v>370</v>
      </c>
      <c r="I78" s="237">
        <v>1</v>
      </c>
      <c r="J78" s="234" t="s">
        <v>57</v>
      </c>
      <c r="K78" s="234" t="s">
        <v>8</v>
      </c>
      <c r="L78" s="234">
        <v>40285</v>
      </c>
      <c r="M78" s="238">
        <v>44868</v>
      </c>
      <c r="N78" s="237">
        <v>5</v>
      </c>
      <c r="O78" s="239">
        <v>0.03</v>
      </c>
      <c r="P78" s="240">
        <v>43135.649300155521</v>
      </c>
    </row>
    <row r="79" spans="1:16" ht="11.25" customHeight="1" x14ac:dyDescent="0.25">
      <c r="A79" s="30"/>
      <c r="B79" s="232">
        <v>207</v>
      </c>
      <c r="C79" s="233" t="s">
        <v>193</v>
      </c>
      <c r="D79" s="234" t="s">
        <v>94</v>
      </c>
      <c r="E79" s="234" t="s">
        <v>57</v>
      </c>
      <c r="F79" s="235" t="s">
        <v>59</v>
      </c>
      <c r="G79" s="234" t="s">
        <v>57</v>
      </c>
      <c r="H79" s="236" t="s">
        <v>370</v>
      </c>
      <c r="I79" s="237">
        <v>1</v>
      </c>
      <c r="J79" s="234" t="s">
        <v>57</v>
      </c>
      <c r="K79" s="234" t="s">
        <v>0</v>
      </c>
      <c r="L79" s="234">
        <v>17389.11</v>
      </c>
      <c r="M79" s="238">
        <v>44593</v>
      </c>
      <c r="N79" s="237">
        <v>5</v>
      </c>
      <c r="O79" s="239">
        <v>0.03</v>
      </c>
      <c r="P79" s="240">
        <v>19691.451044407895</v>
      </c>
    </row>
    <row r="80" spans="1:16" ht="11.25" customHeight="1" x14ac:dyDescent="0.25">
      <c r="A80" s="30"/>
      <c r="B80" s="232">
        <v>210</v>
      </c>
      <c r="C80" s="233" t="s">
        <v>194</v>
      </c>
      <c r="D80" s="234" t="s">
        <v>105</v>
      </c>
      <c r="E80" s="234" t="s">
        <v>57</v>
      </c>
      <c r="F80" s="235" t="s">
        <v>57</v>
      </c>
      <c r="G80" s="234" t="s">
        <v>59</v>
      </c>
      <c r="H80" s="236" t="s">
        <v>370</v>
      </c>
      <c r="I80" s="237">
        <v>1</v>
      </c>
      <c r="J80" s="234" t="s">
        <v>57</v>
      </c>
      <c r="K80" s="234" t="s">
        <v>1</v>
      </c>
      <c r="L80" s="234">
        <v>15579.67</v>
      </c>
      <c r="M80" s="238">
        <v>44103</v>
      </c>
      <c r="N80" s="237">
        <v>5</v>
      </c>
      <c r="O80" s="239">
        <v>0.03</v>
      </c>
      <c r="P80" s="240">
        <v>18367.470539383561</v>
      </c>
    </row>
    <row r="81" spans="1:16" ht="11.25" customHeight="1" x14ac:dyDescent="0.25">
      <c r="A81" s="30"/>
      <c r="B81" s="232">
        <v>211</v>
      </c>
      <c r="C81" s="233" t="s">
        <v>195</v>
      </c>
      <c r="D81" s="234" t="s">
        <v>135</v>
      </c>
      <c r="E81" s="234" t="s">
        <v>57</v>
      </c>
      <c r="F81" s="235" t="s">
        <v>58</v>
      </c>
      <c r="G81" s="234" t="s">
        <v>57</v>
      </c>
      <c r="H81" s="236" t="s">
        <v>370</v>
      </c>
      <c r="I81" s="237">
        <v>1</v>
      </c>
      <c r="J81" s="234" t="s">
        <v>57</v>
      </c>
      <c r="K81" s="234" t="s">
        <v>8</v>
      </c>
      <c r="L81" s="234">
        <v>38949.19</v>
      </c>
      <c r="M81" s="238">
        <v>44774</v>
      </c>
      <c r="N81" s="237">
        <v>5</v>
      </c>
      <c r="O81" s="239">
        <v>0.03</v>
      </c>
      <c r="P81" s="240">
        <v>42667.489761336517</v>
      </c>
    </row>
    <row r="82" spans="1:16" ht="11.25" customHeight="1" x14ac:dyDescent="0.25">
      <c r="A82" s="30"/>
      <c r="B82" s="232">
        <v>217</v>
      </c>
      <c r="C82" s="233" t="s">
        <v>198</v>
      </c>
      <c r="D82" s="234" t="s">
        <v>144</v>
      </c>
      <c r="E82" s="234" t="s">
        <v>57</v>
      </c>
      <c r="F82" s="235" t="s">
        <v>59</v>
      </c>
      <c r="G82" s="234" t="s">
        <v>57</v>
      </c>
      <c r="H82" s="236" t="s">
        <v>370</v>
      </c>
      <c r="I82" s="237">
        <v>1</v>
      </c>
      <c r="J82" s="234" t="s">
        <v>57</v>
      </c>
      <c r="K82" s="234" t="s">
        <v>2</v>
      </c>
      <c r="L82" s="234">
        <v>6381.41</v>
      </c>
      <c r="M82" s="238">
        <v>44378</v>
      </c>
      <c r="N82" s="237">
        <v>5</v>
      </c>
      <c r="O82" s="239">
        <v>0.05</v>
      </c>
      <c r="P82" s="240">
        <v>7359.4653015075373</v>
      </c>
    </row>
    <row r="83" spans="1:16" ht="11.25" customHeight="1" x14ac:dyDescent="0.25">
      <c r="A83" s="30"/>
      <c r="B83" s="232">
        <v>220</v>
      </c>
      <c r="C83" s="233" t="s">
        <v>199</v>
      </c>
      <c r="D83" s="234" t="s">
        <v>149</v>
      </c>
      <c r="E83" s="234" t="s">
        <v>57</v>
      </c>
      <c r="F83" s="235" t="s">
        <v>58</v>
      </c>
      <c r="G83" s="234" t="s">
        <v>57</v>
      </c>
      <c r="H83" s="236" t="s">
        <v>370</v>
      </c>
      <c r="I83" s="237">
        <v>1</v>
      </c>
      <c r="J83" s="234" t="s">
        <v>57</v>
      </c>
      <c r="K83" s="234" t="s">
        <v>2</v>
      </c>
      <c r="L83" s="234">
        <v>750</v>
      </c>
      <c r="M83" s="238">
        <v>45108</v>
      </c>
      <c r="N83" s="237">
        <v>5</v>
      </c>
      <c r="O83" s="239">
        <v>0.02</v>
      </c>
      <c r="P83" s="240">
        <v>770.70895522388048</v>
      </c>
    </row>
    <row r="84" spans="1:16" ht="11.25" customHeight="1" x14ac:dyDescent="0.25">
      <c r="A84" s="30"/>
      <c r="B84" s="232">
        <v>221</v>
      </c>
      <c r="C84" s="233" t="s">
        <v>200</v>
      </c>
      <c r="D84" s="234" t="s">
        <v>55</v>
      </c>
      <c r="E84" s="234" t="s">
        <v>57</v>
      </c>
      <c r="F84" s="235" t="s">
        <v>58</v>
      </c>
      <c r="G84" s="234" t="s">
        <v>57</v>
      </c>
      <c r="H84" s="236" t="s">
        <v>370</v>
      </c>
      <c r="I84" s="237">
        <v>1</v>
      </c>
      <c r="J84" s="234" t="s">
        <v>57</v>
      </c>
      <c r="K84" s="234" t="s">
        <v>0</v>
      </c>
      <c r="L84" s="234">
        <v>15000</v>
      </c>
      <c r="M84" s="238">
        <v>44858</v>
      </c>
      <c r="N84" s="237">
        <v>5</v>
      </c>
      <c r="O84" s="239">
        <v>2.5000000000000001E-2</v>
      </c>
      <c r="P84" s="240">
        <v>16061.430793157077</v>
      </c>
    </row>
    <row r="85" spans="1:16" ht="11.25" customHeight="1" x14ac:dyDescent="0.25">
      <c r="A85" s="30"/>
      <c r="B85" s="232">
        <v>226</v>
      </c>
      <c r="C85" s="233" t="s">
        <v>202</v>
      </c>
      <c r="D85" s="234" t="s">
        <v>203</v>
      </c>
      <c r="E85" s="234" t="s">
        <v>57</v>
      </c>
      <c r="F85" s="235" t="s">
        <v>58</v>
      </c>
      <c r="G85" s="234" t="s">
        <v>57</v>
      </c>
      <c r="H85" s="236" t="s">
        <v>370</v>
      </c>
      <c r="I85" s="237">
        <v>1</v>
      </c>
      <c r="J85" s="234" t="s">
        <v>57</v>
      </c>
      <c r="K85" s="234" t="s">
        <v>2</v>
      </c>
      <c r="L85" s="234">
        <v>1500</v>
      </c>
      <c r="M85" s="238">
        <v>44378</v>
      </c>
      <c r="N85" s="237">
        <v>5</v>
      </c>
      <c r="O85" s="239">
        <v>2.5000000000000001E-2</v>
      </c>
      <c r="P85" s="240">
        <v>1729.8994974874372</v>
      </c>
    </row>
    <row r="86" spans="1:16" ht="11.25" customHeight="1" x14ac:dyDescent="0.25">
      <c r="A86" s="30"/>
      <c r="B86" s="232">
        <v>231</v>
      </c>
      <c r="C86" s="233" t="s">
        <v>204</v>
      </c>
      <c r="D86" s="234" t="s">
        <v>205</v>
      </c>
      <c r="E86" s="234" t="s">
        <v>57</v>
      </c>
      <c r="F86" s="235" t="s">
        <v>59</v>
      </c>
      <c r="G86" s="234" t="s">
        <v>57</v>
      </c>
      <c r="H86" s="236" t="s">
        <v>370</v>
      </c>
      <c r="I86" s="237">
        <v>1</v>
      </c>
      <c r="J86" s="234" t="s">
        <v>57</v>
      </c>
      <c r="K86" s="234" t="s">
        <v>2</v>
      </c>
      <c r="L86" s="234">
        <v>2500</v>
      </c>
      <c r="M86" s="238">
        <v>44562</v>
      </c>
      <c r="N86" s="237">
        <v>5</v>
      </c>
      <c r="O86" s="239" t="s">
        <v>151</v>
      </c>
      <c r="P86" s="240">
        <v>2831.0032894736842</v>
      </c>
    </row>
    <row r="87" spans="1:16" ht="11.25" customHeight="1" x14ac:dyDescent="0.25">
      <c r="A87" s="30"/>
      <c r="B87" s="232">
        <v>232</v>
      </c>
      <c r="C87" s="233" t="s">
        <v>206</v>
      </c>
      <c r="D87" s="234" t="s">
        <v>207</v>
      </c>
      <c r="E87" s="234" t="s">
        <v>57</v>
      </c>
      <c r="F87" s="235" t="s">
        <v>57</v>
      </c>
      <c r="G87" s="234" t="s">
        <v>59</v>
      </c>
      <c r="H87" s="236" t="s">
        <v>370</v>
      </c>
      <c r="I87" s="237">
        <v>1</v>
      </c>
      <c r="J87" s="234" t="s">
        <v>57</v>
      </c>
      <c r="K87" s="234" t="s">
        <v>8</v>
      </c>
      <c r="L87" s="234">
        <v>30000</v>
      </c>
      <c r="M87" s="238">
        <v>44529</v>
      </c>
      <c r="N87" s="237">
        <v>20</v>
      </c>
      <c r="O87" s="239">
        <v>0.03</v>
      </c>
      <c r="P87" s="240">
        <v>34367.720465890176</v>
      </c>
    </row>
    <row r="88" spans="1:16" ht="11.25" customHeight="1" x14ac:dyDescent="0.25">
      <c r="A88" s="30"/>
      <c r="B88" s="232">
        <v>237</v>
      </c>
      <c r="C88" s="233" t="s">
        <v>208</v>
      </c>
      <c r="D88" s="234" t="s">
        <v>111</v>
      </c>
      <c r="E88" s="234" t="s">
        <v>57</v>
      </c>
      <c r="F88" s="235" t="s">
        <v>59</v>
      </c>
      <c r="G88" s="234" t="s">
        <v>57</v>
      </c>
      <c r="H88" s="236" t="s">
        <v>370</v>
      </c>
      <c r="I88" s="237">
        <v>1</v>
      </c>
      <c r="J88" s="234" t="s">
        <v>57</v>
      </c>
      <c r="K88" s="234" t="s">
        <v>2</v>
      </c>
      <c r="L88" s="234">
        <v>26878.33</v>
      </c>
      <c r="M88" s="238">
        <v>44593</v>
      </c>
      <c r="N88" s="237">
        <v>5</v>
      </c>
      <c r="O88" s="239">
        <v>0.03</v>
      </c>
      <c r="P88" s="240">
        <v>30437.056258223685</v>
      </c>
    </row>
    <row r="89" spans="1:16" ht="11.25" customHeight="1" x14ac:dyDescent="0.25">
      <c r="A89" s="30"/>
      <c r="B89" s="232">
        <v>239</v>
      </c>
      <c r="C89" s="233" t="s">
        <v>209</v>
      </c>
      <c r="D89" s="234" t="s">
        <v>116</v>
      </c>
      <c r="E89" s="234" t="s">
        <v>57</v>
      </c>
      <c r="F89" s="235" t="s">
        <v>58</v>
      </c>
      <c r="G89" s="234" t="s">
        <v>58</v>
      </c>
      <c r="H89" s="236" t="s">
        <v>370</v>
      </c>
      <c r="I89" s="237">
        <v>1</v>
      </c>
      <c r="J89" s="234" t="s">
        <v>57</v>
      </c>
      <c r="K89" s="234" t="s">
        <v>2</v>
      </c>
      <c r="L89" s="234">
        <v>19468.8</v>
      </c>
      <c r="M89" s="238">
        <v>44228</v>
      </c>
      <c r="N89" s="237">
        <v>5</v>
      </c>
      <c r="O89" s="239">
        <v>0.04</v>
      </c>
      <c r="P89" s="240">
        <v>22719.099661016946</v>
      </c>
    </row>
    <row r="90" spans="1:16" ht="11.25" customHeight="1" x14ac:dyDescent="0.25">
      <c r="A90" s="30"/>
      <c r="B90" s="232">
        <v>240</v>
      </c>
      <c r="C90" s="233" t="s">
        <v>210</v>
      </c>
      <c r="D90" s="234" t="s">
        <v>211</v>
      </c>
      <c r="E90" s="234" t="s">
        <v>57</v>
      </c>
      <c r="F90" s="235" t="s">
        <v>58</v>
      </c>
      <c r="G90" s="234" t="s">
        <v>57</v>
      </c>
      <c r="H90" s="236" t="s">
        <v>370</v>
      </c>
      <c r="I90" s="237">
        <v>1</v>
      </c>
      <c r="J90" s="234" t="s">
        <v>57</v>
      </c>
      <c r="K90" s="234" t="s">
        <v>2</v>
      </c>
      <c r="L90" s="234">
        <v>2015.87</v>
      </c>
      <c r="M90" s="238">
        <v>45323</v>
      </c>
      <c r="N90" s="237">
        <v>5</v>
      </c>
      <c r="O90" s="239">
        <v>0.03</v>
      </c>
      <c r="P90" s="240">
        <v>2035.0828372434012</v>
      </c>
    </row>
    <row r="91" spans="1:16" ht="11.25" customHeight="1" x14ac:dyDescent="0.25">
      <c r="A91" s="30"/>
      <c r="B91" s="232">
        <v>244</v>
      </c>
      <c r="C91" s="233" t="s">
        <v>212</v>
      </c>
      <c r="D91" s="234" t="s">
        <v>99</v>
      </c>
      <c r="E91" s="234" t="s">
        <v>57</v>
      </c>
      <c r="F91" s="235" t="s">
        <v>58</v>
      </c>
      <c r="G91" s="234" t="s">
        <v>57</v>
      </c>
      <c r="H91" s="236" t="s">
        <v>370</v>
      </c>
      <c r="I91" s="237">
        <v>1</v>
      </c>
      <c r="J91" s="234" t="s">
        <v>57</v>
      </c>
      <c r="K91" s="234" t="s">
        <v>0</v>
      </c>
      <c r="L91" s="234">
        <v>9853.83</v>
      </c>
      <c r="M91" s="238">
        <v>44501</v>
      </c>
      <c r="N91" s="237">
        <v>5</v>
      </c>
      <c r="O91" s="239">
        <v>0.03</v>
      </c>
      <c r="P91" s="240">
        <v>11288.455831946754</v>
      </c>
    </row>
    <row r="92" spans="1:16" ht="11.25" customHeight="1" x14ac:dyDescent="0.25">
      <c r="A92" s="30"/>
      <c r="B92" s="232">
        <v>249</v>
      </c>
      <c r="C92" s="233" t="s">
        <v>213</v>
      </c>
      <c r="D92" s="234" t="s">
        <v>116</v>
      </c>
      <c r="E92" s="234" t="s">
        <v>57</v>
      </c>
      <c r="F92" s="235" t="s">
        <v>58</v>
      </c>
      <c r="G92" s="234" t="s">
        <v>57</v>
      </c>
      <c r="H92" s="236" t="s">
        <v>370</v>
      </c>
      <c r="I92" s="237">
        <v>1</v>
      </c>
      <c r="J92" s="234" t="s">
        <v>57</v>
      </c>
      <c r="K92" s="234" t="s">
        <v>2</v>
      </c>
      <c r="L92" s="234">
        <v>8500</v>
      </c>
      <c r="M92" s="238">
        <v>45108</v>
      </c>
      <c r="N92" s="237">
        <v>5</v>
      </c>
      <c r="O92" s="239">
        <v>0.03</v>
      </c>
      <c r="P92" s="240">
        <v>8734.7014925373114</v>
      </c>
    </row>
    <row r="93" spans="1:16" ht="11.25" customHeight="1" x14ac:dyDescent="0.25">
      <c r="A93" s="30"/>
      <c r="B93" s="232">
        <v>256</v>
      </c>
      <c r="C93" s="233" t="s">
        <v>215</v>
      </c>
      <c r="D93" s="234" t="s">
        <v>145</v>
      </c>
      <c r="E93" s="234" t="s">
        <v>57</v>
      </c>
      <c r="F93" s="235" t="s">
        <v>58</v>
      </c>
      <c r="G93" s="234" t="s">
        <v>57</v>
      </c>
      <c r="H93" s="236" t="s">
        <v>370</v>
      </c>
      <c r="I93" s="237">
        <v>1</v>
      </c>
      <c r="J93" s="234" t="s">
        <v>57</v>
      </c>
      <c r="K93" s="234" t="s">
        <v>0</v>
      </c>
      <c r="L93" s="234">
        <v>15579.67</v>
      </c>
      <c r="M93" s="238">
        <v>44256</v>
      </c>
      <c r="N93" s="237">
        <v>5</v>
      </c>
      <c r="O93" s="239">
        <v>0.03</v>
      </c>
      <c r="P93" s="240">
        <v>18103.970962025316</v>
      </c>
    </row>
    <row r="94" spans="1:16" ht="11.25" customHeight="1" x14ac:dyDescent="0.25">
      <c r="A94" s="30"/>
      <c r="B94" s="232">
        <v>257</v>
      </c>
      <c r="C94" s="233" t="s">
        <v>216</v>
      </c>
      <c r="D94" s="234" t="s">
        <v>149</v>
      </c>
      <c r="E94" s="234" t="s">
        <v>57</v>
      </c>
      <c r="F94" s="235" t="s">
        <v>58</v>
      </c>
      <c r="G94" s="234" t="s">
        <v>57</v>
      </c>
      <c r="H94" s="236" t="s">
        <v>370</v>
      </c>
      <c r="I94" s="237">
        <v>1</v>
      </c>
      <c r="J94" s="234" t="s">
        <v>57</v>
      </c>
      <c r="K94" s="234" t="s">
        <v>2</v>
      </c>
      <c r="L94" s="234">
        <v>13266.49</v>
      </c>
      <c r="M94" s="238">
        <v>44969</v>
      </c>
      <c r="N94" s="237">
        <v>5</v>
      </c>
      <c r="O94" s="239">
        <v>0.05</v>
      </c>
      <c r="P94" s="240">
        <v>13955.658311688308</v>
      </c>
    </row>
    <row r="95" spans="1:16" ht="11.25" customHeight="1" x14ac:dyDescent="0.25">
      <c r="A95" s="30"/>
      <c r="B95" s="232">
        <v>259</v>
      </c>
      <c r="C95" s="233" t="s">
        <v>217</v>
      </c>
      <c r="D95" s="234" t="s">
        <v>218</v>
      </c>
      <c r="E95" s="234" t="s">
        <v>57</v>
      </c>
      <c r="F95" s="235" t="s">
        <v>58</v>
      </c>
      <c r="G95" s="234" t="s">
        <v>57</v>
      </c>
      <c r="H95" s="236" t="s">
        <v>370</v>
      </c>
      <c r="I95" s="237">
        <v>1</v>
      </c>
      <c r="J95" s="234" t="s">
        <v>57</v>
      </c>
      <c r="K95" s="234" t="s">
        <v>2</v>
      </c>
      <c r="L95" s="234">
        <v>5000</v>
      </c>
      <c r="M95" s="238">
        <v>44835</v>
      </c>
      <c r="N95" s="237">
        <v>5</v>
      </c>
      <c r="O95" s="239">
        <v>0.03</v>
      </c>
      <c r="P95" s="240">
        <v>5353.8102643856919</v>
      </c>
    </row>
    <row r="96" spans="1:16" ht="11.25" customHeight="1" x14ac:dyDescent="0.25">
      <c r="A96" s="30"/>
      <c r="B96" s="232">
        <v>260</v>
      </c>
      <c r="C96" s="233" t="s">
        <v>219</v>
      </c>
      <c r="D96" s="234" t="s">
        <v>122</v>
      </c>
      <c r="E96" s="234" t="s">
        <v>57</v>
      </c>
      <c r="F96" s="235" t="s">
        <v>58</v>
      </c>
      <c r="G96" s="234" t="s">
        <v>57</v>
      </c>
      <c r="H96" s="236" t="s">
        <v>370</v>
      </c>
      <c r="I96" s="237">
        <v>1</v>
      </c>
      <c r="J96" s="234" t="s">
        <v>57</v>
      </c>
      <c r="K96" s="234" t="s">
        <v>2</v>
      </c>
      <c r="L96" s="234">
        <v>1000</v>
      </c>
      <c r="M96" s="238">
        <v>45139</v>
      </c>
      <c r="N96" s="237">
        <v>5</v>
      </c>
      <c r="O96" s="239">
        <v>2.5000000000000001E-2</v>
      </c>
      <c r="P96" s="240">
        <v>1027.6119402985073</v>
      </c>
    </row>
    <row r="97" spans="1:16" ht="11.25" customHeight="1" x14ac:dyDescent="0.25">
      <c r="A97" s="30"/>
      <c r="B97" s="232">
        <v>261</v>
      </c>
      <c r="C97" s="233" t="s">
        <v>220</v>
      </c>
      <c r="D97" s="234" t="s">
        <v>184</v>
      </c>
      <c r="E97" s="234" t="s">
        <v>57</v>
      </c>
      <c r="F97" s="235" t="s">
        <v>58</v>
      </c>
      <c r="G97" s="234" t="s">
        <v>57</v>
      </c>
      <c r="H97" s="236" t="s">
        <v>370</v>
      </c>
      <c r="I97" s="237">
        <v>1</v>
      </c>
      <c r="J97" s="234" t="s">
        <v>57</v>
      </c>
      <c r="K97" s="234" t="s">
        <v>2</v>
      </c>
      <c r="L97" s="234">
        <v>2700</v>
      </c>
      <c r="M97" s="238">
        <v>44743</v>
      </c>
      <c r="N97" s="237">
        <v>5</v>
      </c>
      <c r="O97" s="239">
        <v>0.03</v>
      </c>
      <c r="P97" s="240">
        <v>2957.7565632458231</v>
      </c>
    </row>
    <row r="98" spans="1:16" ht="11.25" customHeight="1" x14ac:dyDescent="0.25">
      <c r="A98" s="30"/>
      <c r="B98" s="232">
        <v>263</v>
      </c>
      <c r="C98" s="233" t="s">
        <v>221</v>
      </c>
      <c r="D98" s="234" t="s">
        <v>91</v>
      </c>
      <c r="E98" s="234" t="s">
        <v>57</v>
      </c>
      <c r="F98" s="235" t="s">
        <v>58</v>
      </c>
      <c r="G98" s="234" t="s">
        <v>57</v>
      </c>
      <c r="H98" s="236" t="s">
        <v>370</v>
      </c>
      <c r="I98" s="237">
        <v>1</v>
      </c>
      <c r="J98" s="234" t="s">
        <v>57</v>
      </c>
      <c r="K98" s="234" t="s">
        <v>2</v>
      </c>
      <c r="L98" s="234">
        <v>7500</v>
      </c>
      <c r="M98" s="238">
        <v>45017</v>
      </c>
      <c r="N98" s="237">
        <v>5</v>
      </c>
      <c r="O98" s="239">
        <v>2.5000000000000001E-2</v>
      </c>
      <c r="P98" s="240">
        <v>7782.5923134890736</v>
      </c>
    </row>
    <row r="99" spans="1:16" ht="11.25" customHeight="1" x14ac:dyDescent="0.25">
      <c r="A99" s="30"/>
      <c r="B99" s="232">
        <v>265</v>
      </c>
      <c r="C99" s="233" t="s">
        <v>223</v>
      </c>
      <c r="D99" s="234" t="s">
        <v>224</v>
      </c>
      <c r="E99" s="234" t="s">
        <v>57</v>
      </c>
      <c r="F99" s="235" t="s">
        <v>58</v>
      </c>
      <c r="G99" s="234" t="s">
        <v>57</v>
      </c>
      <c r="H99" s="236" t="s">
        <v>370</v>
      </c>
      <c r="I99" s="237">
        <v>1</v>
      </c>
      <c r="J99" s="234" t="s">
        <v>57</v>
      </c>
      <c r="K99" s="234" t="s">
        <v>2</v>
      </c>
      <c r="L99" s="234">
        <v>5197.32</v>
      </c>
      <c r="M99" s="238">
        <v>44552</v>
      </c>
      <c r="N99" s="237">
        <v>5</v>
      </c>
      <c r="O99" s="239">
        <v>0.05</v>
      </c>
      <c r="P99" s="240">
        <v>5885.4520065789466</v>
      </c>
    </row>
    <row r="100" spans="1:16" ht="11.25" customHeight="1" x14ac:dyDescent="0.25">
      <c r="A100" s="30"/>
      <c r="B100" s="232">
        <v>266</v>
      </c>
      <c r="C100" s="233" t="s">
        <v>225</v>
      </c>
      <c r="D100" s="234" t="s">
        <v>226</v>
      </c>
      <c r="E100" s="234" t="s">
        <v>57</v>
      </c>
      <c r="F100" s="235" t="s">
        <v>58</v>
      </c>
      <c r="G100" s="234" t="s">
        <v>57</v>
      </c>
      <c r="H100" s="236" t="s">
        <v>370</v>
      </c>
      <c r="I100" s="237">
        <v>1</v>
      </c>
      <c r="J100" s="234" t="s">
        <v>57</v>
      </c>
      <c r="K100" s="234" t="s">
        <v>2</v>
      </c>
      <c r="L100" s="234">
        <v>6072.44</v>
      </c>
      <c r="M100" s="238">
        <v>45228</v>
      </c>
      <c r="N100" s="237">
        <v>5</v>
      </c>
      <c r="O100" s="239">
        <v>0.02</v>
      </c>
      <c r="P100" s="240">
        <v>6157.4005007363749</v>
      </c>
    </row>
    <row r="101" spans="1:16" ht="11.25" customHeight="1" x14ac:dyDescent="0.25">
      <c r="A101" s="30"/>
      <c r="B101" s="232">
        <v>267</v>
      </c>
      <c r="C101" s="233" t="s">
        <v>227</v>
      </c>
      <c r="D101" s="234" t="s">
        <v>167</v>
      </c>
      <c r="E101" s="234" t="s">
        <v>57</v>
      </c>
      <c r="F101" s="235" t="s">
        <v>59</v>
      </c>
      <c r="G101" s="234" t="s">
        <v>57</v>
      </c>
      <c r="H101" s="236" t="s">
        <v>370</v>
      </c>
      <c r="I101" s="237">
        <v>1</v>
      </c>
      <c r="J101" s="234" t="s">
        <v>57</v>
      </c>
      <c r="K101" s="234" t="s">
        <v>2</v>
      </c>
      <c r="L101" s="234">
        <v>9274.19</v>
      </c>
      <c r="M101" s="238">
        <v>45231</v>
      </c>
      <c r="N101" s="237">
        <v>5</v>
      </c>
      <c r="O101" s="239">
        <v>0.03</v>
      </c>
      <c r="P101" s="240">
        <v>9403.9467083946965</v>
      </c>
    </row>
    <row r="102" spans="1:16" ht="11.25" customHeight="1" x14ac:dyDescent="0.25">
      <c r="A102" s="30"/>
      <c r="B102" s="232">
        <v>269</v>
      </c>
      <c r="C102" s="233" t="s">
        <v>228</v>
      </c>
      <c r="D102" s="234" t="s">
        <v>73</v>
      </c>
      <c r="E102" s="234" t="s">
        <v>57</v>
      </c>
      <c r="F102" s="235" t="s">
        <v>59</v>
      </c>
      <c r="G102" s="234" t="s">
        <v>59</v>
      </c>
      <c r="H102" s="236" t="s">
        <v>370</v>
      </c>
      <c r="I102" s="237">
        <v>1</v>
      </c>
      <c r="J102" s="234" t="s">
        <v>57</v>
      </c>
      <c r="K102" s="234" t="s">
        <v>8</v>
      </c>
      <c r="L102" s="234">
        <v>70359.75</v>
      </c>
      <c r="M102" s="238">
        <v>44801</v>
      </c>
      <c r="N102" s="237">
        <v>5</v>
      </c>
      <c r="O102" s="239">
        <v>0.05</v>
      </c>
      <c r="P102" s="240">
        <v>77076.67124105012</v>
      </c>
    </row>
    <row r="103" spans="1:16" ht="11.25" customHeight="1" x14ac:dyDescent="0.25">
      <c r="A103" s="30"/>
      <c r="B103" s="232">
        <v>271</v>
      </c>
      <c r="C103" s="233" t="s">
        <v>229</v>
      </c>
      <c r="D103" s="234" t="s">
        <v>230</v>
      </c>
      <c r="E103" s="234" t="s">
        <v>57</v>
      </c>
      <c r="F103" s="235" t="s">
        <v>58</v>
      </c>
      <c r="G103" s="234" t="s">
        <v>57</v>
      </c>
      <c r="H103" s="236" t="s">
        <v>370</v>
      </c>
      <c r="I103" s="237">
        <v>1</v>
      </c>
      <c r="J103" s="234" t="s">
        <v>57</v>
      </c>
      <c r="K103" s="234" t="s">
        <v>2</v>
      </c>
      <c r="L103" s="234">
        <v>2000</v>
      </c>
      <c r="M103" s="238">
        <v>44942</v>
      </c>
      <c r="N103" s="237">
        <v>5</v>
      </c>
      <c r="O103" s="239">
        <v>0.03</v>
      </c>
      <c r="P103" s="240">
        <v>2103.8961038961033</v>
      </c>
    </row>
    <row r="104" spans="1:16" ht="11.25" customHeight="1" x14ac:dyDescent="0.25">
      <c r="A104" s="30"/>
      <c r="B104" s="232">
        <v>275</v>
      </c>
      <c r="C104" s="233" t="s">
        <v>231</v>
      </c>
      <c r="D104" s="234" t="s">
        <v>100</v>
      </c>
      <c r="E104" s="234" t="s">
        <v>57</v>
      </c>
      <c r="F104" s="235" t="s">
        <v>58</v>
      </c>
      <c r="G104" s="234" t="s">
        <v>57</v>
      </c>
      <c r="H104" s="236" t="s">
        <v>370</v>
      </c>
      <c r="I104" s="237">
        <v>1</v>
      </c>
      <c r="J104" s="234" t="s">
        <v>57</v>
      </c>
      <c r="K104" s="234" t="s">
        <v>2</v>
      </c>
      <c r="L104" s="234">
        <v>16433.419999999998</v>
      </c>
      <c r="M104" s="238">
        <v>44708</v>
      </c>
      <c r="N104" s="237">
        <v>5</v>
      </c>
      <c r="O104" s="239">
        <v>0.04</v>
      </c>
      <c r="P104" s="240">
        <v>18293.305852869842</v>
      </c>
    </row>
    <row r="105" spans="1:16" ht="11.25" customHeight="1" x14ac:dyDescent="0.25">
      <c r="A105" s="30"/>
      <c r="B105" s="232">
        <v>276</v>
      </c>
      <c r="C105" s="233" t="s">
        <v>232</v>
      </c>
      <c r="D105" s="234" t="s">
        <v>233</v>
      </c>
      <c r="E105" s="234" t="s">
        <v>57</v>
      </c>
      <c r="F105" s="235" t="s">
        <v>58</v>
      </c>
      <c r="G105" s="234" t="s">
        <v>57</v>
      </c>
      <c r="H105" s="236" t="s">
        <v>370</v>
      </c>
      <c r="I105" s="237">
        <v>1</v>
      </c>
      <c r="J105" s="234" t="s">
        <v>57</v>
      </c>
      <c r="K105" s="234" t="s">
        <v>2</v>
      </c>
      <c r="L105" s="234">
        <v>2500</v>
      </c>
      <c r="M105" s="238">
        <v>44013</v>
      </c>
      <c r="N105" s="237">
        <v>5</v>
      </c>
      <c r="O105" s="239">
        <v>2.5000000000000001E-2</v>
      </c>
      <c r="P105" s="240">
        <v>3001.3077593722755</v>
      </c>
    </row>
    <row r="106" spans="1:16" ht="11.25" customHeight="1" x14ac:dyDescent="0.25">
      <c r="A106" s="30"/>
      <c r="B106" s="232">
        <v>277</v>
      </c>
      <c r="C106" s="233" t="s">
        <v>234</v>
      </c>
      <c r="D106" s="234" t="s">
        <v>235</v>
      </c>
      <c r="E106" s="234" t="s">
        <v>57</v>
      </c>
      <c r="F106" s="235" t="s">
        <v>58</v>
      </c>
      <c r="G106" s="234" t="s">
        <v>57</v>
      </c>
      <c r="H106" s="236" t="s">
        <v>370</v>
      </c>
      <c r="I106" s="237">
        <v>1</v>
      </c>
      <c r="J106" s="234" t="s">
        <v>57</v>
      </c>
      <c r="K106" s="234" t="s">
        <v>2</v>
      </c>
      <c r="L106" s="234">
        <v>828.06</v>
      </c>
      <c r="M106" s="238">
        <v>44378</v>
      </c>
      <c r="N106" s="237">
        <v>5</v>
      </c>
      <c r="O106" s="239">
        <v>0.02</v>
      </c>
      <c r="P106" s="240">
        <v>954.9737185929647</v>
      </c>
    </row>
    <row r="107" spans="1:16" ht="11.25" customHeight="1" x14ac:dyDescent="0.25">
      <c r="A107" s="30"/>
      <c r="B107" s="232">
        <v>279</v>
      </c>
      <c r="C107" s="233" t="s">
        <v>236</v>
      </c>
      <c r="D107" s="234" t="s">
        <v>237</v>
      </c>
      <c r="E107" s="234" t="s">
        <v>57</v>
      </c>
      <c r="F107" s="235" t="s">
        <v>58</v>
      </c>
      <c r="G107" s="234" t="s">
        <v>57</v>
      </c>
      <c r="H107" s="236" t="s">
        <v>370</v>
      </c>
      <c r="I107" s="237">
        <v>1</v>
      </c>
      <c r="J107" s="234" t="s">
        <v>57</v>
      </c>
      <c r="K107" s="234" t="s">
        <v>8</v>
      </c>
      <c r="L107" s="234">
        <v>20866.93</v>
      </c>
      <c r="M107" s="238">
        <v>45342</v>
      </c>
      <c r="N107" s="237">
        <v>5</v>
      </c>
      <c r="O107" s="239">
        <v>0.03</v>
      </c>
      <c r="P107" s="240">
        <v>21065.808365102635</v>
      </c>
    </row>
    <row r="108" spans="1:16" ht="11.25" customHeight="1" x14ac:dyDescent="0.25">
      <c r="A108" s="30"/>
      <c r="B108" s="232">
        <v>284</v>
      </c>
      <c r="C108" s="233" t="s">
        <v>238</v>
      </c>
      <c r="D108" s="234" t="s">
        <v>239</v>
      </c>
      <c r="E108" s="234" t="s">
        <v>57</v>
      </c>
      <c r="F108" s="235" t="s">
        <v>58</v>
      </c>
      <c r="G108" s="234" t="s">
        <v>57</v>
      </c>
      <c r="H108" s="236" t="s">
        <v>370</v>
      </c>
      <c r="I108" s="237">
        <v>1</v>
      </c>
      <c r="J108" s="234" t="s">
        <v>57</v>
      </c>
      <c r="K108" s="234" t="s">
        <v>0</v>
      </c>
      <c r="L108" s="234">
        <v>3000</v>
      </c>
      <c r="M108" s="238">
        <v>44013</v>
      </c>
      <c r="N108" s="237">
        <v>5</v>
      </c>
      <c r="O108" s="239">
        <v>0</v>
      </c>
      <c r="P108" s="240">
        <v>3601.5693112467302</v>
      </c>
    </row>
    <row r="109" spans="1:16" ht="11.25" customHeight="1" x14ac:dyDescent="0.25">
      <c r="A109" s="30"/>
      <c r="B109" s="232">
        <v>285</v>
      </c>
      <c r="C109" s="233" t="s">
        <v>240</v>
      </c>
      <c r="D109" s="234" t="s">
        <v>89</v>
      </c>
      <c r="E109" s="234" t="s">
        <v>57</v>
      </c>
      <c r="F109" s="235" t="s">
        <v>59</v>
      </c>
      <c r="G109" s="234" t="s">
        <v>57</v>
      </c>
      <c r="H109" s="236" t="s">
        <v>370</v>
      </c>
      <c r="I109" s="237">
        <v>1</v>
      </c>
      <c r="J109" s="234" t="s">
        <v>57</v>
      </c>
      <c r="K109" s="234" t="s">
        <v>2</v>
      </c>
      <c r="L109" s="234">
        <v>13000</v>
      </c>
      <c r="M109" s="238">
        <v>44409</v>
      </c>
      <c r="N109" s="237">
        <v>5</v>
      </c>
      <c r="O109" s="239">
        <v>0.03</v>
      </c>
      <c r="P109" s="240">
        <v>14992.462311557789</v>
      </c>
    </row>
    <row r="110" spans="1:16" ht="11.25" customHeight="1" x14ac:dyDescent="0.25">
      <c r="A110" s="30"/>
      <c r="B110" s="232">
        <v>286</v>
      </c>
      <c r="C110" s="233" t="s">
        <v>241</v>
      </c>
      <c r="D110" s="234" t="s">
        <v>242</v>
      </c>
      <c r="E110" s="234" t="s">
        <v>57</v>
      </c>
      <c r="F110" s="235" t="s">
        <v>58</v>
      </c>
      <c r="G110" s="234" t="s">
        <v>57</v>
      </c>
      <c r="H110" s="236" t="s">
        <v>370</v>
      </c>
      <c r="I110" s="237">
        <v>1</v>
      </c>
      <c r="J110" s="234" t="s">
        <v>57</v>
      </c>
      <c r="K110" s="234" t="s">
        <v>2</v>
      </c>
      <c r="L110" s="234">
        <v>7000</v>
      </c>
      <c r="M110" s="238">
        <v>44013</v>
      </c>
      <c r="N110" s="237">
        <v>5</v>
      </c>
      <c r="O110" s="239">
        <v>0.03</v>
      </c>
      <c r="P110" s="240">
        <v>8403.6617262423715</v>
      </c>
    </row>
    <row r="111" spans="1:16" ht="12.75" customHeight="1" x14ac:dyDescent="0.25">
      <c r="A111" s="30"/>
      <c r="B111" s="232">
        <v>288</v>
      </c>
      <c r="C111" s="233" t="s">
        <v>244</v>
      </c>
      <c r="D111" s="234" t="s">
        <v>245</v>
      </c>
      <c r="E111" s="234" t="s">
        <v>57</v>
      </c>
      <c r="F111" s="235" t="s">
        <v>58</v>
      </c>
      <c r="G111" s="234" t="s">
        <v>57</v>
      </c>
      <c r="H111" s="236">
        <v>1</v>
      </c>
      <c r="I111" s="237">
        <v>0</v>
      </c>
      <c r="J111" s="234" t="s">
        <v>57</v>
      </c>
      <c r="K111" s="234" t="s">
        <v>2</v>
      </c>
      <c r="L111" s="234">
        <v>3000</v>
      </c>
      <c r="M111" s="238">
        <v>44302</v>
      </c>
      <c r="N111" s="237">
        <v>5</v>
      </c>
      <c r="O111" s="239">
        <v>0.02</v>
      </c>
      <c r="P111" s="240">
        <v>3486.0759493670885</v>
      </c>
    </row>
    <row r="112" spans="1:16" ht="11.25" customHeight="1" x14ac:dyDescent="0.25">
      <c r="A112" s="30"/>
      <c r="B112" s="232">
        <v>289</v>
      </c>
      <c r="C112" s="233" t="s">
        <v>246</v>
      </c>
      <c r="D112" s="234" t="s">
        <v>177</v>
      </c>
      <c r="E112" s="234" t="s">
        <v>57</v>
      </c>
      <c r="F112" s="235" t="s">
        <v>58</v>
      </c>
      <c r="G112" s="234" t="s">
        <v>57</v>
      </c>
      <c r="H112" s="236" t="s">
        <v>370</v>
      </c>
      <c r="I112" s="237">
        <v>1</v>
      </c>
      <c r="J112" s="234" t="s">
        <v>57</v>
      </c>
      <c r="K112" s="234" t="s">
        <v>2</v>
      </c>
      <c r="L112" s="234">
        <v>9355.18</v>
      </c>
      <c r="M112" s="238">
        <v>44377</v>
      </c>
      <c r="N112" s="237">
        <v>5</v>
      </c>
      <c r="O112" s="239">
        <v>0.05</v>
      </c>
      <c r="P112" s="240">
        <v>10789.014120603015</v>
      </c>
    </row>
    <row r="113" spans="1:16" ht="11.25" customHeight="1" x14ac:dyDescent="0.25">
      <c r="A113" s="30"/>
      <c r="B113" s="232">
        <v>299</v>
      </c>
      <c r="C113" s="233" t="s">
        <v>247</v>
      </c>
      <c r="D113" s="234" t="s">
        <v>222</v>
      </c>
      <c r="E113" s="234" t="s">
        <v>57</v>
      </c>
      <c r="F113" s="235" t="s">
        <v>58</v>
      </c>
      <c r="G113" s="234" t="s">
        <v>57</v>
      </c>
      <c r="H113" s="236" t="s">
        <v>370</v>
      </c>
      <c r="I113" s="237">
        <v>1</v>
      </c>
      <c r="J113" s="234" t="s">
        <v>57</v>
      </c>
      <c r="K113" s="234" t="s">
        <v>1</v>
      </c>
      <c r="L113" s="234">
        <v>21487.49</v>
      </c>
      <c r="M113" s="238">
        <v>44470</v>
      </c>
      <c r="N113" s="237">
        <v>5</v>
      </c>
      <c r="O113" s="239">
        <v>0.03</v>
      </c>
      <c r="P113" s="240">
        <v>24615.868327787022</v>
      </c>
    </row>
    <row r="114" spans="1:16" ht="11.25" customHeight="1" x14ac:dyDescent="0.25">
      <c r="A114" s="30"/>
      <c r="B114" s="232">
        <v>304</v>
      </c>
      <c r="C114" s="233" t="s">
        <v>248</v>
      </c>
      <c r="D114" s="234" t="s">
        <v>175</v>
      </c>
      <c r="E114" s="234" t="s">
        <v>57</v>
      </c>
      <c r="F114" s="235" t="s">
        <v>58</v>
      </c>
      <c r="G114" s="234" t="s">
        <v>57</v>
      </c>
      <c r="H114" s="236" t="s">
        <v>370</v>
      </c>
      <c r="I114" s="237">
        <v>1</v>
      </c>
      <c r="J114" s="234" t="s">
        <v>57</v>
      </c>
      <c r="K114" s="234" t="s">
        <v>2</v>
      </c>
      <c r="L114" s="234">
        <v>6000</v>
      </c>
      <c r="M114" s="238">
        <v>44197</v>
      </c>
      <c r="N114" s="237">
        <v>5</v>
      </c>
      <c r="O114" s="239" t="s">
        <v>58</v>
      </c>
      <c r="P114" s="240">
        <v>7001.6949152542365</v>
      </c>
    </row>
    <row r="115" spans="1:16" ht="11.25" customHeight="1" x14ac:dyDescent="0.25">
      <c r="A115" s="30"/>
      <c r="B115" s="232">
        <v>307</v>
      </c>
      <c r="C115" s="233" t="s">
        <v>249</v>
      </c>
      <c r="D115" s="234" t="s">
        <v>186</v>
      </c>
      <c r="E115" s="234" t="s">
        <v>57</v>
      </c>
      <c r="F115" s="235" t="s">
        <v>58</v>
      </c>
      <c r="G115" s="234" t="s">
        <v>57</v>
      </c>
      <c r="H115" s="236" t="s">
        <v>370</v>
      </c>
      <c r="I115" s="237">
        <v>1</v>
      </c>
      <c r="J115" s="234" t="s">
        <v>57</v>
      </c>
      <c r="K115" s="234" t="s">
        <v>2</v>
      </c>
      <c r="L115" s="234">
        <v>1000</v>
      </c>
      <c r="M115" s="238">
        <v>44807</v>
      </c>
      <c r="N115" s="237">
        <v>5</v>
      </c>
      <c r="O115" s="239">
        <v>2.5000000000000001E-2</v>
      </c>
      <c r="P115" s="240">
        <v>1070.7620528771383</v>
      </c>
    </row>
    <row r="116" spans="1:16" ht="11.25" customHeight="1" x14ac:dyDescent="0.25">
      <c r="A116" s="30"/>
      <c r="B116" s="232">
        <v>310</v>
      </c>
      <c r="C116" s="233" t="s">
        <v>251</v>
      </c>
      <c r="D116" s="234" t="s">
        <v>175</v>
      </c>
      <c r="E116" s="234" t="s">
        <v>57</v>
      </c>
      <c r="F116" s="235" t="s">
        <v>58</v>
      </c>
      <c r="G116" s="234" t="s">
        <v>57</v>
      </c>
      <c r="H116" s="236" t="s">
        <v>370</v>
      </c>
      <c r="I116" s="237">
        <v>1</v>
      </c>
      <c r="J116" s="234" t="s">
        <v>57</v>
      </c>
      <c r="K116" s="234" t="s">
        <v>2</v>
      </c>
      <c r="L116" s="234">
        <v>920</v>
      </c>
      <c r="M116" s="238">
        <v>44378</v>
      </c>
      <c r="N116" s="237">
        <v>5</v>
      </c>
      <c r="O116" s="239" t="s">
        <v>58</v>
      </c>
      <c r="P116" s="240">
        <v>1061.005025125628</v>
      </c>
    </row>
    <row r="117" spans="1:16" ht="11.25" customHeight="1" x14ac:dyDescent="0.25">
      <c r="A117" s="30"/>
      <c r="B117" s="232">
        <v>312</v>
      </c>
      <c r="C117" s="233" t="s">
        <v>252</v>
      </c>
      <c r="D117" s="234" t="s">
        <v>253</v>
      </c>
      <c r="E117" s="234" t="s">
        <v>57</v>
      </c>
      <c r="F117" s="235" t="s">
        <v>57</v>
      </c>
      <c r="G117" s="234" t="s">
        <v>59</v>
      </c>
      <c r="H117" s="236" t="s">
        <v>370</v>
      </c>
      <c r="I117" s="237">
        <v>1</v>
      </c>
      <c r="J117" s="234" t="s">
        <v>57</v>
      </c>
      <c r="K117" s="234" t="s">
        <v>0</v>
      </c>
      <c r="L117" s="234">
        <v>29604.9</v>
      </c>
      <c r="M117" s="238">
        <v>44627</v>
      </c>
      <c r="N117" s="237">
        <v>5</v>
      </c>
      <c r="O117" s="239">
        <v>0.04</v>
      </c>
      <c r="P117" s="240">
        <v>32955.494987873884</v>
      </c>
    </row>
    <row r="118" spans="1:16" ht="11.25" customHeight="1" x14ac:dyDescent="0.25">
      <c r="A118" s="30"/>
      <c r="B118" s="232">
        <v>313</v>
      </c>
      <c r="C118" s="233" t="s">
        <v>254</v>
      </c>
      <c r="D118" s="234" t="s">
        <v>97</v>
      </c>
      <c r="E118" s="234" t="s">
        <v>57</v>
      </c>
      <c r="F118" s="235" t="s">
        <v>58</v>
      </c>
      <c r="G118" s="234" t="s">
        <v>57</v>
      </c>
      <c r="H118" s="236" t="s">
        <v>370</v>
      </c>
      <c r="I118" s="237">
        <v>1</v>
      </c>
      <c r="J118" s="234" t="s">
        <v>57</v>
      </c>
      <c r="K118" s="234" t="s">
        <v>2</v>
      </c>
      <c r="L118" s="234">
        <v>6719.58</v>
      </c>
      <c r="M118" s="238">
        <v>44635</v>
      </c>
      <c r="N118" s="237">
        <v>5</v>
      </c>
      <c r="O118" s="239">
        <v>0.03</v>
      </c>
      <c r="P118" s="240">
        <v>7480.08218270008</v>
      </c>
    </row>
    <row r="119" spans="1:16" ht="11.25" customHeight="1" x14ac:dyDescent="0.25">
      <c r="A119" s="30"/>
      <c r="B119" s="232">
        <v>317</v>
      </c>
      <c r="C119" s="233" t="s">
        <v>255</v>
      </c>
      <c r="D119" s="234" t="s">
        <v>256</v>
      </c>
      <c r="E119" s="234" t="s">
        <v>57</v>
      </c>
      <c r="F119" s="235" t="s">
        <v>58</v>
      </c>
      <c r="G119" s="234" t="s">
        <v>57</v>
      </c>
      <c r="H119" s="236" t="s">
        <v>370</v>
      </c>
      <c r="I119" s="237">
        <v>1</v>
      </c>
      <c r="J119" s="234" t="s">
        <v>57</v>
      </c>
      <c r="K119" s="234" t="s">
        <v>2</v>
      </c>
      <c r="L119" s="234">
        <v>1000</v>
      </c>
      <c r="M119" s="238">
        <v>44958</v>
      </c>
      <c r="N119" s="237">
        <v>5</v>
      </c>
      <c r="O119" s="239">
        <v>0.03</v>
      </c>
      <c r="P119" s="240">
        <v>1051.9480519480517</v>
      </c>
    </row>
    <row r="120" spans="1:16" ht="11.25" customHeight="1" x14ac:dyDescent="0.25">
      <c r="A120" s="30"/>
      <c r="B120" s="232">
        <v>319</v>
      </c>
      <c r="C120" s="233" t="s">
        <v>257</v>
      </c>
      <c r="D120" s="234" t="s">
        <v>258</v>
      </c>
      <c r="E120" s="234" t="s">
        <v>57</v>
      </c>
      <c r="F120" s="235" t="s">
        <v>58</v>
      </c>
      <c r="G120" s="234" t="s">
        <v>57</v>
      </c>
      <c r="H120" s="236" t="s">
        <v>370</v>
      </c>
      <c r="I120" s="237">
        <v>1</v>
      </c>
      <c r="J120" s="234" t="s">
        <v>57</v>
      </c>
      <c r="K120" s="234" t="s">
        <v>1</v>
      </c>
      <c r="L120" s="234">
        <v>39599.29</v>
      </c>
      <c r="M120" s="238">
        <v>45108</v>
      </c>
      <c r="N120" s="237">
        <v>5</v>
      </c>
      <c r="O120" s="239">
        <v>2.5000000000000001E-2</v>
      </c>
      <c r="P120" s="240">
        <v>40692.703231343279</v>
      </c>
    </row>
    <row r="121" spans="1:16" ht="11.25" customHeight="1" x14ac:dyDescent="0.25">
      <c r="A121" s="30"/>
      <c r="B121" s="232">
        <v>320</v>
      </c>
      <c r="C121" s="233" t="s">
        <v>259</v>
      </c>
      <c r="D121" s="234" t="s">
        <v>260</v>
      </c>
      <c r="E121" s="234" t="s">
        <v>57</v>
      </c>
      <c r="F121" s="235" t="s">
        <v>58</v>
      </c>
      <c r="G121" s="234" t="s">
        <v>57</v>
      </c>
      <c r="H121" s="236" t="s">
        <v>370</v>
      </c>
      <c r="I121" s="237">
        <v>1</v>
      </c>
      <c r="J121" s="234" t="s">
        <v>57</v>
      </c>
      <c r="K121" s="234" t="s">
        <v>2</v>
      </c>
      <c r="L121" s="234">
        <v>10905.77</v>
      </c>
      <c r="M121" s="238">
        <v>44013</v>
      </c>
      <c r="N121" s="237">
        <v>5</v>
      </c>
      <c r="O121" s="239">
        <v>0.03</v>
      </c>
      <c r="P121" s="240">
        <v>13092.628849171751</v>
      </c>
    </row>
    <row r="122" spans="1:16" ht="11.25" customHeight="1" x14ac:dyDescent="0.25">
      <c r="A122" s="30"/>
      <c r="B122" s="232">
        <v>321</v>
      </c>
      <c r="C122" s="233" t="s">
        <v>261</v>
      </c>
      <c r="D122" s="234" t="s">
        <v>164</v>
      </c>
      <c r="E122" s="234" t="s">
        <v>57</v>
      </c>
      <c r="F122" s="235" t="s">
        <v>58</v>
      </c>
      <c r="G122" s="234" t="s">
        <v>57</v>
      </c>
      <c r="H122" s="236" t="s">
        <v>370</v>
      </c>
      <c r="I122" s="237">
        <v>1</v>
      </c>
      <c r="J122" s="234" t="s">
        <v>57</v>
      </c>
      <c r="K122" s="234" t="s">
        <v>2</v>
      </c>
      <c r="L122" s="234">
        <v>5500</v>
      </c>
      <c r="M122" s="238">
        <v>44378</v>
      </c>
      <c r="N122" s="237">
        <v>5</v>
      </c>
      <c r="O122" s="239" t="s">
        <v>58</v>
      </c>
      <c r="P122" s="240">
        <v>6342.9648241206023</v>
      </c>
    </row>
    <row r="123" spans="1:16" ht="11.25" customHeight="1" x14ac:dyDescent="0.25">
      <c r="A123" s="30"/>
      <c r="B123" s="232">
        <v>323</v>
      </c>
      <c r="C123" s="233" t="s">
        <v>262</v>
      </c>
      <c r="D123" s="234" t="s">
        <v>235</v>
      </c>
      <c r="E123" s="234" t="s">
        <v>57</v>
      </c>
      <c r="F123" s="235" t="s">
        <v>58</v>
      </c>
      <c r="G123" s="234" t="s">
        <v>57</v>
      </c>
      <c r="H123" s="236" t="s">
        <v>370</v>
      </c>
      <c r="I123" s="237">
        <v>1</v>
      </c>
      <c r="J123" s="234" t="s">
        <v>57</v>
      </c>
      <c r="K123" s="234" t="s">
        <v>2</v>
      </c>
      <c r="L123" s="234">
        <v>5000</v>
      </c>
      <c r="M123" s="238">
        <v>45069</v>
      </c>
      <c r="N123" s="237">
        <v>5</v>
      </c>
      <c r="O123" s="239">
        <v>0.02</v>
      </c>
      <c r="P123" s="240">
        <v>5188.3948756593827</v>
      </c>
    </row>
    <row r="124" spans="1:16" ht="11.25" customHeight="1" x14ac:dyDescent="0.25">
      <c r="A124" s="30"/>
      <c r="B124" s="232">
        <v>325</v>
      </c>
      <c r="C124" s="233" t="s">
        <v>263</v>
      </c>
      <c r="D124" s="234" t="s">
        <v>137</v>
      </c>
      <c r="E124" s="234" t="s">
        <v>57</v>
      </c>
      <c r="F124" s="235" t="s">
        <v>58</v>
      </c>
      <c r="G124" s="234" t="s">
        <v>57</v>
      </c>
      <c r="H124" s="236" t="s">
        <v>370</v>
      </c>
      <c r="I124" s="237">
        <v>1</v>
      </c>
      <c r="J124" s="234" t="s">
        <v>57</v>
      </c>
      <c r="K124" s="234" t="s">
        <v>2</v>
      </c>
      <c r="L124" s="234">
        <v>2500</v>
      </c>
      <c r="M124" s="238">
        <v>44378</v>
      </c>
      <c r="N124" s="237">
        <v>5</v>
      </c>
      <c r="O124" s="239">
        <v>0.02</v>
      </c>
      <c r="P124" s="240">
        <v>2883.1658291457284</v>
      </c>
    </row>
    <row r="125" spans="1:16" ht="11.25" customHeight="1" x14ac:dyDescent="0.25">
      <c r="A125" s="30"/>
      <c r="B125" s="232">
        <v>326</v>
      </c>
      <c r="C125" s="233" t="s">
        <v>264</v>
      </c>
      <c r="D125" s="234" t="s">
        <v>116</v>
      </c>
      <c r="E125" s="234" t="s">
        <v>57</v>
      </c>
      <c r="F125" s="235" t="s">
        <v>58</v>
      </c>
      <c r="G125" s="234" t="s">
        <v>57</v>
      </c>
      <c r="H125" s="236" t="s">
        <v>370</v>
      </c>
      <c r="I125" s="237">
        <v>1</v>
      </c>
      <c r="J125" s="234" t="s">
        <v>57</v>
      </c>
      <c r="K125" s="234" t="s">
        <v>0</v>
      </c>
      <c r="L125" s="234">
        <v>8063.5</v>
      </c>
      <c r="M125" s="238">
        <v>44168</v>
      </c>
      <c r="N125" s="237">
        <v>5</v>
      </c>
      <c r="O125" s="239">
        <v>0.03</v>
      </c>
      <c r="P125" s="240">
        <v>9409.6944915254226</v>
      </c>
    </row>
    <row r="126" spans="1:16" ht="11.25" customHeight="1" x14ac:dyDescent="0.25">
      <c r="A126" s="30"/>
      <c r="B126" s="232">
        <v>328</v>
      </c>
      <c r="C126" s="233" t="s">
        <v>265</v>
      </c>
      <c r="D126" s="234" t="s">
        <v>266</v>
      </c>
      <c r="E126" s="234" t="s">
        <v>57</v>
      </c>
      <c r="F126" s="235" t="s">
        <v>57</v>
      </c>
      <c r="G126" s="234" t="s">
        <v>59</v>
      </c>
      <c r="H126" s="236" t="s">
        <v>370</v>
      </c>
      <c r="I126" s="237">
        <v>1</v>
      </c>
      <c r="J126" s="234" t="s">
        <v>57</v>
      </c>
      <c r="K126" s="234" t="s">
        <v>1</v>
      </c>
      <c r="L126" s="234">
        <v>48672</v>
      </c>
      <c r="M126" s="238">
        <v>44538</v>
      </c>
      <c r="N126" s="237">
        <v>5</v>
      </c>
      <c r="O126" s="239">
        <v>0.04</v>
      </c>
      <c r="P126" s="240">
        <v>55116.23684210526</v>
      </c>
    </row>
    <row r="127" spans="1:16" ht="11.25" customHeight="1" x14ac:dyDescent="0.25">
      <c r="A127" s="30"/>
      <c r="B127" s="232">
        <v>329</v>
      </c>
      <c r="C127" s="233" t="s">
        <v>267</v>
      </c>
      <c r="D127" s="234" t="s">
        <v>113</v>
      </c>
      <c r="E127" s="234" t="s">
        <v>57</v>
      </c>
      <c r="F127" s="235" t="s">
        <v>57</v>
      </c>
      <c r="G127" s="234" t="s">
        <v>59</v>
      </c>
      <c r="H127" s="236" t="s">
        <v>370</v>
      </c>
      <c r="I127" s="237">
        <v>1</v>
      </c>
      <c r="J127" s="234" t="s">
        <v>57</v>
      </c>
      <c r="K127" s="234" t="s">
        <v>8</v>
      </c>
      <c r="L127" s="234">
        <v>30000</v>
      </c>
      <c r="M127" s="238">
        <v>44197</v>
      </c>
      <c r="N127" s="237">
        <v>5</v>
      </c>
      <c r="O127" s="239">
        <v>0.03</v>
      </c>
      <c r="P127" s="240">
        <v>35008.474576271183</v>
      </c>
    </row>
    <row r="128" spans="1:16" ht="11.25" customHeight="1" x14ac:dyDescent="0.25">
      <c r="A128" s="30"/>
      <c r="B128" s="232">
        <v>332</v>
      </c>
      <c r="C128" s="233" t="s">
        <v>268</v>
      </c>
      <c r="D128" s="234" t="s">
        <v>269</v>
      </c>
      <c r="E128" s="234" t="s">
        <v>57</v>
      </c>
      <c r="F128" s="235" t="s">
        <v>58</v>
      </c>
      <c r="G128" s="234" t="s">
        <v>57</v>
      </c>
      <c r="H128" s="236" t="s">
        <v>370</v>
      </c>
      <c r="I128" s="237">
        <v>1</v>
      </c>
      <c r="J128" s="234" t="s">
        <v>57</v>
      </c>
      <c r="K128" s="234" t="s">
        <v>2</v>
      </c>
      <c r="L128" s="234">
        <v>6955.64</v>
      </c>
      <c r="M128" s="238">
        <v>44378</v>
      </c>
      <c r="N128" s="237">
        <v>5</v>
      </c>
      <c r="O128" s="239">
        <v>0.03</v>
      </c>
      <c r="P128" s="240">
        <v>8021.7054271356783</v>
      </c>
    </row>
    <row r="129" spans="1:16" ht="11.25" customHeight="1" x14ac:dyDescent="0.25">
      <c r="A129" s="30"/>
      <c r="B129" s="232">
        <v>337</v>
      </c>
      <c r="C129" s="233" t="s">
        <v>270</v>
      </c>
      <c r="D129" s="234" t="s">
        <v>271</v>
      </c>
      <c r="E129" s="234" t="s">
        <v>57</v>
      </c>
      <c r="F129" s="235" t="s">
        <v>58</v>
      </c>
      <c r="G129" s="234" t="s">
        <v>57</v>
      </c>
      <c r="H129" s="236" t="s">
        <v>370</v>
      </c>
      <c r="I129" s="237">
        <v>1</v>
      </c>
      <c r="J129" s="234" t="s">
        <v>57</v>
      </c>
      <c r="K129" s="234" t="s">
        <v>2</v>
      </c>
      <c r="L129" s="234">
        <v>6000</v>
      </c>
      <c r="M129" s="238">
        <v>44285</v>
      </c>
      <c r="N129" s="237">
        <v>5</v>
      </c>
      <c r="O129" s="239">
        <v>0.03</v>
      </c>
      <c r="P129" s="240">
        <v>6972.1518987341769</v>
      </c>
    </row>
    <row r="130" spans="1:16" ht="11.25" customHeight="1" x14ac:dyDescent="0.25">
      <c r="A130" s="30"/>
      <c r="B130" s="232">
        <v>339</v>
      </c>
      <c r="C130" s="233" t="s">
        <v>272</v>
      </c>
      <c r="D130" s="234" t="s">
        <v>273</v>
      </c>
      <c r="E130" s="234" t="s">
        <v>57</v>
      </c>
      <c r="F130" s="235" t="s">
        <v>58</v>
      </c>
      <c r="G130" s="234" t="s">
        <v>57</v>
      </c>
      <c r="H130" s="236" t="s">
        <v>370</v>
      </c>
      <c r="I130" s="237">
        <v>1</v>
      </c>
      <c r="J130" s="234" t="s">
        <v>57</v>
      </c>
      <c r="K130" s="234" t="s">
        <v>2</v>
      </c>
      <c r="L130" s="234">
        <v>552.04</v>
      </c>
      <c r="M130" s="238">
        <v>44378</v>
      </c>
      <c r="N130" s="237">
        <v>5</v>
      </c>
      <c r="O130" s="239">
        <v>0.02</v>
      </c>
      <c r="P130" s="240">
        <v>636.64914572864313</v>
      </c>
    </row>
    <row r="131" spans="1:16" ht="11.25" customHeight="1" x14ac:dyDescent="0.25">
      <c r="A131" s="30"/>
      <c r="B131" s="232">
        <v>341</v>
      </c>
      <c r="C131" s="233" t="s">
        <v>274</v>
      </c>
      <c r="D131" s="234" t="s">
        <v>256</v>
      </c>
      <c r="E131" s="234" t="s">
        <v>57</v>
      </c>
      <c r="F131" s="235" t="s">
        <v>58</v>
      </c>
      <c r="G131" s="234" t="s">
        <v>57</v>
      </c>
      <c r="H131" s="236" t="s">
        <v>370</v>
      </c>
      <c r="I131" s="237">
        <v>1</v>
      </c>
      <c r="J131" s="234" t="s">
        <v>57</v>
      </c>
      <c r="K131" s="234" t="s">
        <v>2</v>
      </c>
      <c r="L131" s="234">
        <v>2208.16</v>
      </c>
      <c r="M131" s="238">
        <v>44378</v>
      </c>
      <c r="N131" s="237">
        <v>5</v>
      </c>
      <c r="O131" s="239">
        <v>0.02</v>
      </c>
      <c r="P131" s="240">
        <v>2546.5965829145725</v>
      </c>
    </row>
    <row r="132" spans="1:16" ht="11.25" customHeight="1" x14ac:dyDescent="0.25">
      <c r="A132" s="30"/>
      <c r="B132" s="232">
        <v>343</v>
      </c>
      <c r="C132" s="233" t="s">
        <v>275</v>
      </c>
      <c r="D132" s="234" t="s">
        <v>172</v>
      </c>
      <c r="E132" s="234" t="s">
        <v>57</v>
      </c>
      <c r="F132" s="235" t="s">
        <v>57</v>
      </c>
      <c r="G132" s="234" t="s">
        <v>57</v>
      </c>
      <c r="H132" s="236" t="s">
        <v>370</v>
      </c>
      <c r="I132" s="237">
        <v>1</v>
      </c>
      <c r="J132" s="234" t="s">
        <v>57</v>
      </c>
      <c r="K132" s="234" t="s">
        <v>8</v>
      </c>
      <c r="L132" s="234">
        <v>40507.15</v>
      </c>
      <c r="M132" s="238">
        <v>45279</v>
      </c>
      <c r="N132" s="237">
        <v>5</v>
      </c>
      <c r="O132" s="239">
        <v>0.03</v>
      </c>
      <c r="P132" s="240">
        <v>40893.215212609961</v>
      </c>
    </row>
    <row r="133" spans="1:16" ht="11.25" customHeight="1" x14ac:dyDescent="0.25">
      <c r="A133" s="30"/>
      <c r="B133" s="232">
        <v>347</v>
      </c>
      <c r="C133" s="233" t="s">
        <v>276</v>
      </c>
      <c r="D133" s="234" t="s">
        <v>214</v>
      </c>
      <c r="E133" s="234" t="s">
        <v>57</v>
      </c>
      <c r="F133" s="235" t="s">
        <v>58</v>
      </c>
      <c r="G133" s="234" t="s">
        <v>57</v>
      </c>
      <c r="H133" s="236" t="s">
        <v>370</v>
      </c>
      <c r="I133" s="237">
        <v>1</v>
      </c>
      <c r="J133" s="234" t="s">
        <v>57</v>
      </c>
      <c r="K133" s="234" t="s">
        <v>2</v>
      </c>
      <c r="L133" s="234">
        <v>500</v>
      </c>
      <c r="M133" s="238">
        <v>44378</v>
      </c>
      <c r="N133" s="237">
        <v>5</v>
      </c>
      <c r="O133" s="239">
        <v>0.03</v>
      </c>
      <c r="P133" s="240">
        <v>576.6331658291457</v>
      </c>
    </row>
    <row r="134" spans="1:16" ht="11.25" customHeight="1" x14ac:dyDescent="0.25">
      <c r="A134" s="30"/>
      <c r="B134" s="232">
        <v>349</v>
      </c>
      <c r="C134" s="233" t="s">
        <v>277</v>
      </c>
      <c r="D134" s="234" t="s">
        <v>125</v>
      </c>
      <c r="E134" s="234" t="s">
        <v>57</v>
      </c>
      <c r="F134" s="235" t="s">
        <v>58</v>
      </c>
      <c r="G134" s="234" t="s">
        <v>57</v>
      </c>
      <c r="H134" s="236" t="s">
        <v>370</v>
      </c>
      <c r="I134" s="237">
        <v>1</v>
      </c>
      <c r="J134" s="234" t="s">
        <v>57</v>
      </c>
      <c r="K134" s="234" t="s">
        <v>2</v>
      </c>
      <c r="L134" s="234">
        <v>8694.56</v>
      </c>
      <c r="M134" s="238">
        <v>44797</v>
      </c>
      <c r="N134" s="237">
        <v>5</v>
      </c>
      <c r="O134" s="239">
        <v>0.03</v>
      </c>
      <c r="P134" s="240">
        <v>9524.5895942720763</v>
      </c>
    </row>
    <row r="135" spans="1:16" ht="11.25" customHeight="1" x14ac:dyDescent="0.25">
      <c r="A135" s="30"/>
      <c r="B135" s="232">
        <v>357</v>
      </c>
      <c r="C135" s="233" t="s">
        <v>278</v>
      </c>
      <c r="D135" s="234" t="s">
        <v>245</v>
      </c>
      <c r="E135" s="234" t="s">
        <v>57</v>
      </c>
      <c r="F135" s="235" t="s">
        <v>58</v>
      </c>
      <c r="G135" s="234" t="s">
        <v>57</v>
      </c>
      <c r="H135" s="236" t="s">
        <v>370</v>
      </c>
      <c r="I135" s="237">
        <v>1</v>
      </c>
      <c r="J135" s="234" t="s">
        <v>57</v>
      </c>
      <c r="K135" s="234" t="s">
        <v>2</v>
      </c>
      <c r="L135" s="234">
        <v>1000</v>
      </c>
      <c r="M135" s="238">
        <v>44013</v>
      </c>
      <c r="N135" s="237">
        <v>5</v>
      </c>
      <c r="O135" s="239">
        <v>2.5000000000000001E-2</v>
      </c>
      <c r="P135" s="240">
        <v>1200.5231037489102</v>
      </c>
    </row>
    <row r="136" spans="1:16" ht="11.25" customHeight="1" x14ac:dyDescent="0.25">
      <c r="A136" s="30"/>
      <c r="B136" s="232">
        <v>358</v>
      </c>
      <c r="C136" s="233" t="s">
        <v>279</v>
      </c>
      <c r="D136" s="234" t="s">
        <v>76</v>
      </c>
      <c r="E136" s="234" t="s">
        <v>57</v>
      </c>
      <c r="F136" s="235" t="s">
        <v>57</v>
      </c>
      <c r="G136" s="234" t="s">
        <v>59</v>
      </c>
      <c r="H136" s="236" t="s">
        <v>370</v>
      </c>
      <c r="I136" s="237">
        <v>1</v>
      </c>
      <c r="J136" s="234" t="s">
        <v>57</v>
      </c>
      <c r="K136" s="234" t="s">
        <v>8</v>
      </c>
      <c r="L136" s="234">
        <v>31000</v>
      </c>
      <c r="M136" s="238">
        <v>44173</v>
      </c>
      <c r="N136" s="237">
        <v>5</v>
      </c>
      <c r="O136" s="239">
        <v>0.03</v>
      </c>
      <c r="P136" s="240">
        <v>36175.423728813555</v>
      </c>
    </row>
    <row r="137" spans="1:16" ht="11.25" customHeight="1" x14ac:dyDescent="0.25">
      <c r="A137" s="30"/>
      <c r="B137" s="232">
        <v>367</v>
      </c>
      <c r="C137" s="233" t="s">
        <v>281</v>
      </c>
      <c r="D137" s="234" t="s">
        <v>87</v>
      </c>
      <c r="E137" s="234" t="s">
        <v>57</v>
      </c>
      <c r="F137" s="235" t="s">
        <v>58</v>
      </c>
      <c r="G137" s="234" t="s">
        <v>57</v>
      </c>
      <c r="H137" s="236" t="s">
        <v>370</v>
      </c>
      <c r="I137" s="237">
        <v>1</v>
      </c>
      <c r="J137" s="234" t="s">
        <v>57</v>
      </c>
      <c r="K137" s="234" t="s">
        <v>2</v>
      </c>
      <c r="L137" s="234">
        <v>579.64</v>
      </c>
      <c r="M137" s="238">
        <v>44378</v>
      </c>
      <c r="N137" s="237">
        <v>5</v>
      </c>
      <c r="O137" s="239">
        <v>0.03</v>
      </c>
      <c r="P137" s="240">
        <v>668.479296482412</v>
      </c>
    </row>
    <row r="138" spans="1:16" ht="11.25" customHeight="1" x14ac:dyDescent="0.25">
      <c r="A138" s="30"/>
      <c r="B138" s="232">
        <v>369</v>
      </c>
      <c r="C138" s="233" t="s">
        <v>282</v>
      </c>
      <c r="D138" s="234" t="s">
        <v>283</v>
      </c>
      <c r="E138" s="234" t="s">
        <v>57</v>
      </c>
      <c r="F138" s="235" t="s">
        <v>58</v>
      </c>
      <c r="G138" s="234" t="s">
        <v>57</v>
      </c>
      <c r="H138" s="236" t="s">
        <v>370</v>
      </c>
      <c r="I138" s="237">
        <v>1</v>
      </c>
      <c r="J138" s="234" t="s">
        <v>57</v>
      </c>
      <c r="K138" s="234" t="s">
        <v>2</v>
      </c>
      <c r="L138" s="234">
        <v>828.06</v>
      </c>
      <c r="M138" s="238">
        <v>44378</v>
      </c>
      <c r="N138" s="237">
        <v>5</v>
      </c>
      <c r="O138" s="239">
        <v>0.02</v>
      </c>
      <c r="P138" s="240">
        <v>954.9737185929647</v>
      </c>
    </row>
    <row r="139" spans="1:16" ht="11.25" customHeight="1" x14ac:dyDescent="0.25">
      <c r="A139" s="30"/>
      <c r="B139" s="232">
        <v>371</v>
      </c>
      <c r="C139" s="233" t="s">
        <v>284</v>
      </c>
      <c r="D139" s="234" t="s">
        <v>175</v>
      </c>
      <c r="E139" s="234" t="s">
        <v>57</v>
      </c>
      <c r="F139" s="235" t="s">
        <v>58</v>
      </c>
      <c r="G139" s="234" t="s">
        <v>57</v>
      </c>
      <c r="H139" s="236" t="s">
        <v>370</v>
      </c>
      <c r="I139" s="237">
        <v>1</v>
      </c>
      <c r="J139" s="234" t="s">
        <v>57</v>
      </c>
      <c r="K139" s="234" t="s">
        <v>2</v>
      </c>
      <c r="L139" s="234">
        <v>1656.12</v>
      </c>
      <c r="M139" s="238">
        <v>45111</v>
      </c>
      <c r="N139" s="237">
        <v>5</v>
      </c>
      <c r="O139" s="239">
        <v>0.02</v>
      </c>
      <c r="P139" s="240">
        <v>1701.8486865671639</v>
      </c>
    </row>
    <row r="140" spans="1:16" ht="11.25" customHeight="1" x14ac:dyDescent="0.25">
      <c r="A140" s="30"/>
      <c r="B140" s="232">
        <v>372</v>
      </c>
      <c r="C140" s="233" t="s">
        <v>285</v>
      </c>
      <c r="D140" s="234" t="s">
        <v>286</v>
      </c>
      <c r="E140" s="234" t="s">
        <v>57</v>
      </c>
      <c r="F140" s="235" t="s">
        <v>58</v>
      </c>
      <c r="G140" s="234" t="s">
        <v>57</v>
      </c>
      <c r="H140" s="236" t="s">
        <v>370</v>
      </c>
      <c r="I140" s="237">
        <v>1</v>
      </c>
      <c r="J140" s="234" t="s">
        <v>57</v>
      </c>
      <c r="K140" s="234" t="s">
        <v>2</v>
      </c>
      <c r="L140" s="234">
        <v>6719.58</v>
      </c>
      <c r="M140" s="238">
        <v>44084</v>
      </c>
      <c r="N140" s="237">
        <v>5</v>
      </c>
      <c r="O140" s="239">
        <v>0.03</v>
      </c>
      <c r="P140" s="240">
        <v>7921.9705993150683</v>
      </c>
    </row>
    <row r="141" spans="1:16" ht="11.25" customHeight="1" x14ac:dyDescent="0.25">
      <c r="A141" s="30"/>
      <c r="B141" s="232">
        <v>373</v>
      </c>
      <c r="C141" s="233" t="s">
        <v>287</v>
      </c>
      <c r="D141" s="234" t="s">
        <v>288</v>
      </c>
      <c r="E141" s="234" t="s">
        <v>57</v>
      </c>
      <c r="F141" s="235" t="s">
        <v>59</v>
      </c>
      <c r="G141" s="234" t="s">
        <v>57</v>
      </c>
      <c r="H141" s="236" t="s">
        <v>370</v>
      </c>
      <c r="I141" s="237">
        <v>1</v>
      </c>
      <c r="J141" s="234" t="s">
        <v>57</v>
      </c>
      <c r="K141" s="234" t="s">
        <v>2</v>
      </c>
      <c r="L141" s="234">
        <v>7000</v>
      </c>
      <c r="M141" s="238">
        <v>44593</v>
      </c>
      <c r="N141" s="237">
        <v>5</v>
      </c>
      <c r="O141" s="239">
        <v>2.5000000000000001E-2</v>
      </c>
      <c r="P141" s="240">
        <v>7926.8092105263158</v>
      </c>
    </row>
    <row r="142" spans="1:16" ht="11.25" customHeight="1" x14ac:dyDescent="0.25">
      <c r="A142" s="30"/>
      <c r="B142" s="232">
        <v>377</v>
      </c>
      <c r="C142" s="233" t="s">
        <v>289</v>
      </c>
      <c r="D142" s="234" t="s">
        <v>290</v>
      </c>
      <c r="E142" s="234" t="s">
        <v>57</v>
      </c>
      <c r="F142" s="235" t="s">
        <v>58</v>
      </c>
      <c r="G142" s="234" t="s">
        <v>57</v>
      </c>
      <c r="H142" s="236" t="s">
        <v>370</v>
      </c>
      <c r="I142" s="237">
        <v>1</v>
      </c>
      <c r="J142" s="234" t="s">
        <v>57</v>
      </c>
      <c r="K142" s="234" t="s">
        <v>2</v>
      </c>
      <c r="L142" s="234">
        <v>800</v>
      </c>
      <c r="M142" s="238">
        <v>45108</v>
      </c>
      <c r="N142" s="237">
        <v>5</v>
      </c>
      <c r="O142" s="239">
        <v>0.02</v>
      </c>
      <c r="P142" s="240">
        <v>822.08955223880582</v>
      </c>
    </row>
    <row r="143" spans="1:16" ht="11.25" customHeight="1" x14ac:dyDescent="0.25">
      <c r="A143" s="30"/>
      <c r="B143" s="232">
        <v>380</v>
      </c>
      <c r="C143" s="233" t="s">
        <v>291</v>
      </c>
      <c r="D143" s="234" t="s">
        <v>73</v>
      </c>
      <c r="E143" s="234" t="s">
        <v>57</v>
      </c>
      <c r="F143" s="235" t="s">
        <v>57</v>
      </c>
      <c r="G143" s="234" t="s">
        <v>59</v>
      </c>
      <c r="H143" s="236" t="s">
        <v>370</v>
      </c>
      <c r="I143" s="237">
        <v>1</v>
      </c>
      <c r="J143" s="234" t="s">
        <v>57</v>
      </c>
      <c r="K143" s="234" t="s">
        <v>8</v>
      </c>
      <c r="L143" s="234">
        <v>35000</v>
      </c>
      <c r="M143" s="238">
        <v>44788</v>
      </c>
      <c r="N143" s="237">
        <v>25</v>
      </c>
      <c r="O143" s="239">
        <v>2.5000000000000001E-2</v>
      </c>
      <c r="P143" s="240">
        <v>38341.288782816227</v>
      </c>
    </row>
    <row r="144" spans="1:16" ht="11.25" customHeight="1" x14ac:dyDescent="0.25">
      <c r="A144" s="27"/>
      <c r="B144" s="232">
        <v>381</v>
      </c>
      <c r="C144" s="233" t="s">
        <v>292</v>
      </c>
      <c r="D144" s="234" t="s">
        <v>84</v>
      </c>
      <c r="E144" s="234" t="s">
        <v>57</v>
      </c>
      <c r="F144" s="235" t="s">
        <v>57</v>
      </c>
      <c r="G144" s="234" t="s">
        <v>59</v>
      </c>
      <c r="H144" s="236" t="s">
        <v>370</v>
      </c>
      <c r="I144" s="237">
        <v>1</v>
      </c>
      <c r="J144" s="234" t="s">
        <v>57</v>
      </c>
      <c r="K144" s="234" t="s">
        <v>1</v>
      </c>
      <c r="L144" s="234">
        <v>38949.19</v>
      </c>
      <c r="M144" s="238">
        <v>45233</v>
      </c>
      <c r="N144" s="237">
        <v>5</v>
      </c>
      <c r="O144" s="239">
        <v>0.03</v>
      </c>
      <c r="P144" s="240">
        <v>39494.134484536073</v>
      </c>
    </row>
    <row r="145" spans="1:16" ht="11.25" customHeight="1" x14ac:dyDescent="0.25">
      <c r="A145" s="27"/>
      <c r="B145" s="232">
        <v>383</v>
      </c>
      <c r="C145" s="233" t="s">
        <v>293</v>
      </c>
      <c r="D145" s="234" t="s">
        <v>294</v>
      </c>
      <c r="E145" s="234" t="s">
        <v>57</v>
      </c>
      <c r="F145" s="235" t="s">
        <v>58</v>
      </c>
      <c r="G145" s="234" t="s">
        <v>57</v>
      </c>
      <c r="H145" s="236" t="s">
        <v>370</v>
      </c>
      <c r="I145" s="237">
        <v>1</v>
      </c>
      <c r="J145" s="234" t="s">
        <v>57</v>
      </c>
      <c r="K145" s="234" t="s">
        <v>2</v>
      </c>
      <c r="L145" s="234">
        <v>646.37</v>
      </c>
      <c r="M145" s="238">
        <v>44378</v>
      </c>
      <c r="N145" s="237">
        <v>5</v>
      </c>
      <c r="O145" s="239">
        <v>1.4999999999999999E-2</v>
      </c>
      <c r="P145" s="240">
        <v>745.43675879396983</v>
      </c>
    </row>
    <row r="146" spans="1:16" ht="11.25" customHeight="1" x14ac:dyDescent="0.25">
      <c r="A146" s="27"/>
      <c r="B146" s="232">
        <v>384</v>
      </c>
      <c r="C146" s="233" t="s">
        <v>295</v>
      </c>
      <c r="D146" s="234" t="s">
        <v>94</v>
      </c>
      <c r="E146" s="234" t="s">
        <v>57</v>
      </c>
      <c r="F146" s="235" t="s">
        <v>59</v>
      </c>
      <c r="G146" s="234" t="s">
        <v>57</v>
      </c>
      <c r="H146" s="236" t="s">
        <v>370</v>
      </c>
      <c r="I146" s="237">
        <v>1</v>
      </c>
      <c r="J146" s="234" t="s">
        <v>57</v>
      </c>
      <c r="K146" s="234" t="s">
        <v>2</v>
      </c>
      <c r="L146" s="234">
        <v>6955.64</v>
      </c>
      <c r="M146" s="238">
        <v>44713</v>
      </c>
      <c r="N146" s="237">
        <v>5</v>
      </c>
      <c r="O146" s="239">
        <v>0.03</v>
      </c>
      <c r="P146" s="240">
        <v>7619.6629116945114</v>
      </c>
    </row>
    <row r="147" spans="1:16" ht="11.25" customHeight="1" x14ac:dyDescent="0.25">
      <c r="A147" s="27"/>
      <c r="B147" s="232">
        <v>385</v>
      </c>
      <c r="C147" s="233" t="s">
        <v>296</v>
      </c>
      <c r="D147" s="234" t="s">
        <v>127</v>
      </c>
      <c r="E147" s="234" t="s">
        <v>57</v>
      </c>
      <c r="F147" s="235" t="s">
        <v>59</v>
      </c>
      <c r="G147" s="234" t="s">
        <v>57</v>
      </c>
      <c r="H147" s="236" t="s">
        <v>370</v>
      </c>
      <c r="I147" s="237">
        <v>1</v>
      </c>
      <c r="J147" s="234" t="s">
        <v>57</v>
      </c>
      <c r="K147" s="234" t="s">
        <v>2</v>
      </c>
      <c r="L147" s="234">
        <v>21990</v>
      </c>
      <c r="M147" s="238">
        <v>46206</v>
      </c>
      <c r="N147" s="237">
        <v>5</v>
      </c>
      <c r="O147" s="239">
        <v>2.5000000000000001E-2</v>
      </c>
      <c r="P147" s="240">
        <v>20452.412768285503</v>
      </c>
    </row>
    <row r="148" spans="1:16" ht="11.25" customHeight="1" x14ac:dyDescent="0.25">
      <c r="A148" s="27"/>
      <c r="B148" s="232">
        <v>387</v>
      </c>
      <c r="C148" s="233" t="s">
        <v>297</v>
      </c>
      <c r="D148" s="234" t="s">
        <v>162</v>
      </c>
      <c r="E148" s="234" t="s">
        <v>57</v>
      </c>
      <c r="F148" s="235" t="s">
        <v>58</v>
      </c>
      <c r="G148" s="234" t="s">
        <v>57</v>
      </c>
      <c r="H148" s="236" t="s">
        <v>370</v>
      </c>
      <c r="I148" s="237">
        <v>1</v>
      </c>
      <c r="J148" s="234" t="s">
        <v>57</v>
      </c>
      <c r="K148" s="234" t="s">
        <v>1</v>
      </c>
      <c r="L148" s="234">
        <v>15250</v>
      </c>
      <c r="M148" s="238">
        <v>44809</v>
      </c>
      <c r="N148" s="237">
        <v>5</v>
      </c>
      <c r="O148" s="239">
        <v>0.03</v>
      </c>
      <c r="P148" s="240">
        <v>16329.121306376361</v>
      </c>
    </row>
    <row r="149" spans="1:16" ht="11.25" customHeight="1" x14ac:dyDescent="0.25">
      <c r="A149" s="27"/>
      <c r="B149" s="232">
        <v>388</v>
      </c>
      <c r="C149" s="233" t="s">
        <v>298</v>
      </c>
      <c r="D149" s="234" t="s">
        <v>73</v>
      </c>
      <c r="E149" s="234" t="s">
        <v>57</v>
      </c>
      <c r="F149" s="235" t="s">
        <v>57</v>
      </c>
      <c r="G149" s="234" t="s">
        <v>59</v>
      </c>
      <c r="H149" s="236" t="s">
        <v>370</v>
      </c>
      <c r="I149" s="237">
        <v>1</v>
      </c>
      <c r="J149" s="234" t="s">
        <v>57</v>
      </c>
      <c r="K149" s="234" t="s">
        <v>8</v>
      </c>
      <c r="L149" s="234">
        <v>13911.29</v>
      </c>
      <c r="M149" s="238">
        <v>45531</v>
      </c>
      <c r="N149" s="237">
        <v>5</v>
      </c>
      <c r="O149" s="239">
        <v>0.03</v>
      </c>
      <c r="P149" s="240">
        <v>13799.697003352794</v>
      </c>
    </row>
    <row r="150" spans="1:16" ht="11.25" customHeight="1" x14ac:dyDescent="0.25">
      <c r="A150" s="27"/>
      <c r="B150" s="232">
        <v>393</v>
      </c>
      <c r="C150" s="233" t="s">
        <v>299</v>
      </c>
      <c r="D150" s="234" t="s">
        <v>300</v>
      </c>
      <c r="E150" s="234" t="s">
        <v>57</v>
      </c>
      <c r="F150" s="235" t="s">
        <v>58</v>
      </c>
      <c r="G150" s="234" t="s">
        <v>57</v>
      </c>
      <c r="H150" s="236" t="s">
        <v>370</v>
      </c>
      <c r="I150" s="237">
        <v>1</v>
      </c>
      <c r="J150" s="234" t="s">
        <v>57</v>
      </c>
      <c r="K150" s="234" t="s">
        <v>2</v>
      </c>
      <c r="L150" s="234">
        <v>8000</v>
      </c>
      <c r="M150" s="238">
        <v>45173</v>
      </c>
      <c r="N150" s="237">
        <v>5</v>
      </c>
      <c r="O150" s="239">
        <v>0.02</v>
      </c>
      <c r="P150" s="240">
        <v>8111.9293078055944</v>
      </c>
    </row>
    <row r="151" spans="1:16" ht="11.25" customHeight="1" x14ac:dyDescent="0.25">
      <c r="A151" s="27"/>
      <c r="B151" s="232">
        <v>397</v>
      </c>
      <c r="C151" s="233" t="s">
        <v>301</v>
      </c>
      <c r="D151" s="234" t="s">
        <v>94</v>
      </c>
      <c r="E151" s="234" t="s">
        <v>57</v>
      </c>
      <c r="F151" s="235" t="s">
        <v>58</v>
      </c>
      <c r="G151" s="234" t="s">
        <v>57</v>
      </c>
      <c r="H151" s="236" t="s">
        <v>370</v>
      </c>
      <c r="I151" s="237">
        <v>1</v>
      </c>
      <c r="J151" s="234" t="s">
        <v>57</v>
      </c>
      <c r="K151" s="234" t="s">
        <v>0</v>
      </c>
      <c r="L151" s="234">
        <v>18142.87</v>
      </c>
      <c r="M151" s="238">
        <v>44378</v>
      </c>
      <c r="N151" s="237">
        <v>5</v>
      </c>
      <c r="O151" s="239">
        <v>0.03</v>
      </c>
      <c r="P151" s="240">
        <v>20923.561130653263</v>
      </c>
    </row>
    <row r="152" spans="1:16" ht="11.25" customHeight="1" x14ac:dyDescent="0.25">
      <c r="A152" s="27"/>
      <c r="B152" s="232">
        <v>398</v>
      </c>
      <c r="C152" s="233" t="s">
        <v>302</v>
      </c>
      <c r="D152" s="234" t="s">
        <v>163</v>
      </c>
      <c r="E152" s="234" t="s">
        <v>57</v>
      </c>
      <c r="F152" s="235" t="s">
        <v>59</v>
      </c>
      <c r="G152" s="234" t="s">
        <v>57</v>
      </c>
      <c r="H152" s="236" t="s">
        <v>370</v>
      </c>
      <c r="I152" s="237">
        <v>1</v>
      </c>
      <c r="J152" s="234" t="s">
        <v>57</v>
      </c>
      <c r="K152" s="234" t="s">
        <v>1</v>
      </c>
      <c r="L152" s="234">
        <v>23000</v>
      </c>
      <c r="M152" s="238">
        <v>44805</v>
      </c>
      <c r="N152" s="237">
        <v>5</v>
      </c>
      <c r="O152" s="239" t="s">
        <v>201</v>
      </c>
      <c r="P152" s="240">
        <v>24627.527216174185</v>
      </c>
    </row>
    <row r="153" spans="1:16" ht="11.25" customHeight="1" x14ac:dyDescent="0.25">
      <c r="A153" s="27"/>
      <c r="B153" s="232">
        <v>399</v>
      </c>
      <c r="C153" s="233" t="s">
        <v>303</v>
      </c>
      <c r="D153" s="234" t="s">
        <v>304</v>
      </c>
      <c r="E153" s="234" t="s">
        <v>57</v>
      </c>
      <c r="F153" s="235" t="s">
        <v>58</v>
      </c>
      <c r="G153" s="234" t="s">
        <v>57</v>
      </c>
      <c r="H153" s="236" t="s">
        <v>370</v>
      </c>
      <c r="I153" s="237">
        <v>1</v>
      </c>
      <c r="J153" s="234" t="s">
        <v>57</v>
      </c>
      <c r="K153" s="234" t="s">
        <v>2</v>
      </c>
      <c r="L153" s="234">
        <v>607.24</v>
      </c>
      <c r="M153" s="238">
        <v>44378</v>
      </c>
      <c r="N153" s="237">
        <v>5</v>
      </c>
      <c r="O153" s="239">
        <v>0.02</v>
      </c>
      <c r="P153" s="240">
        <v>700.30944723618086</v>
      </c>
    </row>
    <row r="154" spans="1:16" ht="11.25" customHeight="1" x14ac:dyDescent="0.25">
      <c r="A154" s="27"/>
      <c r="B154" s="232">
        <v>402</v>
      </c>
      <c r="C154" s="233" t="s">
        <v>305</v>
      </c>
      <c r="D154" s="234" t="s">
        <v>211</v>
      </c>
      <c r="E154" s="234" t="s">
        <v>57</v>
      </c>
      <c r="F154" s="235" t="s">
        <v>58</v>
      </c>
      <c r="G154" s="234" t="s">
        <v>57</v>
      </c>
      <c r="H154" s="236" t="s">
        <v>370</v>
      </c>
      <c r="I154" s="237">
        <v>1</v>
      </c>
      <c r="J154" s="234" t="s">
        <v>57</v>
      </c>
      <c r="K154" s="234" t="s">
        <v>2</v>
      </c>
      <c r="L154" s="234">
        <v>699.6</v>
      </c>
      <c r="M154" s="238">
        <v>44986</v>
      </c>
      <c r="N154" s="237">
        <v>5</v>
      </c>
      <c r="O154" s="239">
        <v>0</v>
      </c>
      <c r="P154" s="240">
        <v>725.96021100226085</v>
      </c>
    </row>
    <row r="155" spans="1:16" ht="11.25" customHeight="1" x14ac:dyDescent="0.25">
      <c r="A155" s="27"/>
      <c r="B155" s="232">
        <v>408</v>
      </c>
      <c r="C155" s="233" t="s">
        <v>306</v>
      </c>
      <c r="D155" s="234" t="s">
        <v>243</v>
      </c>
      <c r="E155" s="234" t="s">
        <v>57</v>
      </c>
      <c r="F155" s="235" t="s">
        <v>58</v>
      </c>
      <c r="G155" s="234" t="s">
        <v>57</v>
      </c>
      <c r="H155" s="236" t="s">
        <v>370</v>
      </c>
      <c r="I155" s="237">
        <v>1</v>
      </c>
      <c r="J155" s="234" t="s">
        <v>57</v>
      </c>
      <c r="K155" s="234" t="s">
        <v>2</v>
      </c>
      <c r="L155" s="234">
        <v>9407.41</v>
      </c>
      <c r="M155" s="238">
        <v>44487</v>
      </c>
      <c r="N155" s="237">
        <v>5</v>
      </c>
      <c r="O155" s="239">
        <v>0.03</v>
      </c>
      <c r="P155" s="240">
        <v>10777.041239600665</v>
      </c>
    </row>
    <row r="156" spans="1:16" ht="11.25" customHeight="1" x14ac:dyDescent="0.25">
      <c r="A156" s="27"/>
      <c r="B156" s="232">
        <v>410</v>
      </c>
      <c r="C156" s="233" t="s">
        <v>307</v>
      </c>
      <c r="D156" s="234" t="s">
        <v>174</v>
      </c>
      <c r="E156" s="234" t="s">
        <v>57</v>
      </c>
      <c r="F156" s="235" t="s">
        <v>59</v>
      </c>
      <c r="G156" s="234" t="s">
        <v>57</v>
      </c>
      <c r="H156" s="236" t="s">
        <v>370</v>
      </c>
      <c r="I156" s="237">
        <v>1</v>
      </c>
      <c r="J156" s="234" t="s">
        <v>57</v>
      </c>
      <c r="K156" s="234" t="s">
        <v>1</v>
      </c>
      <c r="L156" s="234">
        <v>11592.74</v>
      </c>
      <c r="M156" s="238">
        <v>44410</v>
      </c>
      <c r="N156" s="237">
        <v>5</v>
      </c>
      <c r="O156" s="239">
        <v>0.03</v>
      </c>
      <c r="P156" s="240">
        <v>13369.516733668341</v>
      </c>
    </row>
    <row r="157" spans="1:16" ht="11.25" customHeight="1" x14ac:dyDescent="0.25">
      <c r="A157" s="27"/>
      <c r="B157" s="232">
        <v>412</v>
      </c>
      <c r="C157" s="233" t="s">
        <v>308</v>
      </c>
      <c r="D157" s="234" t="s">
        <v>135</v>
      </c>
      <c r="E157" s="234" t="s">
        <v>57</v>
      </c>
      <c r="F157" s="235" t="s">
        <v>59</v>
      </c>
      <c r="G157" s="234" t="s">
        <v>57</v>
      </c>
      <c r="H157" s="236" t="s">
        <v>370</v>
      </c>
      <c r="I157" s="237">
        <v>1</v>
      </c>
      <c r="J157" s="234" t="s">
        <v>57</v>
      </c>
      <c r="K157" s="234" t="s">
        <v>8</v>
      </c>
      <c r="L157" s="234">
        <v>57432.68</v>
      </c>
      <c r="M157" s="238">
        <v>44434</v>
      </c>
      <c r="N157" s="237">
        <v>5</v>
      </c>
      <c r="O157" s="239">
        <v>0.05</v>
      </c>
      <c r="P157" s="240">
        <v>66235.176180904513</v>
      </c>
    </row>
    <row r="158" spans="1:16" ht="11.25" customHeight="1" x14ac:dyDescent="0.25">
      <c r="A158" s="27"/>
      <c r="B158" s="232">
        <v>420</v>
      </c>
      <c r="C158" s="233" t="s">
        <v>309</v>
      </c>
      <c r="D158" s="234" t="s">
        <v>84</v>
      </c>
      <c r="E158" s="234" t="s">
        <v>57</v>
      </c>
      <c r="F158" s="235" t="s">
        <v>57</v>
      </c>
      <c r="G158" s="234" t="s">
        <v>59</v>
      </c>
      <c r="H158" s="236" t="s">
        <v>370</v>
      </c>
      <c r="I158" s="237">
        <v>1</v>
      </c>
      <c r="J158" s="234" t="s">
        <v>57</v>
      </c>
      <c r="K158" s="234" t="s">
        <v>1</v>
      </c>
      <c r="L158" s="234">
        <v>23369.5</v>
      </c>
      <c r="M158" s="238">
        <v>45047</v>
      </c>
      <c r="N158" s="237">
        <v>5</v>
      </c>
      <c r="O158" s="239">
        <v>0.03</v>
      </c>
      <c r="P158" s="240">
        <v>24250.038809344387</v>
      </c>
    </row>
    <row r="159" spans="1:16" ht="11.25" customHeight="1" x14ac:dyDescent="0.25">
      <c r="A159" s="27"/>
      <c r="B159" s="232">
        <v>421</v>
      </c>
      <c r="C159" s="233" t="s">
        <v>310</v>
      </c>
      <c r="D159" s="234" t="s">
        <v>245</v>
      </c>
      <c r="E159" s="234" t="s">
        <v>57</v>
      </c>
      <c r="F159" s="235" t="s">
        <v>58</v>
      </c>
      <c r="G159" s="234" t="s">
        <v>57</v>
      </c>
      <c r="H159" s="236">
        <v>1</v>
      </c>
      <c r="I159" s="237">
        <v>0</v>
      </c>
      <c r="J159" s="234" t="s">
        <v>57</v>
      </c>
      <c r="K159" s="234" t="s">
        <v>2</v>
      </c>
      <c r="L159" s="234">
        <v>13322.2</v>
      </c>
      <c r="M159" s="238">
        <v>44166</v>
      </c>
      <c r="N159" s="237">
        <v>5</v>
      </c>
      <c r="O159" s="239">
        <v>0.04</v>
      </c>
      <c r="P159" s="240">
        <v>15546.33</v>
      </c>
    </row>
    <row r="160" spans="1:16" ht="11.25" customHeight="1" x14ac:dyDescent="0.25">
      <c r="A160" s="27"/>
      <c r="B160" s="232">
        <v>424</v>
      </c>
      <c r="C160" s="233" t="s">
        <v>311</v>
      </c>
      <c r="D160" s="234" t="s">
        <v>312</v>
      </c>
      <c r="E160" s="234" t="s">
        <v>57</v>
      </c>
      <c r="F160" s="235" t="s">
        <v>58</v>
      </c>
      <c r="G160" s="234" t="s">
        <v>57</v>
      </c>
      <c r="H160" s="236" t="s">
        <v>370</v>
      </c>
      <c r="I160" s="237">
        <v>1</v>
      </c>
      <c r="J160" s="234" t="s">
        <v>57</v>
      </c>
      <c r="K160" s="234" t="s">
        <v>2</v>
      </c>
      <c r="L160" s="234">
        <v>1000</v>
      </c>
      <c r="M160" s="238">
        <v>44013</v>
      </c>
      <c r="N160" s="237">
        <v>5</v>
      </c>
      <c r="O160" s="239">
        <v>2.5000000000000001E-2</v>
      </c>
      <c r="P160" s="240">
        <v>1200.5231037489102</v>
      </c>
    </row>
    <row r="161" spans="1:16" ht="11.25" customHeight="1" x14ac:dyDescent="0.25">
      <c r="A161" s="27"/>
      <c r="B161" s="232">
        <v>426</v>
      </c>
      <c r="C161" s="233" t="s">
        <v>313</v>
      </c>
      <c r="D161" s="234" t="s">
        <v>242</v>
      </c>
      <c r="E161" s="234" t="s">
        <v>57</v>
      </c>
      <c r="F161" s="235" t="s">
        <v>58</v>
      </c>
      <c r="G161" s="234" t="s">
        <v>57</v>
      </c>
      <c r="H161" s="236" t="s">
        <v>370</v>
      </c>
      <c r="I161" s="237">
        <v>1</v>
      </c>
      <c r="J161" s="234" t="s">
        <v>57</v>
      </c>
      <c r="K161" s="234" t="s">
        <v>2</v>
      </c>
      <c r="L161" s="234">
        <v>775</v>
      </c>
      <c r="M161" s="238">
        <v>45139</v>
      </c>
      <c r="N161" s="237">
        <v>5</v>
      </c>
      <c r="O161" s="239">
        <v>0</v>
      </c>
      <c r="P161" s="240">
        <v>796.39925373134315</v>
      </c>
    </row>
    <row r="162" spans="1:16" ht="11.25" customHeight="1" x14ac:dyDescent="0.25">
      <c r="A162" s="27"/>
      <c r="B162" s="232">
        <v>434</v>
      </c>
      <c r="C162" s="233" t="s">
        <v>314</v>
      </c>
      <c r="D162" s="234" t="s">
        <v>283</v>
      </c>
      <c r="E162" s="234" t="s">
        <v>57</v>
      </c>
      <c r="F162" s="235" t="s">
        <v>58</v>
      </c>
      <c r="G162" s="234" t="s">
        <v>57</v>
      </c>
      <c r="H162" s="236" t="s">
        <v>370</v>
      </c>
      <c r="I162" s="237">
        <v>1</v>
      </c>
      <c r="J162" s="234" t="s">
        <v>57</v>
      </c>
      <c r="K162" s="234" t="s">
        <v>2</v>
      </c>
      <c r="L162" s="234">
        <v>500</v>
      </c>
      <c r="M162" s="238">
        <v>44378</v>
      </c>
      <c r="N162" s="237">
        <v>5</v>
      </c>
      <c r="O162" s="239">
        <v>0</v>
      </c>
      <c r="P162" s="240">
        <v>576.6331658291457</v>
      </c>
    </row>
    <row r="163" spans="1:16" ht="11.25" customHeight="1" x14ac:dyDescent="0.25">
      <c r="A163" s="27"/>
      <c r="B163" s="232">
        <v>435</v>
      </c>
      <c r="C163" s="233" t="s">
        <v>315</v>
      </c>
      <c r="D163" s="234" t="s">
        <v>137</v>
      </c>
      <c r="E163" s="234" t="s">
        <v>57</v>
      </c>
      <c r="F163" s="235" t="s">
        <v>58</v>
      </c>
      <c r="G163" s="234" t="s">
        <v>57</v>
      </c>
      <c r="H163" s="236" t="s">
        <v>370</v>
      </c>
      <c r="I163" s="237">
        <v>1</v>
      </c>
      <c r="J163" s="234" t="s">
        <v>57</v>
      </c>
      <c r="K163" s="234" t="s">
        <v>2</v>
      </c>
      <c r="L163" s="234">
        <v>5600</v>
      </c>
      <c r="M163" s="238">
        <v>44256</v>
      </c>
      <c r="N163" s="237">
        <v>5</v>
      </c>
      <c r="O163" s="239">
        <v>0</v>
      </c>
      <c r="P163" s="240">
        <v>6507.341772151899</v>
      </c>
    </row>
    <row r="164" spans="1:16" ht="11.25" customHeight="1" x14ac:dyDescent="0.25">
      <c r="A164" s="27"/>
      <c r="B164" s="232">
        <v>440</v>
      </c>
      <c r="C164" s="233" t="s">
        <v>317</v>
      </c>
      <c r="D164" s="234" t="s">
        <v>120</v>
      </c>
      <c r="E164" s="234" t="s">
        <v>57</v>
      </c>
      <c r="F164" s="235" t="s">
        <v>59</v>
      </c>
      <c r="G164" s="234" t="s">
        <v>57</v>
      </c>
      <c r="H164" s="236" t="s">
        <v>370</v>
      </c>
      <c r="I164" s="237">
        <v>1</v>
      </c>
      <c r="J164" s="234" t="s">
        <v>57</v>
      </c>
      <c r="K164" s="234" t="s">
        <v>8</v>
      </c>
      <c r="L164" s="234">
        <v>37905</v>
      </c>
      <c r="M164" s="238">
        <v>44743</v>
      </c>
      <c r="N164" s="237">
        <v>5</v>
      </c>
      <c r="O164" s="239">
        <v>0.03</v>
      </c>
      <c r="P164" s="240">
        <v>41523.615751789977</v>
      </c>
    </row>
    <row r="165" spans="1:16" ht="11.25" customHeight="1" x14ac:dyDescent="0.25">
      <c r="A165" s="27"/>
      <c r="B165" s="232">
        <v>443</v>
      </c>
      <c r="C165" s="233" t="s">
        <v>318</v>
      </c>
      <c r="D165" s="234" t="s">
        <v>85</v>
      </c>
      <c r="E165" s="234" t="s">
        <v>57</v>
      </c>
      <c r="F165" s="235" t="s">
        <v>58</v>
      </c>
      <c r="G165" s="234" t="s">
        <v>57</v>
      </c>
      <c r="H165" s="236" t="s">
        <v>370</v>
      </c>
      <c r="I165" s="237">
        <v>1</v>
      </c>
      <c r="J165" s="234" t="s">
        <v>57</v>
      </c>
      <c r="K165" s="234" t="s">
        <v>2</v>
      </c>
      <c r="L165" s="234">
        <v>6719.58</v>
      </c>
      <c r="M165" s="238">
        <v>44104</v>
      </c>
      <c r="N165" s="237">
        <v>5</v>
      </c>
      <c r="O165" s="239">
        <v>0.03</v>
      </c>
      <c r="P165" s="240">
        <v>7921.9705993150683</v>
      </c>
    </row>
    <row r="166" spans="1:16" ht="11.25" customHeight="1" x14ac:dyDescent="0.25">
      <c r="A166" s="27"/>
      <c r="B166" s="232">
        <v>444</v>
      </c>
      <c r="C166" s="233" t="s">
        <v>319</v>
      </c>
      <c r="D166" s="234" t="s">
        <v>137</v>
      </c>
      <c r="E166" s="234" t="s">
        <v>57</v>
      </c>
      <c r="F166" s="235" t="s">
        <v>59</v>
      </c>
      <c r="G166" s="234" t="s">
        <v>57</v>
      </c>
      <c r="H166" s="236" t="s">
        <v>370</v>
      </c>
      <c r="I166" s="237">
        <v>1</v>
      </c>
      <c r="J166" s="234" t="s">
        <v>57</v>
      </c>
      <c r="K166" s="234" t="s">
        <v>2</v>
      </c>
      <c r="L166" s="234">
        <v>5657.04</v>
      </c>
      <c r="M166" s="238">
        <v>44378</v>
      </c>
      <c r="N166" s="237">
        <v>5</v>
      </c>
      <c r="O166" s="239">
        <v>2.5000000000000001E-2</v>
      </c>
      <c r="P166" s="240">
        <v>6524.0737688442205</v>
      </c>
    </row>
    <row r="167" spans="1:16" ht="11.25" customHeight="1" x14ac:dyDescent="0.25">
      <c r="A167" s="27"/>
      <c r="B167" s="232">
        <v>446</v>
      </c>
      <c r="C167" s="233" t="s">
        <v>320</v>
      </c>
      <c r="D167" s="234" t="s">
        <v>75</v>
      </c>
      <c r="E167" s="234" t="s">
        <v>57</v>
      </c>
      <c r="F167" s="235" t="s">
        <v>58</v>
      </c>
      <c r="G167" s="234" t="s">
        <v>57</v>
      </c>
      <c r="H167" s="236" t="s">
        <v>370</v>
      </c>
      <c r="I167" s="237">
        <v>1</v>
      </c>
      <c r="J167" s="234" t="s">
        <v>57</v>
      </c>
      <c r="K167" s="234" t="s">
        <v>2</v>
      </c>
      <c r="L167" s="234">
        <v>1500</v>
      </c>
      <c r="M167" s="238">
        <v>44378</v>
      </c>
      <c r="N167" s="237">
        <v>5</v>
      </c>
      <c r="O167" s="239">
        <v>0.02</v>
      </c>
      <c r="P167" s="240">
        <v>1729.8994974874372</v>
      </c>
    </row>
    <row r="168" spans="1:16" ht="11.25" customHeight="1" x14ac:dyDescent="0.25">
      <c r="A168" s="27"/>
      <c r="B168" s="232">
        <v>451</v>
      </c>
      <c r="C168" s="233" t="s">
        <v>323</v>
      </c>
      <c r="D168" s="234" t="s">
        <v>324</v>
      </c>
      <c r="E168" s="234" t="s">
        <v>57</v>
      </c>
      <c r="F168" s="235" t="s">
        <v>58</v>
      </c>
      <c r="G168" s="234" t="s">
        <v>57</v>
      </c>
      <c r="H168" s="236" t="s">
        <v>370</v>
      </c>
      <c r="I168" s="237">
        <v>1</v>
      </c>
      <c r="J168" s="234" t="s">
        <v>57</v>
      </c>
      <c r="K168" s="234" t="s">
        <v>2</v>
      </c>
      <c r="L168" s="234">
        <v>3959.93</v>
      </c>
      <c r="M168" s="238">
        <v>44759</v>
      </c>
      <c r="N168" s="237">
        <v>5</v>
      </c>
      <c r="O168" s="239">
        <v>2.5000000000000001E-2</v>
      </c>
      <c r="P168" s="240">
        <v>4337.9662768496419</v>
      </c>
    </row>
    <row r="169" spans="1:16" ht="11.25" customHeight="1" x14ac:dyDescent="0.25">
      <c r="A169" s="27"/>
      <c r="B169" s="232">
        <v>454</v>
      </c>
      <c r="C169" s="233" t="s">
        <v>325</v>
      </c>
      <c r="D169" s="234" t="s">
        <v>99</v>
      </c>
      <c r="E169" s="234" t="s">
        <v>57</v>
      </c>
      <c r="F169" s="235" t="s">
        <v>58</v>
      </c>
      <c r="G169" s="234" t="s">
        <v>57</v>
      </c>
      <c r="H169" s="236" t="s">
        <v>370</v>
      </c>
      <c r="I169" s="237">
        <v>1</v>
      </c>
      <c r="J169" s="234" t="s">
        <v>57</v>
      </c>
      <c r="K169" s="234" t="s">
        <v>2</v>
      </c>
      <c r="L169" s="234">
        <v>9500</v>
      </c>
      <c r="M169" s="238">
        <v>44469</v>
      </c>
      <c r="N169" s="237">
        <v>5</v>
      </c>
      <c r="O169" s="239">
        <v>0.02</v>
      </c>
      <c r="P169" s="240">
        <v>10883.111480865224</v>
      </c>
    </row>
    <row r="170" spans="1:16" ht="11.25" customHeight="1" x14ac:dyDescent="0.25">
      <c r="A170" s="27"/>
      <c r="B170" s="232">
        <v>455</v>
      </c>
      <c r="C170" s="233" t="s">
        <v>326</v>
      </c>
      <c r="D170" s="234" t="s">
        <v>327</v>
      </c>
      <c r="E170" s="234" t="s">
        <v>57</v>
      </c>
      <c r="F170" s="235" t="s">
        <v>58</v>
      </c>
      <c r="G170" s="234" t="s">
        <v>57</v>
      </c>
      <c r="H170" s="236" t="s">
        <v>370</v>
      </c>
      <c r="I170" s="237">
        <v>1</v>
      </c>
      <c r="J170" s="234" t="s">
        <v>57</v>
      </c>
      <c r="K170" s="234" t="s">
        <v>2</v>
      </c>
      <c r="L170" s="234">
        <v>8000</v>
      </c>
      <c r="M170" s="238">
        <v>45108</v>
      </c>
      <c r="N170" s="237">
        <v>5</v>
      </c>
      <c r="O170" s="239" t="s">
        <v>58</v>
      </c>
      <c r="P170" s="240">
        <v>8220.8955223880585</v>
      </c>
    </row>
    <row r="171" spans="1:16" ht="11.25" customHeight="1" x14ac:dyDescent="0.25">
      <c r="A171" s="27"/>
      <c r="B171" s="232">
        <v>457</v>
      </c>
      <c r="C171" s="233" t="s">
        <v>328</v>
      </c>
      <c r="D171" s="234" t="s">
        <v>89</v>
      </c>
      <c r="E171" s="234" t="s">
        <v>57</v>
      </c>
      <c r="F171" s="235" t="s">
        <v>58</v>
      </c>
      <c r="G171" s="234" t="s">
        <v>57</v>
      </c>
      <c r="H171" s="236" t="s">
        <v>370</v>
      </c>
      <c r="I171" s="237">
        <v>1</v>
      </c>
      <c r="J171" s="234" t="s">
        <v>57</v>
      </c>
      <c r="K171" s="234" t="s">
        <v>2</v>
      </c>
      <c r="L171" s="234">
        <v>3500</v>
      </c>
      <c r="M171" s="238">
        <v>44013</v>
      </c>
      <c r="N171" s="237">
        <v>5</v>
      </c>
      <c r="O171" s="239">
        <v>0.03</v>
      </c>
      <c r="P171" s="240">
        <v>4201.8308631211858</v>
      </c>
    </row>
    <row r="172" spans="1:16" ht="11.25" customHeight="1" x14ac:dyDescent="0.25">
      <c r="A172" s="27"/>
      <c r="B172" s="232">
        <v>459</v>
      </c>
      <c r="C172" s="233" t="s">
        <v>329</v>
      </c>
      <c r="D172" s="234" t="s">
        <v>135</v>
      </c>
      <c r="E172" s="234" t="s">
        <v>57</v>
      </c>
      <c r="F172" s="235" t="s">
        <v>59</v>
      </c>
      <c r="G172" s="234" t="s">
        <v>59</v>
      </c>
      <c r="H172" s="236" t="s">
        <v>370</v>
      </c>
      <c r="I172" s="237">
        <v>1</v>
      </c>
      <c r="J172" s="234" t="s">
        <v>57</v>
      </c>
      <c r="K172" s="234" t="s">
        <v>8</v>
      </c>
      <c r="L172" s="234">
        <v>20866.93</v>
      </c>
      <c r="M172" s="238">
        <v>45170</v>
      </c>
      <c r="N172" s="237">
        <v>5</v>
      </c>
      <c r="O172" s="239">
        <v>0.03</v>
      </c>
      <c r="P172" s="240">
        <v>21158.882628865973</v>
      </c>
    </row>
    <row r="173" spans="1:16" ht="11.25" customHeight="1" x14ac:dyDescent="0.25">
      <c r="A173" s="27"/>
      <c r="B173" s="232">
        <v>462</v>
      </c>
      <c r="C173" s="233" t="s">
        <v>330</v>
      </c>
      <c r="D173" s="234" t="s">
        <v>235</v>
      </c>
      <c r="E173" s="234" t="s">
        <v>57</v>
      </c>
      <c r="F173" s="235" t="s">
        <v>59</v>
      </c>
      <c r="G173" s="234" t="s">
        <v>57</v>
      </c>
      <c r="H173" s="236" t="s">
        <v>370</v>
      </c>
      <c r="I173" s="237">
        <v>1</v>
      </c>
      <c r="J173" s="234" t="s">
        <v>57</v>
      </c>
      <c r="K173" s="234" t="s">
        <v>2</v>
      </c>
      <c r="L173" s="234">
        <v>10000</v>
      </c>
      <c r="M173" s="238">
        <v>44774</v>
      </c>
      <c r="N173" s="237">
        <v>5</v>
      </c>
      <c r="O173" s="239">
        <v>0.03</v>
      </c>
      <c r="P173" s="240">
        <v>10954.653937947494</v>
      </c>
    </row>
    <row r="174" spans="1:16" ht="11.25" customHeight="1" x14ac:dyDescent="0.25">
      <c r="A174" s="27"/>
      <c r="B174" s="232">
        <v>464</v>
      </c>
      <c r="C174" s="233" t="s">
        <v>331</v>
      </c>
      <c r="D174" s="234" t="s">
        <v>332</v>
      </c>
      <c r="E174" s="234" t="s">
        <v>57</v>
      </c>
      <c r="F174" s="235" t="s">
        <v>59</v>
      </c>
      <c r="G174" s="234" t="s">
        <v>57</v>
      </c>
      <c r="H174" s="236" t="s">
        <v>370</v>
      </c>
      <c r="I174" s="237">
        <v>1</v>
      </c>
      <c r="J174" s="234" t="s">
        <v>57</v>
      </c>
      <c r="K174" s="234" t="s">
        <v>0</v>
      </c>
      <c r="L174" s="234">
        <v>43659</v>
      </c>
      <c r="M174" s="238">
        <v>44601</v>
      </c>
      <c r="N174" s="237">
        <v>5</v>
      </c>
      <c r="O174" s="239">
        <v>0</v>
      </c>
      <c r="P174" s="240">
        <v>49439.509046052633</v>
      </c>
    </row>
    <row r="175" spans="1:16" ht="11.25" customHeight="1" x14ac:dyDescent="0.25">
      <c r="A175" s="27"/>
      <c r="B175" s="232">
        <v>468</v>
      </c>
      <c r="C175" s="233" t="s">
        <v>333</v>
      </c>
      <c r="D175" s="234" t="s">
        <v>334</v>
      </c>
      <c r="E175" s="234" t="s">
        <v>57</v>
      </c>
      <c r="F175" s="235" t="s">
        <v>58</v>
      </c>
      <c r="G175" s="234" t="s">
        <v>57</v>
      </c>
      <c r="H175" s="236" t="s">
        <v>370</v>
      </c>
      <c r="I175" s="237">
        <v>1</v>
      </c>
      <c r="J175" s="234" t="s">
        <v>57</v>
      </c>
      <c r="K175" s="234" t="s">
        <v>0</v>
      </c>
      <c r="L175" s="234">
        <v>36722</v>
      </c>
      <c r="M175" s="238">
        <v>44268</v>
      </c>
      <c r="N175" s="237">
        <v>5</v>
      </c>
      <c r="O175" s="239">
        <v>0</v>
      </c>
      <c r="P175" s="240">
        <v>42671.893670886078</v>
      </c>
    </row>
    <row r="176" spans="1:16" ht="11.25" customHeight="1" x14ac:dyDescent="0.25">
      <c r="A176" s="27"/>
      <c r="B176" s="232">
        <v>469</v>
      </c>
      <c r="C176" s="233" t="s">
        <v>335</v>
      </c>
      <c r="D176" s="234" t="s">
        <v>300</v>
      </c>
      <c r="E176" s="234" t="s">
        <v>57</v>
      </c>
      <c r="F176" s="235" t="s">
        <v>58</v>
      </c>
      <c r="G176" s="234" t="s">
        <v>57</v>
      </c>
      <c r="H176" s="236" t="s">
        <v>370</v>
      </c>
      <c r="I176" s="237">
        <v>1</v>
      </c>
      <c r="J176" s="234" t="s">
        <v>57</v>
      </c>
      <c r="K176" s="234" t="s">
        <v>2</v>
      </c>
      <c r="L176" s="234">
        <v>12500</v>
      </c>
      <c r="M176" s="238">
        <v>44657</v>
      </c>
      <c r="N176" s="237">
        <v>5</v>
      </c>
      <c r="O176" s="239">
        <v>0.02</v>
      </c>
      <c r="P176" s="240">
        <v>13914.713015359739</v>
      </c>
    </row>
    <row r="177" spans="1:16" ht="11.25" customHeight="1" x14ac:dyDescent="0.25">
      <c r="A177" s="27"/>
      <c r="B177" s="232">
        <v>471</v>
      </c>
      <c r="C177" s="233" t="s">
        <v>336</v>
      </c>
      <c r="D177" s="234" t="s">
        <v>149</v>
      </c>
      <c r="E177" s="234" t="s">
        <v>57</v>
      </c>
      <c r="F177" s="235" t="s">
        <v>58</v>
      </c>
      <c r="G177" s="234" t="s">
        <v>57</v>
      </c>
      <c r="H177" s="236" t="s">
        <v>370</v>
      </c>
      <c r="I177" s="237">
        <v>1</v>
      </c>
      <c r="J177" s="234" t="s">
        <v>57</v>
      </c>
      <c r="K177" s="234" t="s">
        <v>2</v>
      </c>
      <c r="L177" s="234">
        <v>3000</v>
      </c>
      <c r="M177" s="238">
        <v>44743</v>
      </c>
      <c r="N177" s="237">
        <v>5</v>
      </c>
      <c r="O177" s="239">
        <v>0.03</v>
      </c>
      <c r="P177" s="240">
        <v>3286.3961813842479</v>
      </c>
    </row>
    <row r="178" spans="1:16" ht="11.25" customHeight="1" x14ac:dyDescent="0.25">
      <c r="A178" s="27"/>
      <c r="B178" s="232">
        <v>473</v>
      </c>
      <c r="C178" s="233" t="s">
        <v>337</v>
      </c>
      <c r="D178" s="234" t="s">
        <v>288</v>
      </c>
      <c r="E178" s="234" t="s">
        <v>57</v>
      </c>
      <c r="F178" s="235" t="s">
        <v>58</v>
      </c>
      <c r="G178" s="234" t="s">
        <v>57</v>
      </c>
      <c r="H178" s="236" t="s">
        <v>370</v>
      </c>
      <c r="I178" s="237">
        <v>1</v>
      </c>
      <c r="J178" s="234" t="s">
        <v>57</v>
      </c>
      <c r="K178" s="234" t="s">
        <v>2</v>
      </c>
      <c r="L178" s="234">
        <v>671.96</v>
      </c>
      <c r="M178" s="238">
        <v>44197</v>
      </c>
      <c r="N178" s="237">
        <v>5</v>
      </c>
      <c r="O178" s="239">
        <v>0.03</v>
      </c>
      <c r="P178" s="240">
        <v>784.14315254237283</v>
      </c>
    </row>
    <row r="179" spans="1:16" ht="11.25" customHeight="1" x14ac:dyDescent="0.25">
      <c r="A179" s="27"/>
      <c r="B179" s="232">
        <v>475</v>
      </c>
      <c r="C179" s="233" t="s">
        <v>338</v>
      </c>
      <c r="D179" s="234" t="s">
        <v>173</v>
      </c>
      <c r="E179" s="234" t="s">
        <v>57</v>
      </c>
      <c r="F179" s="235" t="s">
        <v>58</v>
      </c>
      <c r="G179" s="234" t="s">
        <v>57</v>
      </c>
      <c r="H179" s="236" t="s">
        <v>370</v>
      </c>
      <c r="I179" s="237">
        <v>1</v>
      </c>
      <c r="J179" s="234" t="s">
        <v>57</v>
      </c>
      <c r="K179" s="234" t="s">
        <v>2</v>
      </c>
      <c r="L179" s="234">
        <v>1656.12</v>
      </c>
      <c r="M179" s="238">
        <v>44378</v>
      </c>
      <c r="N179" s="237">
        <v>5</v>
      </c>
      <c r="O179" s="239">
        <v>0.02</v>
      </c>
      <c r="P179" s="240">
        <v>1909.9474371859294</v>
      </c>
    </row>
    <row r="180" spans="1:16" ht="11.25" customHeight="1" x14ac:dyDescent="0.25">
      <c r="A180" s="27"/>
      <c r="B180" s="232">
        <v>476</v>
      </c>
      <c r="C180" s="233" t="s">
        <v>339</v>
      </c>
      <c r="D180" s="234" t="s">
        <v>174</v>
      </c>
      <c r="E180" s="234" t="s">
        <v>57</v>
      </c>
      <c r="F180" s="235" t="s">
        <v>58</v>
      </c>
      <c r="G180" s="234" t="s">
        <v>57</v>
      </c>
      <c r="H180" s="236" t="s">
        <v>370</v>
      </c>
      <c r="I180" s="237">
        <v>1</v>
      </c>
      <c r="J180" s="234" t="s">
        <v>57</v>
      </c>
      <c r="K180" s="234" t="s">
        <v>1</v>
      </c>
      <c r="L180" s="234">
        <v>13911.29</v>
      </c>
      <c r="M180" s="238">
        <v>44470</v>
      </c>
      <c r="N180" s="237">
        <v>5</v>
      </c>
      <c r="O180" s="239">
        <v>0.03</v>
      </c>
      <c r="P180" s="240">
        <v>15936.644201331113</v>
      </c>
    </row>
    <row r="181" spans="1:16" ht="11.25" customHeight="1" x14ac:dyDescent="0.25">
      <c r="A181" s="27"/>
      <c r="B181" s="232">
        <v>481</v>
      </c>
      <c r="C181" s="233" t="s">
        <v>340</v>
      </c>
      <c r="D181" s="234" t="s">
        <v>113</v>
      </c>
      <c r="E181" s="234" t="s">
        <v>57</v>
      </c>
      <c r="F181" s="235" t="s">
        <v>57</v>
      </c>
      <c r="G181" s="234" t="s">
        <v>59</v>
      </c>
      <c r="H181" s="236" t="s">
        <v>370</v>
      </c>
      <c r="I181" s="237">
        <v>1</v>
      </c>
      <c r="J181" s="234" t="s">
        <v>57</v>
      </c>
      <c r="K181" s="234" t="s">
        <v>8</v>
      </c>
      <c r="L181" s="234">
        <v>41579.56</v>
      </c>
      <c r="M181" s="238">
        <v>44287</v>
      </c>
      <c r="N181" s="237">
        <v>5</v>
      </c>
      <c r="O181" s="239">
        <v>0.05</v>
      </c>
      <c r="P181" s="240">
        <v>48316.501367088604</v>
      </c>
    </row>
    <row r="182" spans="1:16" ht="11.25" customHeight="1" x14ac:dyDescent="0.25">
      <c r="A182" s="27"/>
      <c r="B182" s="232">
        <v>486</v>
      </c>
      <c r="C182" s="233" t="s">
        <v>341</v>
      </c>
      <c r="D182" s="234" t="s">
        <v>342</v>
      </c>
      <c r="E182" s="234" t="s">
        <v>57</v>
      </c>
      <c r="F182" s="235" t="s">
        <v>58</v>
      </c>
      <c r="G182" s="234" t="s">
        <v>57</v>
      </c>
      <c r="H182" s="236" t="s">
        <v>370</v>
      </c>
      <c r="I182" s="237">
        <v>1</v>
      </c>
      <c r="J182" s="234" t="s">
        <v>57</v>
      </c>
      <c r="K182" s="234" t="s">
        <v>2</v>
      </c>
      <c r="L182" s="234">
        <v>4637.1000000000004</v>
      </c>
      <c r="M182" s="238">
        <v>44378</v>
      </c>
      <c r="N182" s="237">
        <v>5</v>
      </c>
      <c r="O182" s="239">
        <v>0.03</v>
      </c>
      <c r="P182" s="240">
        <v>5347.8113065326634</v>
      </c>
    </row>
    <row r="183" spans="1:16" ht="11.25" customHeight="1" x14ac:dyDescent="0.25">
      <c r="A183" s="27"/>
      <c r="B183" s="232">
        <v>490</v>
      </c>
      <c r="C183" s="233" t="s">
        <v>343</v>
      </c>
      <c r="D183" s="234" t="s">
        <v>235</v>
      </c>
      <c r="E183" s="234" t="s">
        <v>57</v>
      </c>
      <c r="F183" s="235" t="s">
        <v>58</v>
      </c>
      <c r="G183" s="234" t="s">
        <v>57</v>
      </c>
      <c r="H183" s="236" t="s">
        <v>370</v>
      </c>
      <c r="I183" s="237">
        <v>1</v>
      </c>
      <c r="J183" s="234" t="s">
        <v>57</v>
      </c>
      <c r="K183" s="234" t="s">
        <v>2</v>
      </c>
      <c r="L183" s="234">
        <v>9000</v>
      </c>
      <c r="M183" s="238">
        <v>44405</v>
      </c>
      <c r="N183" s="237">
        <v>5</v>
      </c>
      <c r="O183" s="239">
        <v>0.02</v>
      </c>
      <c r="P183" s="240">
        <v>10379.396984924622</v>
      </c>
    </row>
    <row r="184" spans="1:16" ht="11.25" customHeight="1" x14ac:dyDescent="0.25">
      <c r="A184" s="27"/>
      <c r="B184" s="232">
        <v>491</v>
      </c>
      <c r="C184" s="233" t="s">
        <v>344</v>
      </c>
      <c r="D184" s="234" t="s">
        <v>97</v>
      </c>
      <c r="E184" s="234" t="s">
        <v>57</v>
      </c>
      <c r="F184" s="235" t="s">
        <v>58</v>
      </c>
      <c r="G184" s="234" t="s">
        <v>57</v>
      </c>
      <c r="H184" s="236" t="s">
        <v>370</v>
      </c>
      <c r="I184" s="237">
        <v>1</v>
      </c>
      <c r="J184" s="234" t="s">
        <v>57</v>
      </c>
      <c r="K184" s="234" t="s">
        <v>2</v>
      </c>
      <c r="L184" s="234">
        <v>2000</v>
      </c>
      <c r="M184" s="238">
        <v>44958</v>
      </c>
      <c r="N184" s="237">
        <v>5</v>
      </c>
      <c r="O184" s="239">
        <v>0.03</v>
      </c>
      <c r="P184" s="240">
        <v>2103.8961038961033</v>
      </c>
    </row>
    <row r="185" spans="1:16" ht="11.25" customHeight="1" x14ac:dyDescent="0.25">
      <c r="A185" s="27"/>
      <c r="B185" s="232">
        <v>492</v>
      </c>
      <c r="C185" s="233" t="s">
        <v>345</v>
      </c>
      <c r="D185" s="234" t="s">
        <v>184</v>
      </c>
      <c r="E185" s="234" t="s">
        <v>57</v>
      </c>
      <c r="F185" s="235" t="s">
        <v>58</v>
      </c>
      <c r="G185" s="234" t="s">
        <v>57</v>
      </c>
      <c r="H185" s="236" t="s">
        <v>370</v>
      </c>
      <c r="I185" s="237">
        <v>1</v>
      </c>
      <c r="J185" s="234" t="s">
        <v>57</v>
      </c>
      <c r="K185" s="234" t="s">
        <v>2</v>
      </c>
      <c r="L185" s="234">
        <v>7500</v>
      </c>
      <c r="M185" s="238">
        <v>44378</v>
      </c>
      <c r="N185" s="237">
        <v>5</v>
      </c>
      <c r="O185" s="239">
        <v>0.03</v>
      </c>
      <c r="P185" s="240">
        <v>8649.4974874371856</v>
      </c>
    </row>
    <row r="186" spans="1:16" ht="11.25" customHeight="1" x14ac:dyDescent="0.25">
      <c r="A186" s="27"/>
      <c r="B186" s="232">
        <v>494</v>
      </c>
      <c r="C186" s="233" t="s">
        <v>346</v>
      </c>
      <c r="D186" s="234" t="s">
        <v>175</v>
      </c>
      <c r="E186" s="234" t="s">
        <v>57</v>
      </c>
      <c r="F186" s="235" t="s">
        <v>58</v>
      </c>
      <c r="G186" s="234" t="s">
        <v>57</v>
      </c>
      <c r="H186" s="236" t="s">
        <v>370</v>
      </c>
      <c r="I186" s="237">
        <v>1</v>
      </c>
      <c r="J186" s="234" t="s">
        <v>57</v>
      </c>
      <c r="K186" s="234" t="s">
        <v>2</v>
      </c>
      <c r="L186" s="234">
        <v>500</v>
      </c>
      <c r="M186" s="238">
        <v>44013</v>
      </c>
      <c r="N186" s="237">
        <v>5</v>
      </c>
      <c r="O186" s="239">
        <v>0.02</v>
      </c>
      <c r="P186" s="240">
        <v>600.26155187445511</v>
      </c>
    </row>
    <row r="187" spans="1:16" ht="11.25" customHeight="1" x14ac:dyDescent="0.25">
      <c r="A187" s="27"/>
      <c r="B187" s="232">
        <v>496</v>
      </c>
      <c r="C187" s="233" t="s">
        <v>347</v>
      </c>
      <c r="D187" s="234" t="s">
        <v>85</v>
      </c>
      <c r="E187" s="234" t="s">
        <v>57</v>
      </c>
      <c r="F187" s="235" t="s">
        <v>59</v>
      </c>
      <c r="G187" s="234" t="s">
        <v>57</v>
      </c>
      <c r="H187" s="236" t="s">
        <v>370</v>
      </c>
      <c r="I187" s="237">
        <v>1</v>
      </c>
      <c r="J187" s="234" t="s">
        <v>57</v>
      </c>
      <c r="K187" s="234" t="s">
        <v>2</v>
      </c>
      <c r="L187" s="234">
        <v>17389.11</v>
      </c>
      <c r="M187" s="238">
        <v>44378</v>
      </c>
      <c r="N187" s="237">
        <v>5</v>
      </c>
      <c r="O187" s="239">
        <v>0.03</v>
      </c>
      <c r="P187" s="240">
        <v>20054.275100502513</v>
      </c>
    </row>
    <row r="188" spans="1:16" ht="11.25" customHeight="1" x14ac:dyDescent="0.25">
      <c r="A188" s="31"/>
      <c r="B188" s="232">
        <v>499</v>
      </c>
      <c r="C188" s="233" t="s">
        <v>348</v>
      </c>
      <c r="D188" s="234" t="s">
        <v>85</v>
      </c>
      <c r="E188" s="234" t="s">
        <v>57</v>
      </c>
      <c r="F188" s="235" t="s">
        <v>59</v>
      </c>
      <c r="G188" s="234" t="s">
        <v>57</v>
      </c>
      <c r="H188" s="236" t="s">
        <v>370</v>
      </c>
      <c r="I188" s="237">
        <v>1</v>
      </c>
      <c r="J188" s="234" t="s">
        <v>57</v>
      </c>
      <c r="K188" s="234" t="s">
        <v>2</v>
      </c>
      <c r="L188" s="234">
        <v>16809.47</v>
      </c>
      <c r="M188" s="238">
        <v>44378</v>
      </c>
      <c r="N188" s="237">
        <v>5</v>
      </c>
      <c r="O188" s="239">
        <v>0.03</v>
      </c>
      <c r="P188" s="240">
        <v>19385.795804020101</v>
      </c>
    </row>
    <row r="189" spans="1:16" ht="11.25" customHeight="1" x14ac:dyDescent="0.25">
      <c r="A189" s="27"/>
      <c r="B189" s="232">
        <v>501</v>
      </c>
      <c r="C189" s="233" t="s">
        <v>349</v>
      </c>
      <c r="D189" s="234" t="s">
        <v>84</v>
      </c>
      <c r="E189" s="234" t="s">
        <v>57</v>
      </c>
      <c r="F189" s="235" t="s">
        <v>58</v>
      </c>
      <c r="G189" s="234" t="s">
        <v>57</v>
      </c>
      <c r="H189" s="236" t="s">
        <v>370</v>
      </c>
      <c r="I189" s="237">
        <v>1</v>
      </c>
      <c r="J189" s="234" t="s">
        <v>57</v>
      </c>
      <c r="K189" s="234" t="s">
        <v>1</v>
      </c>
      <c r="L189" s="234">
        <v>62386.66</v>
      </c>
      <c r="M189" s="238">
        <v>44013</v>
      </c>
      <c r="N189" s="237">
        <v>5</v>
      </c>
      <c r="O189" s="239">
        <v>0.05</v>
      </c>
      <c r="P189" s="240">
        <v>74896.626695727988</v>
      </c>
    </row>
    <row r="190" spans="1:16" ht="11.25" customHeight="1" x14ac:dyDescent="0.25">
      <c r="A190" s="27"/>
      <c r="B190" s="232">
        <v>502</v>
      </c>
      <c r="C190" s="233" t="s">
        <v>350</v>
      </c>
      <c r="D190" s="234" t="s">
        <v>84</v>
      </c>
      <c r="E190" s="234" t="s">
        <v>57</v>
      </c>
      <c r="F190" s="235" t="s">
        <v>58</v>
      </c>
      <c r="G190" s="234" t="s">
        <v>57</v>
      </c>
      <c r="H190" s="236" t="s">
        <v>370</v>
      </c>
      <c r="I190" s="237">
        <v>1</v>
      </c>
      <c r="J190" s="234" t="s">
        <v>57</v>
      </c>
      <c r="K190" s="234" t="s">
        <v>1</v>
      </c>
      <c r="L190" s="234">
        <v>30789.08</v>
      </c>
      <c r="M190" s="238">
        <v>44013</v>
      </c>
      <c r="N190" s="237">
        <v>5</v>
      </c>
      <c r="O190" s="239">
        <v>0.04</v>
      </c>
      <c r="P190" s="240">
        <v>36963.0018831735</v>
      </c>
    </row>
    <row r="191" spans="1:16" ht="11.25" customHeight="1" x14ac:dyDescent="0.25">
      <c r="A191" s="27"/>
      <c r="B191" s="232">
        <v>503</v>
      </c>
      <c r="C191" s="233" t="s">
        <v>351</v>
      </c>
      <c r="D191" s="234" t="s">
        <v>294</v>
      </c>
      <c r="E191" s="234" t="s">
        <v>57</v>
      </c>
      <c r="F191" s="235" t="s">
        <v>58</v>
      </c>
      <c r="G191" s="234" t="s">
        <v>57</v>
      </c>
      <c r="H191" s="236" t="s">
        <v>370</v>
      </c>
      <c r="I191" s="237">
        <v>1</v>
      </c>
      <c r="J191" s="234" t="s">
        <v>57</v>
      </c>
      <c r="K191" s="234" t="s">
        <v>2</v>
      </c>
      <c r="L191" s="234">
        <v>452.56</v>
      </c>
      <c r="M191" s="238">
        <v>44378</v>
      </c>
      <c r="N191" s="237">
        <v>5</v>
      </c>
      <c r="O191" s="239">
        <v>0</v>
      </c>
      <c r="P191" s="240">
        <v>521.92221105527631</v>
      </c>
    </row>
    <row r="192" spans="1:16" ht="11.25" customHeight="1" x14ac:dyDescent="0.25">
      <c r="A192" s="27"/>
      <c r="B192" s="232">
        <v>508</v>
      </c>
      <c r="C192" s="233" t="s">
        <v>352</v>
      </c>
      <c r="D192" s="234" t="s">
        <v>113</v>
      </c>
      <c r="E192" s="234" t="s">
        <v>57</v>
      </c>
      <c r="F192" s="235" t="s">
        <v>57</v>
      </c>
      <c r="G192" s="234" t="s">
        <v>59</v>
      </c>
      <c r="H192" s="236" t="s">
        <v>370</v>
      </c>
      <c r="I192" s="237">
        <v>1</v>
      </c>
      <c r="J192" s="234" t="s">
        <v>57</v>
      </c>
      <c r="K192" s="234" t="s">
        <v>8</v>
      </c>
      <c r="L192" s="234">
        <v>52167.33</v>
      </c>
      <c r="M192" s="238">
        <v>45139</v>
      </c>
      <c r="N192" s="237">
        <v>5</v>
      </c>
      <c r="O192" s="239">
        <v>0.03</v>
      </c>
      <c r="P192" s="240">
        <v>53607.771201492535</v>
      </c>
    </row>
    <row r="193" spans="1:16" ht="11.25" customHeight="1" x14ac:dyDescent="0.25">
      <c r="A193" s="27"/>
      <c r="B193" s="232">
        <v>509</v>
      </c>
      <c r="C193" s="233" t="s">
        <v>353</v>
      </c>
      <c r="D193" s="234" t="s">
        <v>294</v>
      </c>
      <c r="E193" s="234" t="s">
        <v>57</v>
      </c>
      <c r="F193" s="235" t="s">
        <v>58</v>
      </c>
      <c r="G193" s="234" t="s">
        <v>57</v>
      </c>
      <c r="H193" s="236" t="s">
        <v>370</v>
      </c>
      <c r="I193" s="237">
        <v>1</v>
      </c>
      <c r="J193" s="234" t="s">
        <v>57</v>
      </c>
      <c r="K193" s="234" t="s">
        <v>2</v>
      </c>
      <c r="L193" s="234">
        <v>1104.08</v>
      </c>
      <c r="M193" s="238">
        <v>44378</v>
      </c>
      <c r="N193" s="237">
        <v>5</v>
      </c>
      <c r="O193" s="239">
        <v>0.02</v>
      </c>
      <c r="P193" s="240">
        <v>1273.2982914572863</v>
      </c>
    </row>
    <row r="194" spans="1:16" ht="11.25" customHeight="1" x14ac:dyDescent="0.25">
      <c r="A194" s="27"/>
      <c r="B194" s="232">
        <v>511</v>
      </c>
      <c r="C194" s="233" t="s">
        <v>354</v>
      </c>
      <c r="D194" s="234" t="s">
        <v>75</v>
      </c>
      <c r="E194" s="234" t="s">
        <v>57</v>
      </c>
      <c r="F194" s="235" t="s">
        <v>59</v>
      </c>
      <c r="G194" s="234" t="s">
        <v>57</v>
      </c>
      <c r="H194" s="236" t="s">
        <v>370</v>
      </c>
      <c r="I194" s="237">
        <v>1</v>
      </c>
      <c r="J194" s="234" t="s">
        <v>57</v>
      </c>
      <c r="K194" s="234" t="s">
        <v>2</v>
      </c>
      <c r="L194" s="234">
        <v>4525.63</v>
      </c>
      <c r="M194" s="238">
        <v>44348</v>
      </c>
      <c r="N194" s="237">
        <v>5</v>
      </c>
      <c r="O194" s="239">
        <v>2.5000000000000001E-2</v>
      </c>
      <c r="P194" s="240">
        <v>5219.2567085427136</v>
      </c>
    </row>
    <row r="195" spans="1:16" ht="11.25" customHeight="1" x14ac:dyDescent="0.25">
      <c r="A195" s="27"/>
      <c r="B195" s="232">
        <v>513</v>
      </c>
      <c r="C195" s="233" t="s">
        <v>356</v>
      </c>
      <c r="D195" s="234" t="s">
        <v>109</v>
      </c>
      <c r="E195" s="234" t="s">
        <v>57</v>
      </c>
      <c r="F195" s="235" t="s">
        <v>58</v>
      </c>
      <c r="G195" s="234" t="s">
        <v>57</v>
      </c>
      <c r="H195" s="236" t="s">
        <v>370</v>
      </c>
      <c r="I195" s="237">
        <v>1</v>
      </c>
      <c r="J195" s="234" t="s">
        <v>57</v>
      </c>
      <c r="K195" s="234" t="s">
        <v>2</v>
      </c>
      <c r="L195" s="234">
        <v>10182</v>
      </c>
      <c r="M195" s="238">
        <v>44053</v>
      </c>
      <c r="N195" s="237">
        <v>5</v>
      </c>
      <c r="O195" s="239">
        <v>2.5000000000000001E-2</v>
      </c>
      <c r="P195" s="240">
        <v>12223.726242371404</v>
      </c>
    </row>
    <row r="196" spans="1:16" ht="11.25" customHeight="1" x14ac:dyDescent="0.25">
      <c r="A196" s="32"/>
      <c r="B196" s="232">
        <v>514</v>
      </c>
      <c r="C196" s="233" t="s">
        <v>357</v>
      </c>
      <c r="D196" s="234" t="s">
        <v>271</v>
      </c>
      <c r="E196" s="234" t="s">
        <v>57</v>
      </c>
      <c r="F196" s="235" t="s">
        <v>58</v>
      </c>
      <c r="G196" s="234" t="s">
        <v>57</v>
      </c>
      <c r="H196" s="236" t="s">
        <v>370</v>
      </c>
      <c r="I196" s="237">
        <v>1</v>
      </c>
      <c r="J196" s="234" t="s">
        <v>57</v>
      </c>
      <c r="K196" s="234" t="s">
        <v>2</v>
      </c>
      <c r="L196" s="234">
        <v>3000</v>
      </c>
      <c r="M196" s="238">
        <v>45069</v>
      </c>
      <c r="N196" s="237">
        <v>5</v>
      </c>
      <c r="O196" s="239">
        <v>0.02</v>
      </c>
      <c r="P196" s="240">
        <v>3113.0369253956292</v>
      </c>
    </row>
    <row r="197" spans="1:16" ht="11.25" customHeight="1" x14ac:dyDescent="0.25">
      <c r="A197" s="27"/>
      <c r="B197" s="232">
        <v>515</v>
      </c>
      <c r="C197" s="233" t="s">
        <v>358</v>
      </c>
      <c r="D197" s="234" t="s">
        <v>111</v>
      </c>
      <c r="E197" s="234" t="s">
        <v>57</v>
      </c>
      <c r="F197" s="235" t="s">
        <v>58</v>
      </c>
      <c r="G197" s="234" t="s">
        <v>57</v>
      </c>
      <c r="H197" s="236" t="s">
        <v>370</v>
      </c>
      <c r="I197" s="237">
        <v>1</v>
      </c>
      <c r="J197" s="234" t="s">
        <v>57</v>
      </c>
      <c r="K197" s="234" t="s">
        <v>2</v>
      </c>
      <c r="L197" s="234">
        <v>8832.65</v>
      </c>
      <c r="M197" s="238">
        <v>44738</v>
      </c>
      <c r="N197" s="237">
        <v>5</v>
      </c>
      <c r="O197" s="239">
        <v>0.02</v>
      </c>
      <c r="P197" s="240">
        <v>9675.8624105011932</v>
      </c>
    </row>
    <row r="198" spans="1:16" ht="11.25" customHeight="1" x14ac:dyDescent="0.25">
      <c r="A198" s="27"/>
      <c r="B198" s="232">
        <v>517</v>
      </c>
      <c r="C198" s="233" t="s">
        <v>359</v>
      </c>
      <c r="D198" s="234" t="s">
        <v>258</v>
      </c>
      <c r="E198" s="234" t="s">
        <v>57</v>
      </c>
      <c r="F198" s="235" t="s">
        <v>58</v>
      </c>
      <c r="G198" s="234" t="s">
        <v>57</v>
      </c>
      <c r="H198" s="236" t="s">
        <v>370</v>
      </c>
      <c r="I198" s="237">
        <v>1</v>
      </c>
      <c r="J198" s="234" t="s">
        <v>57</v>
      </c>
      <c r="K198" s="234" t="s">
        <v>1</v>
      </c>
      <c r="L198" s="234">
        <v>20000</v>
      </c>
      <c r="M198" s="238">
        <v>44383</v>
      </c>
      <c r="N198" s="237">
        <v>5</v>
      </c>
      <c r="O198" s="239">
        <v>2.5000000000000001E-2</v>
      </c>
      <c r="P198" s="240">
        <v>23065.326633165827</v>
      </c>
    </row>
    <row r="199" spans="1:16" ht="11.25" customHeight="1" x14ac:dyDescent="0.25">
      <c r="A199" s="27"/>
      <c r="B199" s="232">
        <v>519</v>
      </c>
      <c r="C199" s="233" t="s">
        <v>360</v>
      </c>
      <c r="D199" s="234" t="s">
        <v>164</v>
      </c>
      <c r="E199" s="234" t="s">
        <v>57</v>
      </c>
      <c r="F199" s="235" t="s">
        <v>58</v>
      </c>
      <c r="G199" s="234" t="s">
        <v>57</v>
      </c>
      <c r="H199" s="236" t="s">
        <v>370</v>
      </c>
      <c r="I199" s="237">
        <v>1</v>
      </c>
      <c r="J199" s="234" t="s">
        <v>57</v>
      </c>
      <c r="K199" s="234" t="s">
        <v>2</v>
      </c>
      <c r="L199" s="234">
        <v>23369.51</v>
      </c>
      <c r="M199" s="238">
        <v>44296</v>
      </c>
      <c r="N199" s="237">
        <v>5</v>
      </c>
      <c r="O199" s="239">
        <v>0.03</v>
      </c>
      <c r="P199" s="240">
        <v>27155.962253164555</v>
      </c>
    </row>
    <row r="200" spans="1:16" ht="11.25" customHeight="1" x14ac:dyDescent="0.25">
      <c r="A200" s="27"/>
      <c r="B200" s="232">
        <v>520</v>
      </c>
      <c r="C200" s="233" t="s">
        <v>361</v>
      </c>
      <c r="D200" s="234" t="s">
        <v>184</v>
      </c>
      <c r="E200" s="234" t="s">
        <v>57</v>
      </c>
      <c r="F200" s="235" t="s">
        <v>58</v>
      </c>
      <c r="G200" s="234" t="s">
        <v>58</v>
      </c>
      <c r="H200" s="236" t="s">
        <v>370</v>
      </c>
      <c r="I200" s="237">
        <v>1</v>
      </c>
      <c r="J200" s="234" t="s">
        <v>57</v>
      </c>
      <c r="K200" s="234" t="s">
        <v>0</v>
      </c>
      <c r="L200" s="234">
        <v>8114.92</v>
      </c>
      <c r="M200" s="238">
        <v>44013</v>
      </c>
      <c r="N200" s="237">
        <v>5</v>
      </c>
      <c r="O200" s="239">
        <v>0.03</v>
      </c>
      <c r="P200" s="240">
        <v>9742.1489450741065</v>
      </c>
    </row>
    <row r="201" spans="1:16" ht="11.25" customHeight="1" x14ac:dyDescent="0.25">
      <c r="A201" s="27"/>
      <c r="B201" s="232">
        <v>521</v>
      </c>
      <c r="C201" s="233" t="s">
        <v>362</v>
      </c>
      <c r="D201" s="234" t="s">
        <v>111</v>
      </c>
      <c r="E201" s="234" t="s">
        <v>57</v>
      </c>
      <c r="F201" s="235" t="s">
        <v>59</v>
      </c>
      <c r="G201" s="234" t="s">
        <v>57</v>
      </c>
      <c r="H201" s="236" t="s">
        <v>370</v>
      </c>
      <c r="I201" s="237">
        <v>1</v>
      </c>
      <c r="J201" s="234" t="s">
        <v>57</v>
      </c>
      <c r="K201" s="234" t="s">
        <v>2</v>
      </c>
      <c r="L201" s="234">
        <v>15000</v>
      </c>
      <c r="M201" s="238">
        <v>44075</v>
      </c>
      <c r="N201" s="237">
        <v>5</v>
      </c>
      <c r="O201" s="239">
        <v>0.03</v>
      </c>
      <c r="P201" s="240">
        <v>17684.075342465752</v>
      </c>
    </row>
    <row r="202" spans="1:16" ht="11.25" customHeight="1" x14ac:dyDescent="0.25">
      <c r="A202" s="27"/>
      <c r="B202" s="232">
        <v>523</v>
      </c>
      <c r="C202" s="233" t="s">
        <v>363</v>
      </c>
      <c r="D202" s="234" t="s">
        <v>163</v>
      </c>
      <c r="E202" s="234" t="s">
        <v>57</v>
      </c>
      <c r="F202" s="235" t="s">
        <v>59</v>
      </c>
      <c r="G202" s="234" t="s">
        <v>57</v>
      </c>
      <c r="H202" s="236" t="s">
        <v>370</v>
      </c>
      <c r="I202" s="237">
        <v>1</v>
      </c>
      <c r="J202" s="234" t="s">
        <v>57</v>
      </c>
      <c r="K202" s="234" t="s">
        <v>1</v>
      </c>
      <c r="L202" s="234">
        <v>25000</v>
      </c>
      <c r="M202" s="238">
        <v>44958</v>
      </c>
      <c r="N202" s="237">
        <v>5</v>
      </c>
      <c r="O202" s="239" t="s">
        <v>151</v>
      </c>
      <c r="P202" s="240">
        <v>26298.701298701293</v>
      </c>
    </row>
    <row r="203" spans="1:16" ht="11.25" customHeight="1" x14ac:dyDescent="0.25">
      <c r="A203" s="32"/>
      <c r="B203" s="232">
        <v>524</v>
      </c>
      <c r="C203" s="233" t="s">
        <v>364</v>
      </c>
      <c r="D203" s="234" t="s">
        <v>342</v>
      </c>
      <c r="E203" s="234" t="s">
        <v>57</v>
      </c>
      <c r="F203" s="235" t="s">
        <v>58</v>
      </c>
      <c r="G203" s="234" t="s">
        <v>57</v>
      </c>
      <c r="H203" s="236" t="s">
        <v>370</v>
      </c>
      <c r="I203" s="237">
        <v>1</v>
      </c>
      <c r="J203" s="234" t="s">
        <v>57</v>
      </c>
      <c r="K203" s="234" t="s">
        <v>2</v>
      </c>
      <c r="L203" s="234">
        <v>700</v>
      </c>
      <c r="M203" s="238">
        <v>44805</v>
      </c>
      <c r="N203" s="237">
        <v>5</v>
      </c>
      <c r="O203" s="239">
        <v>0.03</v>
      </c>
      <c r="P203" s="240">
        <v>749.53343701399695</v>
      </c>
    </row>
    <row r="204" spans="1:16" ht="11.25" customHeight="1" x14ac:dyDescent="0.25">
      <c r="A204" s="27"/>
      <c r="B204" s="232">
        <v>526</v>
      </c>
      <c r="C204" s="233" t="s">
        <v>365</v>
      </c>
      <c r="D204" s="234" t="s">
        <v>366</v>
      </c>
      <c r="E204" s="234" t="s">
        <v>57</v>
      </c>
      <c r="F204" s="235" t="s">
        <v>58</v>
      </c>
      <c r="G204" s="234" t="s">
        <v>57</v>
      </c>
      <c r="H204" s="236" t="s">
        <v>370</v>
      </c>
      <c r="I204" s="237">
        <v>1</v>
      </c>
      <c r="J204" s="234" t="s">
        <v>57</v>
      </c>
      <c r="K204" s="234" t="s">
        <v>2</v>
      </c>
      <c r="L204" s="234">
        <v>4637.1000000000004</v>
      </c>
      <c r="M204" s="238">
        <v>44835</v>
      </c>
      <c r="N204" s="237">
        <v>5</v>
      </c>
      <c r="O204" s="239">
        <v>0.03</v>
      </c>
      <c r="P204" s="240">
        <v>4965.2307153965794</v>
      </c>
    </row>
    <row r="205" spans="1:16" ht="11.25" customHeight="1" x14ac:dyDescent="0.25">
      <c r="A205" s="27"/>
      <c r="B205" s="232">
        <v>529</v>
      </c>
      <c r="C205" s="233" t="s">
        <v>367</v>
      </c>
      <c r="D205" s="234" t="s">
        <v>84</v>
      </c>
      <c r="E205" s="234" t="s">
        <v>57</v>
      </c>
      <c r="F205" s="235" t="s">
        <v>58</v>
      </c>
      <c r="G205" s="234" t="s">
        <v>57</v>
      </c>
      <c r="H205" s="236" t="s">
        <v>370</v>
      </c>
      <c r="I205" s="237">
        <v>1</v>
      </c>
      <c r="J205" s="234" t="s">
        <v>57</v>
      </c>
      <c r="K205" s="234" t="s">
        <v>1</v>
      </c>
      <c r="L205" s="234">
        <v>16127</v>
      </c>
      <c r="M205" s="238">
        <v>44593</v>
      </c>
      <c r="N205" s="237">
        <v>5</v>
      </c>
      <c r="O205" s="239">
        <v>0.03</v>
      </c>
      <c r="P205" s="240">
        <v>18262.236019736843</v>
      </c>
    </row>
    <row r="206" spans="1:16" ht="11.25" customHeight="1" x14ac:dyDescent="0.25">
      <c r="A206" s="27"/>
      <c r="B206" s="232">
        <v>531</v>
      </c>
      <c r="C206" s="233" t="s">
        <v>368</v>
      </c>
      <c r="D206" s="234" t="s">
        <v>184</v>
      </c>
      <c r="E206" s="234" t="s">
        <v>57</v>
      </c>
      <c r="F206" s="235" t="s">
        <v>58</v>
      </c>
      <c r="G206" s="234" t="s">
        <v>57</v>
      </c>
      <c r="H206" s="236" t="s">
        <v>370</v>
      </c>
      <c r="I206" s="237">
        <v>1</v>
      </c>
      <c r="J206" s="234" t="s">
        <v>57</v>
      </c>
      <c r="K206" s="234" t="s">
        <v>2</v>
      </c>
      <c r="L206" s="234">
        <v>828.06</v>
      </c>
      <c r="M206" s="238">
        <v>44378</v>
      </c>
      <c r="N206" s="237">
        <v>5</v>
      </c>
      <c r="O206" s="239">
        <v>0.02</v>
      </c>
      <c r="P206" s="240">
        <v>954.9737185929647</v>
      </c>
    </row>
    <row r="207" spans="1:16" ht="11.25" customHeight="1" x14ac:dyDescent="0.25">
      <c r="A207" s="27"/>
      <c r="B207" s="232">
        <v>535</v>
      </c>
      <c r="C207" s="233" t="s">
        <v>369</v>
      </c>
      <c r="D207" s="234" t="s">
        <v>322</v>
      </c>
      <c r="E207" s="234" t="s">
        <v>57</v>
      </c>
      <c r="F207" s="235" t="s">
        <v>59</v>
      </c>
      <c r="G207" s="234" t="s">
        <v>57</v>
      </c>
      <c r="H207" s="236" t="s">
        <v>370</v>
      </c>
      <c r="I207" s="237">
        <v>1</v>
      </c>
      <c r="J207" s="234" t="s">
        <v>57</v>
      </c>
      <c r="K207" s="234" t="s">
        <v>2</v>
      </c>
      <c r="L207" s="234">
        <v>350</v>
      </c>
      <c r="M207" s="238">
        <v>45545</v>
      </c>
      <c r="N207" s="237">
        <v>5</v>
      </c>
      <c r="O207" s="239" t="s">
        <v>370</v>
      </c>
      <c r="P207" s="240">
        <v>344.40729167008334</v>
      </c>
    </row>
    <row r="208" spans="1:16" ht="11.25" customHeight="1" x14ac:dyDescent="0.25">
      <c r="A208" s="27"/>
      <c r="B208" s="232">
        <v>537</v>
      </c>
      <c r="C208" s="233" t="s">
        <v>371</v>
      </c>
      <c r="D208" s="234" t="s">
        <v>91</v>
      </c>
      <c r="E208" s="234" t="s">
        <v>57</v>
      </c>
      <c r="F208" s="235" t="s">
        <v>58</v>
      </c>
      <c r="G208" s="234" t="s">
        <v>57</v>
      </c>
      <c r="H208" s="236" t="s">
        <v>370</v>
      </c>
      <c r="I208" s="237">
        <v>1</v>
      </c>
      <c r="J208" s="234" t="s">
        <v>57</v>
      </c>
      <c r="K208" s="234" t="s">
        <v>0</v>
      </c>
      <c r="L208" s="234">
        <v>9286.5400000000009</v>
      </c>
      <c r="M208" s="238">
        <v>44544</v>
      </c>
      <c r="N208" s="237">
        <v>5</v>
      </c>
      <c r="O208" s="239">
        <v>0.05</v>
      </c>
      <c r="P208" s="240">
        <v>10516.090115131579</v>
      </c>
    </row>
    <row r="209" spans="1:16" ht="11.25" customHeight="1" x14ac:dyDescent="0.25">
      <c r="A209" s="27"/>
      <c r="B209" s="232">
        <v>542</v>
      </c>
      <c r="C209" s="233" t="s">
        <v>372</v>
      </c>
      <c r="D209" s="234" t="s">
        <v>95</v>
      </c>
      <c r="E209" s="234" t="s">
        <v>57</v>
      </c>
      <c r="F209" s="235" t="s">
        <v>59</v>
      </c>
      <c r="G209" s="234" t="s">
        <v>57</v>
      </c>
      <c r="H209" s="236" t="s">
        <v>370</v>
      </c>
      <c r="I209" s="237">
        <v>1</v>
      </c>
      <c r="J209" s="234" t="s">
        <v>57</v>
      </c>
      <c r="K209" s="234" t="s">
        <v>1</v>
      </c>
      <c r="L209" s="234">
        <v>22185.54</v>
      </c>
      <c r="M209" s="238">
        <v>44044</v>
      </c>
      <c r="N209" s="237">
        <v>5</v>
      </c>
      <c r="O209" s="239">
        <v>0.05</v>
      </c>
      <c r="P209" s="240">
        <v>26634.253339145598</v>
      </c>
    </row>
    <row r="210" spans="1:16" ht="11.25" customHeight="1" x14ac:dyDescent="0.25">
      <c r="A210" s="27"/>
      <c r="B210" s="232">
        <v>544</v>
      </c>
      <c r="C210" s="233" t="s">
        <v>373</v>
      </c>
      <c r="D210" s="234" t="s">
        <v>374</v>
      </c>
      <c r="E210" s="234" t="s">
        <v>57</v>
      </c>
      <c r="F210" s="235" t="s">
        <v>58</v>
      </c>
      <c r="G210" s="234" t="s">
        <v>57</v>
      </c>
      <c r="H210" s="236" t="s">
        <v>370</v>
      </c>
      <c r="I210" s="237">
        <v>1</v>
      </c>
      <c r="J210" s="234" t="s">
        <v>57</v>
      </c>
      <c r="K210" s="234" t="s">
        <v>2</v>
      </c>
      <c r="L210" s="234">
        <v>2208.16</v>
      </c>
      <c r="M210" s="238">
        <v>44378</v>
      </c>
      <c r="N210" s="237">
        <v>5</v>
      </c>
      <c r="O210" s="239">
        <v>0.02</v>
      </c>
      <c r="P210" s="240">
        <v>2546.5965829145725</v>
      </c>
    </row>
    <row r="211" spans="1:16" ht="11.25" customHeight="1" x14ac:dyDescent="0.25">
      <c r="A211" s="27"/>
      <c r="B211" s="232">
        <v>548</v>
      </c>
      <c r="C211" s="233" t="s">
        <v>375</v>
      </c>
      <c r="D211" s="234" t="s">
        <v>82</v>
      </c>
      <c r="E211" s="234" t="s">
        <v>57</v>
      </c>
      <c r="F211" s="235" t="s">
        <v>58</v>
      </c>
      <c r="G211" s="234" t="s">
        <v>57</v>
      </c>
      <c r="H211" s="236" t="s">
        <v>370</v>
      </c>
      <c r="I211" s="237">
        <v>1</v>
      </c>
      <c r="J211" s="234" t="s">
        <v>57</v>
      </c>
      <c r="K211" s="234" t="s">
        <v>2</v>
      </c>
      <c r="L211" s="234">
        <v>8000</v>
      </c>
      <c r="M211" s="238">
        <v>45078</v>
      </c>
      <c r="N211" s="237">
        <v>5</v>
      </c>
      <c r="O211" s="239">
        <v>2.5000000000000001E-2</v>
      </c>
      <c r="P211" s="240">
        <v>8220.8955223880585</v>
      </c>
    </row>
    <row r="212" spans="1:16" ht="11.25" customHeight="1" x14ac:dyDescent="0.25">
      <c r="A212" s="27"/>
      <c r="B212" s="232">
        <v>550</v>
      </c>
      <c r="C212" s="233" t="s">
        <v>377</v>
      </c>
      <c r="D212" s="234" t="s">
        <v>99</v>
      </c>
      <c r="E212" s="234" t="s">
        <v>57</v>
      </c>
      <c r="F212" s="235" t="s">
        <v>58</v>
      </c>
      <c r="G212" s="234" t="s">
        <v>57</v>
      </c>
      <c r="H212" s="236" t="s">
        <v>370</v>
      </c>
      <c r="I212" s="237">
        <v>1</v>
      </c>
      <c r="J212" s="234" t="s">
        <v>57</v>
      </c>
      <c r="K212" s="234" t="s">
        <v>0</v>
      </c>
      <c r="L212" s="234">
        <v>25000</v>
      </c>
      <c r="M212" s="238">
        <v>44823</v>
      </c>
      <c r="N212" s="237">
        <v>5</v>
      </c>
      <c r="O212" s="239">
        <v>0.03</v>
      </c>
      <c r="P212" s="240">
        <v>26769.051321928462</v>
      </c>
    </row>
    <row r="213" spans="1:16" ht="11.25" customHeight="1" x14ac:dyDescent="0.25">
      <c r="A213" s="27"/>
      <c r="B213" s="232">
        <v>555</v>
      </c>
      <c r="C213" s="233" t="s">
        <v>378</v>
      </c>
      <c r="D213" s="234" t="s">
        <v>163</v>
      </c>
      <c r="E213" s="234" t="s">
        <v>57</v>
      </c>
      <c r="F213" s="235" t="s">
        <v>58</v>
      </c>
      <c r="G213" s="234" t="s">
        <v>57</v>
      </c>
      <c r="H213" s="236" t="s">
        <v>370</v>
      </c>
      <c r="I213" s="237">
        <v>1</v>
      </c>
      <c r="J213" s="234" t="s">
        <v>57</v>
      </c>
      <c r="K213" s="234" t="s">
        <v>1</v>
      </c>
      <c r="L213" s="234">
        <v>23193.87</v>
      </c>
      <c r="M213" s="238">
        <v>45315</v>
      </c>
      <c r="N213" s="237">
        <v>5</v>
      </c>
      <c r="O213" s="239">
        <v>2.5000000000000001E-2</v>
      </c>
      <c r="P213" s="240">
        <v>23414.925945747793</v>
      </c>
    </row>
    <row r="214" spans="1:16" ht="11.25" customHeight="1" x14ac:dyDescent="0.25">
      <c r="A214" s="27"/>
      <c r="B214" s="232">
        <v>556</v>
      </c>
      <c r="C214" s="233" t="s">
        <v>379</v>
      </c>
      <c r="D214" s="234" t="s">
        <v>80</v>
      </c>
      <c r="E214" s="234" t="s">
        <v>57</v>
      </c>
      <c r="F214" s="235" t="s">
        <v>58</v>
      </c>
      <c r="G214" s="234" t="s">
        <v>57</v>
      </c>
      <c r="H214" s="236" t="s">
        <v>370</v>
      </c>
      <c r="I214" s="237">
        <v>1</v>
      </c>
      <c r="J214" s="234" t="s">
        <v>57</v>
      </c>
      <c r="K214" s="234" t="s">
        <v>2</v>
      </c>
      <c r="L214" s="234">
        <v>3864.28</v>
      </c>
      <c r="M214" s="238">
        <v>44682</v>
      </c>
      <c r="N214" s="237">
        <v>5</v>
      </c>
      <c r="O214" s="239">
        <v>0.02</v>
      </c>
      <c r="P214" s="240">
        <v>4301.6277768795471</v>
      </c>
    </row>
    <row r="215" spans="1:16" ht="11.25" customHeight="1" x14ac:dyDescent="0.25">
      <c r="A215" s="32"/>
      <c r="B215" s="232">
        <v>561</v>
      </c>
      <c r="C215" s="233" t="s">
        <v>380</v>
      </c>
      <c r="D215" s="234" t="s">
        <v>245</v>
      </c>
      <c r="E215" s="234" t="s">
        <v>57</v>
      </c>
      <c r="F215" s="235" t="s">
        <v>57</v>
      </c>
      <c r="G215" s="234" t="s">
        <v>59</v>
      </c>
      <c r="H215" s="236" t="s">
        <v>370</v>
      </c>
      <c r="I215" s="237">
        <v>1</v>
      </c>
      <c r="J215" s="234" t="s">
        <v>57</v>
      </c>
      <c r="K215" s="234" t="s">
        <v>2</v>
      </c>
      <c r="L215" s="234">
        <v>5657</v>
      </c>
      <c r="M215" s="238">
        <v>45962</v>
      </c>
      <c r="N215" s="237">
        <v>5</v>
      </c>
      <c r="O215" s="239">
        <v>2.5000000000000001E-2</v>
      </c>
      <c r="P215" s="240">
        <v>5390.1277513484974</v>
      </c>
    </row>
    <row r="216" spans="1:16" ht="11.25" customHeight="1" x14ac:dyDescent="0.25">
      <c r="A216" s="27"/>
      <c r="B216" s="232">
        <v>564</v>
      </c>
      <c r="C216" s="233" t="s">
        <v>381</v>
      </c>
      <c r="D216" s="234" t="s">
        <v>100</v>
      </c>
      <c r="E216" s="234" t="s">
        <v>57</v>
      </c>
      <c r="F216" s="235" t="s">
        <v>57</v>
      </c>
      <c r="G216" s="234" t="s">
        <v>59</v>
      </c>
      <c r="H216" s="236" t="s">
        <v>370</v>
      </c>
      <c r="I216" s="237">
        <v>1</v>
      </c>
      <c r="J216" s="234" t="s">
        <v>57</v>
      </c>
      <c r="K216" s="234" t="s">
        <v>0</v>
      </c>
      <c r="L216" s="234">
        <v>24190.49</v>
      </c>
      <c r="M216" s="238">
        <v>44523</v>
      </c>
      <c r="N216" s="237">
        <v>5</v>
      </c>
      <c r="O216" s="239">
        <v>0.03</v>
      </c>
      <c r="P216" s="240">
        <v>27712.399941763724</v>
      </c>
    </row>
    <row r="217" spans="1:16" ht="11.25" customHeight="1" x14ac:dyDescent="0.25">
      <c r="A217" s="27"/>
      <c r="B217" s="232">
        <v>569</v>
      </c>
      <c r="C217" s="233" t="s">
        <v>382</v>
      </c>
      <c r="D217" s="234" t="s">
        <v>135</v>
      </c>
      <c r="E217" s="234" t="s">
        <v>57</v>
      </c>
      <c r="F217" s="235" t="s">
        <v>58</v>
      </c>
      <c r="G217" s="234" t="s">
        <v>57</v>
      </c>
      <c r="H217" s="236" t="s">
        <v>370</v>
      </c>
      <c r="I217" s="237">
        <v>1</v>
      </c>
      <c r="J217" s="234" t="s">
        <v>57</v>
      </c>
      <c r="K217" s="234" t="s">
        <v>8</v>
      </c>
      <c r="L217" s="234">
        <v>16047.06</v>
      </c>
      <c r="M217" s="238">
        <v>44896</v>
      </c>
      <c r="N217" s="237">
        <v>5</v>
      </c>
      <c r="O217" s="239">
        <v>0.03</v>
      </c>
      <c r="P217" s="240">
        <v>16880.673506493502</v>
      </c>
    </row>
    <row r="218" spans="1:16" ht="11.25" customHeight="1" x14ac:dyDescent="0.25">
      <c r="A218" s="27"/>
      <c r="B218" s="232">
        <v>574</v>
      </c>
      <c r="C218" s="233" t="s">
        <v>383</v>
      </c>
      <c r="D218" s="234" t="s">
        <v>75</v>
      </c>
      <c r="E218" s="234" t="s">
        <v>57</v>
      </c>
      <c r="F218" s="235" t="s">
        <v>58</v>
      </c>
      <c r="G218" s="234" t="s">
        <v>57</v>
      </c>
      <c r="H218" s="236" t="s">
        <v>370</v>
      </c>
      <c r="I218" s="237">
        <v>1</v>
      </c>
      <c r="J218" s="234" t="s">
        <v>57</v>
      </c>
      <c r="K218" s="234" t="s">
        <v>2</v>
      </c>
      <c r="L218" s="234">
        <v>1738.91</v>
      </c>
      <c r="M218" s="238">
        <v>44378</v>
      </c>
      <c r="N218" s="237">
        <v>5</v>
      </c>
      <c r="O218" s="239">
        <v>0.03</v>
      </c>
      <c r="P218" s="240">
        <v>2005.4263567839196</v>
      </c>
    </row>
    <row r="219" spans="1:16" ht="11.25" customHeight="1" x14ac:dyDescent="0.25">
      <c r="A219" s="27"/>
      <c r="B219" s="232">
        <v>580</v>
      </c>
      <c r="C219" s="233" t="s">
        <v>384</v>
      </c>
      <c r="D219" s="234" t="s">
        <v>205</v>
      </c>
      <c r="E219" s="234" t="s">
        <v>57</v>
      </c>
      <c r="F219" s="235" t="s">
        <v>58</v>
      </c>
      <c r="G219" s="234" t="s">
        <v>57</v>
      </c>
      <c r="H219" s="236" t="s">
        <v>370</v>
      </c>
      <c r="I219" s="237">
        <v>1</v>
      </c>
      <c r="J219" s="234" t="s">
        <v>57</v>
      </c>
      <c r="K219" s="234" t="s">
        <v>2</v>
      </c>
      <c r="L219" s="234">
        <v>11592.74</v>
      </c>
      <c r="M219" s="238">
        <v>44470</v>
      </c>
      <c r="N219" s="237">
        <v>5</v>
      </c>
      <c r="O219" s="239">
        <v>0.03</v>
      </c>
      <c r="P219" s="240">
        <v>13280.53492512479</v>
      </c>
    </row>
    <row r="220" spans="1:16" ht="11.25" customHeight="1" x14ac:dyDescent="0.25">
      <c r="A220" s="32"/>
      <c r="B220" s="232">
        <v>582</v>
      </c>
      <c r="C220" s="233" t="s">
        <v>385</v>
      </c>
      <c r="D220" s="234" t="s">
        <v>135</v>
      </c>
      <c r="E220" s="234" t="s">
        <v>57</v>
      </c>
      <c r="F220" s="235" t="s">
        <v>57</v>
      </c>
      <c r="G220" s="234" t="s">
        <v>59</v>
      </c>
      <c r="H220" s="236" t="s">
        <v>370</v>
      </c>
      <c r="I220" s="237">
        <v>1</v>
      </c>
      <c r="J220" s="234" t="s">
        <v>57</v>
      </c>
      <c r="K220" s="234" t="s">
        <v>8</v>
      </c>
      <c r="L220" s="234">
        <v>40000</v>
      </c>
      <c r="M220" s="238">
        <v>44835</v>
      </c>
      <c r="N220" s="237">
        <v>5</v>
      </c>
      <c r="O220" s="239">
        <v>0.03</v>
      </c>
      <c r="P220" s="240">
        <v>42830.482115085535</v>
      </c>
    </row>
    <row r="221" spans="1:16" ht="11.25" customHeight="1" x14ac:dyDescent="0.25">
      <c r="A221" s="27"/>
      <c r="B221" s="232">
        <v>587</v>
      </c>
      <c r="C221" s="233" t="s">
        <v>386</v>
      </c>
      <c r="D221" s="234" t="s">
        <v>97</v>
      </c>
      <c r="E221" s="234" t="s">
        <v>57</v>
      </c>
      <c r="F221" s="235" t="s">
        <v>58</v>
      </c>
      <c r="G221" s="234" t="s">
        <v>57</v>
      </c>
      <c r="H221" s="236" t="s">
        <v>370</v>
      </c>
      <c r="I221" s="237">
        <v>1</v>
      </c>
      <c r="J221" s="234" t="s">
        <v>57</v>
      </c>
      <c r="K221" s="234" t="s">
        <v>2</v>
      </c>
      <c r="L221" s="234">
        <v>1159.27</v>
      </c>
      <c r="M221" s="238">
        <v>44378</v>
      </c>
      <c r="N221" s="237">
        <v>5</v>
      </c>
      <c r="O221" s="239">
        <v>0.03</v>
      </c>
      <c r="P221" s="240">
        <v>1336.9470603015075</v>
      </c>
    </row>
    <row r="222" spans="1:16" ht="11.25" customHeight="1" x14ac:dyDescent="0.25">
      <c r="A222" s="27"/>
      <c r="B222" s="232">
        <v>589</v>
      </c>
      <c r="C222" s="233" t="s">
        <v>387</v>
      </c>
      <c r="D222" s="234" t="s">
        <v>388</v>
      </c>
      <c r="E222" s="234" t="s">
        <v>57</v>
      </c>
      <c r="F222" s="235" t="s">
        <v>57</v>
      </c>
      <c r="G222" s="234" t="s">
        <v>57</v>
      </c>
      <c r="H222" s="236" t="s">
        <v>370</v>
      </c>
      <c r="I222" s="237">
        <v>1</v>
      </c>
      <c r="J222" s="234" t="s">
        <v>57</v>
      </c>
      <c r="K222" s="234" t="s">
        <v>8</v>
      </c>
      <c r="L222" s="234">
        <v>54024.31</v>
      </c>
      <c r="M222" s="238">
        <v>45200</v>
      </c>
      <c r="N222" s="237">
        <v>5</v>
      </c>
      <c r="O222" s="239">
        <v>0.04</v>
      </c>
      <c r="P222" s="240">
        <v>54780.172952871857</v>
      </c>
    </row>
    <row r="223" spans="1:16" ht="11.25" customHeight="1" x14ac:dyDescent="0.25">
      <c r="A223" s="27"/>
      <c r="B223" s="232">
        <v>592</v>
      </c>
      <c r="C223" s="233" t="s">
        <v>389</v>
      </c>
      <c r="D223" s="234" t="s">
        <v>376</v>
      </c>
      <c r="E223" s="234" t="s">
        <v>57</v>
      </c>
      <c r="F223" s="235" t="s">
        <v>58</v>
      </c>
      <c r="G223" s="234" t="s">
        <v>57</v>
      </c>
      <c r="H223" s="236" t="s">
        <v>370</v>
      </c>
      <c r="I223" s="237">
        <v>1</v>
      </c>
      <c r="J223" s="234" t="s">
        <v>57</v>
      </c>
      <c r="K223" s="234" t="s">
        <v>2</v>
      </c>
      <c r="L223" s="234">
        <v>12000</v>
      </c>
      <c r="M223" s="238">
        <v>44932</v>
      </c>
      <c r="N223" s="237">
        <v>5</v>
      </c>
      <c r="O223" s="239">
        <v>0.03</v>
      </c>
      <c r="P223" s="240">
        <v>12623.37662337662</v>
      </c>
    </row>
    <row r="224" spans="1:16" ht="11.25" customHeight="1" x14ac:dyDescent="0.25">
      <c r="A224" s="27"/>
      <c r="B224" s="232">
        <v>594</v>
      </c>
      <c r="C224" s="233" t="s">
        <v>390</v>
      </c>
      <c r="D224" s="234" t="s">
        <v>82</v>
      </c>
      <c r="E224" s="234" t="s">
        <v>57</v>
      </c>
      <c r="F224" s="235" t="s">
        <v>58</v>
      </c>
      <c r="G224" s="234" t="s">
        <v>57</v>
      </c>
      <c r="H224" s="236" t="s">
        <v>370</v>
      </c>
      <c r="I224" s="237">
        <v>1</v>
      </c>
      <c r="J224" s="234" t="s">
        <v>57</v>
      </c>
      <c r="K224" s="234" t="s">
        <v>2</v>
      </c>
      <c r="L224" s="234">
        <v>1343.92</v>
      </c>
      <c r="M224" s="238">
        <v>44105</v>
      </c>
      <c r="N224" s="237">
        <v>5</v>
      </c>
      <c r="O224" s="239">
        <v>0.03</v>
      </c>
      <c r="P224" s="240">
        <v>1584.3988356164384</v>
      </c>
    </row>
    <row r="225" spans="1:16" ht="11.25" customHeight="1" x14ac:dyDescent="0.25">
      <c r="A225" s="27"/>
      <c r="B225" s="232">
        <v>596</v>
      </c>
      <c r="C225" s="233" t="s">
        <v>391</v>
      </c>
      <c r="D225" s="234" t="s">
        <v>75</v>
      </c>
      <c r="E225" s="234" t="s">
        <v>57</v>
      </c>
      <c r="F225" s="235" t="s">
        <v>58</v>
      </c>
      <c r="G225" s="234" t="s">
        <v>57</v>
      </c>
      <c r="H225" s="236" t="s">
        <v>370</v>
      </c>
      <c r="I225" s="237">
        <v>1</v>
      </c>
      <c r="J225" s="234" t="s">
        <v>57</v>
      </c>
      <c r="K225" s="234" t="s">
        <v>2</v>
      </c>
      <c r="L225" s="234">
        <v>6955.64</v>
      </c>
      <c r="M225" s="238">
        <v>44378</v>
      </c>
      <c r="N225" s="237">
        <v>5</v>
      </c>
      <c r="O225" s="239">
        <v>0.03</v>
      </c>
      <c r="P225" s="240">
        <v>8021.7054271356783</v>
      </c>
    </row>
    <row r="226" spans="1:16" ht="11.25" customHeight="1" x14ac:dyDescent="0.25">
      <c r="A226" s="27"/>
      <c r="B226" s="232">
        <v>598</v>
      </c>
      <c r="C226" s="233" t="s">
        <v>392</v>
      </c>
      <c r="D226" s="234" t="s">
        <v>133</v>
      </c>
      <c r="E226" s="234" t="s">
        <v>57</v>
      </c>
      <c r="F226" s="235" t="s">
        <v>58</v>
      </c>
      <c r="G226" s="234" t="s">
        <v>57</v>
      </c>
      <c r="H226" s="236" t="s">
        <v>370</v>
      </c>
      <c r="I226" s="237">
        <v>1</v>
      </c>
      <c r="J226" s="234" t="s">
        <v>57</v>
      </c>
      <c r="K226" s="234" t="s">
        <v>2</v>
      </c>
      <c r="L226" s="234">
        <v>14000</v>
      </c>
      <c r="M226" s="238">
        <v>45147</v>
      </c>
      <c r="N226" s="237">
        <v>5</v>
      </c>
      <c r="O226" s="239">
        <v>2.5000000000000001E-2</v>
      </c>
      <c r="P226" s="240">
        <v>14386.567164179103</v>
      </c>
    </row>
    <row r="227" spans="1:16" ht="11.25" customHeight="1" x14ac:dyDescent="0.25">
      <c r="A227" s="27"/>
      <c r="B227" s="232">
        <v>599</v>
      </c>
      <c r="C227" s="233" t="s">
        <v>393</v>
      </c>
      <c r="D227" s="234" t="s">
        <v>92</v>
      </c>
      <c r="E227" s="234" t="s">
        <v>57</v>
      </c>
      <c r="F227" s="235" t="s">
        <v>58</v>
      </c>
      <c r="G227" s="234" t="s">
        <v>57</v>
      </c>
      <c r="H227" s="236" t="s">
        <v>370</v>
      </c>
      <c r="I227" s="237">
        <v>1</v>
      </c>
      <c r="J227" s="234" t="s">
        <v>57</v>
      </c>
      <c r="K227" s="234" t="s">
        <v>0</v>
      </c>
      <c r="L227" s="234">
        <v>1000</v>
      </c>
      <c r="M227" s="238">
        <v>44378</v>
      </c>
      <c r="N227" s="237">
        <v>5</v>
      </c>
      <c r="O227" s="239">
        <v>0.03</v>
      </c>
      <c r="P227" s="240">
        <v>1153.2663316582914</v>
      </c>
    </row>
    <row r="228" spans="1:16" ht="11.25" customHeight="1" x14ac:dyDescent="0.25">
      <c r="A228" s="27"/>
      <c r="B228" s="232">
        <v>600</v>
      </c>
      <c r="C228" s="233" t="s">
        <v>394</v>
      </c>
      <c r="D228" s="234" t="s">
        <v>316</v>
      </c>
      <c r="E228" s="234" t="s">
        <v>57</v>
      </c>
      <c r="F228" s="235" t="s">
        <v>58</v>
      </c>
      <c r="G228" s="234" t="s">
        <v>57</v>
      </c>
      <c r="H228" s="236" t="s">
        <v>370</v>
      </c>
      <c r="I228" s="237">
        <v>1</v>
      </c>
      <c r="J228" s="234" t="s">
        <v>57</v>
      </c>
      <c r="K228" s="234" t="s">
        <v>2</v>
      </c>
      <c r="L228" s="234">
        <v>4637.1000000000004</v>
      </c>
      <c r="M228" s="238">
        <v>44378</v>
      </c>
      <c r="N228" s="237">
        <v>5</v>
      </c>
      <c r="O228" s="239">
        <v>0.03</v>
      </c>
      <c r="P228" s="240">
        <v>5347.8113065326634</v>
      </c>
    </row>
    <row r="229" spans="1:16" ht="11.25" customHeight="1" x14ac:dyDescent="0.25">
      <c r="A229" s="27"/>
      <c r="B229" s="232">
        <v>613</v>
      </c>
      <c r="C229" s="233" t="s">
        <v>395</v>
      </c>
      <c r="D229" s="234" t="s">
        <v>280</v>
      </c>
      <c r="E229" s="234" t="s">
        <v>57</v>
      </c>
      <c r="F229" s="235" t="s">
        <v>59</v>
      </c>
      <c r="G229" s="234" t="s">
        <v>59</v>
      </c>
      <c r="H229" s="236" t="s">
        <v>370</v>
      </c>
      <c r="I229" s="237">
        <v>1</v>
      </c>
      <c r="J229" s="234" t="s">
        <v>57</v>
      </c>
      <c r="K229" s="234" t="s">
        <v>0</v>
      </c>
      <c r="L229" s="234">
        <v>6719.58</v>
      </c>
      <c r="M229" s="238">
        <v>44206</v>
      </c>
      <c r="N229" s="237">
        <v>5</v>
      </c>
      <c r="O229" s="239">
        <v>0.03</v>
      </c>
      <c r="P229" s="240">
        <v>7841.4081864406771</v>
      </c>
    </row>
    <row r="230" spans="1:16" ht="11.25" customHeight="1" x14ac:dyDescent="0.25">
      <c r="A230" s="27"/>
      <c r="B230" s="232">
        <v>614</v>
      </c>
      <c r="C230" s="233" t="s">
        <v>396</v>
      </c>
      <c r="D230" s="234" t="s">
        <v>256</v>
      </c>
      <c r="E230" s="234" t="s">
        <v>57</v>
      </c>
      <c r="F230" s="235" t="s">
        <v>59</v>
      </c>
      <c r="G230" s="234" t="s">
        <v>57</v>
      </c>
      <c r="H230" s="236" t="s">
        <v>370</v>
      </c>
      <c r="I230" s="237">
        <v>1</v>
      </c>
      <c r="J230" s="234" t="s">
        <v>57</v>
      </c>
      <c r="K230" s="234" t="s">
        <v>2</v>
      </c>
      <c r="L230" s="234">
        <v>7392</v>
      </c>
      <c r="M230" s="238">
        <v>46322</v>
      </c>
      <c r="N230" s="237">
        <v>5</v>
      </c>
      <c r="O230" s="239" t="s">
        <v>370</v>
      </c>
      <c r="P230" s="240">
        <v>6819.9850792010411</v>
      </c>
    </row>
    <row r="231" spans="1:16" ht="11.25" customHeight="1" x14ac:dyDescent="0.25">
      <c r="A231" s="27"/>
      <c r="B231" s="232">
        <v>616</v>
      </c>
      <c r="C231" s="233" t="s">
        <v>397</v>
      </c>
      <c r="D231" s="234" t="s">
        <v>84</v>
      </c>
      <c r="E231" s="234" t="s">
        <v>57</v>
      </c>
      <c r="F231" s="235" t="s">
        <v>58</v>
      </c>
      <c r="G231" s="234" t="s">
        <v>57</v>
      </c>
      <c r="H231" s="236" t="s">
        <v>370</v>
      </c>
      <c r="I231" s="237">
        <v>1</v>
      </c>
      <c r="J231" s="234" t="s">
        <v>57</v>
      </c>
      <c r="K231" s="234" t="s">
        <v>1</v>
      </c>
      <c r="L231" s="234">
        <v>15000</v>
      </c>
      <c r="M231" s="238">
        <v>44039</v>
      </c>
      <c r="N231" s="237">
        <v>5</v>
      </c>
      <c r="O231" s="239">
        <v>2.5000000000000001E-2</v>
      </c>
      <c r="P231" s="240">
        <v>18007.846556233653</v>
      </c>
    </row>
    <row r="232" spans="1:16" ht="11.25" customHeight="1" x14ac:dyDescent="0.25">
      <c r="A232" s="27"/>
      <c r="B232" s="232">
        <v>618</v>
      </c>
      <c r="C232" s="233" t="s">
        <v>398</v>
      </c>
      <c r="D232" s="234" t="s">
        <v>197</v>
      </c>
      <c r="E232" s="234" t="s">
        <v>57</v>
      </c>
      <c r="F232" s="235" t="s">
        <v>58</v>
      </c>
      <c r="G232" s="234" t="s">
        <v>57</v>
      </c>
      <c r="H232" s="236" t="s">
        <v>370</v>
      </c>
      <c r="I232" s="237">
        <v>1</v>
      </c>
      <c r="J232" s="234" t="s">
        <v>57</v>
      </c>
      <c r="K232" s="234" t="s">
        <v>2</v>
      </c>
      <c r="L232" s="234">
        <v>8000</v>
      </c>
      <c r="M232" s="238">
        <v>44136</v>
      </c>
      <c r="N232" s="237">
        <v>5</v>
      </c>
      <c r="O232" s="239">
        <v>2.5000000000000001E-2</v>
      </c>
      <c r="P232" s="240">
        <v>9431.5068493150684</v>
      </c>
    </row>
    <row r="233" spans="1:16" ht="11.25" customHeight="1" x14ac:dyDescent="0.25">
      <c r="A233" s="32"/>
      <c r="B233" s="232">
        <v>620</v>
      </c>
      <c r="C233" s="233" t="s">
        <v>399</v>
      </c>
      <c r="D233" s="234" t="s">
        <v>196</v>
      </c>
      <c r="E233" s="234" t="s">
        <v>57</v>
      </c>
      <c r="F233" s="235" t="s">
        <v>58</v>
      </c>
      <c r="G233" s="234" t="s">
        <v>57</v>
      </c>
      <c r="H233" s="236" t="s">
        <v>370</v>
      </c>
      <c r="I233" s="237">
        <v>1</v>
      </c>
      <c r="J233" s="234" t="s">
        <v>57</v>
      </c>
      <c r="K233" s="234" t="s">
        <v>2</v>
      </c>
      <c r="L233" s="234">
        <v>14000</v>
      </c>
      <c r="M233" s="238">
        <v>44487</v>
      </c>
      <c r="N233" s="237">
        <v>5</v>
      </c>
      <c r="O233" s="239">
        <v>0.03</v>
      </c>
      <c r="P233" s="240">
        <v>16038.26955074875</v>
      </c>
    </row>
    <row r="234" spans="1:16" ht="11.25" customHeight="1" x14ac:dyDescent="0.25">
      <c r="A234" s="27"/>
      <c r="B234" s="232">
        <v>621</v>
      </c>
      <c r="C234" s="233" t="s">
        <v>400</v>
      </c>
      <c r="D234" s="234" t="s">
        <v>95</v>
      </c>
      <c r="E234" s="234" t="s">
        <v>57</v>
      </c>
      <c r="F234" s="235" t="s">
        <v>58</v>
      </c>
      <c r="G234" s="234" t="s">
        <v>57</v>
      </c>
      <c r="H234" s="236" t="s">
        <v>370</v>
      </c>
      <c r="I234" s="237">
        <v>1</v>
      </c>
      <c r="J234" s="234" t="s">
        <v>57</v>
      </c>
      <c r="K234" s="234" t="s">
        <v>1</v>
      </c>
      <c r="L234" s="234">
        <v>13576.9</v>
      </c>
      <c r="M234" s="238">
        <v>44873</v>
      </c>
      <c r="N234" s="237">
        <v>5</v>
      </c>
      <c r="O234" s="239">
        <v>2.5000000000000001E-2</v>
      </c>
      <c r="P234" s="240">
        <v>14537.62931570762</v>
      </c>
    </row>
    <row r="235" spans="1:16" ht="11.25" customHeight="1" x14ac:dyDescent="0.25">
      <c r="A235" s="27"/>
      <c r="B235" s="232">
        <v>622</v>
      </c>
      <c r="C235" s="233" t="s">
        <v>401</v>
      </c>
      <c r="D235" s="234" t="s">
        <v>162</v>
      </c>
      <c r="E235" s="234" t="s">
        <v>57</v>
      </c>
      <c r="F235" s="235" t="s">
        <v>59</v>
      </c>
      <c r="G235" s="234" t="s">
        <v>57</v>
      </c>
      <c r="H235" s="236" t="s">
        <v>370</v>
      </c>
      <c r="I235" s="237">
        <v>1</v>
      </c>
      <c r="J235" s="234" t="s">
        <v>57</v>
      </c>
      <c r="K235" s="234" t="s">
        <v>1</v>
      </c>
      <c r="L235" s="234">
        <v>15579.67</v>
      </c>
      <c r="M235" s="238">
        <v>44788</v>
      </c>
      <c r="N235" s="237">
        <v>5</v>
      </c>
      <c r="O235" s="239">
        <v>0.03</v>
      </c>
      <c r="P235" s="240">
        <v>17066.989331742243</v>
      </c>
    </row>
    <row r="236" spans="1:16" ht="11.25" customHeight="1" x14ac:dyDescent="0.25">
      <c r="A236" s="27"/>
      <c r="B236" s="232">
        <v>623</v>
      </c>
      <c r="C236" s="233" t="s">
        <v>402</v>
      </c>
      <c r="D236" s="234" t="s">
        <v>116</v>
      </c>
      <c r="E236" s="234" t="s">
        <v>57</v>
      </c>
      <c r="F236" s="235" t="s">
        <v>59</v>
      </c>
      <c r="G236" s="234" t="s">
        <v>57</v>
      </c>
      <c r="H236" s="236" t="s">
        <v>370</v>
      </c>
      <c r="I236" s="237">
        <v>1</v>
      </c>
      <c r="J236" s="234" t="s">
        <v>57</v>
      </c>
      <c r="K236" s="234" t="s">
        <v>0</v>
      </c>
      <c r="L236" s="234">
        <v>874.5</v>
      </c>
      <c r="M236" s="238">
        <v>44927</v>
      </c>
      <c r="N236" s="237">
        <v>5</v>
      </c>
      <c r="O236" s="239">
        <v>0</v>
      </c>
      <c r="P236" s="240">
        <v>919.92857142857122</v>
      </c>
    </row>
    <row r="237" spans="1:16" ht="11.25" customHeight="1" x14ac:dyDescent="0.25">
      <c r="A237" s="32"/>
      <c r="B237" s="232">
        <v>624</v>
      </c>
      <c r="C237" s="233" t="s">
        <v>403</v>
      </c>
      <c r="D237" s="234" t="s">
        <v>55</v>
      </c>
      <c r="E237" s="234" t="s">
        <v>57</v>
      </c>
      <c r="F237" s="235" t="s">
        <v>58</v>
      </c>
      <c r="G237" s="234" t="s">
        <v>57</v>
      </c>
      <c r="H237" s="236" t="s">
        <v>370</v>
      </c>
      <c r="I237" s="237">
        <v>1</v>
      </c>
      <c r="J237" s="234" t="s">
        <v>57</v>
      </c>
      <c r="K237" s="234" t="s">
        <v>0</v>
      </c>
      <c r="L237" s="234">
        <v>15000</v>
      </c>
      <c r="M237" s="238">
        <v>44209</v>
      </c>
      <c r="N237" s="237">
        <v>5</v>
      </c>
      <c r="O237" s="239">
        <v>0.03</v>
      </c>
      <c r="P237" s="240">
        <v>17504.237288135591</v>
      </c>
    </row>
    <row r="238" spans="1:16" ht="11.25" customHeight="1" x14ac:dyDescent="0.25">
      <c r="A238" s="27"/>
      <c r="B238" s="232">
        <v>629</v>
      </c>
      <c r="C238" s="233" t="s">
        <v>405</v>
      </c>
      <c r="D238" s="234" t="s">
        <v>177</v>
      </c>
      <c r="E238" s="234" t="s">
        <v>57</v>
      </c>
      <c r="F238" s="235" t="s">
        <v>58</v>
      </c>
      <c r="G238" s="234" t="s">
        <v>57</v>
      </c>
      <c r="H238" s="236" t="s">
        <v>370</v>
      </c>
      <c r="I238" s="237">
        <v>1</v>
      </c>
      <c r="J238" s="234" t="s">
        <v>57</v>
      </c>
      <c r="K238" s="234" t="s">
        <v>2</v>
      </c>
      <c r="L238" s="234">
        <v>5796.37</v>
      </c>
      <c r="M238" s="238">
        <v>44013</v>
      </c>
      <c r="N238" s="237">
        <v>5</v>
      </c>
      <c r="O238" s="239">
        <v>0.03</v>
      </c>
      <c r="P238" s="240">
        <v>6958.6761028770698</v>
      </c>
    </row>
    <row r="239" spans="1:16" ht="11.25" customHeight="1" x14ac:dyDescent="0.25">
      <c r="A239" s="27"/>
      <c r="B239" s="232">
        <v>634</v>
      </c>
      <c r="C239" s="233" t="s">
        <v>406</v>
      </c>
      <c r="D239" s="234" t="s">
        <v>312</v>
      </c>
      <c r="E239" s="234" t="s">
        <v>57</v>
      </c>
      <c r="F239" s="235" t="s">
        <v>58</v>
      </c>
      <c r="G239" s="234" t="s">
        <v>57</v>
      </c>
      <c r="H239" s="236" t="s">
        <v>370</v>
      </c>
      <c r="I239" s="237">
        <v>1</v>
      </c>
      <c r="J239" s="234" t="s">
        <v>57</v>
      </c>
      <c r="K239" s="234" t="s">
        <v>2</v>
      </c>
      <c r="L239" s="234">
        <v>1104.08</v>
      </c>
      <c r="M239" s="238">
        <v>44378</v>
      </c>
      <c r="N239" s="237">
        <v>5</v>
      </c>
      <c r="O239" s="239">
        <v>0.02</v>
      </c>
      <c r="P239" s="240">
        <v>1273.2982914572863</v>
      </c>
    </row>
    <row r="240" spans="1:16" ht="11.25" customHeight="1" x14ac:dyDescent="0.25">
      <c r="A240" s="27"/>
      <c r="B240" s="232">
        <v>635</v>
      </c>
      <c r="C240" s="233" t="s">
        <v>407</v>
      </c>
      <c r="D240" s="234" t="s">
        <v>211</v>
      </c>
      <c r="E240" s="234" t="s">
        <v>57</v>
      </c>
      <c r="F240" s="235" t="s">
        <v>58</v>
      </c>
      <c r="G240" s="234" t="s">
        <v>57</v>
      </c>
      <c r="H240" s="236" t="s">
        <v>370</v>
      </c>
      <c r="I240" s="237">
        <v>1</v>
      </c>
      <c r="J240" s="234" t="s">
        <v>57</v>
      </c>
      <c r="K240" s="234" t="s">
        <v>2</v>
      </c>
      <c r="L240" s="234">
        <v>4105.88</v>
      </c>
      <c r="M240" s="238">
        <v>44033</v>
      </c>
      <c r="N240" s="237">
        <v>5</v>
      </c>
      <c r="O240" s="239">
        <v>0.05</v>
      </c>
      <c r="P240" s="240">
        <v>4929.2038012205749</v>
      </c>
    </row>
    <row r="241" spans="1:16" ht="11.25" customHeight="1" x14ac:dyDescent="0.25">
      <c r="A241" s="27"/>
      <c r="B241" s="232">
        <v>636</v>
      </c>
      <c r="C241" s="233" t="s">
        <v>408</v>
      </c>
      <c r="D241" s="234" t="s">
        <v>355</v>
      </c>
      <c r="E241" s="234" t="s">
        <v>57</v>
      </c>
      <c r="F241" s="235" t="s">
        <v>57</v>
      </c>
      <c r="G241" s="234" t="s">
        <v>59</v>
      </c>
      <c r="H241" s="236" t="s">
        <v>370</v>
      </c>
      <c r="I241" s="237">
        <v>1</v>
      </c>
      <c r="J241" s="234" t="s">
        <v>57</v>
      </c>
      <c r="K241" s="234" t="s">
        <v>8</v>
      </c>
      <c r="L241" s="234">
        <v>58210</v>
      </c>
      <c r="M241" s="238">
        <v>44278</v>
      </c>
      <c r="N241" s="237">
        <v>5</v>
      </c>
      <c r="O241" s="239">
        <v>0.05</v>
      </c>
      <c r="P241" s="240">
        <v>67641.493670886077</v>
      </c>
    </row>
    <row r="242" spans="1:16" ht="11.25" customHeight="1" x14ac:dyDescent="0.25">
      <c r="A242" s="27"/>
      <c r="B242" s="232">
        <v>639</v>
      </c>
      <c r="C242" s="233" t="s">
        <v>409</v>
      </c>
      <c r="D242" s="234" t="s">
        <v>233</v>
      </c>
      <c r="E242" s="234" t="s">
        <v>57</v>
      </c>
      <c r="F242" s="235" t="s">
        <v>58</v>
      </c>
      <c r="G242" s="234" t="s">
        <v>57</v>
      </c>
      <c r="H242" s="236" t="s">
        <v>370</v>
      </c>
      <c r="I242" s="237">
        <v>1</v>
      </c>
      <c r="J242" s="234" t="s">
        <v>57</v>
      </c>
      <c r="K242" s="234" t="s">
        <v>2</v>
      </c>
      <c r="L242" s="234">
        <v>1104.08</v>
      </c>
      <c r="M242" s="238">
        <v>44378</v>
      </c>
      <c r="N242" s="237">
        <v>5</v>
      </c>
      <c r="O242" s="239">
        <v>0.02</v>
      </c>
      <c r="P242" s="240">
        <v>1273.2982914572863</v>
      </c>
    </row>
    <row r="243" spans="1:16" ht="11.25" customHeight="1" x14ac:dyDescent="0.25">
      <c r="A243" s="27"/>
      <c r="B243" s="232">
        <v>641</v>
      </c>
      <c r="C243" s="233" t="s">
        <v>410</v>
      </c>
      <c r="D243" s="234" t="s">
        <v>162</v>
      </c>
      <c r="E243" s="234" t="s">
        <v>57</v>
      </c>
      <c r="F243" s="235" t="s">
        <v>59</v>
      </c>
      <c r="G243" s="234" t="s">
        <v>59</v>
      </c>
      <c r="H243" s="236" t="s">
        <v>370</v>
      </c>
      <c r="I243" s="237">
        <v>1</v>
      </c>
      <c r="J243" s="234" t="s">
        <v>57</v>
      </c>
      <c r="K243" s="234" t="s">
        <v>1</v>
      </c>
      <c r="L243" s="234">
        <v>26000</v>
      </c>
      <c r="M243" s="238">
        <v>44409</v>
      </c>
      <c r="N243" s="237">
        <v>5</v>
      </c>
      <c r="O243" s="239">
        <v>0.03</v>
      </c>
      <c r="P243" s="240">
        <v>29984.924623115578</v>
      </c>
    </row>
    <row r="244" spans="1:16" ht="11.25" customHeight="1" x14ac:dyDescent="0.25">
      <c r="A244" s="27"/>
      <c r="B244" s="232">
        <v>642</v>
      </c>
      <c r="C244" s="233" t="s">
        <v>411</v>
      </c>
      <c r="D244" s="234" t="s">
        <v>283</v>
      </c>
      <c r="E244" s="234" t="s">
        <v>57</v>
      </c>
      <c r="F244" s="235" t="s">
        <v>59</v>
      </c>
      <c r="G244" s="234" t="s">
        <v>57</v>
      </c>
      <c r="H244" s="236" t="s">
        <v>370</v>
      </c>
      <c r="I244" s="237">
        <v>1</v>
      </c>
      <c r="J244" s="234" t="s">
        <v>57</v>
      </c>
      <c r="K244" s="234" t="s">
        <v>2</v>
      </c>
      <c r="L244" s="234">
        <v>12607</v>
      </c>
      <c r="M244" s="238">
        <v>45509</v>
      </c>
      <c r="N244" s="237">
        <v>5</v>
      </c>
      <c r="O244" s="239">
        <v>0.04</v>
      </c>
      <c r="P244" s="240">
        <v>12505.869701607015</v>
      </c>
    </row>
    <row r="245" spans="1:16" ht="11.25" customHeight="1" x14ac:dyDescent="0.25">
      <c r="A245" s="32"/>
      <c r="B245" s="232">
        <v>651</v>
      </c>
      <c r="C245" s="233" t="s">
        <v>412</v>
      </c>
      <c r="D245" s="234" t="s">
        <v>413</v>
      </c>
      <c r="E245" s="234" t="s">
        <v>57</v>
      </c>
      <c r="F245" s="235" t="s">
        <v>58</v>
      </c>
      <c r="G245" s="234" t="s">
        <v>57</v>
      </c>
      <c r="H245" s="236" t="s">
        <v>370</v>
      </c>
      <c r="I245" s="237">
        <v>1</v>
      </c>
      <c r="J245" s="234" t="s">
        <v>57</v>
      </c>
      <c r="K245" s="234" t="s">
        <v>2</v>
      </c>
      <c r="L245" s="234">
        <v>6000</v>
      </c>
      <c r="M245" s="238">
        <v>45170</v>
      </c>
      <c r="N245" s="237">
        <v>5</v>
      </c>
      <c r="O245" s="239">
        <v>0.03</v>
      </c>
      <c r="P245" s="240">
        <v>6083.9469808541953</v>
      </c>
    </row>
    <row r="246" spans="1:16" ht="11.25" customHeight="1" x14ac:dyDescent="0.25">
      <c r="A246" s="27"/>
      <c r="B246" s="232">
        <v>653</v>
      </c>
      <c r="C246" s="233" t="s">
        <v>414</v>
      </c>
      <c r="D246" s="234" t="s">
        <v>129</v>
      </c>
      <c r="E246" s="234" t="s">
        <v>57</v>
      </c>
      <c r="F246" s="235" t="s">
        <v>58</v>
      </c>
      <c r="G246" s="234" t="s">
        <v>57</v>
      </c>
      <c r="H246" s="236" t="s">
        <v>370</v>
      </c>
      <c r="I246" s="237">
        <v>1</v>
      </c>
      <c r="J246" s="234" t="s">
        <v>57</v>
      </c>
      <c r="K246" s="234" t="s">
        <v>2</v>
      </c>
      <c r="L246" s="234">
        <v>6995.64</v>
      </c>
      <c r="M246" s="238">
        <v>44593</v>
      </c>
      <c r="N246" s="237">
        <v>5</v>
      </c>
      <c r="O246" s="239">
        <v>0.03</v>
      </c>
      <c r="P246" s="240">
        <v>7921.8719407894741</v>
      </c>
    </row>
    <row r="247" spans="1:16" ht="11.25" customHeight="1" x14ac:dyDescent="0.25">
      <c r="A247" s="32"/>
      <c r="B247" s="232">
        <v>654</v>
      </c>
      <c r="C247" s="233" t="s">
        <v>415</v>
      </c>
      <c r="D247" s="234" t="s">
        <v>119</v>
      </c>
      <c r="E247" s="234" t="s">
        <v>57</v>
      </c>
      <c r="F247" s="235" t="s">
        <v>57</v>
      </c>
      <c r="G247" s="234" t="s">
        <v>59</v>
      </c>
      <c r="H247" s="236" t="s">
        <v>370</v>
      </c>
      <c r="I247" s="237">
        <v>1</v>
      </c>
      <c r="J247" s="234" t="s">
        <v>57</v>
      </c>
      <c r="K247" s="234" t="s">
        <v>8</v>
      </c>
      <c r="L247" s="234">
        <v>45840.12</v>
      </c>
      <c r="M247" s="238">
        <v>45108</v>
      </c>
      <c r="N247" s="237">
        <v>5</v>
      </c>
      <c r="O247" s="239">
        <v>0.03</v>
      </c>
      <c r="P247" s="240">
        <v>47105.854656716416</v>
      </c>
    </row>
    <row r="248" spans="1:16" ht="11.25" customHeight="1" x14ac:dyDescent="0.25">
      <c r="A248" s="27"/>
      <c r="B248" s="232">
        <v>655</v>
      </c>
      <c r="C248" s="233" t="s">
        <v>416</v>
      </c>
      <c r="D248" s="234" t="s">
        <v>294</v>
      </c>
      <c r="E248" s="234" t="s">
        <v>57</v>
      </c>
      <c r="F248" s="235" t="s">
        <v>58</v>
      </c>
      <c r="G248" s="234" t="s">
        <v>57</v>
      </c>
      <c r="H248" s="236" t="s">
        <v>370</v>
      </c>
      <c r="I248" s="237">
        <v>1</v>
      </c>
      <c r="J248" s="234" t="s">
        <v>57</v>
      </c>
      <c r="K248" s="234" t="s">
        <v>2</v>
      </c>
      <c r="L248" s="234">
        <v>2500</v>
      </c>
      <c r="M248" s="238">
        <v>44042</v>
      </c>
      <c r="N248" s="237">
        <v>5</v>
      </c>
      <c r="O248" s="239">
        <v>2.5000000000000001E-2</v>
      </c>
      <c r="P248" s="240">
        <v>3001.3077593722755</v>
      </c>
    </row>
    <row r="249" spans="1:16" ht="11.25" customHeight="1" x14ac:dyDescent="0.25">
      <c r="A249" s="32"/>
      <c r="B249" s="232">
        <v>659</v>
      </c>
      <c r="C249" s="233" t="s">
        <v>417</v>
      </c>
      <c r="D249" s="234" t="s">
        <v>135</v>
      </c>
      <c r="E249" s="234" t="s">
        <v>57</v>
      </c>
      <c r="F249" s="235" t="s">
        <v>58</v>
      </c>
      <c r="G249" s="234" t="s">
        <v>57</v>
      </c>
      <c r="H249" s="236" t="s">
        <v>370</v>
      </c>
      <c r="I249" s="237">
        <v>1</v>
      </c>
      <c r="J249" s="234" t="s">
        <v>57</v>
      </c>
      <c r="K249" s="234" t="s">
        <v>8</v>
      </c>
      <c r="L249" s="234">
        <v>39599.29</v>
      </c>
      <c r="M249" s="238">
        <v>45108</v>
      </c>
      <c r="N249" s="237">
        <v>5</v>
      </c>
      <c r="O249" s="239">
        <v>2.5000000000000001E-2</v>
      </c>
      <c r="P249" s="240">
        <v>40692.703231343279</v>
      </c>
    </row>
    <row r="250" spans="1:16" ht="11.25" customHeight="1" x14ac:dyDescent="0.25">
      <c r="A250" s="27"/>
      <c r="B250" s="232">
        <v>660</v>
      </c>
      <c r="C250" s="233" t="s">
        <v>418</v>
      </c>
      <c r="D250" s="234" t="s">
        <v>129</v>
      </c>
      <c r="E250" s="234" t="s">
        <v>57</v>
      </c>
      <c r="F250" s="235" t="s">
        <v>58</v>
      </c>
      <c r="G250" s="234" t="s">
        <v>57</v>
      </c>
      <c r="H250" s="236" t="s">
        <v>370</v>
      </c>
      <c r="I250" s="237">
        <v>1</v>
      </c>
      <c r="J250" s="234" t="s">
        <v>57</v>
      </c>
      <c r="K250" s="234" t="s">
        <v>2</v>
      </c>
      <c r="L250" s="234">
        <v>17389.11</v>
      </c>
      <c r="M250" s="238">
        <v>44935</v>
      </c>
      <c r="N250" s="237">
        <v>5</v>
      </c>
      <c r="O250" s="239">
        <v>0.03</v>
      </c>
      <c r="P250" s="240">
        <v>18292.440389610387</v>
      </c>
    </row>
    <row r="251" spans="1:16" ht="11.25" customHeight="1" x14ac:dyDescent="0.25">
      <c r="A251" s="27"/>
      <c r="B251" s="232">
        <v>661</v>
      </c>
      <c r="C251" s="233" t="s">
        <v>419</v>
      </c>
      <c r="D251" s="234" t="s">
        <v>91</v>
      </c>
      <c r="E251" s="234" t="s">
        <v>57</v>
      </c>
      <c r="F251" s="235" t="s">
        <v>59</v>
      </c>
      <c r="G251" s="234" t="s">
        <v>57</v>
      </c>
      <c r="H251" s="236" t="s">
        <v>370</v>
      </c>
      <c r="I251" s="237">
        <v>1</v>
      </c>
      <c r="J251" s="234" t="s">
        <v>57</v>
      </c>
      <c r="K251" s="234" t="s">
        <v>0</v>
      </c>
      <c r="L251" s="234">
        <v>14022</v>
      </c>
      <c r="M251" s="238">
        <v>46341</v>
      </c>
      <c r="N251" s="237">
        <v>5</v>
      </c>
      <c r="O251" s="239">
        <v>0.03</v>
      </c>
      <c r="P251" s="240">
        <v>12936.935982218209</v>
      </c>
    </row>
    <row r="252" spans="1:16" ht="11.25" customHeight="1" x14ac:dyDescent="0.25">
      <c r="A252" s="27"/>
      <c r="B252" s="232">
        <v>662</v>
      </c>
      <c r="C252" s="233" t="s">
        <v>420</v>
      </c>
      <c r="D252" s="234" t="s">
        <v>137</v>
      </c>
      <c r="E252" s="234" t="s">
        <v>57</v>
      </c>
      <c r="F252" s="235" t="s">
        <v>58</v>
      </c>
      <c r="G252" s="234" t="s">
        <v>57</v>
      </c>
      <c r="H252" s="236" t="s">
        <v>370</v>
      </c>
      <c r="I252" s="237">
        <v>1</v>
      </c>
      <c r="J252" s="234" t="s">
        <v>57</v>
      </c>
      <c r="K252" s="234" t="s">
        <v>2</v>
      </c>
      <c r="L252" s="234">
        <v>2872.84</v>
      </c>
      <c r="M252" s="238">
        <v>44378</v>
      </c>
      <c r="N252" s="237">
        <v>5</v>
      </c>
      <c r="O252" s="239">
        <v>0</v>
      </c>
      <c r="P252" s="240">
        <v>3313.1496482412063</v>
      </c>
    </row>
    <row r="253" spans="1:16" ht="11.25" customHeight="1" x14ac:dyDescent="0.25">
      <c r="A253" s="27"/>
      <c r="B253" s="232">
        <v>669</v>
      </c>
      <c r="C253" s="233" t="s">
        <v>422</v>
      </c>
      <c r="D253" s="234" t="s">
        <v>137</v>
      </c>
      <c r="E253" s="234" t="s">
        <v>57</v>
      </c>
      <c r="F253" s="235" t="s">
        <v>58</v>
      </c>
      <c r="G253" s="234" t="s">
        <v>57</v>
      </c>
      <c r="H253" s="236" t="s">
        <v>370</v>
      </c>
      <c r="I253" s="237">
        <v>1</v>
      </c>
      <c r="J253" s="234" t="s">
        <v>57</v>
      </c>
      <c r="K253" s="234" t="s">
        <v>2</v>
      </c>
      <c r="L253" s="234">
        <v>5216.7299999999996</v>
      </c>
      <c r="M253" s="238">
        <v>44378</v>
      </c>
      <c r="N253" s="237">
        <v>5</v>
      </c>
      <c r="O253" s="239">
        <v>0.03</v>
      </c>
      <c r="P253" s="240">
        <v>6016.2790703517576</v>
      </c>
    </row>
    <row r="254" spans="1:16" ht="11.25" customHeight="1" x14ac:dyDescent="0.25">
      <c r="A254" s="27"/>
      <c r="B254" s="232">
        <v>671</v>
      </c>
      <c r="C254" s="233" t="s">
        <v>423</v>
      </c>
      <c r="D254" s="234" t="s">
        <v>149</v>
      </c>
      <c r="E254" s="234" t="s">
        <v>57</v>
      </c>
      <c r="F254" s="235" t="s">
        <v>59</v>
      </c>
      <c r="G254" s="234" t="s">
        <v>57</v>
      </c>
      <c r="H254" s="236" t="s">
        <v>370</v>
      </c>
      <c r="I254" s="237">
        <v>1</v>
      </c>
      <c r="J254" s="234" t="s">
        <v>57</v>
      </c>
      <c r="K254" s="234" t="s">
        <v>2</v>
      </c>
      <c r="L254" s="234">
        <v>5000</v>
      </c>
      <c r="M254" s="238">
        <v>44896</v>
      </c>
      <c r="N254" s="237">
        <v>5</v>
      </c>
      <c r="O254" s="239">
        <v>2.5000000000000001E-2</v>
      </c>
      <c r="P254" s="240">
        <v>5259.7402597402588</v>
      </c>
    </row>
    <row r="255" spans="1:16" ht="11.25" customHeight="1" x14ac:dyDescent="0.25">
      <c r="A255" s="27"/>
      <c r="B255" s="232">
        <v>672</v>
      </c>
      <c r="C255" s="233" t="s">
        <v>424</v>
      </c>
      <c r="D255" s="234" t="s">
        <v>280</v>
      </c>
      <c r="E255" s="234" t="s">
        <v>57</v>
      </c>
      <c r="F255" s="235" t="s">
        <v>58</v>
      </c>
      <c r="G255" s="234" t="s">
        <v>57</v>
      </c>
      <c r="H255" s="236" t="s">
        <v>370</v>
      </c>
      <c r="I255" s="237">
        <v>1</v>
      </c>
      <c r="J255" s="234" t="s">
        <v>57</v>
      </c>
      <c r="K255" s="234" t="s">
        <v>0</v>
      </c>
      <c r="L255" s="234">
        <v>15000</v>
      </c>
      <c r="M255" s="238">
        <v>45008</v>
      </c>
      <c r="N255" s="237">
        <v>5</v>
      </c>
      <c r="O255" s="239">
        <v>2.5000000000000001E-2</v>
      </c>
      <c r="P255" s="240">
        <v>15565.184626978147</v>
      </c>
    </row>
    <row r="256" spans="1:16" ht="11.25" customHeight="1" x14ac:dyDescent="0.25">
      <c r="A256" s="32"/>
      <c r="B256" s="232">
        <v>673</v>
      </c>
      <c r="C256" s="233" t="s">
        <v>425</v>
      </c>
      <c r="D256" s="234" t="s">
        <v>288</v>
      </c>
      <c r="E256" s="234" t="s">
        <v>57</v>
      </c>
      <c r="F256" s="235" t="s">
        <v>58</v>
      </c>
      <c r="G256" s="234" t="s">
        <v>57</v>
      </c>
      <c r="H256" s="236" t="s">
        <v>370</v>
      </c>
      <c r="I256" s="237">
        <v>1</v>
      </c>
      <c r="J256" s="234" t="s">
        <v>57</v>
      </c>
      <c r="K256" s="234" t="s">
        <v>2</v>
      </c>
      <c r="L256" s="234">
        <v>579.64</v>
      </c>
      <c r="M256" s="238">
        <v>44378</v>
      </c>
      <c r="N256" s="237">
        <v>5</v>
      </c>
      <c r="O256" s="239">
        <v>0.03</v>
      </c>
      <c r="P256" s="240">
        <v>668.479296482412</v>
      </c>
    </row>
    <row r="257" spans="1:16" ht="11.25" customHeight="1" x14ac:dyDescent="0.25">
      <c r="A257" s="27"/>
      <c r="B257" s="232">
        <v>674</v>
      </c>
      <c r="C257" s="233" t="s">
        <v>426</v>
      </c>
      <c r="D257" s="234" t="s">
        <v>245</v>
      </c>
      <c r="E257" s="234" t="s">
        <v>57</v>
      </c>
      <c r="F257" s="235" t="s">
        <v>58</v>
      </c>
      <c r="G257" s="234" t="s">
        <v>57</v>
      </c>
      <c r="H257" s="236" t="s">
        <v>370</v>
      </c>
      <c r="I257" s="237">
        <v>1</v>
      </c>
      <c r="J257" s="234" t="s">
        <v>57</v>
      </c>
      <c r="K257" s="234" t="s">
        <v>2</v>
      </c>
      <c r="L257" s="234">
        <v>9051.27</v>
      </c>
      <c r="M257" s="238">
        <v>44531</v>
      </c>
      <c r="N257" s="237">
        <v>5</v>
      </c>
      <c r="O257" s="239">
        <v>2.5000000000000001E-2</v>
      </c>
      <c r="P257" s="240">
        <v>10249.670057565791</v>
      </c>
    </row>
    <row r="258" spans="1:16" ht="11.25" customHeight="1" x14ac:dyDescent="0.25">
      <c r="A258" s="27"/>
      <c r="B258" s="232">
        <v>675</v>
      </c>
      <c r="C258" s="233" t="s">
        <v>427</v>
      </c>
      <c r="D258" s="234" t="s">
        <v>147</v>
      </c>
      <c r="E258" s="234" t="s">
        <v>57</v>
      </c>
      <c r="F258" s="235" t="s">
        <v>58</v>
      </c>
      <c r="G258" s="234" t="s">
        <v>57</v>
      </c>
      <c r="H258" s="236" t="s">
        <v>370</v>
      </c>
      <c r="I258" s="237">
        <v>1</v>
      </c>
      <c r="J258" s="234" t="s">
        <v>57</v>
      </c>
      <c r="K258" s="234" t="s">
        <v>2</v>
      </c>
      <c r="L258" s="234">
        <v>579.64</v>
      </c>
      <c r="M258" s="238">
        <v>44378</v>
      </c>
      <c r="N258" s="237">
        <v>5</v>
      </c>
      <c r="O258" s="239">
        <v>0.03</v>
      </c>
      <c r="P258" s="240">
        <v>668.479296482412</v>
      </c>
    </row>
    <row r="259" spans="1:16" ht="11.25" customHeight="1" x14ac:dyDescent="0.25">
      <c r="A259" s="27"/>
      <c r="B259" s="232">
        <v>679</v>
      </c>
      <c r="C259" s="233" t="s">
        <v>428</v>
      </c>
      <c r="D259" s="234" t="s">
        <v>116</v>
      </c>
      <c r="E259" s="234" t="s">
        <v>57</v>
      </c>
      <c r="F259" s="235" t="s">
        <v>58</v>
      </c>
      <c r="G259" s="234" t="s">
        <v>57</v>
      </c>
      <c r="H259" s="236" t="s">
        <v>370</v>
      </c>
      <c r="I259" s="237">
        <v>1</v>
      </c>
      <c r="J259" s="234" t="s">
        <v>57</v>
      </c>
      <c r="K259" s="234" t="s">
        <v>2</v>
      </c>
      <c r="L259" s="234">
        <v>9979.86</v>
      </c>
      <c r="M259" s="238">
        <v>44151</v>
      </c>
      <c r="N259" s="237">
        <v>5</v>
      </c>
      <c r="O259" s="239">
        <v>0.03</v>
      </c>
      <c r="P259" s="240">
        <v>11765.639743150687</v>
      </c>
    </row>
    <row r="260" spans="1:16" ht="11.25" customHeight="1" x14ac:dyDescent="0.25">
      <c r="A260" s="27"/>
      <c r="B260" s="232">
        <v>680</v>
      </c>
      <c r="C260" s="233" t="s">
        <v>429</v>
      </c>
      <c r="D260" s="234" t="s">
        <v>158</v>
      </c>
      <c r="E260" s="234" t="s">
        <v>57</v>
      </c>
      <c r="F260" s="235" t="s">
        <v>58</v>
      </c>
      <c r="G260" s="234" t="s">
        <v>57</v>
      </c>
      <c r="H260" s="236" t="s">
        <v>370</v>
      </c>
      <c r="I260" s="237">
        <v>1</v>
      </c>
      <c r="J260" s="234" t="s">
        <v>57</v>
      </c>
      <c r="K260" s="234" t="s">
        <v>2</v>
      </c>
      <c r="L260" s="234">
        <v>2318.5500000000002</v>
      </c>
      <c r="M260" s="238">
        <v>44378</v>
      </c>
      <c r="N260" s="237">
        <v>5</v>
      </c>
      <c r="O260" s="239">
        <v>0.03</v>
      </c>
      <c r="P260" s="240">
        <v>2673.9056532663317</v>
      </c>
    </row>
    <row r="261" spans="1:16" ht="11.25" customHeight="1" x14ac:dyDescent="0.25">
      <c r="A261" s="27"/>
      <c r="B261" s="232">
        <v>681</v>
      </c>
      <c r="C261" s="233" t="s">
        <v>430</v>
      </c>
      <c r="D261" s="234" t="s">
        <v>75</v>
      </c>
      <c r="E261" s="234" t="s">
        <v>57</v>
      </c>
      <c r="F261" s="235" t="s">
        <v>58</v>
      </c>
      <c r="G261" s="234" t="s">
        <v>57</v>
      </c>
      <c r="H261" s="236" t="s">
        <v>370</v>
      </c>
      <c r="I261" s="237">
        <v>1</v>
      </c>
      <c r="J261" s="234" t="s">
        <v>57</v>
      </c>
      <c r="K261" s="234" t="s">
        <v>2</v>
      </c>
      <c r="L261" s="234">
        <v>4725</v>
      </c>
      <c r="M261" s="238">
        <v>44378</v>
      </c>
      <c r="N261" s="237">
        <v>5</v>
      </c>
      <c r="O261" s="239">
        <v>0</v>
      </c>
      <c r="P261" s="240">
        <v>5449.1834170854272</v>
      </c>
    </row>
    <row r="262" spans="1:16" ht="11.25" customHeight="1" x14ac:dyDescent="0.25">
      <c r="A262" s="27"/>
      <c r="B262" s="232">
        <v>688</v>
      </c>
      <c r="C262" s="233" t="s">
        <v>431</v>
      </c>
      <c r="D262" s="234" t="s">
        <v>230</v>
      </c>
      <c r="E262" s="234" t="s">
        <v>57</v>
      </c>
      <c r="F262" s="235" t="s">
        <v>59</v>
      </c>
      <c r="G262" s="234" t="s">
        <v>57</v>
      </c>
      <c r="H262" s="236" t="s">
        <v>370</v>
      </c>
      <c r="I262" s="237">
        <v>1</v>
      </c>
      <c r="J262" s="234" t="s">
        <v>57</v>
      </c>
      <c r="K262" s="234" t="s">
        <v>2</v>
      </c>
      <c r="L262" s="234">
        <v>5000</v>
      </c>
      <c r="M262" s="238">
        <v>44702</v>
      </c>
      <c r="N262" s="237">
        <v>5</v>
      </c>
      <c r="O262" s="239">
        <v>2.5000000000000001E-2</v>
      </c>
      <c r="P262" s="240">
        <v>5565.8852061438956</v>
      </c>
    </row>
    <row r="263" spans="1:16" ht="11.25" customHeight="1" x14ac:dyDescent="0.25">
      <c r="A263" s="27"/>
      <c r="B263" s="232">
        <v>690</v>
      </c>
      <c r="C263" s="233" t="s">
        <v>432</v>
      </c>
      <c r="D263" s="234" t="s">
        <v>300</v>
      </c>
      <c r="E263" s="234" t="s">
        <v>57</v>
      </c>
      <c r="F263" s="235" t="s">
        <v>58</v>
      </c>
      <c r="G263" s="234" t="s">
        <v>57</v>
      </c>
      <c r="H263" s="236" t="s">
        <v>370</v>
      </c>
      <c r="I263" s="237">
        <v>1</v>
      </c>
      <c r="J263" s="234" t="s">
        <v>57</v>
      </c>
      <c r="K263" s="234" t="s">
        <v>2</v>
      </c>
      <c r="L263" s="234">
        <v>1000</v>
      </c>
      <c r="M263" s="238">
        <v>44013</v>
      </c>
      <c r="N263" s="237">
        <v>5</v>
      </c>
      <c r="O263" s="239">
        <v>0.02</v>
      </c>
      <c r="P263" s="240">
        <v>1200.5231037489102</v>
      </c>
    </row>
    <row r="264" spans="1:16" ht="11.25" customHeight="1" x14ac:dyDescent="0.25">
      <c r="A264" s="32"/>
      <c r="B264" s="232">
        <v>692</v>
      </c>
      <c r="C264" s="233" t="s">
        <v>433</v>
      </c>
      <c r="D264" s="234" t="s">
        <v>226</v>
      </c>
      <c r="E264" s="234" t="s">
        <v>57</v>
      </c>
      <c r="F264" s="235" t="s">
        <v>58</v>
      </c>
      <c r="G264" s="234" t="s">
        <v>57</v>
      </c>
      <c r="H264" s="236" t="s">
        <v>370</v>
      </c>
      <c r="I264" s="237">
        <v>1</v>
      </c>
      <c r="J264" s="234" t="s">
        <v>57</v>
      </c>
      <c r="K264" s="234" t="s">
        <v>2</v>
      </c>
      <c r="L264" s="234">
        <v>3000</v>
      </c>
      <c r="M264" s="238">
        <v>45200</v>
      </c>
      <c r="N264" s="237">
        <v>5</v>
      </c>
      <c r="O264" s="239">
        <v>2.5000000000000001E-2</v>
      </c>
      <c r="P264" s="240">
        <v>3041.9734904270977</v>
      </c>
    </row>
    <row r="265" spans="1:16" ht="11.25" customHeight="1" x14ac:dyDescent="0.25">
      <c r="A265" s="27"/>
      <c r="B265" s="232">
        <v>694</v>
      </c>
      <c r="C265" s="233" t="s">
        <v>434</v>
      </c>
      <c r="D265" s="234" t="s">
        <v>170</v>
      </c>
      <c r="E265" s="234" t="s">
        <v>57</v>
      </c>
      <c r="F265" s="235" t="s">
        <v>59</v>
      </c>
      <c r="G265" s="234" t="s">
        <v>57</v>
      </c>
      <c r="H265" s="236" t="s">
        <v>370</v>
      </c>
      <c r="I265" s="237">
        <v>1</v>
      </c>
      <c r="J265" s="234" t="s">
        <v>57</v>
      </c>
      <c r="K265" s="234" t="s">
        <v>2</v>
      </c>
      <c r="L265" s="234">
        <v>3207</v>
      </c>
      <c r="M265" s="238">
        <v>45474</v>
      </c>
      <c r="N265" s="237">
        <v>5</v>
      </c>
      <c r="O265" s="239">
        <v>0.06</v>
      </c>
      <c r="P265" s="240">
        <v>3181.2742232929086</v>
      </c>
    </row>
    <row r="266" spans="1:16" ht="11.25" customHeight="1" x14ac:dyDescent="0.25">
      <c r="A266" s="27"/>
      <c r="B266" s="232">
        <v>695</v>
      </c>
      <c r="C266" s="233" t="s">
        <v>435</v>
      </c>
      <c r="D266" s="234" t="s">
        <v>172</v>
      </c>
      <c r="E266" s="234" t="s">
        <v>57</v>
      </c>
      <c r="F266" s="235" t="s">
        <v>57</v>
      </c>
      <c r="G266" s="234" t="s">
        <v>59</v>
      </c>
      <c r="H266" s="236" t="s">
        <v>370</v>
      </c>
      <c r="I266" s="237">
        <v>1</v>
      </c>
      <c r="J266" s="234" t="s">
        <v>57</v>
      </c>
      <c r="K266" s="234" t="s">
        <v>8</v>
      </c>
      <c r="L266" s="234">
        <v>28043.41</v>
      </c>
      <c r="M266" s="238">
        <v>44228</v>
      </c>
      <c r="N266" s="237">
        <v>5</v>
      </c>
      <c r="O266" s="239">
        <v>0.03</v>
      </c>
      <c r="P266" s="240">
        <v>32725.233533898299</v>
      </c>
    </row>
    <row r="267" spans="1:16" ht="11.25" customHeight="1" x14ac:dyDescent="0.25">
      <c r="A267" s="27"/>
      <c r="B267" s="232">
        <v>697</v>
      </c>
      <c r="C267" s="233" t="s">
        <v>436</v>
      </c>
      <c r="D267" s="234" t="s">
        <v>76</v>
      </c>
      <c r="E267" s="234" t="s">
        <v>57</v>
      </c>
      <c r="F267" s="235" t="s">
        <v>59</v>
      </c>
      <c r="G267" s="234" t="s">
        <v>57</v>
      </c>
      <c r="H267" s="236" t="s">
        <v>370</v>
      </c>
      <c r="I267" s="237">
        <v>1</v>
      </c>
      <c r="J267" s="234" t="s">
        <v>57</v>
      </c>
      <c r="K267" s="234" t="s">
        <v>8</v>
      </c>
      <c r="L267" s="234">
        <v>16371.36</v>
      </c>
      <c r="M267" s="238">
        <v>44815</v>
      </c>
      <c r="N267" s="237">
        <v>5</v>
      </c>
      <c r="O267" s="239">
        <v>0.05</v>
      </c>
      <c r="P267" s="240">
        <v>17529.83104199067</v>
      </c>
    </row>
    <row r="268" spans="1:16" ht="11.25" customHeight="1" x14ac:dyDescent="0.25">
      <c r="A268" s="27"/>
      <c r="B268" s="232">
        <v>698</v>
      </c>
      <c r="C268" s="233" t="s">
        <v>437</v>
      </c>
      <c r="D268" s="234" t="s">
        <v>85</v>
      </c>
      <c r="E268" s="234" t="s">
        <v>57</v>
      </c>
      <c r="F268" s="235" t="s">
        <v>58</v>
      </c>
      <c r="G268" s="234" t="s">
        <v>57</v>
      </c>
      <c r="H268" s="236" t="s">
        <v>370</v>
      </c>
      <c r="I268" s="237">
        <v>1</v>
      </c>
      <c r="J268" s="234" t="s">
        <v>57</v>
      </c>
      <c r="K268" s="234" t="s">
        <v>2</v>
      </c>
      <c r="L268" s="234">
        <v>2875</v>
      </c>
      <c r="M268" s="238">
        <v>44378</v>
      </c>
      <c r="N268" s="237">
        <v>5</v>
      </c>
      <c r="O268" s="239">
        <v>0</v>
      </c>
      <c r="P268" s="240">
        <v>3315.6407035175876</v>
      </c>
    </row>
    <row r="269" spans="1:16" ht="11.25" customHeight="1" x14ac:dyDescent="0.25">
      <c r="A269" s="27"/>
      <c r="B269" s="232">
        <v>703</v>
      </c>
      <c r="C269" s="233" t="s">
        <v>438</v>
      </c>
      <c r="D269" s="234" t="s">
        <v>55</v>
      </c>
      <c r="E269" s="234" t="s">
        <v>57</v>
      </c>
      <c r="F269" s="235" t="s">
        <v>59</v>
      </c>
      <c r="G269" s="234" t="s">
        <v>57</v>
      </c>
      <c r="H269" s="236" t="s">
        <v>370</v>
      </c>
      <c r="I269" s="237">
        <v>1</v>
      </c>
      <c r="J269" s="234" t="s">
        <v>57</v>
      </c>
      <c r="K269" s="234" t="s">
        <v>2</v>
      </c>
      <c r="L269" s="234">
        <v>20158.75</v>
      </c>
      <c r="M269" s="238">
        <v>44774</v>
      </c>
      <c r="N269" s="237">
        <v>5</v>
      </c>
      <c r="O269" s="239">
        <v>0.03</v>
      </c>
      <c r="P269" s="240">
        <v>22083.213007159906</v>
      </c>
    </row>
    <row r="270" spans="1:16" ht="11.25" customHeight="1" x14ac:dyDescent="0.25">
      <c r="A270" s="27"/>
      <c r="B270" s="232">
        <v>704</v>
      </c>
      <c r="C270" s="233" t="s">
        <v>439</v>
      </c>
      <c r="D270" s="234" t="s">
        <v>266</v>
      </c>
      <c r="E270" s="234" t="s">
        <v>57</v>
      </c>
      <c r="F270" s="235" t="s">
        <v>58</v>
      </c>
      <c r="G270" s="234" t="s">
        <v>58</v>
      </c>
      <c r="H270" s="236" t="s">
        <v>370</v>
      </c>
      <c r="I270" s="237">
        <v>1</v>
      </c>
      <c r="J270" s="234" t="s">
        <v>57</v>
      </c>
      <c r="K270" s="234" t="s">
        <v>1</v>
      </c>
      <c r="L270" s="234">
        <v>36381.230000000003</v>
      </c>
      <c r="M270" s="238">
        <v>44013</v>
      </c>
      <c r="N270" s="237">
        <v>5</v>
      </c>
      <c r="O270" s="239">
        <v>0.05</v>
      </c>
      <c r="P270" s="240">
        <v>43676.507157802967</v>
      </c>
    </row>
    <row r="271" spans="1:16" ht="11.25" customHeight="1" x14ac:dyDescent="0.25">
      <c r="A271" s="27"/>
      <c r="B271" s="232">
        <v>710</v>
      </c>
      <c r="C271" s="233" t="s">
        <v>440</v>
      </c>
      <c r="D271" s="234" t="s">
        <v>214</v>
      </c>
      <c r="E271" s="234" t="s">
        <v>57</v>
      </c>
      <c r="F271" s="235" t="s">
        <v>59</v>
      </c>
      <c r="G271" s="234" t="s">
        <v>57</v>
      </c>
      <c r="H271" s="236" t="s">
        <v>370</v>
      </c>
      <c r="I271" s="237">
        <v>1</v>
      </c>
      <c r="J271" s="234" t="s">
        <v>57</v>
      </c>
      <c r="K271" s="234" t="s">
        <v>2</v>
      </c>
      <c r="L271" s="234">
        <v>5375.67</v>
      </c>
      <c r="M271" s="238">
        <v>44465</v>
      </c>
      <c r="N271" s="237">
        <v>5</v>
      </c>
      <c r="O271" s="239">
        <v>0.03</v>
      </c>
      <c r="P271" s="240">
        <v>6158.3174625623951</v>
      </c>
    </row>
    <row r="272" spans="1:16" ht="11.25" customHeight="1" x14ac:dyDescent="0.25">
      <c r="A272" s="32"/>
      <c r="B272" s="232">
        <v>712</v>
      </c>
      <c r="C272" s="233" t="s">
        <v>441</v>
      </c>
      <c r="D272" s="234" t="s">
        <v>145</v>
      </c>
      <c r="E272" s="234" t="s">
        <v>57</v>
      </c>
      <c r="F272" s="235" t="s">
        <v>58</v>
      </c>
      <c r="G272" s="234" t="s">
        <v>57</v>
      </c>
      <c r="H272" s="236" t="s">
        <v>370</v>
      </c>
      <c r="I272" s="237">
        <v>1</v>
      </c>
      <c r="J272" s="234" t="s">
        <v>57</v>
      </c>
      <c r="K272" s="234" t="s">
        <v>0</v>
      </c>
      <c r="L272" s="234">
        <v>3500</v>
      </c>
      <c r="M272" s="238">
        <v>44709</v>
      </c>
      <c r="N272" s="237">
        <v>5</v>
      </c>
      <c r="O272" s="239">
        <v>0.03</v>
      </c>
      <c r="P272" s="240">
        <v>3896.119644300727</v>
      </c>
    </row>
    <row r="273" spans="1:16" ht="11.25" customHeight="1" x14ac:dyDescent="0.25">
      <c r="A273" s="27"/>
      <c r="B273" s="232">
        <v>713</v>
      </c>
      <c r="C273" s="233" t="s">
        <v>442</v>
      </c>
      <c r="D273" s="234" t="s">
        <v>84</v>
      </c>
      <c r="E273" s="234" t="s">
        <v>57</v>
      </c>
      <c r="F273" s="235" t="s">
        <v>59</v>
      </c>
      <c r="G273" s="234" t="s">
        <v>57</v>
      </c>
      <c r="H273" s="236" t="s">
        <v>370</v>
      </c>
      <c r="I273" s="237">
        <v>1</v>
      </c>
      <c r="J273" s="234" t="s">
        <v>57</v>
      </c>
      <c r="K273" s="234" t="s">
        <v>1</v>
      </c>
      <c r="L273" s="234">
        <v>34532.57</v>
      </c>
      <c r="M273" s="238">
        <v>44075</v>
      </c>
      <c r="N273" s="237">
        <v>5</v>
      </c>
      <c r="O273" s="239">
        <v>0.05</v>
      </c>
      <c r="P273" s="240">
        <v>40711.771309931508</v>
      </c>
    </row>
    <row r="274" spans="1:16" ht="11.25" customHeight="1" x14ac:dyDescent="0.25">
      <c r="A274" s="27"/>
      <c r="B274" s="232">
        <v>716</v>
      </c>
      <c r="C274" s="233" t="s">
        <v>443</v>
      </c>
      <c r="D274" s="234" t="s">
        <v>87</v>
      </c>
      <c r="E274" s="234" t="s">
        <v>57</v>
      </c>
      <c r="F274" s="235" t="s">
        <v>58</v>
      </c>
      <c r="G274" s="234" t="s">
        <v>57</v>
      </c>
      <c r="H274" s="236" t="s">
        <v>370</v>
      </c>
      <c r="I274" s="237">
        <v>1</v>
      </c>
      <c r="J274" s="234" t="s">
        <v>57</v>
      </c>
      <c r="K274" s="234" t="s">
        <v>2</v>
      </c>
      <c r="L274" s="234">
        <v>579.64</v>
      </c>
      <c r="M274" s="238">
        <v>44378</v>
      </c>
      <c r="N274" s="237">
        <v>5</v>
      </c>
      <c r="O274" s="239">
        <v>0.03</v>
      </c>
      <c r="P274" s="240">
        <v>668.479296482412</v>
      </c>
    </row>
    <row r="275" spans="1:16" ht="11.25" customHeight="1" x14ac:dyDescent="0.25">
      <c r="A275" s="27"/>
      <c r="B275" s="232">
        <v>723</v>
      </c>
      <c r="C275" s="233" t="s">
        <v>444</v>
      </c>
      <c r="D275" s="234" t="s">
        <v>82</v>
      </c>
      <c r="E275" s="234" t="s">
        <v>57</v>
      </c>
      <c r="F275" s="235" t="s">
        <v>58</v>
      </c>
      <c r="G275" s="234" t="s">
        <v>57</v>
      </c>
      <c r="H275" s="236" t="s">
        <v>370</v>
      </c>
      <c r="I275" s="237">
        <v>1</v>
      </c>
      <c r="J275" s="234" t="s">
        <v>57</v>
      </c>
      <c r="K275" s="234" t="s">
        <v>2</v>
      </c>
      <c r="L275" s="234">
        <v>11592.74</v>
      </c>
      <c r="M275" s="238">
        <v>44515</v>
      </c>
      <c r="N275" s="237">
        <v>5</v>
      </c>
      <c r="O275" s="239">
        <v>0.03</v>
      </c>
      <c r="P275" s="240">
        <v>13280.53492512479</v>
      </c>
    </row>
    <row r="276" spans="1:16" ht="11.25" customHeight="1" x14ac:dyDescent="0.25">
      <c r="A276" s="27"/>
      <c r="B276" s="232">
        <v>728</v>
      </c>
      <c r="C276" s="233" t="s">
        <v>445</v>
      </c>
      <c r="D276" s="234" t="s">
        <v>404</v>
      </c>
      <c r="E276" s="234" t="s">
        <v>57</v>
      </c>
      <c r="F276" s="235" t="s">
        <v>59</v>
      </c>
      <c r="G276" s="234" t="s">
        <v>57</v>
      </c>
      <c r="H276" s="236" t="s">
        <v>370</v>
      </c>
      <c r="I276" s="237">
        <v>1</v>
      </c>
      <c r="J276" s="234" t="s">
        <v>57</v>
      </c>
      <c r="K276" s="234" t="s">
        <v>1</v>
      </c>
      <c r="L276" s="234">
        <v>64768</v>
      </c>
      <c r="M276" s="238">
        <v>45474</v>
      </c>
      <c r="N276" s="237">
        <v>5</v>
      </c>
      <c r="O276" s="239">
        <v>0.05</v>
      </c>
      <c r="P276" s="240">
        <v>64248.446802068946</v>
      </c>
    </row>
    <row r="277" spans="1:16" ht="11.25" customHeight="1" x14ac:dyDescent="0.25">
      <c r="A277" s="27"/>
      <c r="B277" s="232">
        <v>729</v>
      </c>
      <c r="C277" s="233" t="s">
        <v>446</v>
      </c>
      <c r="D277" s="234" t="s">
        <v>214</v>
      </c>
      <c r="E277" s="234" t="s">
        <v>57</v>
      </c>
      <c r="F277" s="235" t="s">
        <v>58</v>
      </c>
      <c r="G277" s="234" t="s">
        <v>57</v>
      </c>
      <c r="H277" s="236" t="s">
        <v>370</v>
      </c>
      <c r="I277" s="237">
        <v>1</v>
      </c>
      <c r="J277" s="234" t="s">
        <v>57</v>
      </c>
      <c r="K277" s="234" t="s">
        <v>2</v>
      </c>
      <c r="L277" s="234">
        <v>1343.92</v>
      </c>
      <c r="M277" s="238">
        <v>44581</v>
      </c>
      <c r="N277" s="237">
        <v>5</v>
      </c>
      <c r="O277" s="239">
        <v>0.03</v>
      </c>
      <c r="P277" s="240">
        <v>1521.8567763157896</v>
      </c>
    </row>
    <row r="278" spans="1:16" ht="11.25" customHeight="1" x14ac:dyDescent="0.25">
      <c r="A278" s="27"/>
      <c r="B278" s="232">
        <v>734</v>
      </c>
      <c r="C278" s="233" t="s">
        <v>447</v>
      </c>
      <c r="D278" s="234" t="s">
        <v>163</v>
      </c>
      <c r="E278" s="234" t="s">
        <v>57</v>
      </c>
      <c r="F278" s="235" t="s">
        <v>57</v>
      </c>
      <c r="G278" s="234" t="s">
        <v>59</v>
      </c>
      <c r="H278" s="236" t="s">
        <v>370</v>
      </c>
      <c r="I278" s="237">
        <v>1</v>
      </c>
      <c r="J278" s="234" t="s">
        <v>57</v>
      </c>
      <c r="K278" s="234" t="s">
        <v>1</v>
      </c>
      <c r="L278" s="234">
        <v>21386.42</v>
      </c>
      <c r="M278" s="238">
        <v>44671</v>
      </c>
      <c r="N278" s="237">
        <v>5</v>
      </c>
      <c r="O278" s="239">
        <v>0.03</v>
      </c>
      <c r="P278" s="240">
        <v>23806.871738075984</v>
      </c>
    </row>
    <row r="279" spans="1:16" ht="11.25" customHeight="1" x14ac:dyDescent="0.25">
      <c r="A279" s="27"/>
      <c r="B279" s="232">
        <v>737</v>
      </c>
      <c r="C279" s="233" t="s">
        <v>448</v>
      </c>
      <c r="D279" s="234" t="s">
        <v>316</v>
      </c>
      <c r="E279" s="234" t="s">
        <v>57</v>
      </c>
      <c r="F279" s="235" t="s">
        <v>58</v>
      </c>
      <c r="G279" s="234" t="s">
        <v>57</v>
      </c>
      <c r="H279" s="236" t="s">
        <v>370</v>
      </c>
      <c r="I279" s="237">
        <v>1</v>
      </c>
      <c r="J279" s="234" t="s">
        <v>57</v>
      </c>
      <c r="K279" s="234" t="s">
        <v>2</v>
      </c>
      <c r="L279" s="234">
        <v>9030.56</v>
      </c>
      <c r="M279" s="238">
        <v>44675</v>
      </c>
      <c r="N279" s="237">
        <v>5</v>
      </c>
      <c r="O279" s="239">
        <v>0.03</v>
      </c>
      <c r="P279" s="240">
        <v>10052.612061438964</v>
      </c>
    </row>
    <row r="280" spans="1:16" ht="11.25" customHeight="1" x14ac:dyDescent="0.25">
      <c r="A280" s="27"/>
      <c r="B280" s="232">
        <v>746</v>
      </c>
      <c r="C280" s="233" t="s">
        <v>449</v>
      </c>
      <c r="D280" s="234" t="s">
        <v>450</v>
      </c>
      <c r="E280" s="234" t="s">
        <v>57</v>
      </c>
      <c r="F280" s="235" t="s">
        <v>57</v>
      </c>
      <c r="G280" s="234" t="s">
        <v>59</v>
      </c>
      <c r="H280" s="236" t="s">
        <v>370</v>
      </c>
      <c r="I280" s="237">
        <v>1</v>
      </c>
      <c r="J280" s="234" t="s">
        <v>57</v>
      </c>
      <c r="K280" s="234" t="s">
        <v>8</v>
      </c>
      <c r="L280" s="234">
        <v>32500</v>
      </c>
      <c r="M280" s="238">
        <v>44013</v>
      </c>
      <c r="N280" s="237">
        <v>5</v>
      </c>
      <c r="O280" s="239">
        <v>0.03</v>
      </c>
      <c r="P280" s="240">
        <v>39017.000871839577</v>
      </c>
    </row>
    <row r="281" spans="1:16" ht="11.25" customHeight="1" x14ac:dyDescent="0.25">
      <c r="A281" s="27"/>
      <c r="B281" s="232">
        <v>750</v>
      </c>
      <c r="C281" s="233" t="s">
        <v>451</v>
      </c>
      <c r="D281" s="234" t="s">
        <v>196</v>
      </c>
      <c r="E281" s="234" t="s">
        <v>57</v>
      </c>
      <c r="F281" s="235" t="s">
        <v>59</v>
      </c>
      <c r="G281" s="234" t="s">
        <v>57</v>
      </c>
      <c r="H281" s="236" t="s">
        <v>370</v>
      </c>
      <c r="I281" s="237">
        <v>1</v>
      </c>
      <c r="J281" s="234" t="s">
        <v>57</v>
      </c>
      <c r="K281" s="234" t="s">
        <v>2</v>
      </c>
      <c r="L281" s="234">
        <v>5000</v>
      </c>
      <c r="M281" s="238">
        <v>44013</v>
      </c>
      <c r="N281" s="237">
        <v>5</v>
      </c>
      <c r="O281" s="239">
        <v>0.02</v>
      </c>
      <c r="P281" s="240">
        <v>6002.6155187445511</v>
      </c>
    </row>
    <row r="282" spans="1:16" ht="11.25" customHeight="1" x14ac:dyDescent="0.25">
      <c r="A282" s="27"/>
      <c r="B282" s="232">
        <v>756</v>
      </c>
      <c r="C282" s="233" t="s">
        <v>452</v>
      </c>
      <c r="D282" s="234" t="s">
        <v>147</v>
      </c>
      <c r="E282" s="234" t="s">
        <v>57</v>
      </c>
      <c r="F282" s="235" t="s">
        <v>58</v>
      </c>
      <c r="G282" s="234" t="s">
        <v>57</v>
      </c>
      <c r="H282" s="236" t="s">
        <v>370</v>
      </c>
      <c r="I282" s="237">
        <v>1</v>
      </c>
      <c r="J282" s="234" t="s">
        <v>57</v>
      </c>
      <c r="K282" s="234" t="s">
        <v>2</v>
      </c>
      <c r="L282" s="234">
        <v>11314.08</v>
      </c>
      <c r="M282" s="238">
        <v>44378</v>
      </c>
      <c r="N282" s="237">
        <v>5</v>
      </c>
      <c r="O282" s="239">
        <v>2.5000000000000001E-2</v>
      </c>
      <c r="P282" s="240">
        <v>13048.147537688441</v>
      </c>
    </row>
    <row r="283" spans="1:16" ht="11.25" customHeight="1" x14ac:dyDescent="0.25">
      <c r="A283" s="32"/>
      <c r="B283" s="232">
        <v>757</v>
      </c>
      <c r="C283" s="233" t="s">
        <v>453</v>
      </c>
      <c r="D283" s="234" t="s">
        <v>376</v>
      </c>
      <c r="E283" s="234" t="s">
        <v>57</v>
      </c>
      <c r="F283" s="235" t="s">
        <v>59</v>
      </c>
      <c r="G283" s="234" t="s">
        <v>57</v>
      </c>
      <c r="H283" s="236" t="s">
        <v>370</v>
      </c>
      <c r="I283" s="237">
        <v>1</v>
      </c>
      <c r="J283" s="234" t="s">
        <v>57</v>
      </c>
      <c r="K283" s="234" t="s">
        <v>2</v>
      </c>
      <c r="L283" s="234">
        <v>5000</v>
      </c>
      <c r="M283" s="238">
        <v>44835</v>
      </c>
      <c r="N283" s="237">
        <v>5</v>
      </c>
      <c r="O283" s="239">
        <v>0.02</v>
      </c>
      <c r="P283" s="240">
        <v>5353.8102643856919</v>
      </c>
    </row>
    <row r="284" spans="1:16" ht="11.25" customHeight="1" x14ac:dyDescent="0.25">
      <c r="A284" s="27"/>
      <c r="B284" s="232">
        <v>758</v>
      </c>
      <c r="C284" s="233" t="s">
        <v>454</v>
      </c>
      <c r="D284" s="234" t="s">
        <v>99</v>
      </c>
      <c r="E284" s="234" t="s">
        <v>57</v>
      </c>
      <c r="F284" s="235" t="s">
        <v>58</v>
      </c>
      <c r="G284" s="234" t="s">
        <v>57</v>
      </c>
      <c r="H284" s="236" t="s">
        <v>370</v>
      </c>
      <c r="I284" s="237">
        <v>1</v>
      </c>
      <c r="J284" s="234" t="s">
        <v>57</v>
      </c>
      <c r="K284" s="234" t="s">
        <v>0</v>
      </c>
      <c r="L284" s="234">
        <v>11592.74</v>
      </c>
      <c r="M284" s="238">
        <v>44470</v>
      </c>
      <c r="N284" s="237">
        <v>5</v>
      </c>
      <c r="O284" s="239">
        <v>0.03</v>
      </c>
      <c r="P284" s="240">
        <v>13280.53492512479</v>
      </c>
    </row>
    <row r="285" spans="1:16" ht="11.25" customHeight="1" x14ac:dyDescent="0.25">
      <c r="A285" s="27"/>
      <c r="B285" s="232">
        <v>759</v>
      </c>
      <c r="C285" s="233" t="s">
        <v>455</v>
      </c>
      <c r="D285" s="234" t="s">
        <v>177</v>
      </c>
      <c r="E285" s="234" t="s">
        <v>57</v>
      </c>
      <c r="F285" s="235" t="s">
        <v>59</v>
      </c>
      <c r="G285" s="234" t="s">
        <v>57</v>
      </c>
      <c r="H285" s="236" t="s">
        <v>370</v>
      </c>
      <c r="I285" s="237">
        <v>1</v>
      </c>
      <c r="J285" s="234" t="s">
        <v>57</v>
      </c>
      <c r="K285" s="234" t="s">
        <v>2</v>
      </c>
      <c r="L285" s="234">
        <v>8104</v>
      </c>
      <c r="M285" s="238">
        <v>45565</v>
      </c>
      <c r="N285" s="237">
        <v>5</v>
      </c>
      <c r="O285" s="239">
        <v>0.04</v>
      </c>
      <c r="P285" s="240">
        <v>7974.5048334124431</v>
      </c>
    </row>
    <row r="286" spans="1:16" ht="11.25" customHeight="1" x14ac:dyDescent="0.25">
      <c r="A286" s="27"/>
      <c r="B286" s="232">
        <v>762</v>
      </c>
      <c r="C286" s="233" t="s">
        <v>456</v>
      </c>
      <c r="D286" s="234" t="s">
        <v>245</v>
      </c>
      <c r="E286" s="234" t="s">
        <v>57</v>
      </c>
      <c r="F286" s="235" t="s">
        <v>58</v>
      </c>
      <c r="G286" s="234" t="s">
        <v>57</v>
      </c>
      <c r="H286" s="236" t="s">
        <v>370</v>
      </c>
      <c r="I286" s="237">
        <v>1</v>
      </c>
      <c r="J286" s="234" t="s">
        <v>57</v>
      </c>
      <c r="K286" s="234" t="s">
        <v>2</v>
      </c>
      <c r="L286" s="234">
        <v>1750</v>
      </c>
      <c r="M286" s="238">
        <v>44927</v>
      </c>
      <c r="N286" s="237">
        <v>5</v>
      </c>
      <c r="O286" s="239">
        <v>0.02</v>
      </c>
      <c r="P286" s="240">
        <v>1840.9090909090905</v>
      </c>
    </row>
    <row r="287" spans="1:16" ht="11.25" customHeight="1" x14ac:dyDescent="0.25">
      <c r="A287" s="27"/>
      <c r="B287" s="232">
        <v>768</v>
      </c>
      <c r="C287" s="233" t="s">
        <v>457</v>
      </c>
      <c r="D287" s="234" t="s">
        <v>197</v>
      </c>
      <c r="E287" s="234" t="s">
        <v>57</v>
      </c>
      <c r="F287" s="235" t="s">
        <v>59</v>
      </c>
      <c r="G287" s="234" t="s">
        <v>57</v>
      </c>
      <c r="H287" s="236" t="s">
        <v>370</v>
      </c>
      <c r="I287" s="237">
        <v>1</v>
      </c>
      <c r="J287" s="234" t="s">
        <v>57</v>
      </c>
      <c r="K287" s="234" t="s">
        <v>2</v>
      </c>
      <c r="L287" s="234">
        <v>9274.19</v>
      </c>
      <c r="M287" s="238">
        <v>44835</v>
      </c>
      <c r="N287" s="237">
        <v>5</v>
      </c>
      <c r="O287" s="239">
        <v>0.03</v>
      </c>
      <c r="P287" s="240">
        <v>9930.4507231726293</v>
      </c>
    </row>
    <row r="288" spans="1:16" ht="11.25" customHeight="1" x14ac:dyDescent="0.25">
      <c r="A288" s="27"/>
      <c r="B288" s="232">
        <v>773</v>
      </c>
      <c r="C288" s="233" t="s">
        <v>458</v>
      </c>
      <c r="D288" s="234" t="s">
        <v>250</v>
      </c>
      <c r="E288" s="234" t="s">
        <v>57</v>
      </c>
      <c r="F288" s="235" t="s">
        <v>57</v>
      </c>
      <c r="G288" s="234" t="s">
        <v>59</v>
      </c>
      <c r="H288" s="236" t="s">
        <v>370</v>
      </c>
      <c r="I288" s="237">
        <v>1</v>
      </c>
      <c r="J288" s="234" t="s">
        <v>57</v>
      </c>
      <c r="K288" s="234" t="s">
        <v>8</v>
      </c>
      <c r="L288" s="234">
        <v>40000</v>
      </c>
      <c r="M288" s="238">
        <v>44494</v>
      </c>
      <c r="N288" s="237">
        <v>20</v>
      </c>
      <c r="O288" s="239">
        <v>0.03</v>
      </c>
      <c r="P288" s="240">
        <v>45823.627287853575</v>
      </c>
    </row>
    <row r="289" spans="1:16" ht="11.25" customHeight="1" x14ac:dyDescent="0.25">
      <c r="A289" s="27"/>
      <c r="B289" s="232">
        <v>776</v>
      </c>
      <c r="C289" s="233" t="s">
        <v>459</v>
      </c>
      <c r="D289" s="234" t="s">
        <v>172</v>
      </c>
      <c r="E289" s="234" t="s">
        <v>57</v>
      </c>
      <c r="F289" s="235" t="s">
        <v>59</v>
      </c>
      <c r="G289" s="234" t="s">
        <v>57</v>
      </c>
      <c r="H289" s="236" t="s">
        <v>370</v>
      </c>
      <c r="I289" s="237">
        <v>1</v>
      </c>
      <c r="J289" s="234" t="s">
        <v>57</v>
      </c>
      <c r="K289" s="234" t="s">
        <v>8</v>
      </c>
      <c r="L289" s="234">
        <v>39799.480000000003</v>
      </c>
      <c r="M289" s="238">
        <v>45139</v>
      </c>
      <c r="N289" s="237">
        <v>5</v>
      </c>
      <c r="O289" s="239">
        <v>0.05</v>
      </c>
      <c r="P289" s="240">
        <v>40898.420865671636</v>
      </c>
    </row>
    <row r="290" spans="1:16" ht="11.25" customHeight="1" x14ac:dyDescent="0.25">
      <c r="A290" s="32"/>
      <c r="B290" s="232">
        <v>780</v>
      </c>
      <c r="C290" s="233" t="s">
        <v>460</v>
      </c>
      <c r="D290" s="234" t="s">
        <v>266</v>
      </c>
      <c r="E290" s="234" t="s">
        <v>57</v>
      </c>
      <c r="F290" s="235" t="s">
        <v>57</v>
      </c>
      <c r="G290" s="234" t="s">
        <v>59</v>
      </c>
      <c r="H290" s="236" t="s">
        <v>370</v>
      </c>
      <c r="I290" s="237">
        <v>1</v>
      </c>
      <c r="J290" s="234" t="s">
        <v>57</v>
      </c>
      <c r="K290" s="234" t="s">
        <v>1</v>
      </c>
      <c r="L290" s="234">
        <v>38949</v>
      </c>
      <c r="M290" s="238">
        <v>45629</v>
      </c>
      <c r="N290" s="237">
        <v>5</v>
      </c>
      <c r="O290" s="239">
        <v>0.03</v>
      </c>
      <c r="P290" s="240">
        <v>38019.180521945455</v>
      </c>
    </row>
    <row r="291" spans="1:16" ht="11.25" customHeight="1" x14ac:dyDescent="0.25">
      <c r="A291" s="32"/>
      <c r="B291" s="232">
        <v>781</v>
      </c>
      <c r="C291" s="233" t="s">
        <v>461</v>
      </c>
      <c r="D291" s="234" t="s">
        <v>258</v>
      </c>
      <c r="E291" s="234" t="s">
        <v>57</v>
      </c>
      <c r="F291" s="235" t="s">
        <v>57</v>
      </c>
      <c r="G291" s="234" t="s">
        <v>59</v>
      </c>
      <c r="H291" s="236" t="s">
        <v>370</v>
      </c>
      <c r="I291" s="237">
        <v>1</v>
      </c>
      <c r="J291" s="234" t="s">
        <v>57</v>
      </c>
      <c r="K291" s="234" t="s">
        <v>1</v>
      </c>
      <c r="L291" s="234">
        <v>20000</v>
      </c>
      <c r="M291" s="238">
        <v>45082</v>
      </c>
      <c r="N291" s="237">
        <v>30</v>
      </c>
      <c r="O291" s="239">
        <v>2.5000000000000001E-2</v>
      </c>
      <c r="P291" s="240">
        <v>20552.238805970148</v>
      </c>
    </row>
    <row r="292" spans="1:16" ht="11.25" customHeight="1" x14ac:dyDescent="0.25">
      <c r="A292" s="27"/>
      <c r="B292" s="232">
        <v>782</v>
      </c>
      <c r="C292" s="233" t="s">
        <v>462</v>
      </c>
      <c r="D292" s="234" t="s">
        <v>152</v>
      </c>
      <c r="E292" s="234" t="s">
        <v>57</v>
      </c>
      <c r="F292" s="235" t="s">
        <v>57</v>
      </c>
      <c r="G292" s="234" t="s">
        <v>59</v>
      </c>
      <c r="H292" s="236" t="s">
        <v>370</v>
      </c>
      <c r="I292" s="237">
        <v>1</v>
      </c>
      <c r="J292" s="234" t="s">
        <v>57</v>
      </c>
      <c r="K292" s="234" t="s">
        <v>8</v>
      </c>
      <c r="L292" s="234">
        <v>38933</v>
      </c>
      <c r="M292" s="238">
        <v>45609</v>
      </c>
      <c r="N292" s="237">
        <v>5</v>
      </c>
      <c r="O292" s="239">
        <v>0.04</v>
      </c>
      <c r="P292" s="240">
        <v>38310.883104546723</v>
      </c>
    </row>
    <row r="293" spans="1:16" ht="11.25" customHeight="1" x14ac:dyDescent="0.25">
      <c r="A293" s="27"/>
      <c r="B293" s="232">
        <v>783</v>
      </c>
      <c r="C293" s="233" t="s">
        <v>463</v>
      </c>
      <c r="D293" s="234" t="s">
        <v>152</v>
      </c>
      <c r="E293" s="234" t="s">
        <v>57</v>
      </c>
      <c r="F293" s="235" t="s">
        <v>57</v>
      </c>
      <c r="G293" s="234" t="s">
        <v>59</v>
      </c>
      <c r="H293" s="236" t="s">
        <v>370</v>
      </c>
      <c r="I293" s="237">
        <v>1</v>
      </c>
      <c r="J293" s="234" t="s">
        <v>57</v>
      </c>
      <c r="K293" s="234" t="s">
        <v>8</v>
      </c>
      <c r="L293" s="234">
        <v>23905.95</v>
      </c>
      <c r="M293" s="238">
        <v>44681</v>
      </c>
      <c r="N293" s="237">
        <v>5</v>
      </c>
      <c r="O293" s="239">
        <v>0.04</v>
      </c>
      <c r="P293" s="240">
        <v>26611.554688763132</v>
      </c>
    </row>
    <row r="294" spans="1:16" ht="11.25" customHeight="1" x14ac:dyDescent="0.25">
      <c r="A294" s="27"/>
      <c r="B294" s="232">
        <v>784</v>
      </c>
      <c r="C294" s="233" t="s">
        <v>464</v>
      </c>
      <c r="D294" s="234" t="s">
        <v>135</v>
      </c>
      <c r="E294" s="234" t="s">
        <v>57</v>
      </c>
      <c r="F294" s="235" t="s">
        <v>57</v>
      </c>
      <c r="G294" s="234" t="s">
        <v>59</v>
      </c>
      <c r="H294" s="236" t="s">
        <v>370</v>
      </c>
      <c r="I294" s="237">
        <v>1</v>
      </c>
      <c r="J294" s="234" t="s">
        <v>57</v>
      </c>
      <c r="K294" s="234" t="s">
        <v>8</v>
      </c>
      <c r="L294" s="234">
        <v>22355</v>
      </c>
      <c r="M294" s="238">
        <v>44378</v>
      </c>
      <c r="N294" s="237">
        <v>20</v>
      </c>
      <c r="O294" s="239">
        <v>2.5000000000000001E-2</v>
      </c>
      <c r="P294" s="240">
        <v>25781.268844221104</v>
      </c>
    </row>
    <row r="295" spans="1:16" ht="11.25" customHeight="1" x14ac:dyDescent="0.25">
      <c r="A295" s="27"/>
      <c r="B295" s="232">
        <v>785</v>
      </c>
      <c r="C295" s="233" t="s">
        <v>465</v>
      </c>
      <c r="D295" s="234" t="s">
        <v>207</v>
      </c>
      <c r="E295" s="234" t="s">
        <v>57</v>
      </c>
      <c r="F295" s="235" t="s">
        <v>57</v>
      </c>
      <c r="G295" s="234" t="s">
        <v>59</v>
      </c>
      <c r="H295" s="236" t="s">
        <v>370</v>
      </c>
      <c r="I295" s="237">
        <v>1</v>
      </c>
      <c r="J295" s="234" t="s">
        <v>57</v>
      </c>
      <c r="K295" s="234" t="s">
        <v>8</v>
      </c>
      <c r="L295" s="234">
        <v>30173.11</v>
      </c>
      <c r="M295" s="238">
        <v>44455</v>
      </c>
      <c r="N295" s="237">
        <v>5</v>
      </c>
      <c r="O295" s="239">
        <v>0.03</v>
      </c>
      <c r="P295" s="240">
        <v>34566.033668885189</v>
      </c>
    </row>
    <row r="296" spans="1:16" ht="11.25" customHeight="1" x14ac:dyDescent="0.25">
      <c r="A296" s="27"/>
      <c r="B296" s="232">
        <v>786</v>
      </c>
      <c r="C296" s="233" t="s">
        <v>466</v>
      </c>
      <c r="D296" s="234" t="s">
        <v>120</v>
      </c>
      <c r="E296" s="234" t="s">
        <v>57</v>
      </c>
      <c r="F296" s="235" t="s">
        <v>57</v>
      </c>
      <c r="G296" s="234" t="s">
        <v>59</v>
      </c>
      <c r="H296" s="236" t="s">
        <v>370</v>
      </c>
      <c r="I296" s="237">
        <v>1</v>
      </c>
      <c r="J296" s="234" t="s">
        <v>57</v>
      </c>
      <c r="K296" s="234" t="s">
        <v>8</v>
      </c>
      <c r="L296" s="234">
        <v>37500</v>
      </c>
      <c r="M296" s="238">
        <v>44942</v>
      </c>
      <c r="N296" s="237">
        <v>5</v>
      </c>
      <c r="O296" s="239">
        <v>0.02</v>
      </c>
      <c r="P296" s="240">
        <v>39448.051948051943</v>
      </c>
    </row>
    <row r="297" spans="1:16" ht="11.25" customHeight="1" x14ac:dyDescent="0.25">
      <c r="A297" s="27"/>
      <c r="B297" s="232">
        <v>787</v>
      </c>
      <c r="C297" s="233" t="s">
        <v>467</v>
      </c>
      <c r="D297" s="234" t="s">
        <v>119</v>
      </c>
      <c r="E297" s="234" t="s">
        <v>57</v>
      </c>
      <c r="F297" s="235" t="s">
        <v>58</v>
      </c>
      <c r="G297" s="234" t="s">
        <v>58</v>
      </c>
      <c r="H297" s="236" t="s">
        <v>370</v>
      </c>
      <c r="I297" s="237">
        <v>1</v>
      </c>
      <c r="J297" s="234" t="s">
        <v>57</v>
      </c>
      <c r="K297" s="234" t="s">
        <v>8</v>
      </c>
      <c r="L297" s="234">
        <v>5500</v>
      </c>
      <c r="M297" s="238">
        <v>44593</v>
      </c>
      <c r="N297" s="237">
        <v>4.5</v>
      </c>
      <c r="O297" s="239">
        <v>0.03</v>
      </c>
      <c r="P297" s="240">
        <v>6228.207236842105</v>
      </c>
    </row>
    <row r="298" spans="1:16" ht="11.25" customHeight="1" x14ac:dyDescent="0.25">
      <c r="A298" s="27"/>
      <c r="B298" s="232">
        <v>790</v>
      </c>
      <c r="C298" s="233" t="s">
        <v>468</v>
      </c>
      <c r="D298" s="234" t="s">
        <v>266</v>
      </c>
      <c r="E298" s="234" t="s">
        <v>57</v>
      </c>
      <c r="F298" s="235" t="s">
        <v>57</v>
      </c>
      <c r="G298" s="234" t="s">
        <v>59</v>
      </c>
      <c r="H298" s="236" t="s">
        <v>370</v>
      </c>
      <c r="I298" s="237">
        <v>1</v>
      </c>
      <c r="J298" s="234" t="s">
        <v>57</v>
      </c>
      <c r="K298" s="234" t="s">
        <v>1</v>
      </c>
      <c r="L298" s="234">
        <v>7500</v>
      </c>
      <c r="M298" s="238">
        <v>44040</v>
      </c>
      <c r="N298" s="237">
        <v>5</v>
      </c>
      <c r="O298" s="239">
        <v>0.03</v>
      </c>
      <c r="P298" s="240">
        <v>9003.9232781168266</v>
      </c>
    </row>
    <row r="299" spans="1:16" ht="11.25" customHeight="1" x14ac:dyDescent="0.25">
      <c r="A299" s="27"/>
      <c r="B299" s="232">
        <v>793</v>
      </c>
      <c r="C299" s="233" t="s">
        <v>469</v>
      </c>
      <c r="D299" s="234" t="s">
        <v>250</v>
      </c>
      <c r="E299" s="234" t="s">
        <v>57</v>
      </c>
      <c r="F299" s="235" t="s">
        <v>57</v>
      </c>
      <c r="G299" s="234" t="s">
        <v>59</v>
      </c>
      <c r="H299" s="236" t="s">
        <v>370</v>
      </c>
      <c r="I299" s="237">
        <v>1</v>
      </c>
      <c r="J299" s="234" t="s">
        <v>57</v>
      </c>
      <c r="K299" s="234" t="s">
        <v>8</v>
      </c>
      <c r="L299" s="234">
        <v>52897.45</v>
      </c>
      <c r="M299" s="238">
        <v>44742</v>
      </c>
      <c r="N299" s="237">
        <v>5</v>
      </c>
      <c r="O299" s="239">
        <v>3.5000000000000003E-2</v>
      </c>
      <c r="P299" s="240">
        <v>57947.325894988062</v>
      </c>
    </row>
    <row r="300" spans="1:16" ht="11.25" customHeight="1" x14ac:dyDescent="0.25">
      <c r="A300" s="27"/>
      <c r="B300" s="232">
        <v>800</v>
      </c>
      <c r="C300" s="233" t="s">
        <v>470</v>
      </c>
      <c r="D300" s="234" t="s">
        <v>332</v>
      </c>
      <c r="E300" s="234" t="s">
        <v>57</v>
      </c>
      <c r="F300" s="235" t="s">
        <v>57</v>
      </c>
      <c r="G300" s="234" t="s">
        <v>59</v>
      </c>
      <c r="H300" s="236" t="s">
        <v>370</v>
      </c>
      <c r="I300" s="237">
        <v>1</v>
      </c>
      <c r="J300" s="234" t="s">
        <v>57</v>
      </c>
      <c r="K300" s="234" t="s">
        <v>0</v>
      </c>
      <c r="L300" s="234">
        <v>20158.740000000002</v>
      </c>
      <c r="M300" s="238">
        <v>44166</v>
      </c>
      <c r="N300" s="237">
        <v>5</v>
      </c>
      <c r="O300" s="239">
        <v>0.03</v>
      </c>
      <c r="P300" s="240">
        <v>23524.224559322032</v>
      </c>
    </row>
    <row r="301" spans="1:16" ht="11.25" customHeight="1" x14ac:dyDescent="0.25">
      <c r="A301" s="27"/>
      <c r="B301" s="232">
        <v>801</v>
      </c>
      <c r="C301" s="233" t="s">
        <v>471</v>
      </c>
      <c r="D301" s="234" t="s">
        <v>135</v>
      </c>
      <c r="E301" s="234" t="s">
        <v>57</v>
      </c>
      <c r="F301" s="235" t="s">
        <v>57</v>
      </c>
      <c r="G301" s="234" t="s">
        <v>59</v>
      </c>
      <c r="H301" s="236" t="s">
        <v>370</v>
      </c>
      <c r="I301" s="237">
        <v>1</v>
      </c>
      <c r="J301" s="234" t="s">
        <v>57</v>
      </c>
      <c r="K301" s="234" t="s">
        <v>8</v>
      </c>
      <c r="L301" s="234">
        <v>27000</v>
      </c>
      <c r="M301" s="238">
        <v>44907</v>
      </c>
      <c r="N301" s="237">
        <v>30</v>
      </c>
      <c r="O301" s="239">
        <v>2.5000000000000001E-2</v>
      </c>
      <c r="P301" s="240">
        <v>28402.597402597396</v>
      </c>
    </row>
    <row r="302" spans="1:16" ht="11.25" customHeight="1" x14ac:dyDescent="0.25">
      <c r="A302" s="27"/>
      <c r="B302" s="232">
        <v>802</v>
      </c>
      <c r="C302" s="233" t="s">
        <v>472</v>
      </c>
      <c r="D302" s="234" t="s">
        <v>421</v>
      </c>
      <c r="E302" s="234" t="s">
        <v>57</v>
      </c>
      <c r="F302" s="235" t="s">
        <v>57</v>
      </c>
      <c r="G302" s="234" t="s">
        <v>59</v>
      </c>
      <c r="H302" s="236" t="s">
        <v>370</v>
      </c>
      <c r="I302" s="237">
        <v>1</v>
      </c>
      <c r="J302" s="234" t="s">
        <v>57</v>
      </c>
      <c r="K302" s="234" t="s">
        <v>8</v>
      </c>
      <c r="L302" s="234">
        <v>21000</v>
      </c>
      <c r="M302" s="238">
        <v>45323</v>
      </c>
      <c r="N302" s="237">
        <v>5</v>
      </c>
      <c r="O302" s="239">
        <v>2.5000000000000001E-2</v>
      </c>
      <c r="P302" s="240">
        <v>21200.146627565977</v>
      </c>
    </row>
    <row r="303" spans="1:16" ht="11.25" customHeight="1" x14ac:dyDescent="0.25">
      <c r="A303" s="27"/>
      <c r="B303" s="232">
        <v>803</v>
      </c>
      <c r="C303" s="233" t="s">
        <v>473</v>
      </c>
      <c r="D303" s="234" t="s">
        <v>474</v>
      </c>
      <c r="E303" s="234" t="s">
        <v>57</v>
      </c>
      <c r="F303" s="235" t="s">
        <v>57</v>
      </c>
      <c r="G303" s="234" t="s">
        <v>59</v>
      </c>
      <c r="H303" s="236" t="s">
        <v>370</v>
      </c>
      <c r="I303" s="237">
        <v>1</v>
      </c>
      <c r="J303" s="234" t="s">
        <v>57</v>
      </c>
      <c r="K303" s="234" t="s">
        <v>8</v>
      </c>
      <c r="L303" s="234">
        <v>27500</v>
      </c>
      <c r="M303" s="238">
        <v>44348</v>
      </c>
      <c r="N303" s="237">
        <v>10</v>
      </c>
      <c r="O303" s="239">
        <v>2.5000000000000001E-2</v>
      </c>
      <c r="P303" s="240">
        <v>31714.824120603014</v>
      </c>
    </row>
    <row r="304" spans="1:16" ht="11.25" customHeight="1" x14ac:dyDescent="0.25">
      <c r="A304" s="27"/>
      <c r="B304" s="232">
        <v>809</v>
      </c>
      <c r="C304" s="233" t="s">
        <v>475</v>
      </c>
      <c r="D304" s="234" t="s">
        <v>177</v>
      </c>
      <c r="E304" s="234" t="s">
        <v>57</v>
      </c>
      <c r="F304" s="235" t="s">
        <v>59</v>
      </c>
      <c r="G304" s="234" t="s">
        <v>57</v>
      </c>
      <c r="H304" s="236" t="s">
        <v>370</v>
      </c>
      <c r="I304" s="237">
        <v>1</v>
      </c>
      <c r="J304" s="234" t="s">
        <v>57</v>
      </c>
      <c r="K304" s="234" t="s">
        <v>2</v>
      </c>
      <c r="L304" s="234">
        <v>7789.84</v>
      </c>
      <c r="M304" s="238">
        <v>45157</v>
      </c>
      <c r="N304" s="237">
        <v>5</v>
      </c>
      <c r="O304" s="239">
        <v>0.03</v>
      </c>
      <c r="P304" s="240">
        <v>8004.9325970149248</v>
      </c>
    </row>
    <row r="305" spans="1:16" ht="11.25" customHeight="1" x14ac:dyDescent="0.25">
      <c r="A305" s="27"/>
      <c r="B305" s="232">
        <v>813</v>
      </c>
      <c r="C305" s="233" t="s">
        <v>476</v>
      </c>
      <c r="D305" s="234" t="s">
        <v>117</v>
      </c>
      <c r="E305" s="234" t="s">
        <v>57</v>
      </c>
      <c r="F305" s="235" t="s">
        <v>58</v>
      </c>
      <c r="G305" s="234" t="s">
        <v>57</v>
      </c>
      <c r="H305" s="236">
        <v>1</v>
      </c>
      <c r="I305" s="237">
        <v>0</v>
      </c>
      <c r="J305" s="234" t="s">
        <v>57</v>
      </c>
      <c r="K305" s="234" t="s">
        <v>1</v>
      </c>
      <c r="L305" s="234">
        <v>24890.98</v>
      </c>
      <c r="M305" s="238">
        <v>45108</v>
      </c>
      <c r="N305" s="237">
        <v>5</v>
      </c>
      <c r="O305" s="239">
        <v>2.5000000000000001E-2</v>
      </c>
      <c r="P305" s="240">
        <v>25578.268253731341</v>
      </c>
    </row>
    <row r="306" spans="1:16" ht="11.25" customHeight="1" x14ac:dyDescent="0.25">
      <c r="A306" s="27"/>
      <c r="B306" s="232">
        <v>823</v>
      </c>
      <c r="C306" s="233" t="s">
        <v>477</v>
      </c>
      <c r="D306" s="234" t="s">
        <v>226</v>
      </c>
      <c r="E306" s="234" t="s">
        <v>57</v>
      </c>
      <c r="F306" s="235" t="s">
        <v>58</v>
      </c>
      <c r="G306" s="234" t="s">
        <v>57</v>
      </c>
      <c r="H306" s="236" t="s">
        <v>370</v>
      </c>
      <c r="I306" s="237">
        <v>1</v>
      </c>
      <c r="J306" s="234" t="s">
        <v>57</v>
      </c>
      <c r="K306" s="234" t="s">
        <v>2</v>
      </c>
      <c r="L306" s="234">
        <v>4985.5</v>
      </c>
      <c r="M306" s="238">
        <v>45678</v>
      </c>
      <c r="N306" s="237">
        <v>5</v>
      </c>
      <c r="O306" s="239">
        <v>0.03</v>
      </c>
      <c r="P306" s="240">
        <v>4866.4824383722062</v>
      </c>
    </row>
    <row r="307" spans="1:16" ht="11.25" customHeight="1" x14ac:dyDescent="0.25">
      <c r="A307" s="27"/>
      <c r="B307" s="232">
        <v>824</v>
      </c>
      <c r="C307" s="233" t="s">
        <v>478</v>
      </c>
      <c r="D307" s="234" t="s">
        <v>133</v>
      </c>
      <c r="E307" s="234" t="s">
        <v>57</v>
      </c>
      <c r="F307" s="235" t="s">
        <v>59</v>
      </c>
      <c r="G307" s="234" t="s">
        <v>57</v>
      </c>
      <c r="H307" s="236" t="s">
        <v>370</v>
      </c>
      <c r="I307" s="237">
        <v>1</v>
      </c>
      <c r="J307" s="234" t="s">
        <v>57</v>
      </c>
      <c r="K307" s="234" t="s">
        <v>2</v>
      </c>
      <c r="L307" s="234">
        <v>22846.58</v>
      </c>
      <c r="M307" s="238">
        <v>44013</v>
      </c>
      <c r="N307" s="237">
        <v>5</v>
      </c>
      <c r="O307" s="239">
        <v>0.03</v>
      </c>
      <c r="P307" s="240">
        <v>27427.847131647777</v>
      </c>
    </row>
    <row r="308" spans="1:16" ht="11.25" customHeight="1" x14ac:dyDescent="0.25">
      <c r="A308" s="27"/>
      <c r="B308" s="232">
        <v>825</v>
      </c>
      <c r="C308" s="233" t="s">
        <v>479</v>
      </c>
      <c r="D308" s="234" t="s">
        <v>133</v>
      </c>
      <c r="E308" s="234" t="s">
        <v>57</v>
      </c>
      <c r="F308" s="235" t="s">
        <v>58</v>
      </c>
      <c r="G308" s="234" t="s">
        <v>57</v>
      </c>
      <c r="H308" s="236">
        <v>1</v>
      </c>
      <c r="I308" s="237">
        <v>0</v>
      </c>
      <c r="J308" s="234" t="s">
        <v>57</v>
      </c>
      <c r="K308" s="234" t="s">
        <v>2</v>
      </c>
      <c r="L308" s="234">
        <v>17762.91</v>
      </c>
      <c r="M308" s="238">
        <v>44013</v>
      </c>
      <c r="N308" s="237">
        <v>5</v>
      </c>
      <c r="O308" s="239">
        <v>0.04</v>
      </c>
      <c r="P308" s="240">
        <v>21324.783844812555</v>
      </c>
    </row>
    <row r="309" spans="1:16" ht="11.25" customHeight="1" x14ac:dyDescent="0.25">
      <c r="A309" s="27"/>
      <c r="B309" s="232">
        <v>826</v>
      </c>
      <c r="C309" s="233" t="s">
        <v>480</v>
      </c>
      <c r="D309" s="234" t="s">
        <v>163</v>
      </c>
      <c r="E309" s="234" t="s">
        <v>57</v>
      </c>
      <c r="F309" s="235" t="s">
        <v>57</v>
      </c>
      <c r="G309" s="234" t="s">
        <v>59</v>
      </c>
      <c r="H309" s="236" t="s">
        <v>370</v>
      </c>
      <c r="I309" s="237">
        <v>1</v>
      </c>
      <c r="J309" s="234" t="s">
        <v>57</v>
      </c>
      <c r="K309" s="234" t="s">
        <v>1</v>
      </c>
      <c r="L309" s="234">
        <v>24927.48</v>
      </c>
      <c r="M309" s="238">
        <v>44382</v>
      </c>
      <c r="N309" s="237">
        <v>5</v>
      </c>
      <c r="O309" s="239">
        <v>0.03</v>
      </c>
      <c r="P309" s="240">
        <v>28748.023417085424</v>
      </c>
    </row>
    <row r="310" spans="1:16" ht="11.25" customHeight="1" x14ac:dyDescent="0.25">
      <c r="A310" s="27"/>
      <c r="B310" s="232">
        <v>827</v>
      </c>
      <c r="C310" s="233" t="s">
        <v>481</v>
      </c>
      <c r="D310" s="234" t="s">
        <v>163</v>
      </c>
      <c r="E310" s="234" t="s">
        <v>57</v>
      </c>
      <c r="F310" s="235" t="s">
        <v>57</v>
      </c>
      <c r="G310" s="234" t="s">
        <v>59</v>
      </c>
      <c r="H310" s="236" t="s">
        <v>370</v>
      </c>
      <c r="I310" s="237">
        <v>1</v>
      </c>
      <c r="J310" s="234" t="s">
        <v>57</v>
      </c>
      <c r="K310" s="234" t="s">
        <v>1</v>
      </c>
      <c r="L310" s="234">
        <v>40760.78</v>
      </c>
      <c r="M310" s="238">
        <v>44652</v>
      </c>
      <c r="N310" s="237">
        <v>5</v>
      </c>
      <c r="O310" s="239">
        <v>0</v>
      </c>
      <c r="P310" s="240">
        <v>45373.964478577196</v>
      </c>
    </row>
    <row r="311" spans="1:16" ht="11.25" customHeight="1" x14ac:dyDescent="0.25">
      <c r="A311" s="27"/>
      <c r="B311" s="232">
        <v>832</v>
      </c>
      <c r="C311" s="233" t="s">
        <v>482</v>
      </c>
      <c r="D311" s="234" t="s">
        <v>99</v>
      </c>
      <c r="E311" s="234" t="s">
        <v>57</v>
      </c>
      <c r="F311" s="235" t="s">
        <v>58</v>
      </c>
      <c r="G311" s="234" t="s">
        <v>57</v>
      </c>
      <c r="H311" s="236" t="s">
        <v>370</v>
      </c>
      <c r="I311" s="237">
        <v>1</v>
      </c>
      <c r="J311" s="234" t="s">
        <v>57</v>
      </c>
      <c r="K311" s="234" t="s">
        <v>2</v>
      </c>
      <c r="L311" s="234">
        <v>11592.74</v>
      </c>
      <c r="M311" s="238">
        <v>44075</v>
      </c>
      <c r="N311" s="237">
        <v>5</v>
      </c>
      <c r="O311" s="239">
        <v>0.03</v>
      </c>
      <c r="P311" s="240">
        <v>13667.125839041097</v>
      </c>
    </row>
    <row r="312" spans="1:16" ht="11.25" customHeight="1" x14ac:dyDescent="0.25">
      <c r="A312" s="27"/>
      <c r="B312" s="232">
        <v>834</v>
      </c>
      <c r="C312" s="233" t="s">
        <v>483</v>
      </c>
      <c r="D312" s="234" t="s">
        <v>99</v>
      </c>
      <c r="E312" s="234" t="s">
        <v>57</v>
      </c>
      <c r="F312" s="235" t="s">
        <v>58</v>
      </c>
      <c r="G312" s="234" t="s">
        <v>57</v>
      </c>
      <c r="H312" s="236">
        <v>1</v>
      </c>
      <c r="I312" s="237">
        <v>0</v>
      </c>
      <c r="J312" s="234" t="s">
        <v>57</v>
      </c>
      <c r="K312" s="234" t="s">
        <v>2</v>
      </c>
      <c r="L312" s="234">
        <v>8114.92</v>
      </c>
      <c r="M312" s="238">
        <v>44075</v>
      </c>
      <c r="N312" s="237">
        <v>5</v>
      </c>
      <c r="O312" s="239">
        <v>0.03</v>
      </c>
      <c r="P312" s="240">
        <v>9566.9904452054798</v>
      </c>
    </row>
    <row r="313" spans="1:16" ht="11.25" customHeight="1" x14ac:dyDescent="0.25">
      <c r="A313" s="27"/>
      <c r="B313" s="232">
        <v>836</v>
      </c>
      <c r="C313" s="233" t="s">
        <v>484</v>
      </c>
      <c r="D313" s="234" t="s">
        <v>222</v>
      </c>
      <c r="E313" s="234" t="s">
        <v>57</v>
      </c>
      <c r="F313" s="235" t="s">
        <v>59</v>
      </c>
      <c r="G313" s="234" t="s">
        <v>57</v>
      </c>
      <c r="H313" s="236" t="s">
        <v>370</v>
      </c>
      <c r="I313" s="237">
        <v>1</v>
      </c>
      <c r="J313" s="234" t="s">
        <v>57</v>
      </c>
      <c r="K313" s="234" t="s">
        <v>1</v>
      </c>
      <c r="L313" s="234">
        <v>22953.63</v>
      </c>
      <c r="M313" s="238">
        <v>44044</v>
      </c>
      <c r="N313" s="237">
        <v>5</v>
      </c>
      <c r="O313" s="239">
        <v>0.04</v>
      </c>
      <c r="P313" s="240">
        <v>27556.363129904097</v>
      </c>
    </row>
    <row r="314" spans="1:16" ht="11.25" customHeight="1" x14ac:dyDescent="0.25">
      <c r="A314" s="27"/>
      <c r="B314" s="232">
        <v>837</v>
      </c>
      <c r="C314" s="233" t="s">
        <v>485</v>
      </c>
      <c r="D314" s="234" t="s">
        <v>222</v>
      </c>
      <c r="E314" s="234" t="s">
        <v>57</v>
      </c>
      <c r="F314" s="235" t="s">
        <v>59</v>
      </c>
      <c r="G314" s="234" t="s">
        <v>57</v>
      </c>
      <c r="H314" s="236" t="s">
        <v>370</v>
      </c>
      <c r="I314" s="237">
        <v>1</v>
      </c>
      <c r="J314" s="234" t="s">
        <v>57</v>
      </c>
      <c r="K314" s="234" t="s">
        <v>1</v>
      </c>
      <c r="L314" s="234">
        <v>24089.73</v>
      </c>
      <c r="M314" s="238">
        <v>44044</v>
      </c>
      <c r="N314" s="237">
        <v>5</v>
      </c>
      <c r="O314" s="239">
        <v>0.04</v>
      </c>
      <c r="P314" s="240">
        <v>28920.277428073234</v>
      </c>
    </row>
    <row r="315" spans="1:16" ht="11.25" customHeight="1" x14ac:dyDescent="0.25">
      <c r="A315" s="27"/>
      <c r="B315" s="232">
        <v>838</v>
      </c>
      <c r="C315" s="233" t="s">
        <v>486</v>
      </c>
      <c r="D315" s="234" t="s">
        <v>145</v>
      </c>
      <c r="E315" s="234" t="s">
        <v>57</v>
      </c>
      <c r="F315" s="235" t="s">
        <v>58</v>
      </c>
      <c r="G315" s="234" t="s">
        <v>57</v>
      </c>
      <c r="H315" s="236" t="s">
        <v>370</v>
      </c>
      <c r="I315" s="237">
        <v>1</v>
      </c>
      <c r="J315" s="234" t="s">
        <v>57</v>
      </c>
      <c r="K315" s="234" t="s">
        <v>0</v>
      </c>
      <c r="L315" s="234">
        <v>28349.200000000001</v>
      </c>
      <c r="M315" s="238">
        <v>44189</v>
      </c>
      <c r="N315" s="237">
        <v>5</v>
      </c>
      <c r="O315" s="239">
        <v>0.05</v>
      </c>
      <c r="P315" s="240">
        <v>33082.074915254234</v>
      </c>
    </row>
    <row r="316" spans="1:16" ht="11.25" customHeight="1" x14ac:dyDescent="0.25">
      <c r="A316" s="27"/>
      <c r="B316" s="232">
        <v>840</v>
      </c>
      <c r="C316" s="233" t="s">
        <v>487</v>
      </c>
      <c r="D316" s="234" t="s">
        <v>355</v>
      </c>
      <c r="E316" s="234" t="s">
        <v>57</v>
      </c>
      <c r="F316" s="235" t="s">
        <v>57</v>
      </c>
      <c r="G316" s="234" t="s">
        <v>59</v>
      </c>
      <c r="H316" s="236" t="s">
        <v>370</v>
      </c>
      <c r="I316" s="237">
        <v>1</v>
      </c>
      <c r="J316" s="234" t="s">
        <v>57</v>
      </c>
      <c r="K316" s="234" t="s">
        <v>8</v>
      </c>
      <c r="L316" s="234">
        <v>16229.84</v>
      </c>
      <c r="M316" s="238">
        <v>45505</v>
      </c>
      <c r="N316" s="237">
        <v>5</v>
      </c>
      <c r="O316" s="239">
        <v>0.03</v>
      </c>
      <c r="P316" s="240">
        <v>16099.648157208661</v>
      </c>
    </row>
    <row r="317" spans="1:16" ht="11.25" customHeight="1" x14ac:dyDescent="0.25">
      <c r="A317" s="27"/>
      <c r="B317" s="232">
        <v>842</v>
      </c>
      <c r="C317" s="233" t="s">
        <v>488</v>
      </c>
      <c r="D317" s="234" t="s">
        <v>280</v>
      </c>
      <c r="E317" s="234" t="s">
        <v>57</v>
      </c>
      <c r="F317" s="235" t="s">
        <v>58</v>
      </c>
      <c r="G317" s="234" t="s">
        <v>57</v>
      </c>
      <c r="H317" s="236" t="s">
        <v>370</v>
      </c>
      <c r="I317" s="237">
        <v>1</v>
      </c>
      <c r="J317" s="234" t="s">
        <v>57</v>
      </c>
      <c r="K317" s="234" t="s">
        <v>0</v>
      </c>
      <c r="L317" s="234">
        <v>15579.67</v>
      </c>
      <c r="M317" s="238">
        <v>44075</v>
      </c>
      <c r="N317" s="237">
        <v>5</v>
      </c>
      <c r="O317" s="239">
        <v>0.03</v>
      </c>
      <c r="P317" s="240">
        <v>18367.470539383561</v>
      </c>
    </row>
    <row r="318" spans="1:16" ht="11.25" customHeight="1" x14ac:dyDescent="0.25">
      <c r="A318" s="27"/>
      <c r="B318" s="232">
        <v>843</v>
      </c>
      <c r="C318" s="233" t="s">
        <v>489</v>
      </c>
      <c r="D318" s="234" t="s">
        <v>280</v>
      </c>
      <c r="E318" s="234" t="s">
        <v>57</v>
      </c>
      <c r="F318" s="235" t="s">
        <v>59</v>
      </c>
      <c r="G318" s="234" t="s">
        <v>57</v>
      </c>
      <c r="H318" s="236">
        <v>1</v>
      </c>
      <c r="I318" s="237">
        <v>0</v>
      </c>
      <c r="J318" s="234" t="s">
        <v>57</v>
      </c>
      <c r="K318" s="234" t="s">
        <v>0</v>
      </c>
      <c r="L318" s="234">
        <v>11406.09</v>
      </c>
      <c r="M318" s="238">
        <v>44075</v>
      </c>
      <c r="N318" s="237">
        <v>5</v>
      </c>
      <c r="O318" s="239">
        <v>0.03</v>
      </c>
      <c r="P318" s="240">
        <v>13447.076994863015</v>
      </c>
    </row>
    <row r="319" spans="1:16" ht="11.25" customHeight="1" x14ac:dyDescent="0.25">
      <c r="A319" s="27"/>
      <c r="B319" s="232">
        <v>845</v>
      </c>
      <c r="C319" s="233" t="s">
        <v>490</v>
      </c>
      <c r="D319" s="234" t="s">
        <v>355</v>
      </c>
      <c r="E319" s="234" t="s">
        <v>57</v>
      </c>
      <c r="F319" s="235" t="s">
        <v>59</v>
      </c>
      <c r="G319" s="234" t="s">
        <v>57</v>
      </c>
      <c r="H319" s="236">
        <v>1</v>
      </c>
      <c r="I319" s="237">
        <v>0</v>
      </c>
      <c r="J319" s="234" t="s">
        <v>57</v>
      </c>
      <c r="K319" s="234" t="s">
        <v>8</v>
      </c>
      <c r="L319" s="234">
        <v>28161.86</v>
      </c>
      <c r="M319" s="238">
        <v>46935</v>
      </c>
      <c r="N319" s="237">
        <v>5</v>
      </c>
      <c r="O319" s="239">
        <v>2.5000000000000001E-2</v>
      </c>
      <c r="P319" s="240">
        <v>24558.273283410592</v>
      </c>
    </row>
    <row r="320" spans="1:16" ht="11.25" customHeight="1" x14ac:dyDescent="0.25">
      <c r="A320" s="27"/>
      <c r="B320" s="232">
        <v>850</v>
      </c>
      <c r="C320" s="233" t="s">
        <v>491</v>
      </c>
      <c r="D320" s="234" t="s">
        <v>258</v>
      </c>
      <c r="E320" s="234" t="s">
        <v>57</v>
      </c>
      <c r="F320" s="235" t="s">
        <v>58</v>
      </c>
      <c r="G320" s="234" t="s">
        <v>57</v>
      </c>
      <c r="H320" s="236">
        <v>1</v>
      </c>
      <c r="I320" s="237">
        <v>0</v>
      </c>
      <c r="J320" s="234" t="s">
        <v>57</v>
      </c>
      <c r="K320" s="234" t="s">
        <v>1</v>
      </c>
      <c r="L320" s="234">
        <v>24890.98</v>
      </c>
      <c r="M320" s="238">
        <v>45108</v>
      </c>
      <c r="N320" s="237">
        <v>5</v>
      </c>
      <c r="O320" s="239">
        <v>2.5000000000000001E-2</v>
      </c>
      <c r="P320" s="240">
        <v>25578.268253731341</v>
      </c>
    </row>
    <row r="321" spans="1:16" ht="11.25" customHeight="1" x14ac:dyDescent="0.25">
      <c r="A321" s="27"/>
      <c r="B321" s="232">
        <v>851</v>
      </c>
      <c r="C321" s="233" t="s">
        <v>492</v>
      </c>
      <c r="D321" s="234" t="s">
        <v>113</v>
      </c>
      <c r="E321" s="234" t="s">
        <v>57</v>
      </c>
      <c r="F321" s="235" t="s">
        <v>58</v>
      </c>
      <c r="G321" s="234" t="s">
        <v>57</v>
      </c>
      <c r="H321" s="236" t="s">
        <v>370</v>
      </c>
      <c r="I321" s="237">
        <v>1</v>
      </c>
      <c r="J321" s="234" t="s">
        <v>57</v>
      </c>
      <c r="K321" s="234" t="s">
        <v>8</v>
      </c>
      <c r="L321" s="234">
        <v>60029.05</v>
      </c>
      <c r="M321" s="238">
        <v>44181</v>
      </c>
      <c r="N321" s="237">
        <v>5</v>
      </c>
      <c r="O321" s="239">
        <v>0.05</v>
      </c>
      <c r="P321" s="240">
        <v>70050.849025423726</v>
      </c>
    </row>
    <row r="322" spans="1:16" ht="11.25" customHeight="1" x14ac:dyDescent="0.25">
      <c r="A322" s="27"/>
      <c r="B322" s="232">
        <v>852</v>
      </c>
      <c r="C322" s="233" t="s">
        <v>493</v>
      </c>
      <c r="D322" s="234" t="s">
        <v>113</v>
      </c>
      <c r="E322" s="234" t="s">
        <v>57</v>
      </c>
      <c r="F322" s="235" t="s">
        <v>58</v>
      </c>
      <c r="G322" s="234" t="s">
        <v>57</v>
      </c>
      <c r="H322" s="236">
        <v>1</v>
      </c>
      <c r="I322" s="237">
        <v>0</v>
      </c>
      <c r="J322" s="234" t="s">
        <v>57</v>
      </c>
      <c r="K322" s="234" t="s">
        <v>8</v>
      </c>
      <c r="L322" s="234">
        <v>62367.85</v>
      </c>
      <c r="M322" s="238">
        <v>45170</v>
      </c>
      <c r="N322" s="237">
        <v>5</v>
      </c>
      <c r="O322" s="239">
        <v>0.05</v>
      </c>
      <c r="P322" s="240">
        <v>63240.448784977889</v>
      </c>
    </row>
    <row r="323" spans="1:16" ht="11.25" customHeight="1" x14ac:dyDescent="0.25">
      <c r="A323" s="27"/>
      <c r="B323" s="232">
        <v>856</v>
      </c>
      <c r="C323" s="233" t="s">
        <v>494</v>
      </c>
      <c r="D323" s="234" t="s">
        <v>334</v>
      </c>
      <c r="E323" s="234" t="s">
        <v>57</v>
      </c>
      <c r="F323" s="235" t="s">
        <v>58</v>
      </c>
      <c r="G323" s="234" t="s">
        <v>57</v>
      </c>
      <c r="H323" s="236" t="s">
        <v>370</v>
      </c>
      <c r="I323" s="237">
        <v>1</v>
      </c>
      <c r="J323" s="234" t="s">
        <v>57</v>
      </c>
      <c r="K323" s="234" t="s">
        <v>2</v>
      </c>
      <c r="L323" s="234">
        <v>38600</v>
      </c>
      <c r="M323" s="238">
        <v>44501</v>
      </c>
      <c r="N323" s="237">
        <v>5</v>
      </c>
      <c r="O323" s="239" t="s">
        <v>58</v>
      </c>
      <c r="P323" s="240">
        <v>44219.800332778694</v>
      </c>
    </row>
    <row r="324" spans="1:16" ht="11.25" customHeight="1" x14ac:dyDescent="0.25">
      <c r="A324" s="27"/>
      <c r="B324" s="232">
        <v>865</v>
      </c>
      <c r="C324" s="233" t="s">
        <v>495</v>
      </c>
      <c r="D324" s="234" t="s">
        <v>173</v>
      </c>
      <c r="E324" s="234" t="s">
        <v>57</v>
      </c>
      <c r="F324" s="235" t="s">
        <v>58</v>
      </c>
      <c r="G324" s="234" t="s">
        <v>57</v>
      </c>
      <c r="H324" s="236" t="s">
        <v>370</v>
      </c>
      <c r="I324" s="237">
        <v>1</v>
      </c>
      <c r="J324" s="234" t="s">
        <v>57</v>
      </c>
      <c r="K324" s="234" t="s">
        <v>2</v>
      </c>
      <c r="L324" s="234">
        <v>500</v>
      </c>
      <c r="M324" s="238">
        <v>44013</v>
      </c>
      <c r="N324" s="237">
        <v>5</v>
      </c>
      <c r="O324" s="239">
        <v>2.5000000000000001E-2</v>
      </c>
      <c r="P324" s="240">
        <v>600.26155187445511</v>
      </c>
    </row>
    <row r="325" spans="1:16" ht="11.25" customHeight="1" x14ac:dyDescent="0.25">
      <c r="A325" s="32"/>
      <c r="B325" s="232">
        <v>869</v>
      </c>
      <c r="C325" s="233" t="s">
        <v>496</v>
      </c>
      <c r="D325" s="234" t="s">
        <v>95</v>
      </c>
      <c r="E325" s="234" t="s">
        <v>57</v>
      </c>
      <c r="F325" s="235" t="s">
        <v>58</v>
      </c>
      <c r="G325" s="234" t="s">
        <v>57</v>
      </c>
      <c r="H325" s="236">
        <v>1</v>
      </c>
      <c r="I325" s="237">
        <v>0</v>
      </c>
      <c r="J325" s="234" t="s">
        <v>57</v>
      </c>
      <c r="K325" s="234" t="s">
        <v>1</v>
      </c>
      <c r="L325" s="234">
        <v>24890.98</v>
      </c>
      <c r="M325" s="238">
        <v>45108</v>
      </c>
      <c r="N325" s="237">
        <v>5</v>
      </c>
      <c r="O325" s="239">
        <v>2.5000000000000001E-2</v>
      </c>
      <c r="P325" s="240">
        <v>25578.268253731341</v>
      </c>
    </row>
    <row r="326" spans="1:16" ht="11.25" customHeight="1" x14ac:dyDescent="0.25">
      <c r="A326" s="27"/>
      <c r="B326" s="232">
        <v>874</v>
      </c>
      <c r="C326" s="233" t="s">
        <v>497</v>
      </c>
      <c r="D326" s="234" t="s">
        <v>376</v>
      </c>
      <c r="E326" s="234" t="s">
        <v>57</v>
      </c>
      <c r="F326" s="235" t="s">
        <v>58</v>
      </c>
      <c r="G326" s="234" t="s">
        <v>57</v>
      </c>
      <c r="H326" s="236" t="s">
        <v>370</v>
      </c>
      <c r="I326" s="237">
        <v>1</v>
      </c>
      <c r="J326" s="234" t="s">
        <v>57</v>
      </c>
      <c r="K326" s="234" t="s">
        <v>2</v>
      </c>
      <c r="L326" s="234">
        <v>3017.31</v>
      </c>
      <c r="M326" s="238">
        <v>44228</v>
      </c>
      <c r="N326" s="237">
        <v>5</v>
      </c>
      <c r="O326" s="239">
        <v>0.03</v>
      </c>
      <c r="P326" s="240">
        <v>3521.0473474576265</v>
      </c>
    </row>
    <row r="327" spans="1:16" ht="11.25" customHeight="1" x14ac:dyDescent="0.25">
      <c r="A327" s="27"/>
      <c r="B327" s="232">
        <v>875</v>
      </c>
      <c r="C327" s="233" t="s">
        <v>498</v>
      </c>
      <c r="D327" s="234" t="s">
        <v>376</v>
      </c>
      <c r="E327" s="234" t="s">
        <v>57</v>
      </c>
      <c r="F327" s="235" t="s">
        <v>58</v>
      </c>
      <c r="G327" s="234" t="s">
        <v>57</v>
      </c>
      <c r="H327" s="236">
        <v>1</v>
      </c>
      <c r="I327" s="237">
        <v>0</v>
      </c>
      <c r="J327" s="234" t="s">
        <v>57</v>
      </c>
      <c r="K327" s="234" t="s">
        <v>2</v>
      </c>
      <c r="L327" s="234">
        <v>14919.34</v>
      </c>
      <c r="M327" s="238">
        <v>44228</v>
      </c>
      <c r="N327" s="237">
        <v>5</v>
      </c>
      <c r="O327" s="239">
        <v>0.03</v>
      </c>
      <c r="P327" s="240">
        <v>17410.111169491523</v>
      </c>
    </row>
    <row r="328" spans="1:16" ht="11.25" customHeight="1" x14ac:dyDescent="0.25">
      <c r="A328" s="27"/>
      <c r="B328" s="232">
        <v>881</v>
      </c>
      <c r="C328" s="233" t="s">
        <v>499</v>
      </c>
      <c r="D328" s="234" t="s">
        <v>218</v>
      </c>
      <c r="E328" s="234" t="s">
        <v>57</v>
      </c>
      <c r="F328" s="235" t="s">
        <v>58</v>
      </c>
      <c r="G328" s="234" t="s">
        <v>57</v>
      </c>
      <c r="H328" s="236" t="s">
        <v>370</v>
      </c>
      <c r="I328" s="237">
        <v>1</v>
      </c>
      <c r="J328" s="234" t="s">
        <v>57</v>
      </c>
      <c r="K328" s="234" t="s">
        <v>2</v>
      </c>
      <c r="L328" s="234">
        <v>10956</v>
      </c>
      <c r="M328" s="238">
        <v>44682</v>
      </c>
      <c r="N328" s="237">
        <v>5</v>
      </c>
      <c r="O328" s="239">
        <v>0.04</v>
      </c>
      <c r="P328" s="240">
        <v>12195.967663702504</v>
      </c>
    </row>
    <row r="329" spans="1:16" ht="11.25" customHeight="1" x14ac:dyDescent="0.25">
      <c r="A329" s="27"/>
      <c r="B329" s="232">
        <v>884</v>
      </c>
      <c r="C329" s="233" t="s">
        <v>500</v>
      </c>
      <c r="D329" s="234" t="s">
        <v>116</v>
      </c>
      <c r="E329" s="234" t="s">
        <v>57</v>
      </c>
      <c r="F329" s="235" t="s">
        <v>59</v>
      </c>
      <c r="G329" s="234" t="s">
        <v>57</v>
      </c>
      <c r="H329" s="236" t="s">
        <v>370</v>
      </c>
      <c r="I329" s="237">
        <v>1</v>
      </c>
      <c r="J329" s="234" t="s">
        <v>57</v>
      </c>
      <c r="K329" s="234" t="s">
        <v>2</v>
      </c>
      <c r="L329" s="234">
        <v>14625.26</v>
      </c>
      <c r="M329" s="238">
        <v>45658</v>
      </c>
      <c r="N329" s="237">
        <v>5</v>
      </c>
      <c r="O329" s="239">
        <v>0.05</v>
      </c>
      <c r="P329" s="240">
        <v>14276.11492260104</v>
      </c>
    </row>
    <row r="330" spans="1:16" ht="11.25" customHeight="1" x14ac:dyDescent="0.25">
      <c r="A330" s="27"/>
      <c r="B330" s="232">
        <v>886</v>
      </c>
      <c r="C330" s="233" t="s">
        <v>501</v>
      </c>
      <c r="D330" s="234" t="s">
        <v>119</v>
      </c>
      <c r="E330" s="234" t="s">
        <v>57</v>
      </c>
      <c r="F330" s="235" t="s">
        <v>57</v>
      </c>
      <c r="G330" s="234" t="s">
        <v>59</v>
      </c>
      <c r="H330" s="236" t="s">
        <v>370</v>
      </c>
      <c r="I330" s="237">
        <v>1</v>
      </c>
      <c r="J330" s="234" t="s">
        <v>57</v>
      </c>
      <c r="K330" s="234" t="s">
        <v>8</v>
      </c>
      <c r="L330" s="234">
        <v>40000</v>
      </c>
      <c r="M330" s="238">
        <v>44166</v>
      </c>
      <c r="N330" s="237">
        <v>5</v>
      </c>
      <c r="O330" s="239">
        <v>0.02</v>
      </c>
      <c r="P330" s="240">
        <v>46677.96610169491</v>
      </c>
    </row>
    <row r="331" spans="1:16" ht="11.25" customHeight="1" x14ac:dyDescent="0.25">
      <c r="A331" s="27"/>
      <c r="B331" s="232">
        <v>893</v>
      </c>
      <c r="C331" s="233" t="s">
        <v>502</v>
      </c>
      <c r="D331" s="234" t="s">
        <v>161</v>
      </c>
      <c r="E331" s="234" t="s">
        <v>57</v>
      </c>
      <c r="F331" s="235" t="s">
        <v>59</v>
      </c>
      <c r="G331" s="234" t="s">
        <v>57</v>
      </c>
      <c r="H331" s="236" t="s">
        <v>370</v>
      </c>
      <c r="I331" s="237">
        <v>1</v>
      </c>
      <c r="J331" s="234" t="s">
        <v>57</v>
      </c>
      <c r="K331" s="234" t="s">
        <v>8</v>
      </c>
      <c r="L331" s="234">
        <v>39599.29</v>
      </c>
      <c r="M331" s="238">
        <v>45108</v>
      </c>
      <c r="N331" s="237">
        <v>5</v>
      </c>
      <c r="O331" s="239">
        <v>2.5000000000000001E-2</v>
      </c>
      <c r="P331" s="240">
        <v>40692.703231343279</v>
      </c>
    </row>
    <row r="332" spans="1:16" ht="11.25" customHeight="1" x14ac:dyDescent="0.25">
      <c r="A332" s="27"/>
      <c r="B332" s="232">
        <v>895</v>
      </c>
      <c r="C332" s="233" t="s">
        <v>503</v>
      </c>
      <c r="D332" s="234" t="s">
        <v>222</v>
      </c>
      <c r="E332" s="234" t="s">
        <v>57</v>
      </c>
      <c r="F332" s="235" t="s">
        <v>58</v>
      </c>
      <c r="G332" s="234" t="s">
        <v>57</v>
      </c>
      <c r="H332" s="236" t="s">
        <v>370</v>
      </c>
      <c r="I332" s="237">
        <v>1</v>
      </c>
      <c r="J332" s="234" t="s">
        <v>57</v>
      </c>
      <c r="K332" s="234" t="s">
        <v>1</v>
      </c>
      <c r="L332" s="234">
        <v>23369.59</v>
      </c>
      <c r="M332" s="238">
        <v>44105</v>
      </c>
      <c r="N332" s="237">
        <v>5</v>
      </c>
      <c r="O332" s="239">
        <v>0.03</v>
      </c>
      <c r="P332" s="240">
        <v>27551.306018835618</v>
      </c>
    </row>
    <row r="333" spans="1:16" ht="11.25" customHeight="1" x14ac:dyDescent="0.25">
      <c r="A333" s="32"/>
      <c r="B333" s="232">
        <v>901</v>
      </c>
      <c r="C333" s="233" t="s">
        <v>504</v>
      </c>
      <c r="D333" s="234" t="s">
        <v>103</v>
      </c>
      <c r="E333" s="234" t="s">
        <v>57</v>
      </c>
      <c r="F333" s="235" t="s">
        <v>58</v>
      </c>
      <c r="G333" s="234" t="s">
        <v>57</v>
      </c>
      <c r="H333" s="236" t="s">
        <v>370</v>
      </c>
      <c r="I333" s="237">
        <v>1</v>
      </c>
      <c r="J333" s="234" t="s">
        <v>57</v>
      </c>
      <c r="K333" s="234" t="s">
        <v>1</v>
      </c>
      <c r="L333" s="234">
        <v>24890.98</v>
      </c>
      <c r="M333" s="238">
        <v>45108</v>
      </c>
      <c r="N333" s="237">
        <v>5</v>
      </c>
      <c r="O333" s="239">
        <v>2.5000000000000001E-2</v>
      </c>
      <c r="P333" s="240">
        <v>25578.268253731341</v>
      </c>
    </row>
    <row r="334" spans="1:16" ht="11.25" customHeight="1" x14ac:dyDescent="0.25">
      <c r="A334" s="27"/>
      <c r="B334" s="232">
        <v>902</v>
      </c>
      <c r="C334" s="233" t="s">
        <v>505</v>
      </c>
      <c r="D334" s="234" t="s">
        <v>163</v>
      </c>
      <c r="E334" s="234" t="s">
        <v>57</v>
      </c>
      <c r="F334" s="235" t="s">
        <v>58</v>
      </c>
      <c r="G334" s="234" t="s">
        <v>57</v>
      </c>
      <c r="H334" s="236" t="s">
        <v>370</v>
      </c>
      <c r="I334" s="237">
        <v>1</v>
      </c>
      <c r="J334" s="234" t="s">
        <v>57</v>
      </c>
      <c r="K334" s="234" t="s">
        <v>1</v>
      </c>
      <c r="L334" s="234">
        <v>38600</v>
      </c>
      <c r="M334" s="238">
        <v>44501</v>
      </c>
      <c r="N334" s="237">
        <v>5</v>
      </c>
      <c r="O334" s="239">
        <v>0.02</v>
      </c>
      <c r="P334" s="240">
        <v>44219.800332778694</v>
      </c>
    </row>
    <row r="335" spans="1:16" ht="11.25" customHeight="1" x14ac:dyDescent="0.25">
      <c r="A335" s="27"/>
      <c r="B335" s="232">
        <v>903</v>
      </c>
      <c r="C335" s="233" t="s">
        <v>506</v>
      </c>
      <c r="D335" s="234" t="s">
        <v>163</v>
      </c>
      <c r="E335" s="234" t="s">
        <v>57</v>
      </c>
      <c r="F335" s="235" t="s">
        <v>59</v>
      </c>
      <c r="G335" s="234" t="s">
        <v>57</v>
      </c>
      <c r="H335" s="236">
        <v>1</v>
      </c>
      <c r="I335" s="237">
        <v>0</v>
      </c>
      <c r="J335" s="234" t="s">
        <v>57</v>
      </c>
      <c r="K335" s="234" t="s">
        <v>1</v>
      </c>
      <c r="L335" s="234">
        <v>24890.98</v>
      </c>
      <c r="M335" s="238">
        <v>45108</v>
      </c>
      <c r="N335" s="237">
        <v>5</v>
      </c>
      <c r="O335" s="239">
        <v>2.5000000000000001E-2</v>
      </c>
      <c r="P335" s="240">
        <v>25578.268253731341</v>
      </c>
    </row>
    <row r="336" spans="1:16" ht="11.25" customHeight="1" x14ac:dyDescent="0.25">
      <c r="A336" s="27"/>
      <c r="B336" s="232">
        <v>904</v>
      </c>
      <c r="C336" s="233" t="s">
        <v>507</v>
      </c>
      <c r="D336" s="234" t="s">
        <v>125</v>
      </c>
      <c r="E336" s="234" t="s">
        <v>57</v>
      </c>
      <c r="F336" s="235" t="s">
        <v>58</v>
      </c>
      <c r="G336" s="234" t="s">
        <v>57</v>
      </c>
      <c r="H336" s="236" t="s">
        <v>370</v>
      </c>
      <c r="I336" s="237">
        <v>1</v>
      </c>
      <c r="J336" s="234" t="s">
        <v>57</v>
      </c>
      <c r="K336" s="234" t="s">
        <v>2</v>
      </c>
      <c r="L336" s="234">
        <v>15579.67</v>
      </c>
      <c r="M336" s="238">
        <v>44866</v>
      </c>
      <c r="N336" s="237">
        <v>5</v>
      </c>
      <c r="O336" s="239">
        <v>0.03</v>
      </c>
      <c r="P336" s="240">
        <v>16682.119432348369</v>
      </c>
    </row>
    <row r="337" spans="1:16" ht="11.25" customHeight="1" x14ac:dyDescent="0.25">
      <c r="A337" s="27"/>
      <c r="B337" s="232">
        <v>905</v>
      </c>
      <c r="C337" s="233" t="s">
        <v>508</v>
      </c>
      <c r="D337" s="234" t="s">
        <v>125</v>
      </c>
      <c r="E337" s="234" t="s">
        <v>57</v>
      </c>
      <c r="F337" s="235" t="s">
        <v>58</v>
      </c>
      <c r="G337" s="234" t="s">
        <v>57</v>
      </c>
      <c r="H337" s="236">
        <v>1</v>
      </c>
      <c r="I337" s="237">
        <v>0</v>
      </c>
      <c r="J337" s="234" t="s">
        <v>57</v>
      </c>
      <c r="K337" s="234" t="s">
        <v>2</v>
      </c>
      <c r="L337" s="234">
        <v>8358.3700000000008</v>
      </c>
      <c r="M337" s="238">
        <v>44866</v>
      </c>
      <c r="N337" s="237">
        <v>5</v>
      </c>
      <c r="O337" s="239">
        <v>0.03</v>
      </c>
      <c r="P337" s="240">
        <v>8949.8254199066887</v>
      </c>
    </row>
    <row r="338" spans="1:16" ht="11.25" customHeight="1" x14ac:dyDescent="0.25">
      <c r="A338" s="27"/>
      <c r="B338" s="232">
        <v>912</v>
      </c>
      <c r="C338" s="233" t="s">
        <v>509</v>
      </c>
      <c r="D338" s="234" t="s">
        <v>260</v>
      </c>
      <c r="E338" s="234" t="s">
        <v>57</v>
      </c>
      <c r="F338" s="235" t="s">
        <v>59</v>
      </c>
      <c r="G338" s="234" t="s">
        <v>57</v>
      </c>
      <c r="H338" s="236" t="s">
        <v>370</v>
      </c>
      <c r="I338" s="237">
        <v>1</v>
      </c>
      <c r="J338" s="234" t="s">
        <v>57</v>
      </c>
      <c r="K338" s="234" t="s">
        <v>2</v>
      </c>
      <c r="L338" s="234">
        <v>7789.84</v>
      </c>
      <c r="M338" s="238">
        <v>44424</v>
      </c>
      <c r="N338" s="237">
        <v>5</v>
      </c>
      <c r="O338" s="239">
        <v>0.03</v>
      </c>
      <c r="P338" s="240">
        <v>8983.760201005025</v>
      </c>
    </row>
    <row r="339" spans="1:16" ht="11.25" customHeight="1" x14ac:dyDescent="0.25">
      <c r="A339" s="27"/>
      <c r="B339" s="232">
        <v>918</v>
      </c>
      <c r="C339" s="233" t="s">
        <v>510</v>
      </c>
      <c r="D339" s="234" t="s">
        <v>164</v>
      </c>
      <c r="E339" s="234" t="s">
        <v>57</v>
      </c>
      <c r="F339" s="235" t="s">
        <v>57</v>
      </c>
      <c r="G339" s="234" t="s">
        <v>59</v>
      </c>
      <c r="H339" s="236" t="s">
        <v>370</v>
      </c>
      <c r="I339" s="237">
        <v>1</v>
      </c>
      <c r="J339" s="234" t="s">
        <v>57</v>
      </c>
      <c r="K339" s="234" t="s">
        <v>2</v>
      </c>
      <c r="L339" s="234">
        <v>15000</v>
      </c>
      <c r="M339" s="238">
        <v>44606</v>
      </c>
      <c r="N339" s="237">
        <v>5</v>
      </c>
      <c r="O339" s="239">
        <v>0.03</v>
      </c>
      <c r="P339" s="240">
        <v>16986.019736842107</v>
      </c>
    </row>
    <row r="340" spans="1:16" ht="11.25" customHeight="1" x14ac:dyDescent="0.25">
      <c r="A340" s="27"/>
      <c r="B340" s="232">
        <v>919</v>
      </c>
      <c r="C340" s="233" t="s">
        <v>511</v>
      </c>
      <c r="D340" s="234" t="s">
        <v>137</v>
      </c>
      <c r="E340" s="234" t="s">
        <v>57</v>
      </c>
      <c r="F340" s="235" t="s">
        <v>59</v>
      </c>
      <c r="G340" s="234" t="s">
        <v>57</v>
      </c>
      <c r="H340" s="236" t="s">
        <v>370</v>
      </c>
      <c r="I340" s="237">
        <v>1</v>
      </c>
      <c r="J340" s="234" t="s">
        <v>57</v>
      </c>
      <c r="K340" s="234" t="s">
        <v>0</v>
      </c>
      <c r="L340" s="234">
        <v>17389.11</v>
      </c>
      <c r="M340" s="238">
        <v>44743</v>
      </c>
      <c r="N340" s="237">
        <v>5</v>
      </c>
      <c r="O340" s="239">
        <v>0.03</v>
      </c>
      <c r="P340" s="240">
        <v>19049.168233890214</v>
      </c>
    </row>
    <row r="341" spans="1:16" ht="11.25" customHeight="1" x14ac:dyDescent="0.25">
      <c r="A341" s="27"/>
      <c r="B341" s="232">
        <v>921</v>
      </c>
      <c r="C341" s="233" t="s">
        <v>512</v>
      </c>
      <c r="D341" s="234" t="s">
        <v>137</v>
      </c>
      <c r="E341" s="234" t="s">
        <v>57</v>
      </c>
      <c r="F341" s="235" t="s">
        <v>58</v>
      </c>
      <c r="G341" s="234" t="s">
        <v>57</v>
      </c>
      <c r="H341" s="236" t="s">
        <v>370</v>
      </c>
      <c r="I341" s="237">
        <v>1</v>
      </c>
      <c r="J341" s="234" t="s">
        <v>57</v>
      </c>
      <c r="K341" s="234" t="s">
        <v>0</v>
      </c>
      <c r="L341" s="234">
        <v>18000</v>
      </c>
      <c r="M341" s="238">
        <v>44013</v>
      </c>
      <c r="N341" s="237">
        <v>5</v>
      </c>
      <c r="O341" s="239" t="s">
        <v>151</v>
      </c>
      <c r="P341" s="240">
        <v>21609.415867480384</v>
      </c>
    </row>
    <row r="342" spans="1:16" ht="11.25" customHeight="1" x14ac:dyDescent="0.25">
      <c r="A342" s="32"/>
      <c r="B342" s="232">
        <v>924</v>
      </c>
      <c r="C342" s="233" t="s">
        <v>513</v>
      </c>
      <c r="D342" s="234" t="s">
        <v>180</v>
      </c>
      <c r="E342" s="234" t="s">
        <v>57</v>
      </c>
      <c r="F342" s="235" t="s">
        <v>59</v>
      </c>
      <c r="G342" s="234" t="s">
        <v>57</v>
      </c>
      <c r="H342" s="236" t="s">
        <v>370</v>
      </c>
      <c r="I342" s="237">
        <v>1</v>
      </c>
      <c r="J342" s="234" t="s">
        <v>57</v>
      </c>
      <c r="K342" s="234" t="s">
        <v>2</v>
      </c>
      <c r="L342" s="234">
        <v>11500</v>
      </c>
      <c r="M342" s="238">
        <v>44016</v>
      </c>
      <c r="N342" s="237">
        <v>5</v>
      </c>
      <c r="O342" s="239">
        <v>0.03</v>
      </c>
      <c r="P342" s="240">
        <v>13806.015693112466</v>
      </c>
    </row>
    <row r="343" spans="1:16" ht="11.25" customHeight="1" x14ac:dyDescent="0.25">
      <c r="A343" s="27"/>
      <c r="B343" s="232">
        <v>927</v>
      </c>
      <c r="C343" s="233" t="s">
        <v>514</v>
      </c>
      <c r="D343" s="234" t="s">
        <v>80</v>
      </c>
      <c r="E343" s="234" t="s">
        <v>57</v>
      </c>
      <c r="F343" s="235" t="s">
        <v>57</v>
      </c>
      <c r="G343" s="234" t="s">
        <v>59</v>
      </c>
      <c r="H343" s="236" t="s">
        <v>370</v>
      </c>
      <c r="I343" s="237">
        <v>1</v>
      </c>
      <c r="J343" s="234" t="s">
        <v>57</v>
      </c>
      <c r="K343" s="234" t="s">
        <v>0</v>
      </c>
      <c r="L343" s="234">
        <v>22203.66</v>
      </c>
      <c r="M343" s="238">
        <v>44013</v>
      </c>
      <c r="N343" s="237">
        <v>5</v>
      </c>
      <c r="O343" s="239">
        <v>0.04</v>
      </c>
      <c r="P343" s="240">
        <v>26656.006817785525</v>
      </c>
    </row>
    <row r="344" spans="1:16" ht="11.25" customHeight="1" x14ac:dyDescent="0.25">
      <c r="A344" s="27"/>
      <c r="B344" s="232">
        <v>929</v>
      </c>
      <c r="C344" s="233" t="s">
        <v>515</v>
      </c>
      <c r="D344" s="234" t="s">
        <v>97</v>
      </c>
      <c r="E344" s="234" t="s">
        <v>57</v>
      </c>
      <c r="F344" s="235" t="s">
        <v>58</v>
      </c>
      <c r="G344" s="234" t="s">
        <v>57</v>
      </c>
      <c r="H344" s="236" t="s">
        <v>370</v>
      </c>
      <c r="I344" s="237">
        <v>1</v>
      </c>
      <c r="J344" s="234" t="s">
        <v>57</v>
      </c>
      <c r="K344" s="234" t="s">
        <v>2</v>
      </c>
      <c r="L344" s="234">
        <v>7959.89</v>
      </c>
      <c r="M344" s="238">
        <v>44550</v>
      </c>
      <c r="N344" s="237">
        <v>5</v>
      </c>
      <c r="O344" s="239">
        <v>0.05</v>
      </c>
      <c r="P344" s="240">
        <v>9013.7899095394732</v>
      </c>
    </row>
    <row r="345" spans="1:16" ht="11.25" customHeight="1" x14ac:dyDescent="0.25">
      <c r="A345" s="27"/>
      <c r="B345" s="232">
        <v>930</v>
      </c>
      <c r="C345" s="233" t="s">
        <v>516</v>
      </c>
      <c r="D345" s="234" t="s">
        <v>97</v>
      </c>
      <c r="E345" s="234" t="s">
        <v>57</v>
      </c>
      <c r="F345" s="235" t="s">
        <v>58</v>
      </c>
      <c r="G345" s="234" t="s">
        <v>57</v>
      </c>
      <c r="H345" s="236">
        <v>1</v>
      </c>
      <c r="I345" s="237">
        <v>0</v>
      </c>
      <c r="J345" s="234" t="s">
        <v>57</v>
      </c>
      <c r="K345" s="234" t="s">
        <v>2</v>
      </c>
      <c r="L345" s="234">
        <v>6500</v>
      </c>
      <c r="M345" s="238">
        <v>44550</v>
      </c>
      <c r="N345" s="237">
        <v>4.5999999999999996</v>
      </c>
      <c r="O345" s="239">
        <v>0.05</v>
      </c>
      <c r="P345" s="240">
        <v>7360.6085526315792</v>
      </c>
    </row>
    <row r="346" spans="1:16" ht="11.25" customHeight="1" x14ac:dyDescent="0.25">
      <c r="A346" s="27"/>
      <c r="B346" s="232">
        <v>934</v>
      </c>
      <c r="C346" s="233" t="s">
        <v>517</v>
      </c>
      <c r="D346" s="234" t="s">
        <v>258</v>
      </c>
      <c r="E346" s="234" t="s">
        <v>57</v>
      </c>
      <c r="F346" s="235" t="s">
        <v>59</v>
      </c>
      <c r="G346" s="234" t="s">
        <v>57</v>
      </c>
      <c r="H346" s="236" t="s">
        <v>370</v>
      </c>
      <c r="I346" s="237">
        <v>1</v>
      </c>
      <c r="J346" s="234" t="s">
        <v>57</v>
      </c>
      <c r="K346" s="234" t="s">
        <v>1</v>
      </c>
      <c r="L346" s="234">
        <v>24159.27</v>
      </c>
      <c r="M346" s="238">
        <v>45444</v>
      </c>
      <c r="N346" s="237">
        <v>5</v>
      </c>
      <c r="O346" s="239">
        <v>0.03</v>
      </c>
      <c r="P346" s="240">
        <v>23965.470191635068</v>
      </c>
    </row>
    <row r="347" spans="1:16" ht="11.25" customHeight="1" x14ac:dyDescent="0.25">
      <c r="A347" s="27"/>
      <c r="B347" s="232">
        <v>935</v>
      </c>
      <c r="C347" s="233" t="s">
        <v>518</v>
      </c>
      <c r="D347" s="234" t="s">
        <v>258</v>
      </c>
      <c r="E347" s="234" t="s">
        <v>57</v>
      </c>
      <c r="F347" s="235" t="s">
        <v>59</v>
      </c>
      <c r="G347" s="234" t="s">
        <v>57</v>
      </c>
      <c r="H347" s="236">
        <v>1</v>
      </c>
      <c r="I347" s="237">
        <v>0</v>
      </c>
      <c r="J347" s="234" t="s">
        <v>57</v>
      </c>
      <c r="K347" s="234" t="s">
        <v>1</v>
      </c>
      <c r="L347" s="234">
        <v>28982</v>
      </c>
      <c r="M347" s="238">
        <v>45444</v>
      </c>
      <c r="N347" s="237">
        <v>5</v>
      </c>
      <c r="O347" s="239">
        <v>0.03</v>
      </c>
      <c r="P347" s="240">
        <v>28749.513420478663</v>
      </c>
    </row>
    <row r="348" spans="1:16" ht="11.25" customHeight="1" x14ac:dyDescent="0.25">
      <c r="A348" s="27"/>
      <c r="B348" s="232">
        <v>936</v>
      </c>
      <c r="C348" s="233" t="s">
        <v>519</v>
      </c>
      <c r="D348" s="234" t="s">
        <v>269</v>
      </c>
      <c r="E348" s="234" t="s">
        <v>57</v>
      </c>
      <c r="F348" s="235" t="s">
        <v>58</v>
      </c>
      <c r="G348" s="234" t="s">
        <v>57</v>
      </c>
      <c r="H348" s="236" t="s">
        <v>370</v>
      </c>
      <c r="I348" s="237">
        <v>1</v>
      </c>
      <c r="J348" s="234" t="s">
        <v>57</v>
      </c>
      <c r="K348" s="234" t="s">
        <v>2</v>
      </c>
      <c r="L348" s="234">
        <v>13911.29</v>
      </c>
      <c r="M348" s="238">
        <v>44369</v>
      </c>
      <c r="N348" s="237">
        <v>5</v>
      </c>
      <c r="O348" s="239">
        <v>0.03</v>
      </c>
      <c r="P348" s="240">
        <v>16043.422386934673</v>
      </c>
    </row>
    <row r="349" spans="1:16" ht="11.25" customHeight="1" x14ac:dyDescent="0.25">
      <c r="A349" s="27"/>
      <c r="B349" s="232">
        <v>938</v>
      </c>
      <c r="C349" s="233" t="s">
        <v>520</v>
      </c>
      <c r="D349" s="234" t="s">
        <v>269</v>
      </c>
      <c r="E349" s="234" t="s">
        <v>57</v>
      </c>
      <c r="F349" s="235" t="s">
        <v>59</v>
      </c>
      <c r="G349" s="234" t="s">
        <v>57</v>
      </c>
      <c r="H349" s="236" t="s">
        <v>370</v>
      </c>
      <c r="I349" s="237">
        <v>1</v>
      </c>
      <c r="J349" s="234" t="s">
        <v>57</v>
      </c>
      <c r="K349" s="234" t="s">
        <v>2</v>
      </c>
      <c r="L349" s="234">
        <v>6144.15</v>
      </c>
      <c r="M349" s="238">
        <v>45078</v>
      </c>
      <c r="N349" s="237">
        <v>5</v>
      </c>
      <c r="O349" s="239">
        <v>0.03</v>
      </c>
      <c r="P349" s="240">
        <v>6313.8019029850739</v>
      </c>
    </row>
    <row r="350" spans="1:16" ht="11.25" customHeight="1" x14ac:dyDescent="0.25">
      <c r="A350" s="27"/>
      <c r="B350" s="232">
        <v>940</v>
      </c>
      <c r="C350" s="233" t="s">
        <v>521</v>
      </c>
      <c r="D350" s="234" t="s">
        <v>162</v>
      </c>
      <c r="E350" s="234" t="s">
        <v>57</v>
      </c>
      <c r="F350" s="235" t="s">
        <v>58</v>
      </c>
      <c r="G350" s="234" t="s">
        <v>57</v>
      </c>
      <c r="H350" s="236" t="s">
        <v>370</v>
      </c>
      <c r="I350" s="237">
        <v>1</v>
      </c>
      <c r="J350" s="234" t="s">
        <v>57</v>
      </c>
      <c r="K350" s="234" t="s">
        <v>1</v>
      </c>
      <c r="L350" s="234">
        <v>28043.41</v>
      </c>
      <c r="M350" s="238">
        <v>44653</v>
      </c>
      <c r="N350" s="237">
        <v>5</v>
      </c>
      <c r="O350" s="239">
        <v>0.03</v>
      </c>
      <c r="P350" s="240">
        <v>31217.280169765556</v>
      </c>
    </row>
    <row r="351" spans="1:16" ht="11.25" customHeight="1" x14ac:dyDescent="0.25">
      <c r="A351" s="27"/>
      <c r="B351" s="232">
        <v>941</v>
      </c>
      <c r="C351" s="233" t="s">
        <v>522</v>
      </c>
      <c r="D351" s="234" t="s">
        <v>147</v>
      </c>
      <c r="E351" s="234" t="s">
        <v>57</v>
      </c>
      <c r="F351" s="235" t="s">
        <v>58</v>
      </c>
      <c r="G351" s="234" t="s">
        <v>57</v>
      </c>
      <c r="H351" s="236" t="s">
        <v>370</v>
      </c>
      <c r="I351" s="237">
        <v>1</v>
      </c>
      <c r="J351" s="234" t="s">
        <v>57</v>
      </c>
      <c r="K351" s="234" t="s">
        <v>2</v>
      </c>
      <c r="L351" s="234">
        <v>5375.67</v>
      </c>
      <c r="M351" s="238">
        <v>44161</v>
      </c>
      <c r="N351" s="237">
        <v>5</v>
      </c>
      <c r="O351" s="239">
        <v>0.03</v>
      </c>
      <c r="P351" s="240">
        <v>6337.5835530821923</v>
      </c>
    </row>
    <row r="352" spans="1:16" ht="11.25" customHeight="1" x14ac:dyDescent="0.25">
      <c r="A352" s="32"/>
      <c r="B352" s="232">
        <v>945</v>
      </c>
      <c r="C352" s="233" t="s">
        <v>523</v>
      </c>
      <c r="D352" s="234" t="s">
        <v>155</v>
      </c>
      <c r="E352" s="234" t="s">
        <v>57</v>
      </c>
      <c r="F352" s="235" t="s">
        <v>57</v>
      </c>
      <c r="G352" s="234" t="s">
        <v>59</v>
      </c>
      <c r="H352" s="236" t="s">
        <v>370</v>
      </c>
      <c r="I352" s="237">
        <v>1</v>
      </c>
      <c r="J352" s="234" t="s">
        <v>57</v>
      </c>
      <c r="K352" s="234" t="s">
        <v>8</v>
      </c>
      <c r="L352" s="234">
        <v>37500</v>
      </c>
      <c r="M352" s="238">
        <v>45148</v>
      </c>
      <c r="N352" s="237">
        <v>20</v>
      </c>
      <c r="O352" s="239" t="s">
        <v>151</v>
      </c>
      <c r="P352" s="240">
        <v>38535.447761194024</v>
      </c>
    </row>
    <row r="353" spans="1:16" ht="11.25" customHeight="1" x14ac:dyDescent="0.25">
      <c r="A353" s="27"/>
      <c r="B353" s="232">
        <v>948</v>
      </c>
      <c r="C353" s="233" t="s">
        <v>524</v>
      </c>
      <c r="D353" s="234" t="s">
        <v>84</v>
      </c>
      <c r="E353" s="234" t="s">
        <v>57</v>
      </c>
      <c r="F353" s="235" t="s">
        <v>59</v>
      </c>
      <c r="G353" s="234" t="s">
        <v>57</v>
      </c>
      <c r="H353" s="236" t="s">
        <v>370</v>
      </c>
      <c r="I353" s="237">
        <v>1</v>
      </c>
      <c r="J353" s="234" t="s">
        <v>57</v>
      </c>
      <c r="K353" s="234" t="s">
        <v>1</v>
      </c>
      <c r="L353" s="234">
        <v>31085.13</v>
      </c>
      <c r="M353" s="238">
        <v>44788</v>
      </c>
      <c r="N353" s="237">
        <v>5</v>
      </c>
      <c r="O353" s="239">
        <v>0.04</v>
      </c>
      <c r="P353" s="240">
        <v>34052.684176610979</v>
      </c>
    </row>
    <row r="354" spans="1:16" ht="11.25" customHeight="1" x14ac:dyDescent="0.25">
      <c r="A354" s="27"/>
      <c r="B354" s="232">
        <v>949</v>
      </c>
      <c r="C354" s="233" t="s">
        <v>525</v>
      </c>
      <c r="D354" s="234" t="s">
        <v>84</v>
      </c>
      <c r="E354" s="234" t="s">
        <v>57</v>
      </c>
      <c r="F354" s="235" t="s">
        <v>58</v>
      </c>
      <c r="G354" s="234" t="s">
        <v>57</v>
      </c>
      <c r="H354" s="236" t="s">
        <v>370</v>
      </c>
      <c r="I354" s="237">
        <v>1</v>
      </c>
      <c r="J354" s="234" t="s">
        <v>57</v>
      </c>
      <c r="K354" s="234" t="s">
        <v>1</v>
      </c>
      <c r="L354" s="234">
        <v>23000</v>
      </c>
      <c r="M354" s="238">
        <v>44854</v>
      </c>
      <c r="N354" s="237">
        <v>5</v>
      </c>
      <c r="O354" s="239">
        <v>0.03</v>
      </c>
      <c r="P354" s="240">
        <v>24627.527216174185</v>
      </c>
    </row>
    <row r="355" spans="1:16" ht="11.25" customHeight="1" x14ac:dyDescent="0.25">
      <c r="A355" s="27"/>
      <c r="B355" s="232">
        <v>950</v>
      </c>
      <c r="C355" s="233" t="s">
        <v>526</v>
      </c>
      <c r="D355" s="234" t="s">
        <v>100</v>
      </c>
      <c r="E355" s="234" t="s">
        <v>57</v>
      </c>
      <c r="F355" s="235" t="s">
        <v>59</v>
      </c>
      <c r="G355" s="234" t="s">
        <v>57</v>
      </c>
      <c r="H355" s="236" t="s">
        <v>370</v>
      </c>
      <c r="I355" s="237">
        <v>1</v>
      </c>
      <c r="J355" s="234" t="s">
        <v>57</v>
      </c>
      <c r="K355" s="234" t="s">
        <v>2</v>
      </c>
      <c r="L355" s="234">
        <v>7848.29</v>
      </c>
      <c r="M355" s="238">
        <v>44013</v>
      </c>
      <c r="N355" s="237">
        <v>5</v>
      </c>
      <c r="O355" s="239">
        <v>0.03</v>
      </c>
      <c r="P355" s="240">
        <v>9422.0534699215332</v>
      </c>
    </row>
    <row r="356" spans="1:16" ht="11.25" customHeight="1" x14ac:dyDescent="0.25">
      <c r="A356" s="27"/>
      <c r="B356" s="232">
        <v>951</v>
      </c>
      <c r="C356" s="233" t="s">
        <v>527</v>
      </c>
      <c r="D356" s="234" t="s">
        <v>100</v>
      </c>
      <c r="E356" s="234" t="s">
        <v>57</v>
      </c>
      <c r="F356" s="235" t="s">
        <v>58</v>
      </c>
      <c r="G356" s="234" t="s">
        <v>57</v>
      </c>
      <c r="H356" s="236">
        <v>1</v>
      </c>
      <c r="I356" s="237">
        <v>0</v>
      </c>
      <c r="J356" s="234" t="s">
        <v>57</v>
      </c>
      <c r="K356" s="234" t="s">
        <v>2</v>
      </c>
      <c r="L356" s="234">
        <v>2185.4499999999998</v>
      </c>
      <c r="M356" s="238">
        <v>44013</v>
      </c>
      <c r="N356" s="237">
        <v>5</v>
      </c>
      <c r="O356" s="239">
        <v>0.03</v>
      </c>
      <c r="P356" s="240">
        <v>2623.6832170880552</v>
      </c>
    </row>
    <row r="357" spans="1:16" ht="11.25" customHeight="1" x14ac:dyDescent="0.25">
      <c r="A357" s="27"/>
      <c r="B357" s="232">
        <v>956</v>
      </c>
      <c r="C357" s="233" t="s">
        <v>528</v>
      </c>
      <c r="D357" s="234" t="s">
        <v>103</v>
      </c>
      <c r="E357" s="234" t="s">
        <v>57</v>
      </c>
      <c r="F357" s="235" t="s">
        <v>59</v>
      </c>
      <c r="G357" s="234" t="s">
        <v>57</v>
      </c>
      <c r="H357" s="236" t="s">
        <v>370</v>
      </c>
      <c r="I357" s="237">
        <v>1</v>
      </c>
      <c r="J357" s="234" t="s">
        <v>57</v>
      </c>
      <c r="K357" s="234" t="s">
        <v>1</v>
      </c>
      <c r="L357" s="234">
        <v>40317.49</v>
      </c>
      <c r="M357" s="238">
        <v>44899</v>
      </c>
      <c r="N357" s="237">
        <v>5</v>
      </c>
      <c r="O357" s="239">
        <v>0.03</v>
      </c>
      <c r="P357" s="240">
        <v>42411.905064935054</v>
      </c>
    </row>
    <row r="358" spans="1:16" ht="11.25" customHeight="1" x14ac:dyDescent="0.25">
      <c r="A358" s="27"/>
      <c r="B358" s="232">
        <v>967</v>
      </c>
      <c r="C358" s="233" t="s">
        <v>529</v>
      </c>
      <c r="D358" s="234" t="s">
        <v>218</v>
      </c>
      <c r="E358" s="234" t="s">
        <v>57</v>
      </c>
      <c r="F358" s="235" t="s">
        <v>59</v>
      </c>
      <c r="G358" s="234" t="s">
        <v>57</v>
      </c>
      <c r="H358" s="236">
        <v>1</v>
      </c>
      <c r="I358" s="237">
        <v>0</v>
      </c>
      <c r="J358" s="234" t="s">
        <v>57</v>
      </c>
      <c r="K358" s="234" t="s">
        <v>2</v>
      </c>
      <c r="L358" s="234">
        <v>2500</v>
      </c>
      <c r="M358" s="238">
        <v>44165</v>
      </c>
      <c r="N358" s="237">
        <v>5</v>
      </c>
      <c r="O358" s="239">
        <v>0.03</v>
      </c>
      <c r="P358" s="240">
        <v>2947.3458904109589</v>
      </c>
    </row>
    <row r="359" spans="1:16" ht="11.25" customHeight="1" x14ac:dyDescent="0.25">
      <c r="A359" s="32"/>
      <c r="B359" s="232">
        <v>972</v>
      </c>
      <c r="C359" s="233" t="s">
        <v>530</v>
      </c>
      <c r="D359" s="234" t="s">
        <v>245</v>
      </c>
      <c r="E359" s="234" t="s">
        <v>57</v>
      </c>
      <c r="F359" s="235" t="s">
        <v>59</v>
      </c>
      <c r="G359" s="234" t="s">
        <v>57</v>
      </c>
      <c r="H359" s="236" t="s">
        <v>370</v>
      </c>
      <c r="I359" s="237">
        <v>1</v>
      </c>
      <c r="J359" s="234" t="s">
        <v>57</v>
      </c>
      <c r="K359" s="234" t="s">
        <v>2</v>
      </c>
      <c r="L359" s="234">
        <v>5500</v>
      </c>
      <c r="M359" s="238">
        <v>44578</v>
      </c>
      <c r="N359" s="237">
        <v>5</v>
      </c>
      <c r="O359" s="239">
        <v>2.5000000000000001E-2</v>
      </c>
      <c r="P359" s="240">
        <v>6228.207236842105</v>
      </c>
    </row>
    <row r="360" spans="1:16" ht="11.25" customHeight="1" x14ac:dyDescent="0.25">
      <c r="A360" s="27"/>
      <c r="B360" s="232">
        <v>975</v>
      </c>
      <c r="C360" s="233" t="s">
        <v>531</v>
      </c>
      <c r="D360" s="234" t="s">
        <v>172</v>
      </c>
      <c r="E360" s="234" t="s">
        <v>57</v>
      </c>
      <c r="F360" s="235" t="s">
        <v>59</v>
      </c>
      <c r="G360" s="234" t="s">
        <v>57</v>
      </c>
      <c r="H360" s="236" t="s">
        <v>370</v>
      </c>
      <c r="I360" s="237">
        <v>1</v>
      </c>
      <c r="J360" s="234" t="s">
        <v>57</v>
      </c>
      <c r="K360" s="234" t="s">
        <v>8</v>
      </c>
      <c r="L360" s="234">
        <v>11804.86</v>
      </c>
      <c r="M360" s="238">
        <v>44651</v>
      </c>
      <c r="N360" s="237">
        <v>5</v>
      </c>
      <c r="O360" s="239">
        <v>2.75E-2</v>
      </c>
      <c r="P360" s="240">
        <v>13140.899126919967</v>
      </c>
    </row>
    <row r="361" spans="1:16" ht="11.25" customHeight="1" x14ac:dyDescent="0.25">
      <c r="A361" s="27"/>
      <c r="B361" s="232">
        <v>977</v>
      </c>
      <c r="C361" s="233" t="s">
        <v>532</v>
      </c>
      <c r="D361" s="234" t="s">
        <v>172</v>
      </c>
      <c r="E361" s="234" t="s">
        <v>57</v>
      </c>
      <c r="F361" s="235" t="s">
        <v>58</v>
      </c>
      <c r="G361" s="234" t="s">
        <v>57</v>
      </c>
      <c r="H361" s="236" t="s">
        <v>370</v>
      </c>
      <c r="I361" s="237">
        <v>1</v>
      </c>
      <c r="J361" s="234" t="s">
        <v>57</v>
      </c>
      <c r="K361" s="234" t="s">
        <v>8</v>
      </c>
      <c r="L361" s="234">
        <v>33597.910000000003</v>
      </c>
      <c r="M361" s="238">
        <v>44470</v>
      </c>
      <c r="N361" s="237">
        <v>5</v>
      </c>
      <c r="O361" s="239">
        <v>0.03</v>
      </c>
      <c r="P361" s="240">
        <v>38489.452637271213</v>
      </c>
    </row>
    <row r="362" spans="1:16" ht="11.25" customHeight="1" x14ac:dyDescent="0.25">
      <c r="A362" s="27"/>
      <c r="B362" s="232">
        <v>979</v>
      </c>
      <c r="C362" s="233" t="s">
        <v>533</v>
      </c>
      <c r="D362" s="234" t="s">
        <v>534</v>
      </c>
      <c r="E362" s="234" t="s">
        <v>57</v>
      </c>
      <c r="F362" s="235" t="s">
        <v>58</v>
      </c>
      <c r="G362" s="234" t="s">
        <v>57</v>
      </c>
      <c r="H362" s="236" t="s">
        <v>370</v>
      </c>
      <c r="I362" s="237">
        <v>1</v>
      </c>
      <c r="J362" s="234" t="s">
        <v>57</v>
      </c>
      <c r="K362" s="234" t="s">
        <v>2</v>
      </c>
      <c r="L362" s="234">
        <v>29000</v>
      </c>
      <c r="M362" s="238">
        <v>45369</v>
      </c>
      <c r="N362" s="237">
        <v>5</v>
      </c>
      <c r="O362" s="239" t="s">
        <v>58</v>
      </c>
      <c r="P362" s="240">
        <v>29000</v>
      </c>
    </row>
    <row r="363" spans="1:16" ht="11.25" customHeight="1" x14ac:dyDescent="0.25">
      <c r="A363" s="27"/>
      <c r="B363" s="232">
        <v>982</v>
      </c>
      <c r="C363" s="233" t="s">
        <v>535</v>
      </c>
      <c r="D363" s="234" t="s">
        <v>366</v>
      </c>
      <c r="E363" s="234" t="s">
        <v>57</v>
      </c>
      <c r="F363" s="235" t="s">
        <v>59</v>
      </c>
      <c r="G363" s="234" t="s">
        <v>57</v>
      </c>
      <c r="H363" s="236" t="s">
        <v>370</v>
      </c>
      <c r="I363" s="237">
        <v>1</v>
      </c>
      <c r="J363" s="234" t="s">
        <v>57</v>
      </c>
      <c r="K363" s="234" t="s">
        <v>0</v>
      </c>
      <c r="L363" s="234">
        <v>12463.74</v>
      </c>
      <c r="M363" s="238">
        <v>45609</v>
      </c>
      <c r="N363" s="237">
        <v>5</v>
      </c>
      <c r="O363" s="239">
        <v>0.03</v>
      </c>
      <c r="P363" s="240">
        <v>12264.57982137167</v>
      </c>
    </row>
    <row r="364" spans="1:16" ht="11.25" customHeight="1" x14ac:dyDescent="0.25">
      <c r="A364" s="27"/>
      <c r="B364" s="232">
        <v>984</v>
      </c>
      <c r="C364" s="233" t="s">
        <v>536</v>
      </c>
      <c r="D364" s="234" t="s">
        <v>366</v>
      </c>
      <c r="E364" s="234" t="s">
        <v>57</v>
      </c>
      <c r="F364" s="235" t="s">
        <v>59</v>
      </c>
      <c r="G364" s="234" t="s">
        <v>57</v>
      </c>
      <c r="H364" s="236">
        <v>1</v>
      </c>
      <c r="I364" s="237">
        <v>0</v>
      </c>
      <c r="J364" s="234" t="s">
        <v>57</v>
      </c>
      <c r="K364" s="234" t="s">
        <v>0</v>
      </c>
      <c r="L364" s="234">
        <v>12463.74</v>
      </c>
      <c r="M364" s="238">
        <v>45627</v>
      </c>
      <c r="N364" s="237">
        <v>5</v>
      </c>
      <c r="O364" s="239">
        <v>0.03</v>
      </c>
      <c r="P364" s="240">
        <v>12166.196334657947</v>
      </c>
    </row>
    <row r="365" spans="1:16" ht="11.25" customHeight="1" x14ac:dyDescent="0.25">
      <c r="A365" s="27"/>
      <c r="B365" s="232">
        <v>986</v>
      </c>
      <c r="C365" s="233" t="s">
        <v>537</v>
      </c>
      <c r="D365" s="234" t="s">
        <v>230</v>
      </c>
      <c r="E365" s="234" t="s">
        <v>57</v>
      </c>
      <c r="F365" s="235" t="s">
        <v>58</v>
      </c>
      <c r="G365" s="234" t="s">
        <v>57</v>
      </c>
      <c r="H365" s="236" t="s">
        <v>370</v>
      </c>
      <c r="I365" s="237">
        <v>1</v>
      </c>
      <c r="J365" s="234" t="s">
        <v>57</v>
      </c>
      <c r="K365" s="234" t="s">
        <v>0</v>
      </c>
      <c r="L365" s="234">
        <v>15000</v>
      </c>
      <c r="M365" s="238">
        <v>44986</v>
      </c>
      <c r="N365" s="237">
        <v>5</v>
      </c>
      <c r="O365" s="239">
        <v>0.02</v>
      </c>
      <c r="P365" s="240">
        <v>15565.184626978147</v>
      </c>
    </row>
    <row r="366" spans="1:16" ht="11.25" customHeight="1" x14ac:dyDescent="0.25">
      <c r="A366" s="27"/>
      <c r="B366" s="232">
        <v>989</v>
      </c>
      <c r="C366" s="233" t="s">
        <v>539</v>
      </c>
      <c r="D366" s="234" t="s">
        <v>538</v>
      </c>
      <c r="E366" s="234" t="s">
        <v>57</v>
      </c>
      <c r="F366" s="235" t="s">
        <v>58</v>
      </c>
      <c r="G366" s="234" t="s">
        <v>57</v>
      </c>
      <c r="H366" s="236" t="s">
        <v>370</v>
      </c>
      <c r="I366" s="237">
        <v>1</v>
      </c>
      <c r="J366" s="234" t="s">
        <v>57</v>
      </c>
      <c r="K366" s="234" t="s">
        <v>0</v>
      </c>
      <c r="L366" s="234">
        <v>15373.13</v>
      </c>
      <c r="M366" s="238">
        <v>44287</v>
      </c>
      <c r="N366" s="237">
        <v>5</v>
      </c>
      <c r="O366" s="239">
        <v>0.03</v>
      </c>
      <c r="P366" s="240">
        <v>17863.966253164555</v>
      </c>
    </row>
    <row r="367" spans="1:16" ht="11.25" customHeight="1" x14ac:dyDescent="0.25">
      <c r="A367" s="27"/>
      <c r="B367" s="232">
        <v>995</v>
      </c>
      <c r="C367" s="233" t="s">
        <v>540</v>
      </c>
      <c r="D367" s="234" t="s">
        <v>273</v>
      </c>
      <c r="E367" s="234" t="s">
        <v>57</v>
      </c>
      <c r="F367" s="235" t="s">
        <v>58</v>
      </c>
      <c r="G367" s="234" t="s">
        <v>57</v>
      </c>
      <c r="H367" s="236" t="s">
        <v>370</v>
      </c>
      <c r="I367" s="237">
        <v>1</v>
      </c>
      <c r="J367" s="234" t="s">
        <v>57</v>
      </c>
      <c r="K367" s="234" t="s">
        <v>2</v>
      </c>
      <c r="L367" s="234">
        <v>579.64</v>
      </c>
      <c r="M367" s="238">
        <v>44743</v>
      </c>
      <c r="N367" s="237">
        <v>5</v>
      </c>
      <c r="O367" s="239">
        <v>0.03</v>
      </c>
      <c r="P367" s="240">
        <v>634.97556085918848</v>
      </c>
    </row>
    <row r="368" spans="1:16" ht="11.25" customHeight="1" x14ac:dyDescent="0.25">
      <c r="A368" s="27"/>
      <c r="B368" s="232">
        <v>1005</v>
      </c>
      <c r="C368" s="233" t="s">
        <v>541</v>
      </c>
      <c r="D368" s="234" t="s">
        <v>113</v>
      </c>
      <c r="E368" s="234" t="s">
        <v>57</v>
      </c>
      <c r="F368" s="235" t="s">
        <v>58</v>
      </c>
      <c r="G368" s="234" t="s">
        <v>57</v>
      </c>
      <c r="H368" s="236">
        <v>1</v>
      </c>
      <c r="I368" s="237">
        <v>0</v>
      </c>
      <c r="J368" s="234" t="s">
        <v>57</v>
      </c>
      <c r="K368" s="234" t="s">
        <v>8</v>
      </c>
      <c r="L368" s="234">
        <v>24890.89</v>
      </c>
      <c r="M368" s="238">
        <v>45108</v>
      </c>
      <c r="N368" s="237">
        <v>5</v>
      </c>
      <c r="O368" s="239">
        <v>2.5000000000000001E-2</v>
      </c>
      <c r="P368" s="240">
        <v>25578.175768656714</v>
      </c>
    </row>
    <row r="369" spans="1:16" ht="11.25" customHeight="1" x14ac:dyDescent="0.25">
      <c r="A369" s="32"/>
      <c r="B369" s="232">
        <v>1008</v>
      </c>
      <c r="C369" s="233" t="s">
        <v>542</v>
      </c>
      <c r="D369" s="234" t="s">
        <v>147</v>
      </c>
      <c r="E369" s="234" t="s">
        <v>57</v>
      </c>
      <c r="F369" s="235" t="s">
        <v>58</v>
      </c>
      <c r="G369" s="234" t="s">
        <v>57</v>
      </c>
      <c r="H369" s="236" t="s">
        <v>370</v>
      </c>
      <c r="I369" s="237">
        <v>1</v>
      </c>
      <c r="J369" s="234" t="s">
        <v>57</v>
      </c>
      <c r="K369" s="234" t="s">
        <v>2</v>
      </c>
      <c r="L369" s="234">
        <v>3000</v>
      </c>
      <c r="M369" s="238">
        <v>44797</v>
      </c>
      <c r="N369" s="237">
        <v>5</v>
      </c>
      <c r="O369" s="239">
        <v>2.5000000000000001E-2</v>
      </c>
      <c r="P369" s="240">
        <v>3286.3961813842479</v>
      </c>
    </row>
    <row r="370" spans="1:16" ht="11.25" customHeight="1" x14ac:dyDescent="0.25">
      <c r="A370" s="27"/>
      <c r="B370" s="232">
        <v>1011</v>
      </c>
      <c r="C370" s="233" t="s">
        <v>543</v>
      </c>
      <c r="D370" s="234" t="s">
        <v>239</v>
      </c>
      <c r="E370" s="234" t="s">
        <v>57</v>
      </c>
      <c r="F370" s="235" t="s">
        <v>59</v>
      </c>
      <c r="G370" s="234" t="s">
        <v>57</v>
      </c>
      <c r="H370" s="236" t="s">
        <v>370</v>
      </c>
      <c r="I370" s="237">
        <v>1</v>
      </c>
      <c r="J370" s="234" t="s">
        <v>57</v>
      </c>
      <c r="K370" s="234" t="s">
        <v>2</v>
      </c>
      <c r="L370" s="234">
        <v>11592.74</v>
      </c>
      <c r="M370" s="238">
        <v>44136</v>
      </c>
      <c r="N370" s="237">
        <v>5</v>
      </c>
      <c r="O370" s="239">
        <v>0.03</v>
      </c>
      <c r="P370" s="240">
        <v>13667.125839041097</v>
      </c>
    </row>
    <row r="371" spans="1:16" ht="11.25" customHeight="1" x14ac:dyDescent="0.25">
      <c r="A371" s="27"/>
      <c r="B371" s="232">
        <v>1015</v>
      </c>
      <c r="C371" s="233" t="s">
        <v>544</v>
      </c>
      <c r="D371" s="234" t="s">
        <v>327</v>
      </c>
      <c r="E371" s="234" t="s">
        <v>57</v>
      </c>
      <c r="F371" s="235" t="s">
        <v>58</v>
      </c>
      <c r="G371" s="234" t="s">
        <v>57</v>
      </c>
      <c r="H371" s="236" t="s">
        <v>370</v>
      </c>
      <c r="I371" s="237">
        <v>1</v>
      </c>
      <c r="J371" s="234" t="s">
        <v>57</v>
      </c>
      <c r="K371" s="234" t="s">
        <v>2</v>
      </c>
      <c r="L371" s="234">
        <v>7401</v>
      </c>
      <c r="M371" s="238">
        <v>44378</v>
      </c>
      <c r="N371" s="237">
        <v>5</v>
      </c>
      <c r="O371" s="239">
        <v>0.04</v>
      </c>
      <c r="P371" s="240">
        <v>8535.3241206030143</v>
      </c>
    </row>
    <row r="372" spans="1:16" ht="11.25" customHeight="1" x14ac:dyDescent="0.25">
      <c r="A372" s="27"/>
      <c r="B372" s="232">
        <v>1020</v>
      </c>
      <c r="C372" s="233" t="s">
        <v>545</v>
      </c>
      <c r="D372" s="234" t="s">
        <v>105</v>
      </c>
      <c r="E372" s="234" t="s">
        <v>57</v>
      </c>
      <c r="F372" s="235" t="s">
        <v>58</v>
      </c>
      <c r="G372" s="234" t="s">
        <v>57</v>
      </c>
      <c r="H372" s="236">
        <v>1</v>
      </c>
      <c r="I372" s="237">
        <v>0</v>
      </c>
      <c r="J372" s="234" t="s">
        <v>57</v>
      </c>
      <c r="K372" s="234" t="s">
        <v>1</v>
      </c>
      <c r="L372" s="234">
        <v>10000</v>
      </c>
      <c r="M372" s="238">
        <v>44694</v>
      </c>
      <c r="N372" s="237">
        <v>4.0999999999999996</v>
      </c>
      <c r="O372" s="239">
        <v>0.03</v>
      </c>
      <c r="P372" s="240">
        <v>11131.770412287791</v>
      </c>
    </row>
    <row r="373" spans="1:16" ht="11.25" customHeight="1" x14ac:dyDescent="0.25">
      <c r="A373" s="27"/>
      <c r="B373" s="232">
        <v>1021</v>
      </c>
      <c r="C373" s="233" t="s">
        <v>546</v>
      </c>
      <c r="D373" s="234" t="s">
        <v>105</v>
      </c>
      <c r="E373" s="234" t="s">
        <v>57</v>
      </c>
      <c r="F373" s="235" t="s">
        <v>58</v>
      </c>
      <c r="G373" s="234" t="s">
        <v>57</v>
      </c>
      <c r="H373" s="236" t="s">
        <v>370</v>
      </c>
      <c r="I373" s="237">
        <v>1</v>
      </c>
      <c r="J373" s="234" t="s">
        <v>57</v>
      </c>
      <c r="K373" s="234" t="s">
        <v>1</v>
      </c>
      <c r="L373" s="234">
        <v>17389.11</v>
      </c>
      <c r="M373" s="238">
        <v>44378</v>
      </c>
      <c r="N373" s="237">
        <v>5</v>
      </c>
      <c r="O373" s="239">
        <v>0.03</v>
      </c>
      <c r="P373" s="240">
        <v>20054.275100502513</v>
      </c>
    </row>
    <row r="374" spans="1:16" ht="11.25" customHeight="1" x14ac:dyDescent="0.25">
      <c r="A374" s="27"/>
      <c r="B374" s="232">
        <v>1029</v>
      </c>
      <c r="C374" s="233" t="s">
        <v>547</v>
      </c>
      <c r="D374" s="234" t="s">
        <v>196</v>
      </c>
      <c r="E374" s="234" t="s">
        <v>57</v>
      </c>
      <c r="F374" s="235" t="s">
        <v>59</v>
      </c>
      <c r="G374" s="234" t="s">
        <v>57</v>
      </c>
      <c r="H374" s="236" t="s">
        <v>370</v>
      </c>
      <c r="I374" s="237">
        <v>1</v>
      </c>
      <c r="J374" s="234" t="s">
        <v>57</v>
      </c>
      <c r="K374" s="234" t="s">
        <v>2</v>
      </c>
      <c r="L374" s="234">
        <v>4416.32</v>
      </c>
      <c r="M374" s="238">
        <v>44067</v>
      </c>
      <c r="N374" s="237">
        <v>5</v>
      </c>
      <c r="O374" s="239">
        <v>0.02</v>
      </c>
      <c r="P374" s="240">
        <v>5301.8941935483863</v>
      </c>
    </row>
    <row r="375" spans="1:16" ht="11.25" customHeight="1" x14ac:dyDescent="0.25">
      <c r="A375" s="27"/>
      <c r="B375" s="232">
        <v>1035</v>
      </c>
      <c r="C375" s="233" t="s">
        <v>548</v>
      </c>
      <c r="D375" s="234" t="s">
        <v>116</v>
      </c>
      <c r="E375" s="234" t="s">
        <v>57</v>
      </c>
      <c r="F375" s="235" t="s">
        <v>58</v>
      </c>
      <c r="G375" s="234" t="s">
        <v>57</v>
      </c>
      <c r="H375" s="236">
        <v>1</v>
      </c>
      <c r="I375" s="237">
        <v>0</v>
      </c>
      <c r="J375" s="234" t="s">
        <v>57</v>
      </c>
      <c r="K375" s="234" t="s">
        <v>2</v>
      </c>
      <c r="L375" s="234">
        <v>8485.56</v>
      </c>
      <c r="M375" s="238">
        <v>45207</v>
      </c>
      <c r="N375" s="237">
        <v>5</v>
      </c>
      <c r="O375" s="239">
        <v>0.03</v>
      </c>
      <c r="P375" s="240">
        <v>8604.2828571428545</v>
      </c>
    </row>
    <row r="376" spans="1:16" ht="11.25" customHeight="1" x14ac:dyDescent="0.25">
      <c r="A376" s="27"/>
      <c r="B376" s="232">
        <v>1036</v>
      </c>
      <c r="C376" s="233" t="s">
        <v>549</v>
      </c>
      <c r="D376" s="234" t="s">
        <v>116</v>
      </c>
      <c r="E376" s="234" t="s">
        <v>57</v>
      </c>
      <c r="F376" s="235" t="s">
        <v>58</v>
      </c>
      <c r="G376" s="234" t="s">
        <v>57</v>
      </c>
      <c r="H376" s="236">
        <v>1</v>
      </c>
      <c r="I376" s="237">
        <v>0</v>
      </c>
      <c r="J376" s="234" t="s">
        <v>57</v>
      </c>
      <c r="K376" s="234" t="s">
        <v>2</v>
      </c>
      <c r="L376" s="234">
        <v>7929.11</v>
      </c>
      <c r="M376" s="238">
        <v>44743</v>
      </c>
      <c r="N376" s="237">
        <v>5</v>
      </c>
      <c r="O376" s="239">
        <v>0.03</v>
      </c>
      <c r="P376" s="240">
        <v>8686.0656085918854</v>
      </c>
    </row>
    <row r="377" spans="1:16" ht="11.25" customHeight="1" x14ac:dyDescent="0.25">
      <c r="A377" s="27"/>
      <c r="B377" s="232">
        <v>1037</v>
      </c>
      <c r="C377" s="233" t="s">
        <v>550</v>
      </c>
      <c r="D377" s="234" t="s">
        <v>203</v>
      </c>
      <c r="E377" s="234" t="s">
        <v>57</v>
      </c>
      <c r="F377" s="235" t="s">
        <v>58</v>
      </c>
      <c r="G377" s="234" t="s">
        <v>57</v>
      </c>
      <c r="H377" s="236" t="s">
        <v>370</v>
      </c>
      <c r="I377" s="237">
        <v>1</v>
      </c>
      <c r="J377" s="234" t="s">
        <v>57</v>
      </c>
      <c r="K377" s="234" t="s">
        <v>2</v>
      </c>
      <c r="L377" s="234">
        <v>17968.75</v>
      </c>
      <c r="M377" s="238">
        <v>44743</v>
      </c>
      <c r="N377" s="237">
        <v>5</v>
      </c>
      <c r="O377" s="239">
        <v>0.03</v>
      </c>
      <c r="P377" s="240">
        <v>19684.143794749401</v>
      </c>
    </row>
    <row r="378" spans="1:16" ht="11.25" customHeight="1" x14ac:dyDescent="0.25">
      <c r="A378" s="27"/>
      <c r="B378" s="232">
        <v>1039</v>
      </c>
      <c r="C378" s="233" t="s">
        <v>551</v>
      </c>
      <c r="D378" s="234" t="s">
        <v>280</v>
      </c>
      <c r="E378" s="234" t="s">
        <v>57</v>
      </c>
      <c r="F378" s="235" t="s">
        <v>58</v>
      </c>
      <c r="G378" s="234" t="s">
        <v>57</v>
      </c>
      <c r="H378" s="236" t="s">
        <v>370</v>
      </c>
      <c r="I378" s="237">
        <v>1</v>
      </c>
      <c r="J378" s="234" t="s">
        <v>57</v>
      </c>
      <c r="K378" s="234" t="s">
        <v>0</v>
      </c>
      <c r="L378" s="234">
        <v>10182.67</v>
      </c>
      <c r="M378" s="238">
        <v>44182</v>
      </c>
      <c r="N378" s="237">
        <v>5</v>
      </c>
      <c r="O378" s="239">
        <v>2.5000000000000001E-2</v>
      </c>
      <c r="P378" s="240">
        <v>11882.658127118642</v>
      </c>
    </row>
    <row r="379" spans="1:16" ht="11.25" customHeight="1" x14ac:dyDescent="0.25">
      <c r="A379" s="27"/>
      <c r="B379" s="232">
        <v>1040</v>
      </c>
      <c r="C379" s="233" t="s">
        <v>552</v>
      </c>
      <c r="D379" s="234" t="s">
        <v>280</v>
      </c>
      <c r="E379" s="234" t="s">
        <v>57</v>
      </c>
      <c r="F379" s="235" t="s">
        <v>59</v>
      </c>
      <c r="G379" s="234" t="s">
        <v>57</v>
      </c>
      <c r="H379" s="236" t="s">
        <v>370</v>
      </c>
      <c r="I379" s="237">
        <v>1</v>
      </c>
      <c r="J379" s="234" t="s">
        <v>57</v>
      </c>
      <c r="K379" s="234" t="s">
        <v>0</v>
      </c>
      <c r="L379" s="234">
        <v>6500</v>
      </c>
      <c r="M379" s="238">
        <v>44287</v>
      </c>
      <c r="N379" s="237">
        <v>5</v>
      </c>
      <c r="O379" s="239">
        <v>0.03</v>
      </c>
      <c r="P379" s="240">
        <v>7553.164556962025</v>
      </c>
    </row>
    <row r="380" spans="1:16" ht="11.25" customHeight="1" x14ac:dyDescent="0.25">
      <c r="A380" s="27"/>
      <c r="B380" s="232">
        <v>1041</v>
      </c>
      <c r="C380" s="233" t="s">
        <v>553</v>
      </c>
      <c r="D380" s="234" t="s">
        <v>140</v>
      </c>
      <c r="E380" s="234" t="s">
        <v>57</v>
      </c>
      <c r="F380" s="235" t="s">
        <v>58</v>
      </c>
      <c r="G380" s="234" t="s">
        <v>57</v>
      </c>
      <c r="H380" s="236" t="s">
        <v>370</v>
      </c>
      <c r="I380" s="237">
        <v>1</v>
      </c>
      <c r="J380" s="234" t="s">
        <v>57</v>
      </c>
      <c r="K380" s="234" t="s">
        <v>0</v>
      </c>
      <c r="L380" s="234">
        <v>19500</v>
      </c>
      <c r="M380" s="238">
        <v>44086</v>
      </c>
      <c r="N380" s="237">
        <v>5</v>
      </c>
      <c r="O380" s="239">
        <v>2.5000000000000001E-2</v>
      </c>
      <c r="P380" s="240">
        <v>22989.297945205479</v>
      </c>
    </row>
    <row r="381" spans="1:16" ht="11.25" customHeight="1" x14ac:dyDescent="0.25">
      <c r="A381" s="27"/>
      <c r="B381" s="232">
        <v>1045</v>
      </c>
      <c r="C381" s="233" t="s">
        <v>554</v>
      </c>
      <c r="D381" s="234" t="s">
        <v>258</v>
      </c>
      <c r="E381" s="234" t="s">
        <v>57</v>
      </c>
      <c r="F381" s="235" t="s">
        <v>58</v>
      </c>
      <c r="G381" s="234" t="s">
        <v>57</v>
      </c>
      <c r="H381" s="236" t="s">
        <v>370</v>
      </c>
      <c r="I381" s="237">
        <v>1</v>
      </c>
      <c r="J381" s="234" t="s">
        <v>57</v>
      </c>
      <c r="K381" s="234" t="s">
        <v>1</v>
      </c>
      <c r="L381" s="234">
        <v>29104.99</v>
      </c>
      <c r="M381" s="238">
        <v>44212</v>
      </c>
      <c r="N381" s="237">
        <v>5</v>
      </c>
      <c r="O381" s="239">
        <v>0.05</v>
      </c>
      <c r="P381" s="240">
        <v>33964.043415254237</v>
      </c>
    </row>
    <row r="382" spans="1:16" ht="11.25" customHeight="1" x14ac:dyDescent="0.25">
      <c r="A382" s="27"/>
      <c r="B382" s="232">
        <v>1046</v>
      </c>
      <c r="C382" s="233" t="s">
        <v>555</v>
      </c>
      <c r="D382" s="234" t="s">
        <v>258</v>
      </c>
      <c r="E382" s="234" t="s">
        <v>57</v>
      </c>
      <c r="F382" s="235" t="s">
        <v>58</v>
      </c>
      <c r="G382" s="234" t="s">
        <v>57</v>
      </c>
      <c r="H382" s="236" t="s">
        <v>370</v>
      </c>
      <c r="I382" s="237">
        <v>1</v>
      </c>
      <c r="J382" s="234" t="s">
        <v>57</v>
      </c>
      <c r="K382" s="234" t="s">
        <v>1</v>
      </c>
      <c r="L382" s="234">
        <v>28834.799999999999</v>
      </c>
      <c r="M382" s="238">
        <v>44317</v>
      </c>
      <c r="N382" s="237">
        <v>5</v>
      </c>
      <c r="O382" s="239">
        <v>0.04</v>
      </c>
      <c r="P382" s="240">
        <v>33506.767594936704</v>
      </c>
    </row>
    <row r="383" spans="1:16" ht="11.25" customHeight="1" x14ac:dyDescent="0.25">
      <c r="A383" s="27"/>
      <c r="B383" s="232">
        <v>1047</v>
      </c>
      <c r="C383" s="233" t="s">
        <v>556</v>
      </c>
      <c r="D383" s="234" t="s">
        <v>103</v>
      </c>
      <c r="E383" s="234" t="s">
        <v>57</v>
      </c>
      <c r="F383" s="235" t="s">
        <v>58</v>
      </c>
      <c r="G383" s="234" t="s">
        <v>57</v>
      </c>
      <c r="H383" s="236" t="s">
        <v>370</v>
      </c>
      <c r="I383" s="237">
        <v>1</v>
      </c>
      <c r="J383" s="234" t="s">
        <v>57</v>
      </c>
      <c r="K383" s="234" t="s">
        <v>1</v>
      </c>
      <c r="L383" s="234">
        <v>28065.53</v>
      </c>
      <c r="M383" s="238">
        <v>44256</v>
      </c>
      <c r="N383" s="237">
        <v>5</v>
      </c>
      <c r="O383" s="239">
        <v>0.05</v>
      </c>
      <c r="P383" s="240">
        <v>32612.856379746834</v>
      </c>
    </row>
    <row r="384" spans="1:16" ht="11.25" customHeight="1" x14ac:dyDescent="0.25">
      <c r="A384" s="27"/>
      <c r="B384" s="232">
        <v>1048</v>
      </c>
      <c r="C384" s="233" t="s">
        <v>557</v>
      </c>
      <c r="D384" s="234" t="s">
        <v>103</v>
      </c>
      <c r="E384" s="234" t="s">
        <v>57</v>
      </c>
      <c r="F384" s="235" t="s">
        <v>58</v>
      </c>
      <c r="G384" s="234" t="s">
        <v>57</v>
      </c>
      <c r="H384" s="236" t="s">
        <v>370</v>
      </c>
      <c r="I384" s="237">
        <v>1</v>
      </c>
      <c r="J384" s="234" t="s">
        <v>57</v>
      </c>
      <c r="K384" s="234" t="s">
        <v>1</v>
      </c>
      <c r="L384" s="234">
        <v>31183.919999999998</v>
      </c>
      <c r="M384" s="238">
        <v>44256</v>
      </c>
      <c r="N384" s="237">
        <v>5</v>
      </c>
      <c r="O384" s="239">
        <v>0.05</v>
      </c>
      <c r="P384" s="240">
        <v>36236.504506329111</v>
      </c>
    </row>
    <row r="385" spans="1:16" ht="11.25" customHeight="1" x14ac:dyDescent="0.25">
      <c r="A385" s="32"/>
      <c r="B385" s="232">
        <v>1050</v>
      </c>
      <c r="C385" s="233" t="s">
        <v>558</v>
      </c>
      <c r="D385" s="234" t="s">
        <v>271</v>
      </c>
      <c r="E385" s="234" t="s">
        <v>57</v>
      </c>
      <c r="F385" s="235" t="s">
        <v>59</v>
      </c>
      <c r="G385" s="234" t="s">
        <v>57</v>
      </c>
      <c r="H385" s="236" t="s">
        <v>370</v>
      </c>
      <c r="I385" s="237">
        <v>1</v>
      </c>
      <c r="J385" s="234" t="s">
        <v>57</v>
      </c>
      <c r="K385" s="234" t="s">
        <v>2</v>
      </c>
      <c r="L385" s="234">
        <v>8360</v>
      </c>
      <c r="M385" s="238">
        <v>45444</v>
      </c>
      <c r="N385" s="237">
        <v>5</v>
      </c>
      <c r="O385" s="239">
        <v>0.03</v>
      </c>
      <c r="P385" s="240">
        <v>8292.9381062453122</v>
      </c>
    </row>
    <row r="386" spans="1:16" ht="11.25" customHeight="1" x14ac:dyDescent="0.25">
      <c r="A386" s="32"/>
      <c r="B386" s="232">
        <v>1058</v>
      </c>
      <c r="C386" s="233" t="s">
        <v>559</v>
      </c>
      <c r="D386" s="234" t="s">
        <v>366</v>
      </c>
      <c r="E386" s="234" t="s">
        <v>57</v>
      </c>
      <c r="F386" s="235" t="s">
        <v>58</v>
      </c>
      <c r="G386" s="234" t="s">
        <v>57</v>
      </c>
      <c r="H386" s="236" t="s">
        <v>370</v>
      </c>
      <c r="I386" s="237">
        <v>1</v>
      </c>
      <c r="J386" s="234" t="s">
        <v>57</v>
      </c>
      <c r="K386" s="234" t="s">
        <v>2</v>
      </c>
      <c r="L386" s="234">
        <v>5000</v>
      </c>
      <c r="M386" s="238">
        <v>44013</v>
      </c>
      <c r="N386" s="237">
        <v>5</v>
      </c>
      <c r="O386" s="239">
        <v>0.02</v>
      </c>
      <c r="P386" s="240">
        <v>6002.6155187445511</v>
      </c>
    </row>
    <row r="387" spans="1:16" ht="11.25" customHeight="1" x14ac:dyDescent="0.25">
      <c r="A387" s="27"/>
      <c r="B387" s="232">
        <v>1062</v>
      </c>
      <c r="C387" s="233" t="s">
        <v>560</v>
      </c>
      <c r="D387" s="234" t="s">
        <v>534</v>
      </c>
      <c r="E387" s="234" t="s">
        <v>57</v>
      </c>
      <c r="F387" s="235" t="s">
        <v>58</v>
      </c>
      <c r="G387" s="234" t="s">
        <v>57</v>
      </c>
      <c r="H387" s="236" t="s">
        <v>370</v>
      </c>
      <c r="I387" s="237">
        <v>1</v>
      </c>
      <c r="J387" s="234" t="s">
        <v>57</v>
      </c>
      <c r="K387" s="234" t="s">
        <v>0</v>
      </c>
      <c r="L387" s="234">
        <v>15394.54</v>
      </c>
      <c r="M387" s="238">
        <v>44348</v>
      </c>
      <c r="N387" s="237">
        <v>5</v>
      </c>
      <c r="O387" s="239">
        <v>0.04</v>
      </c>
      <c r="P387" s="240">
        <v>17754.004673366835</v>
      </c>
    </row>
    <row r="388" spans="1:16" ht="11.25" customHeight="1" x14ac:dyDescent="0.25">
      <c r="A388" s="27"/>
      <c r="B388" s="232">
        <v>1063</v>
      </c>
      <c r="C388" s="233" t="s">
        <v>561</v>
      </c>
      <c r="D388" s="234" t="s">
        <v>534</v>
      </c>
      <c r="E388" s="234" t="s">
        <v>57</v>
      </c>
      <c r="F388" s="235" t="s">
        <v>59</v>
      </c>
      <c r="G388" s="234" t="s">
        <v>57</v>
      </c>
      <c r="H388" s="236" t="s">
        <v>370</v>
      </c>
      <c r="I388" s="237">
        <v>1</v>
      </c>
      <c r="J388" s="234" t="s">
        <v>57</v>
      </c>
      <c r="K388" s="234" t="s">
        <v>0</v>
      </c>
      <c r="L388" s="234">
        <v>5796.37</v>
      </c>
      <c r="M388" s="238">
        <v>44348</v>
      </c>
      <c r="N388" s="237">
        <v>5</v>
      </c>
      <c r="O388" s="239">
        <v>0.03</v>
      </c>
      <c r="P388" s="240">
        <v>6684.7583668341704</v>
      </c>
    </row>
    <row r="389" spans="1:16" ht="11.25" customHeight="1" x14ac:dyDescent="0.25">
      <c r="A389" s="27"/>
      <c r="B389" s="232">
        <v>1064</v>
      </c>
      <c r="C389" s="233" t="s">
        <v>562</v>
      </c>
      <c r="D389" s="234" t="s">
        <v>73</v>
      </c>
      <c r="E389" s="234" t="s">
        <v>57</v>
      </c>
      <c r="F389" s="235" t="s">
        <v>59</v>
      </c>
      <c r="G389" s="234" t="s">
        <v>57</v>
      </c>
      <c r="H389" s="236" t="s">
        <v>370</v>
      </c>
      <c r="I389" s="237">
        <v>1</v>
      </c>
      <c r="J389" s="234" t="s">
        <v>57</v>
      </c>
      <c r="K389" s="234" t="s">
        <v>8</v>
      </c>
      <c r="L389" s="234">
        <v>60916.89</v>
      </c>
      <c r="M389" s="238">
        <v>44501</v>
      </c>
      <c r="N389" s="237">
        <v>5</v>
      </c>
      <c r="O389" s="239">
        <v>0.04</v>
      </c>
      <c r="P389" s="240">
        <v>69785.821572379355</v>
      </c>
    </row>
    <row r="390" spans="1:16" ht="11.25" customHeight="1" x14ac:dyDescent="0.25">
      <c r="A390" s="32"/>
      <c r="B390" s="232">
        <v>1065</v>
      </c>
      <c r="C390" s="233" t="s">
        <v>563</v>
      </c>
      <c r="D390" s="234" t="s">
        <v>73</v>
      </c>
      <c r="E390" s="234" t="s">
        <v>57</v>
      </c>
      <c r="F390" s="235" t="s">
        <v>59</v>
      </c>
      <c r="G390" s="234" t="s">
        <v>57</v>
      </c>
      <c r="H390" s="236" t="s">
        <v>370</v>
      </c>
      <c r="I390" s="237">
        <v>1</v>
      </c>
      <c r="J390" s="234" t="s">
        <v>57</v>
      </c>
      <c r="K390" s="234" t="s">
        <v>8</v>
      </c>
      <c r="L390" s="234">
        <v>36864.92</v>
      </c>
      <c r="M390" s="238">
        <v>44501</v>
      </c>
      <c r="N390" s="237">
        <v>5</v>
      </c>
      <c r="O390" s="239">
        <v>0.03</v>
      </c>
      <c r="P390" s="240">
        <v>42232.108851913472</v>
      </c>
    </row>
    <row r="391" spans="1:16" ht="11.25" customHeight="1" x14ac:dyDescent="0.25">
      <c r="A391" s="27"/>
      <c r="B391" s="232">
        <v>1068</v>
      </c>
      <c r="C391" s="233" t="s">
        <v>564</v>
      </c>
      <c r="D391" s="234" t="s">
        <v>147</v>
      </c>
      <c r="E391" s="234" t="s">
        <v>57</v>
      </c>
      <c r="F391" s="235" t="s">
        <v>59</v>
      </c>
      <c r="G391" s="234" t="s">
        <v>57</v>
      </c>
      <c r="H391" s="236" t="s">
        <v>370</v>
      </c>
      <c r="I391" s="237">
        <v>1</v>
      </c>
      <c r="J391" s="234" t="s">
        <v>57</v>
      </c>
      <c r="K391" s="234" t="s">
        <v>2</v>
      </c>
      <c r="L391" s="234">
        <v>6719.58</v>
      </c>
      <c r="M391" s="238">
        <v>44075</v>
      </c>
      <c r="N391" s="237">
        <v>5</v>
      </c>
      <c r="O391" s="239">
        <v>0.03</v>
      </c>
      <c r="P391" s="240">
        <v>7921.9705993150683</v>
      </c>
    </row>
    <row r="392" spans="1:16" ht="11.25" customHeight="1" x14ac:dyDescent="0.25">
      <c r="A392" s="27"/>
      <c r="B392" s="232">
        <v>1069</v>
      </c>
      <c r="C392" s="233" t="s">
        <v>565</v>
      </c>
      <c r="D392" s="234" t="s">
        <v>147</v>
      </c>
      <c r="E392" s="234" t="s">
        <v>57</v>
      </c>
      <c r="F392" s="235" t="s">
        <v>59</v>
      </c>
      <c r="G392" s="234" t="s">
        <v>57</v>
      </c>
      <c r="H392" s="236" t="s">
        <v>370</v>
      </c>
      <c r="I392" s="237">
        <v>1</v>
      </c>
      <c r="J392" s="234" t="s">
        <v>57</v>
      </c>
      <c r="K392" s="234" t="s">
        <v>2</v>
      </c>
      <c r="L392" s="234">
        <v>1092.73</v>
      </c>
      <c r="M392" s="238">
        <v>44075</v>
      </c>
      <c r="N392" s="237">
        <v>5</v>
      </c>
      <c r="O392" s="239">
        <v>0.03</v>
      </c>
      <c r="P392" s="240">
        <v>1288.261309931507</v>
      </c>
    </row>
    <row r="393" spans="1:16" ht="11.25" customHeight="1" x14ac:dyDescent="0.25">
      <c r="A393" s="27"/>
      <c r="B393" s="232">
        <v>1070</v>
      </c>
      <c r="C393" s="233" t="s">
        <v>566</v>
      </c>
      <c r="D393" s="234" t="s">
        <v>120</v>
      </c>
      <c r="E393" s="234" t="s">
        <v>57</v>
      </c>
      <c r="F393" s="235" t="s">
        <v>57</v>
      </c>
      <c r="G393" s="234" t="s">
        <v>59</v>
      </c>
      <c r="H393" s="236" t="s">
        <v>370</v>
      </c>
      <c r="I393" s="237">
        <v>1</v>
      </c>
      <c r="J393" s="234" t="s">
        <v>57</v>
      </c>
      <c r="K393" s="234" t="s">
        <v>8</v>
      </c>
      <c r="L393" s="234">
        <v>59384.32</v>
      </c>
      <c r="M393" s="238">
        <v>45139</v>
      </c>
      <c r="N393" s="237">
        <v>5</v>
      </c>
      <c r="O393" s="239">
        <v>3.5000000000000003E-2</v>
      </c>
      <c r="P393" s="240">
        <v>61024.036298507453</v>
      </c>
    </row>
    <row r="394" spans="1:16" ht="11.25" customHeight="1" x14ac:dyDescent="0.25">
      <c r="A394" s="27"/>
      <c r="B394" s="232">
        <v>1071</v>
      </c>
      <c r="C394" s="233" t="s">
        <v>567</v>
      </c>
      <c r="D394" s="234" t="s">
        <v>120</v>
      </c>
      <c r="E394" s="234" t="s">
        <v>57</v>
      </c>
      <c r="F394" s="235" t="s">
        <v>57</v>
      </c>
      <c r="G394" s="234" t="s">
        <v>59</v>
      </c>
      <c r="H394" s="236" t="s">
        <v>370</v>
      </c>
      <c r="I394" s="237">
        <v>1</v>
      </c>
      <c r="J394" s="234" t="s">
        <v>57</v>
      </c>
      <c r="K394" s="234" t="s">
        <v>8</v>
      </c>
      <c r="L394" s="234">
        <v>47507.45</v>
      </c>
      <c r="M394" s="238">
        <v>45139</v>
      </c>
      <c r="N394" s="237">
        <v>5</v>
      </c>
      <c r="O394" s="239">
        <v>3.5000000000000003E-2</v>
      </c>
      <c r="P394" s="240">
        <v>48819.22287313432</v>
      </c>
    </row>
    <row r="395" spans="1:16" ht="11.25" customHeight="1" x14ac:dyDescent="0.25">
      <c r="A395" s="27"/>
      <c r="B395" s="232">
        <v>1073</v>
      </c>
      <c r="C395" s="233" t="s">
        <v>568</v>
      </c>
      <c r="D395" s="234" t="s">
        <v>145</v>
      </c>
      <c r="E395" s="234" t="s">
        <v>57</v>
      </c>
      <c r="F395" s="235" t="s">
        <v>58</v>
      </c>
      <c r="G395" s="234" t="s">
        <v>57</v>
      </c>
      <c r="H395" s="236" t="s">
        <v>370</v>
      </c>
      <c r="I395" s="237">
        <v>1</v>
      </c>
      <c r="J395" s="234" t="s">
        <v>57</v>
      </c>
      <c r="K395" s="234" t="s">
        <v>0</v>
      </c>
      <c r="L395" s="234">
        <v>32577.89</v>
      </c>
      <c r="M395" s="238">
        <v>44242</v>
      </c>
      <c r="N395" s="237">
        <v>5</v>
      </c>
      <c r="O395" s="239">
        <v>0.05</v>
      </c>
      <c r="P395" s="240">
        <v>38016.741127118636</v>
      </c>
    </row>
    <row r="396" spans="1:16" ht="11.25" customHeight="1" x14ac:dyDescent="0.25">
      <c r="A396" s="27"/>
      <c r="B396" s="232">
        <v>1084</v>
      </c>
      <c r="C396" s="233" t="s">
        <v>569</v>
      </c>
      <c r="D396" s="234" t="s">
        <v>269</v>
      </c>
      <c r="E396" s="234" t="s">
        <v>57</v>
      </c>
      <c r="F396" s="235" t="s">
        <v>58</v>
      </c>
      <c r="G396" s="234" t="s">
        <v>57</v>
      </c>
      <c r="H396" s="236" t="s">
        <v>370</v>
      </c>
      <c r="I396" s="237">
        <v>1</v>
      </c>
      <c r="J396" s="234" t="s">
        <v>57</v>
      </c>
      <c r="K396" s="234" t="s">
        <v>2</v>
      </c>
      <c r="L396" s="234">
        <v>15086.51</v>
      </c>
      <c r="M396" s="238">
        <v>44743</v>
      </c>
      <c r="N396" s="237">
        <v>5</v>
      </c>
      <c r="O396" s="239">
        <v>0.03</v>
      </c>
      <c r="P396" s="240">
        <v>16526.749618138423</v>
      </c>
    </row>
    <row r="397" spans="1:16" ht="11.25" customHeight="1" x14ac:dyDescent="0.25">
      <c r="A397" s="27"/>
      <c r="B397" s="232">
        <v>1086</v>
      </c>
      <c r="C397" s="233" t="s">
        <v>570</v>
      </c>
      <c r="D397" s="234" t="s">
        <v>269</v>
      </c>
      <c r="E397" s="234" t="s">
        <v>57</v>
      </c>
      <c r="F397" s="235" t="s">
        <v>58</v>
      </c>
      <c r="G397" s="234" t="s">
        <v>57</v>
      </c>
      <c r="H397" s="236">
        <v>1</v>
      </c>
      <c r="I397" s="237">
        <v>0</v>
      </c>
      <c r="J397" s="234" t="s">
        <v>57</v>
      </c>
      <c r="K397" s="234" t="s">
        <v>2</v>
      </c>
      <c r="L397" s="234">
        <v>15379.46</v>
      </c>
      <c r="M397" s="238">
        <v>44743</v>
      </c>
      <c r="N397" s="237">
        <v>5</v>
      </c>
      <c r="O397" s="239">
        <v>0.03</v>
      </c>
      <c r="P397" s="240">
        <v>16847.666205250596</v>
      </c>
    </row>
    <row r="398" spans="1:16" ht="11.25" customHeight="1" x14ac:dyDescent="0.25">
      <c r="A398" s="32"/>
      <c r="B398" s="232">
        <v>1090</v>
      </c>
      <c r="C398" s="233" t="s">
        <v>571</v>
      </c>
      <c r="D398" s="234" t="s">
        <v>84</v>
      </c>
      <c r="E398" s="234" t="s">
        <v>57</v>
      </c>
      <c r="F398" s="235" t="s">
        <v>58</v>
      </c>
      <c r="G398" s="234" t="s">
        <v>57</v>
      </c>
      <c r="H398" s="236" t="s">
        <v>370</v>
      </c>
      <c r="I398" s="237">
        <v>1</v>
      </c>
      <c r="J398" s="234" t="s">
        <v>57</v>
      </c>
      <c r="K398" s="234" t="s">
        <v>1</v>
      </c>
      <c r="L398" s="234">
        <v>40574.589999999997</v>
      </c>
      <c r="M398" s="238">
        <v>45001</v>
      </c>
      <c r="N398" s="237">
        <v>5</v>
      </c>
      <c r="O398" s="239">
        <v>0.03</v>
      </c>
      <c r="P398" s="240">
        <v>42103.398967596077</v>
      </c>
    </row>
    <row r="399" spans="1:16" ht="11.25" customHeight="1" x14ac:dyDescent="0.25">
      <c r="A399" s="27"/>
      <c r="B399" s="232">
        <v>1091</v>
      </c>
      <c r="C399" s="233" t="s">
        <v>572</v>
      </c>
      <c r="D399" s="234" t="s">
        <v>84</v>
      </c>
      <c r="E399" s="234" t="s">
        <v>57</v>
      </c>
      <c r="F399" s="235" t="s">
        <v>59</v>
      </c>
      <c r="G399" s="234" t="s">
        <v>57</v>
      </c>
      <c r="H399" s="236">
        <v>1</v>
      </c>
      <c r="I399" s="237">
        <v>0</v>
      </c>
      <c r="J399" s="234" t="s">
        <v>57</v>
      </c>
      <c r="K399" s="234" t="s">
        <v>1</v>
      </c>
      <c r="L399" s="234">
        <v>32459.67</v>
      </c>
      <c r="M399" s="238">
        <v>45001</v>
      </c>
      <c r="N399" s="237">
        <v>5</v>
      </c>
      <c r="O399" s="239">
        <v>0.03</v>
      </c>
      <c r="P399" s="240">
        <v>33682.717098718917</v>
      </c>
    </row>
    <row r="400" spans="1:16" ht="11.25" customHeight="1" x14ac:dyDescent="0.25">
      <c r="A400" s="27"/>
      <c r="B400" s="232">
        <v>1095</v>
      </c>
      <c r="C400" s="233" t="s">
        <v>573</v>
      </c>
      <c r="D400" s="234" t="s">
        <v>117</v>
      </c>
      <c r="E400" s="234" t="s">
        <v>57</v>
      </c>
      <c r="F400" s="235" t="s">
        <v>58</v>
      </c>
      <c r="G400" s="234" t="s">
        <v>57</v>
      </c>
      <c r="H400" s="236" t="s">
        <v>370</v>
      </c>
      <c r="I400" s="237">
        <v>1</v>
      </c>
      <c r="J400" s="234" t="s">
        <v>57</v>
      </c>
      <c r="K400" s="234" t="s">
        <v>1</v>
      </c>
      <c r="L400" s="234">
        <v>27264.43</v>
      </c>
      <c r="M400" s="238">
        <v>44526</v>
      </c>
      <c r="N400" s="237">
        <v>5</v>
      </c>
      <c r="O400" s="239">
        <v>0.03</v>
      </c>
      <c r="P400" s="240">
        <v>31233.876963394341</v>
      </c>
    </row>
    <row r="401" spans="1:16" ht="11.25" customHeight="1" x14ac:dyDescent="0.25">
      <c r="A401" s="27"/>
      <c r="B401" s="232">
        <v>1097</v>
      </c>
      <c r="C401" s="233" t="s">
        <v>574</v>
      </c>
      <c r="D401" s="234" t="s">
        <v>117</v>
      </c>
      <c r="E401" s="234" t="s">
        <v>57</v>
      </c>
      <c r="F401" s="235" t="s">
        <v>59</v>
      </c>
      <c r="G401" s="234" t="s">
        <v>57</v>
      </c>
      <c r="H401" s="236">
        <v>1</v>
      </c>
      <c r="I401" s="237">
        <v>0</v>
      </c>
      <c r="J401" s="234" t="s">
        <v>57</v>
      </c>
      <c r="K401" s="234" t="s">
        <v>1</v>
      </c>
      <c r="L401" s="234">
        <v>33262.85</v>
      </c>
      <c r="M401" s="238">
        <v>44743</v>
      </c>
      <c r="N401" s="237">
        <v>5</v>
      </c>
      <c r="O401" s="239">
        <v>0.05</v>
      </c>
      <c r="P401" s="240">
        <v>36438.301073985676</v>
      </c>
    </row>
    <row r="402" spans="1:16" ht="11.25" customHeight="1" x14ac:dyDescent="0.25">
      <c r="A402" s="27"/>
      <c r="B402" s="232">
        <v>1099</v>
      </c>
      <c r="C402" s="233" t="s">
        <v>575</v>
      </c>
      <c r="D402" s="234" t="s">
        <v>576</v>
      </c>
      <c r="E402" s="234" t="s">
        <v>57</v>
      </c>
      <c r="F402" s="235" t="s">
        <v>58</v>
      </c>
      <c r="G402" s="234" t="s">
        <v>57</v>
      </c>
      <c r="H402" s="236" t="s">
        <v>370</v>
      </c>
      <c r="I402" s="237">
        <v>1</v>
      </c>
      <c r="J402" s="234" t="s">
        <v>57</v>
      </c>
      <c r="K402" s="234" t="s">
        <v>2</v>
      </c>
      <c r="L402" s="234">
        <v>4000</v>
      </c>
      <c r="M402" s="238">
        <v>44105</v>
      </c>
      <c r="N402" s="237">
        <v>5</v>
      </c>
      <c r="O402" s="239">
        <v>2.5000000000000001E-2</v>
      </c>
      <c r="P402" s="240">
        <v>4715.7534246575342</v>
      </c>
    </row>
    <row r="403" spans="1:16" ht="11.25" customHeight="1" x14ac:dyDescent="0.25">
      <c r="A403" s="27"/>
      <c r="B403" s="232">
        <v>1102</v>
      </c>
      <c r="C403" s="233" t="s">
        <v>577</v>
      </c>
      <c r="D403" s="234" t="s">
        <v>78</v>
      </c>
      <c r="E403" s="234" t="s">
        <v>57</v>
      </c>
      <c r="F403" s="235" t="s">
        <v>59</v>
      </c>
      <c r="G403" s="234" t="s">
        <v>57</v>
      </c>
      <c r="H403" s="236" t="s">
        <v>370</v>
      </c>
      <c r="I403" s="237">
        <v>1</v>
      </c>
      <c r="J403" s="234" t="s">
        <v>57</v>
      </c>
      <c r="K403" s="234" t="s">
        <v>2</v>
      </c>
      <c r="L403" s="234">
        <v>25504.03</v>
      </c>
      <c r="M403" s="238">
        <v>44378</v>
      </c>
      <c r="N403" s="237">
        <v>5</v>
      </c>
      <c r="O403" s="239">
        <v>0.03</v>
      </c>
      <c r="P403" s="240">
        <v>29412.939120603012</v>
      </c>
    </row>
    <row r="404" spans="1:16" ht="11.25" customHeight="1" x14ac:dyDescent="0.25">
      <c r="A404" s="27"/>
      <c r="B404" s="232">
        <v>1104</v>
      </c>
      <c r="C404" s="233" t="s">
        <v>578</v>
      </c>
      <c r="D404" s="234" t="s">
        <v>312</v>
      </c>
      <c r="E404" s="234" t="s">
        <v>57</v>
      </c>
      <c r="F404" s="235" t="s">
        <v>59</v>
      </c>
      <c r="G404" s="234" t="s">
        <v>57</v>
      </c>
      <c r="H404" s="236" t="s">
        <v>370</v>
      </c>
      <c r="I404" s="237">
        <v>1</v>
      </c>
      <c r="J404" s="234" t="s">
        <v>57</v>
      </c>
      <c r="K404" s="234" t="s">
        <v>0</v>
      </c>
      <c r="L404" s="234">
        <v>16127</v>
      </c>
      <c r="M404" s="238">
        <v>44743</v>
      </c>
      <c r="N404" s="237">
        <v>5</v>
      </c>
      <c r="O404" s="239">
        <v>0.03</v>
      </c>
      <c r="P404" s="240">
        <v>17666.570405727922</v>
      </c>
    </row>
    <row r="405" spans="1:16" ht="11.25" customHeight="1" x14ac:dyDescent="0.25">
      <c r="A405" s="32"/>
      <c r="B405" s="232">
        <v>1113</v>
      </c>
      <c r="C405" s="233" t="s">
        <v>579</v>
      </c>
      <c r="D405" s="234" t="s">
        <v>76</v>
      </c>
      <c r="E405" s="234" t="s">
        <v>57</v>
      </c>
      <c r="F405" s="235" t="s">
        <v>59</v>
      </c>
      <c r="G405" s="234" t="s">
        <v>57</v>
      </c>
      <c r="H405" s="236" t="s">
        <v>370</v>
      </c>
      <c r="I405" s="237">
        <v>1</v>
      </c>
      <c r="J405" s="234" t="s">
        <v>57</v>
      </c>
      <c r="K405" s="234" t="s">
        <v>8</v>
      </c>
      <c r="L405" s="234">
        <v>28981.85</v>
      </c>
      <c r="M405" s="238">
        <v>45536</v>
      </c>
      <c r="N405" s="237">
        <v>5</v>
      </c>
      <c r="O405" s="239">
        <v>0.03</v>
      </c>
      <c r="P405" s="240">
        <v>28518.744188824581</v>
      </c>
    </row>
    <row r="406" spans="1:16" ht="11.25" customHeight="1" x14ac:dyDescent="0.25">
      <c r="A406" s="27"/>
      <c r="B406" s="232">
        <v>1114</v>
      </c>
      <c r="C406" s="233" t="s">
        <v>580</v>
      </c>
      <c r="D406" s="234" t="s">
        <v>581</v>
      </c>
      <c r="E406" s="234" t="s">
        <v>57</v>
      </c>
      <c r="F406" s="235" t="s">
        <v>59</v>
      </c>
      <c r="G406" s="234" t="s">
        <v>57</v>
      </c>
      <c r="H406" s="236" t="s">
        <v>370</v>
      </c>
      <c r="I406" s="237">
        <v>1</v>
      </c>
      <c r="J406" s="234" t="s">
        <v>57</v>
      </c>
      <c r="K406" s="234" t="s">
        <v>2</v>
      </c>
      <c r="L406" s="234">
        <v>16997</v>
      </c>
      <c r="M406" s="238">
        <v>46204</v>
      </c>
      <c r="N406" s="237">
        <v>5</v>
      </c>
      <c r="O406" s="239">
        <v>0.03</v>
      </c>
      <c r="P406" s="240">
        <v>15808.53387096629</v>
      </c>
    </row>
    <row r="407" spans="1:16" ht="11.25" customHeight="1" x14ac:dyDescent="0.25">
      <c r="A407" s="27"/>
      <c r="B407" s="232">
        <v>1115</v>
      </c>
      <c r="C407" s="233" t="s">
        <v>582</v>
      </c>
      <c r="D407" s="234" t="s">
        <v>581</v>
      </c>
      <c r="E407" s="234" t="s">
        <v>57</v>
      </c>
      <c r="F407" s="235" t="s">
        <v>59</v>
      </c>
      <c r="G407" s="234" t="s">
        <v>57</v>
      </c>
      <c r="H407" s="236">
        <v>1</v>
      </c>
      <c r="I407" s="237">
        <v>0</v>
      </c>
      <c r="J407" s="234" t="s">
        <v>57</v>
      </c>
      <c r="K407" s="234" t="s">
        <v>2</v>
      </c>
      <c r="L407" s="234">
        <v>12752.01</v>
      </c>
      <c r="M407" s="238">
        <v>44743</v>
      </c>
      <c r="N407" s="237">
        <v>5</v>
      </c>
      <c r="O407" s="239">
        <v>0.03</v>
      </c>
      <c r="P407" s="240">
        <v>13969.385656324583</v>
      </c>
    </row>
    <row r="408" spans="1:16" ht="11.25" customHeight="1" x14ac:dyDescent="0.25">
      <c r="A408" s="27"/>
      <c r="B408" s="232">
        <v>1117</v>
      </c>
      <c r="C408" s="233" t="s">
        <v>583</v>
      </c>
      <c r="D408" s="234" t="s">
        <v>342</v>
      </c>
      <c r="E408" s="234" t="s">
        <v>57</v>
      </c>
      <c r="F408" s="235" t="s">
        <v>59</v>
      </c>
      <c r="G408" s="234" t="s">
        <v>57</v>
      </c>
      <c r="H408" s="236" t="s">
        <v>370</v>
      </c>
      <c r="I408" s="237">
        <v>1</v>
      </c>
      <c r="J408" s="234" t="s">
        <v>57</v>
      </c>
      <c r="K408" s="234" t="s">
        <v>2</v>
      </c>
      <c r="L408" s="234">
        <v>1159.27</v>
      </c>
      <c r="M408" s="238">
        <v>44378</v>
      </c>
      <c r="N408" s="237">
        <v>5</v>
      </c>
      <c r="O408" s="239">
        <v>0.03</v>
      </c>
      <c r="P408" s="240">
        <v>1336.9470603015075</v>
      </c>
    </row>
    <row r="409" spans="1:16" ht="11.25" customHeight="1" x14ac:dyDescent="0.25">
      <c r="A409" s="27"/>
      <c r="B409" s="232">
        <v>1127</v>
      </c>
      <c r="C409" s="233" t="s">
        <v>584</v>
      </c>
      <c r="D409" s="234" t="s">
        <v>116</v>
      </c>
      <c r="E409" s="234" t="s">
        <v>57</v>
      </c>
      <c r="F409" s="235" t="s">
        <v>59</v>
      </c>
      <c r="G409" s="234" t="s">
        <v>57</v>
      </c>
      <c r="H409" s="236" t="s">
        <v>370</v>
      </c>
      <c r="I409" s="237">
        <v>1</v>
      </c>
      <c r="J409" s="234" t="s">
        <v>57</v>
      </c>
      <c r="K409" s="234" t="s">
        <v>2</v>
      </c>
      <c r="L409" s="234">
        <v>7789.83</v>
      </c>
      <c r="M409" s="238">
        <v>45566</v>
      </c>
      <c r="N409" s="237">
        <v>5</v>
      </c>
      <c r="O409" s="239">
        <v>0.03</v>
      </c>
      <c r="P409" s="240">
        <v>7665.3550082010433</v>
      </c>
    </row>
    <row r="410" spans="1:16" ht="11.25" customHeight="1" x14ac:dyDescent="0.25">
      <c r="A410" s="27"/>
      <c r="B410" s="232">
        <v>1129</v>
      </c>
      <c r="C410" s="233" t="s">
        <v>585</v>
      </c>
      <c r="D410" s="234" t="s">
        <v>76</v>
      </c>
      <c r="E410" s="234" t="s">
        <v>57</v>
      </c>
      <c r="F410" s="235" t="s">
        <v>58</v>
      </c>
      <c r="G410" s="234" t="s">
        <v>57</v>
      </c>
      <c r="H410" s="236" t="s">
        <v>370</v>
      </c>
      <c r="I410" s="237">
        <v>1</v>
      </c>
      <c r="J410" s="234" t="s">
        <v>57</v>
      </c>
      <c r="K410" s="234" t="s">
        <v>8</v>
      </c>
      <c r="L410" s="234">
        <v>53529.02</v>
      </c>
      <c r="M410" s="238">
        <v>44273</v>
      </c>
      <c r="N410" s="237">
        <v>5</v>
      </c>
      <c r="O410" s="239">
        <v>0.06</v>
      </c>
      <c r="P410" s="240">
        <v>62202.076405063286</v>
      </c>
    </row>
    <row r="411" spans="1:16" ht="11.25" customHeight="1" x14ac:dyDescent="0.25">
      <c r="A411" s="27"/>
      <c r="B411" s="232">
        <v>1131</v>
      </c>
      <c r="C411" s="233" t="s">
        <v>586</v>
      </c>
      <c r="D411" s="234" t="s">
        <v>207</v>
      </c>
      <c r="E411" s="234" t="s">
        <v>57</v>
      </c>
      <c r="F411" s="235" t="s">
        <v>57</v>
      </c>
      <c r="G411" s="234" t="s">
        <v>59</v>
      </c>
      <c r="H411" s="236" t="s">
        <v>370</v>
      </c>
      <c r="I411" s="237">
        <v>1</v>
      </c>
      <c r="J411" s="234" t="s">
        <v>57</v>
      </c>
      <c r="K411" s="234" t="s">
        <v>8</v>
      </c>
      <c r="L411" s="234">
        <v>45023.57</v>
      </c>
      <c r="M411" s="238">
        <v>45452</v>
      </c>
      <c r="N411" s="237">
        <v>5</v>
      </c>
      <c r="O411" s="239">
        <v>0.04</v>
      </c>
      <c r="P411" s="240">
        <v>44662.401833995602</v>
      </c>
    </row>
    <row r="412" spans="1:16" ht="11.25" customHeight="1" x14ac:dyDescent="0.25">
      <c r="A412" s="27"/>
      <c r="B412" s="232">
        <v>1135</v>
      </c>
      <c r="C412" s="233" t="s">
        <v>587</v>
      </c>
      <c r="D412" s="234" t="s">
        <v>103</v>
      </c>
      <c r="E412" s="234" t="s">
        <v>57</v>
      </c>
      <c r="F412" s="235" t="s">
        <v>58</v>
      </c>
      <c r="G412" s="234" t="s">
        <v>57</v>
      </c>
      <c r="H412" s="236" t="s">
        <v>370</v>
      </c>
      <c r="I412" s="237">
        <v>1</v>
      </c>
      <c r="J412" s="234" t="s">
        <v>57</v>
      </c>
      <c r="K412" s="234" t="s">
        <v>1</v>
      </c>
      <c r="L412" s="234">
        <v>29947.14</v>
      </c>
      <c r="M412" s="238">
        <v>44348</v>
      </c>
      <c r="N412" s="237">
        <v>5</v>
      </c>
      <c r="O412" s="239">
        <v>0.05</v>
      </c>
      <c r="P412" s="240">
        <v>34537.028291457282</v>
      </c>
    </row>
    <row r="413" spans="1:16" ht="11.25" customHeight="1" x14ac:dyDescent="0.25">
      <c r="A413" s="27"/>
      <c r="B413" s="232">
        <v>1137</v>
      </c>
      <c r="C413" s="233" t="s">
        <v>588</v>
      </c>
      <c r="D413" s="234" t="s">
        <v>103</v>
      </c>
      <c r="E413" s="234" t="s">
        <v>57</v>
      </c>
      <c r="F413" s="235" t="s">
        <v>59</v>
      </c>
      <c r="G413" s="234" t="s">
        <v>57</v>
      </c>
      <c r="H413" s="236">
        <v>1</v>
      </c>
      <c r="I413" s="237">
        <v>0</v>
      </c>
      <c r="J413" s="234" t="s">
        <v>57</v>
      </c>
      <c r="K413" s="234" t="s">
        <v>1</v>
      </c>
      <c r="L413" s="234">
        <v>18695.61</v>
      </c>
      <c r="M413" s="238">
        <v>44348</v>
      </c>
      <c r="N413" s="237">
        <v>5</v>
      </c>
      <c r="O413" s="239">
        <v>0.03</v>
      </c>
      <c r="P413" s="240">
        <v>21561.017562814071</v>
      </c>
    </row>
    <row r="414" spans="1:16" ht="11.25" customHeight="1" x14ac:dyDescent="0.25">
      <c r="A414" s="27"/>
      <c r="B414" s="232">
        <v>1140</v>
      </c>
      <c r="C414" s="233" t="s">
        <v>589</v>
      </c>
      <c r="D414" s="234" t="s">
        <v>78</v>
      </c>
      <c r="E414" s="234" t="s">
        <v>57</v>
      </c>
      <c r="F414" s="235" t="s">
        <v>58</v>
      </c>
      <c r="G414" s="234" t="s">
        <v>57</v>
      </c>
      <c r="H414" s="236" t="s">
        <v>370</v>
      </c>
      <c r="I414" s="237">
        <v>1</v>
      </c>
      <c r="J414" s="234" t="s">
        <v>57</v>
      </c>
      <c r="K414" s="234" t="s">
        <v>2</v>
      </c>
      <c r="L414" s="234">
        <v>38288.449999999997</v>
      </c>
      <c r="M414" s="238">
        <v>44105</v>
      </c>
      <c r="N414" s="237">
        <v>5</v>
      </c>
      <c r="O414" s="239">
        <v>0.05</v>
      </c>
      <c r="P414" s="240">
        <v>45139.722303082192</v>
      </c>
    </row>
    <row r="415" spans="1:16" ht="11.25" customHeight="1" x14ac:dyDescent="0.25">
      <c r="A415" s="27"/>
      <c r="B415" s="232">
        <v>1141</v>
      </c>
      <c r="C415" s="233" t="s">
        <v>590</v>
      </c>
      <c r="D415" s="234" t="s">
        <v>78</v>
      </c>
      <c r="E415" s="234" t="s">
        <v>57</v>
      </c>
      <c r="F415" s="235" t="s">
        <v>58</v>
      </c>
      <c r="G415" s="234" t="s">
        <v>57</v>
      </c>
      <c r="H415" s="236">
        <v>1</v>
      </c>
      <c r="I415" s="237">
        <v>0</v>
      </c>
      <c r="J415" s="234" t="s">
        <v>57</v>
      </c>
      <c r="K415" s="234" t="s">
        <v>2</v>
      </c>
      <c r="L415" s="234">
        <v>16200</v>
      </c>
      <c r="M415" s="238">
        <v>44105</v>
      </c>
      <c r="N415" s="237">
        <v>5</v>
      </c>
      <c r="O415" s="239">
        <v>4.4999999999999998E-2</v>
      </c>
      <c r="P415" s="240">
        <v>19098.801369863013</v>
      </c>
    </row>
    <row r="416" spans="1:16" ht="11.25" customHeight="1" x14ac:dyDescent="0.25">
      <c r="A416" s="27"/>
      <c r="B416" s="232">
        <v>1149</v>
      </c>
      <c r="C416" s="233" t="s">
        <v>591</v>
      </c>
      <c r="D416" s="234" t="s">
        <v>89</v>
      </c>
      <c r="E416" s="234" t="s">
        <v>57</v>
      </c>
      <c r="F416" s="235" t="s">
        <v>58</v>
      </c>
      <c r="G416" s="234" t="s">
        <v>57</v>
      </c>
      <c r="H416" s="236" t="s">
        <v>370</v>
      </c>
      <c r="I416" s="237">
        <v>1</v>
      </c>
      <c r="J416" s="234" t="s">
        <v>57</v>
      </c>
      <c r="K416" s="234" t="s">
        <v>2</v>
      </c>
      <c r="L416" s="234">
        <v>2000</v>
      </c>
      <c r="M416" s="238">
        <v>44442</v>
      </c>
      <c r="N416" s="237">
        <v>5</v>
      </c>
      <c r="O416" s="239">
        <v>0.03</v>
      </c>
      <c r="P416" s="240">
        <v>2291.1813643926785</v>
      </c>
    </row>
    <row r="417" spans="1:16" ht="11.25" customHeight="1" x14ac:dyDescent="0.25">
      <c r="A417" s="27"/>
      <c r="B417" s="232">
        <v>1150</v>
      </c>
      <c r="C417" s="233" t="s">
        <v>592</v>
      </c>
      <c r="D417" s="234" t="s">
        <v>85</v>
      </c>
      <c r="E417" s="234" t="s">
        <v>57</v>
      </c>
      <c r="F417" s="235" t="s">
        <v>58</v>
      </c>
      <c r="G417" s="234" t="s">
        <v>57</v>
      </c>
      <c r="H417" s="236" t="s">
        <v>370</v>
      </c>
      <c r="I417" s="237">
        <v>1</v>
      </c>
      <c r="J417" s="234" t="s">
        <v>57</v>
      </c>
      <c r="K417" s="234" t="s">
        <v>2</v>
      </c>
      <c r="L417" s="234">
        <v>3394.22</v>
      </c>
      <c r="M417" s="238">
        <v>44378</v>
      </c>
      <c r="N417" s="237">
        <v>5</v>
      </c>
      <c r="O417" s="239">
        <v>2.5000000000000001E-2</v>
      </c>
      <c r="P417" s="240">
        <v>3914.4396482412058</v>
      </c>
    </row>
    <row r="418" spans="1:16" ht="11.25" customHeight="1" x14ac:dyDescent="0.25">
      <c r="A418" s="27"/>
      <c r="B418" s="232">
        <v>1151</v>
      </c>
      <c r="C418" s="233" t="s">
        <v>593</v>
      </c>
      <c r="D418" s="234" t="s">
        <v>85</v>
      </c>
      <c r="E418" s="234" t="s">
        <v>57</v>
      </c>
      <c r="F418" s="235" t="s">
        <v>58</v>
      </c>
      <c r="G418" s="234" t="s">
        <v>57</v>
      </c>
      <c r="H418" s="236">
        <v>1</v>
      </c>
      <c r="I418" s="237">
        <v>0</v>
      </c>
      <c r="J418" s="234" t="s">
        <v>57</v>
      </c>
      <c r="K418" s="234" t="s">
        <v>2</v>
      </c>
      <c r="L418" s="234">
        <v>700</v>
      </c>
      <c r="M418" s="238">
        <v>44835</v>
      </c>
      <c r="N418" s="237">
        <v>3.9</v>
      </c>
      <c r="O418" s="239">
        <v>2.5000000000000001E-2</v>
      </c>
      <c r="P418" s="240">
        <v>749.53343701399695</v>
      </c>
    </row>
    <row r="419" spans="1:16" ht="11.25" customHeight="1" x14ac:dyDescent="0.25">
      <c r="A419" s="27"/>
      <c r="B419" s="232">
        <v>1154</v>
      </c>
      <c r="C419" s="233" t="s">
        <v>594</v>
      </c>
      <c r="D419" s="234" t="s">
        <v>100</v>
      </c>
      <c r="E419" s="234" t="s">
        <v>57</v>
      </c>
      <c r="F419" s="235" t="s">
        <v>58</v>
      </c>
      <c r="G419" s="234" t="s">
        <v>57</v>
      </c>
      <c r="H419" s="236" t="s">
        <v>370</v>
      </c>
      <c r="I419" s="237">
        <v>1</v>
      </c>
      <c r="J419" s="234" t="s">
        <v>57</v>
      </c>
      <c r="K419" s="234" t="s">
        <v>2</v>
      </c>
      <c r="L419" s="234">
        <v>500</v>
      </c>
      <c r="M419" s="238">
        <v>44013</v>
      </c>
      <c r="N419" s="237">
        <v>5</v>
      </c>
      <c r="O419" s="239">
        <v>0.02</v>
      </c>
      <c r="P419" s="240">
        <v>600.26155187445511</v>
      </c>
    </row>
    <row r="420" spans="1:16" ht="11.25" customHeight="1" x14ac:dyDescent="0.25">
      <c r="A420" s="27"/>
      <c r="B420" s="232">
        <v>1161</v>
      </c>
      <c r="C420" s="233" t="s">
        <v>595</v>
      </c>
      <c r="D420" s="234" t="s">
        <v>116</v>
      </c>
      <c r="E420" s="234" t="s">
        <v>57</v>
      </c>
      <c r="F420" s="235" t="s">
        <v>58</v>
      </c>
      <c r="G420" s="234"/>
      <c r="H420" s="236">
        <v>1</v>
      </c>
      <c r="I420" s="237">
        <v>0</v>
      </c>
      <c r="J420" s="234" t="s">
        <v>57</v>
      </c>
      <c r="K420" s="234" t="s">
        <v>2</v>
      </c>
      <c r="L420" s="234">
        <v>12095.25</v>
      </c>
      <c r="M420" s="238">
        <v>44044</v>
      </c>
      <c r="N420" s="237">
        <v>5</v>
      </c>
      <c r="O420" s="239">
        <v>0.03</v>
      </c>
      <c r="P420" s="240">
        <v>14520.627070619006</v>
      </c>
    </row>
    <row r="421" spans="1:16" ht="11.25" customHeight="1" x14ac:dyDescent="0.25">
      <c r="A421" s="32"/>
      <c r="B421" s="232">
        <v>1163</v>
      </c>
      <c r="C421" s="233" t="s">
        <v>596</v>
      </c>
      <c r="D421" s="234" t="s">
        <v>288</v>
      </c>
      <c r="E421" s="234" t="s">
        <v>57</v>
      </c>
      <c r="F421" s="235" t="s">
        <v>58</v>
      </c>
      <c r="G421" s="234" t="s">
        <v>57</v>
      </c>
      <c r="H421" s="236" t="s">
        <v>370</v>
      </c>
      <c r="I421" s="237">
        <v>1</v>
      </c>
      <c r="J421" s="234" t="s">
        <v>57</v>
      </c>
      <c r="K421" s="234" t="s">
        <v>2</v>
      </c>
      <c r="L421" s="234">
        <v>1500</v>
      </c>
      <c r="M421" s="238">
        <v>44835</v>
      </c>
      <c r="N421" s="237">
        <v>5</v>
      </c>
      <c r="O421" s="239">
        <v>0.02</v>
      </c>
      <c r="P421" s="240">
        <v>1606.1430793157076</v>
      </c>
    </row>
    <row r="422" spans="1:16" ht="11.25" customHeight="1" x14ac:dyDescent="0.25">
      <c r="A422" s="27"/>
      <c r="B422" s="232">
        <v>1169</v>
      </c>
      <c r="C422" s="233" t="s">
        <v>597</v>
      </c>
      <c r="D422" s="234" t="s">
        <v>111</v>
      </c>
      <c r="E422" s="234" t="s">
        <v>57</v>
      </c>
      <c r="F422" s="235" t="s">
        <v>59</v>
      </c>
      <c r="G422" s="234" t="s">
        <v>57</v>
      </c>
      <c r="H422" s="236" t="s">
        <v>370</v>
      </c>
      <c r="I422" s="237">
        <v>1</v>
      </c>
      <c r="J422" s="234" t="s">
        <v>57</v>
      </c>
      <c r="K422" s="234" t="s">
        <v>2</v>
      </c>
      <c r="L422" s="234">
        <v>33597.910000000003</v>
      </c>
      <c r="M422" s="238">
        <v>44531</v>
      </c>
      <c r="N422" s="237">
        <v>5</v>
      </c>
      <c r="O422" s="239">
        <v>0.03</v>
      </c>
      <c r="P422" s="240">
        <v>38046.317491776317</v>
      </c>
    </row>
    <row r="423" spans="1:16" ht="11.25" customHeight="1" x14ac:dyDescent="0.25">
      <c r="A423" s="27"/>
      <c r="B423" s="232">
        <v>1175</v>
      </c>
      <c r="C423" s="233" t="s">
        <v>598</v>
      </c>
      <c r="D423" s="234" t="s">
        <v>109</v>
      </c>
      <c r="E423" s="234" t="s">
        <v>57</v>
      </c>
      <c r="F423" s="235" t="s">
        <v>59</v>
      </c>
      <c r="G423" s="234" t="s">
        <v>57</v>
      </c>
      <c r="H423" s="236" t="s">
        <v>370</v>
      </c>
      <c r="I423" s="237">
        <v>1</v>
      </c>
      <c r="J423" s="234" t="s">
        <v>57</v>
      </c>
      <c r="K423" s="234" t="s">
        <v>2</v>
      </c>
      <c r="L423" s="234">
        <v>9274.19</v>
      </c>
      <c r="M423" s="238">
        <v>44378</v>
      </c>
      <c r="N423" s="237">
        <v>5</v>
      </c>
      <c r="O423" s="239">
        <v>0.03</v>
      </c>
      <c r="P423" s="240">
        <v>10695.61108040201</v>
      </c>
    </row>
    <row r="424" spans="1:16" ht="11.25" customHeight="1" x14ac:dyDescent="0.25">
      <c r="A424" s="27"/>
      <c r="B424" s="232">
        <v>1178</v>
      </c>
      <c r="C424" s="233" t="s">
        <v>599</v>
      </c>
      <c r="D424" s="234" t="s">
        <v>91</v>
      </c>
      <c r="E424" s="234" t="s">
        <v>57</v>
      </c>
      <c r="F424" s="235" t="s">
        <v>59</v>
      </c>
      <c r="G424" s="234" t="s">
        <v>57</v>
      </c>
      <c r="H424" s="236" t="s">
        <v>370</v>
      </c>
      <c r="I424" s="237">
        <v>1</v>
      </c>
      <c r="J424" s="234" t="s">
        <v>57</v>
      </c>
      <c r="K424" s="234" t="s">
        <v>0</v>
      </c>
      <c r="L424" s="234">
        <v>12767.21</v>
      </c>
      <c r="M424" s="238">
        <v>44743</v>
      </c>
      <c r="N424" s="237">
        <v>5</v>
      </c>
      <c r="O424" s="239">
        <v>0.03</v>
      </c>
      <c r="P424" s="240">
        <v>13986.036730310261</v>
      </c>
    </row>
    <row r="425" spans="1:16" ht="11.25" customHeight="1" x14ac:dyDescent="0.25">
      <c r="A425" s="27"/>
      <c r="B425" s="232">
        <v>1188</v>
      </c>
      <c r="C425" s="233" t="s">
        <v>600</v>
      </c>
      <c r="D425" s="234" t="s">
        <v>89</v>
      </c>
      <c r="E425" s="234" t="s">
        <v>57</v>
      </c>
      <c r="F425" s="235" t="s">
        <v>59</v>
      </c>
      <c r="G425" s="234" t="s">
        <v>57</v>
      </c>
      <c r="H425" s="236">
        <v>1</v>
      </c>
      <c r="I425" s="237">
        <v>0</v>
      </c>
      <c r="J425" s="234" t="s">
        <v>57</v>
      </c>
      <c r="K425" s="234" t="s">
        <v>2</v>
      </c>
      <c r="L425" s="234">
        <v>13266.49</v>
      </c>
      <c r="M425" s="238">
        <v>44737</v>
      </c>
      <c r="N425" s="237">
        <v>5</v>
      </c>
      <c r="O425" s="239">
        <v>0.05</v>
      </c>
      <c r="P425" s="240">
        <v>14532.980692124105</v>
      </c>
    </row>
    <row r="426" spans="1:16" ht="11.25" customHeight="1" x14ac:dyDescent="0.25">
      <c r="A426" s="27"/>
      <c r="B426" s="232">
        <v>1198</v>
      </c>
      <c r="C426" s="233" t="s">
        <v>601</v>
      </c>
      <c r="D426" s="234" t="s">
        <v>253</v>
      </c>
      <c r="E426" s="234" t="s">
        <v>57</v>
      </c>
      <c r="F426" s="235" t="s">
        <v>59</v>
      </c>
      <c r="G426" s="234" t="s">
        <v>57</v>
      </c>
      <c r="H426" s="236" t="s">
        <v>370</v>
      </c>
      <c r="I426" s="237">
        <v>1</v>
      </c>
      <c r="J426" s="234" t="s">
        <v>57</v>
      </c>
      <c r="K426" s="234" t="s">
        <v>0</v>
      </c>
      <c r="L426" s="234">
        <v>23369.51</v>
      </c>
      <c r="M426" s="238">
        <v>44287</v>
      </c>
      <c r="N426" s="237">
        <v>5</v>
      </c>
      <c r="O426" s="239">
        <v>0.03</v>
      </c>
      <c r="P426" s="240">
        <v>27155.962253164555</v>
      </c>
    </row>
    <row r="427" spans="1:16" ht="11.25" customHeight="1" x14ac:dyDescent="0.25">
      <c r="A427" s="27"/>
      <c r="B427" s="232">
        <v>1199</v>
      </c>
      <c r="C427" s="233" t="s">
        <v>602</v>
      </c>
      <c r="D427" s="234" t="s">
        <v>253</v>
      </c>
      <c r="E427" s="234" t="s">
        <v>57</v>
      </c>
      <c r="F427" s="235" t="s">
        <v>59</v>
      </c>
      <c r="G427" s="234" t="s">
        <v>57</v>
      </c>
      <c r="H427" s="236">
        <v>1</v>
      </c>
      <c r="I427" s="237">
        <v>0</v>
      </c>
      <c r="J427" s="234" t="s">
        <v>57</v>
      </c>
      <c r="K427" s="234" t="s">
        <v>0</v>
      </c>
      <c r="L427" s="234">
        <v>14685.34</v>
      </c>
      <c r="M427" s="238">
        <v>44287</v>
      </c>
      <c r="N427" s="237">
        <v>5</v>
      </c>
      <c r="O427" s="239">
        <v>0.03</v>
      </c>
      <c r="P427" s="240">
        <v>17064.736860759494</v>
      </c>
    </row>
    <row r="428" spans="1:16" ht="11.25" customHeight="1" x14ac:dyDescent="0.25">
      <c r="A428" s="27"/>
      <c r="B428" s="232">
        <v>1200</v>
      </c>
      <c r="C428" s="233" t="s">
        <v>603</v>
      </c>
      <c r="D428" s="234" t="s">
        <v>103</v>
      </c>
      <c r="E428" s="234" t="s">
        <v>57</v>
      </c>
      <c r="F428" s="235" t="s">
        <v>58</v>
      </c>
      <c r="G428" s="234" t="s">
        <v>57</v>
      </c>
      <c r="H428" s="236" t="s">
        <v>370</v>
      </c>
      <c r="I428" s="237">
        <v>1</v>
      </c>
      <c r="J428" s="234" t="s">
        <v>57</v>
      </c>
      <c r="K428" s="234" t="s">
        <v>1</v>
      </c>
      <c r="L428" s="234">
        <v>29549.11</v>
      </c>
      <c r="M428" s="238">
        <v>44378</v>
      </c>
      <c r="N428" s="237">
        <v>5</v>
      </c>
      <c r="O428" s="239">
        <v>0.05</v>
      </c>
      <c r="P428" s="240">
        <v>34077.993693467339</v>
      </c>
    </row>
    <row r="429" spans="1:16" ht="11.25" customHeight="1" x14ac:dyDescent="0.25">
      <c r="A429" s="27"/>
      <c r="B429" s="232">
        <v>1201</v>
      </c>
      <c r="C429" s="233" t="s">
        <v>604</v>
      </c>
      <c r="D429" s="234" t="s">
        <v>103</v>
      </c>
      <c r="E429" s="234" t="s">
        <v>57</v>
      </c>
      <c r="F429" s="235" t="s">
        <v>58</v>
      </c>
      <c r="G429" s="234" t="s">
        <v>57</v>
      </c>
      <c r="H429" s="236">
        <v>1</v>
      </c>
      <c r="I429" s="237">
        <v>0</v>
      </c>
      <c r="J429" s="234" t="s">
        <v>57</v>
      </c>
      <c r="K429" s="234" t="s">
        <v>1</v>
      </c>
      <c r="L429" s="234">
        <v>31183.919999999998</v>
      </c>
      <c r="M429" s="238">
        <v>44378</v>
      </c>
      <c r="N429" s="237">
        <v>5</v>
      </c>
      <c r="O429" s="239">
        <v>0.05</v>
      </c>
      <c r="P429" s="240">
        <v>35963.365025125626</v>
      </c>
    </row>
    <row r="430" spans="1:16" ht="11.25" customHeight="1" x14ac:dyDescent="0.25">
      <c r="A430" s="27"/>
      <c r="B430" s="232">
        <v>1205</v>
      </c>
      <c r="C430" s="233" t="s">
        <v>605</v>
      </c>
      <c r="D430" s="234" t="s">
        <v>80</v>
      </c>
      <c r="E430" s="234" t="s">
        <v>57</v>
      </c>
      <c r="F430" s="235" t="s">
        <v>58</v>
      </c>
      <c r="G430" s="234" t="s">
        <v>57</v>
      </c>
      <c r="H430" s="236" t="s">
        <v>370</v>
      </c>
      <c r="I430" s="237">
        <v>1</v>
      </c>
      <c r="J430" s="234" t="s">
        <v>57</v>
      </c>
      <c r="K430" s="234" t="s">
        <v>2</v>
      </c>
      <c r="L430" s="234">
        <v>9000</v>
      </c>
      <c r="M430" s="238">
        <v>44182</v>
      </c>
      <c r="N430" s="237">
        <v>5</v>
      </c>
      <c r="O430" s="239">
        <v>2.5000000000000001E-2</v>
      </c>
      <c r="P430" s="240">
        <v>10502.542372881355</v>
      </c>
    </row>
    <row r="431" spans="1:16" ht="11.25" customHeight="1" x14ac:dyDescent="0.25">
      <c r="A431" s="27"/>
      <c r="B431" s="232">
        <v>1211</v>
      </c>
      <c r="C431" s="233" t="s">
        <v>606</v>
      </c>
      <c r="D431" s="234" t="s">
        <v>173</v>
      </c>
      <c r="E431" s="234" t="s">
        <v>57</v>
      </c>
      <c r="F431" s="235" t="s">
        <v>58</v>
      </c>
      <c r="G431" s="234" t="s">
        <v>57</v>
      </c>
      <c r="H431" s="236">
        <v>1</v>
      </c>
      <c r="I431" s="237">
        <v>0</v>
      </c>
      <c r="J431" s="234" t="s">
        <v>57</v>
      </c>
      <c r="K431" s="234" t="s">
        <v>2</v>
      </c>
      <c r="L431" s="234">
        <v>7000</v>
      </c>
      <c r="M431" s="238">
        <v>44515</v>
      </c>
      <c r="N431" s="237">
        <v>5</v>
      </c>
      <c r="O431" s="239">
        <v>0.03</v>
      </c>
      <c r="P431" s="240">
        <v>8019.1347753743748</v>
      </c>
    </row>
    <row r="432" spans="1:16" ht="11.25" customHeight="1" x14ac:dyDescent="0.25">
      <c r="A432" s="32"/>
      <c r="B432" s="232">
        <v>1212</v>
      </c>
      <c r="C432" s="233" t="s">
        <v>607</v>
      </c>
      <c r="D432" s="234" t="s">
        <v>173</v>
      </c>
      <c r="E432" s="234" t="s">
        <v>57</v>
      </c>
      <c r="F432" s="235" t="s">
        <v>58</v>
      </c>
      <c r="G432" s="234" t="s">
        <v>57</v>
      </c>
      <c r="H432" s="236" t="s">
        <v>370</v>
      </c>
      <c r="I432" s="237">
        <v>1</v>
      </c>
      <c r="J432" s="234" t="s">
        <v>57</v>
      </c>
      <c r="K432" s="234" t="s">
        <v>2</v>
      </c>
      <c r="L432" s="234">
        <v>9000</v>
      </c>
      <c r="M432" s="238">
        <v>44515</v>
      </c>
      <c r="N432" s="237">
        <v>5</v>
      </c>
      <c r="O432" s="239">
        <v>0.02</v>
      </c>
      <c r="P432" s="240">
        <v>10310.316139767054</v>
      </c>
    </row>
    <row r="433" spans="1:16" ht="11.25" customHeight="1" x14ac:dyDescent="0.25">
      <c r="A433" s="27"/>
      <c r="B433" s="232">
        <v>1214</v>
      </c>
      <c r="C433" s="233" t="s">
        <v>608</v>
      </c>
      <c r="D433" s="234" t="s">
        <v>321</v>
      </c>
      <c r="E433" s="234" t="s">
        <v>57</v>
      </c>
      <c r="F433" s="235" t="s">
        <v>59</v>
      </c>
      <c r="G433" s="234" t="s">
        <v>57</v>
      </c>
      <c r="H433" s="236" t="s">
        <v>370</v>
      </c>
      <c r="I433" s="237">
        <v>1</v>
      </c>
      <c r="J433" s="234" t="s">
        <v>57</v>
      </c>
      <c r="K433" s="234" t="s">
        <v>0</v>
      </c>
      <c r="L433" s="234">
        <v>18025</v>
      </c>
      <c r="M433" s="238">
        <v>44378</v>
      </c>
      <c r="N433" s="237">
        <v>5</v>
      </c>
      <c r="O433" s="239">
        <v>0.03</v>
      </c>
      <c r="P433" s="240">
        <v>20787.625628140704</v>
      </c>
    </row>
    <row r="434" spans="1:16" ht="11.25" customHeight="1" x14ac:dyDescent="0.25">
      <c r="A434" s="27"/>
      <c r="B434" s="232">
        <v>1216</v>
      </c>
      <c r="C434" s="233" t="s">
        <v>609</v>
      </c>
      <c r="D434" s="234" t="s">
        <v>82</v>
      </c>
      <c r="E434" s="234" t="s">
        <v>57</v>
      </c>
      <c r="F434" s="235" t="s">
        <v>59</v>
      </c>
      <c r="G434" s="234" t="s">
        <v>57</v>
      </c>
      <c r="H434" s="236" t="s">
        <v>370</v>
      </c>
      <c r="I434" s="237">
        <v>1</v>
      </c>
      <c r="J434" s="234" t="s">
        <v>57</v>
      </c>
      <c r="K434" s="234" t="s">
        <v>2</v>
      </c>
      <c r="L434" s="234">
        <v>7690.03</v>
      </c>
      <c r="M434" s="238">
        <v>44378</v>
      </c>
      <c r="N434" s="237">
        <v>5</v>
      </c>
      <c r="O434" s="239">
        <v>0.04</v>
      </c>
      <c r="P434" s="240">
        <v>8868.652688442211</v>
      </c>
    </row>
    <row r="435" spans="1:16" ht="11.25" customHeight="1" x14ac:dyDescent="0.25">
      <c r="A435" s="27"/>
      <c r="B435" s="232">
        <v>1217</v>
      </c>
      <c r="C435" s="233" t="s">
        <v>610</v>
      </c>
      <c r="D435" s="234" t="s">
        <v>82</v>
      </c>
      <c r="E435" s="234" t="s">
        <v>57</v>
      </c>
      <c r="F435" s="235" t="s">
        <v>59</v>
      </c>
      <c r="G435" s="234" t="s">
        <v>57</v>
      </c>
      <c r="H435" s="236">
        <v>1</v>
      </c>
      <c r="I435" s="237">
        <v>0</v>
      </c>
      <c r="J435" s="234" t="s">
        <v>57</v>
      </c>
      <c r="K435" s="234" t="s">
        <v>2</v>
      </c>
      <c r="L435" s="234">
        <v>11159.17</v>
      </c>
      <c r="M435" s="238">
        <v>44378</v>
      </c>
      <c r="N435" s="237">
        <v>5</v>
      </c>
      <c r="O435" s="239">
        <v>0.03</v>
      </c>
      <c r="P435" s="240">
        <v>12869.495050251257</v>
      </c>
    </row>
    <row r="436" spans="1:16" ht="11.25" customHeight="1" x14ac:dyDescent="0.25">
      <c r="A436" s="27"/>
      <c r="B436" s="232">
        <v>1218</v>
      </c>
      <c r="C436" s="233" t="s">
        <v>611</v>
      </c>
      <c r="D436" s="234" t="s">
        <v>82</v>
      </c>
      <c r="E436" s="234" t="s">
        <v>57</v>
      </c>
      <c r="F436" s="235" t="s">
        <v>58</v>
      </c>
      <c r="G436" s="234" t="s">
        <v>57</v>
      </c>
      <c r="H436" s="236" t="s">
        <v>370</v>
      </c>
      <c r="I436" s="237">
        <v>1</v>
      </c>
      <c r="J436" s="234" t="s">
        <v>57</v>
      </c>
      <c r="K436" s="234" t="s">
        <v>0</v>
      </c>
      <c r="L436" s="234">
        <v>11558.2</v>
      </c>
      <c r="M436" s="238">
        <v>44378</v>
      </c>
      <c r="N436" s="237">
        <v>5</v>
      </c>
      <c r="O436" s="239">
        <v>0.04</v>
      </c>
      <c r="P436" s="240">
        <v>13329.682914572864</v>
      </c>
    </row>
    <row r="437" spans="1:16" ht="11.25" customHeight="1" x14ac:dyDescent="0.25">
      <c r="A437" s="27"/>
      <c r="B437" s="232">
        <v>1220</v>
      </c>
      <c r="C437" s="233" t="s">
        <v>612</v>
      </c>
      <c r="D437" s="234" t="s">
        <v>82</v>
      </c>
      <c r="E437" s="234" t="s">
        <v>57</v>
      </c>
      <c r="F437" s="235" t="s">
        <v>59</v>
      </c>
      <c r="G437" s="234" t="s">
        <v>57</v>
      </c>
      <c r="H437" s="236">
        <v>1</v>
      </c>
      <c r="I437" s="237">
        <v>0</v>
      </c>
      <c r="J437" s="234" t="s">
        <v>57</v>
      </c>
      <c r="K437" s="234" t="s">
        <v>0</v>
      </c>
      <c r="L437" s="234">
        <v>12752.01</v>
      </c>
      <c r="M437" s="238">
        <v>44378</v>
      </c>
      <c r="N437" s="237">
        <v>5</v>
      </c>
      <c r="O437" s="239">
        <v>0.03</v>
      </c>
      <c r="P437" s="240">
        <v>14706.46379396985</v>
      </c>
    </row>
    <row r="438" spans="1:16" ht="11.25" customHeight="1" x14ac:dyDescent="0.25">
      <c r="A438" s="27"/>
      <c r="B438" s="232">
        <v>1227</v>
      </c>
      <c r="C438" s="233" t="s">
        <v>613</v>
      </c>
      <c r="D438" s="234" t="s">
        <v>614</v>
      </c>
      <c r="E438" s="234" t="s">
        <v>57</v>
      </c>
      <c r="F438" s="235" t="s">
        <v>59</v>
      </c>
      <c r="G438" s="234" t="s">
        <v>57</v>
      </c>
      <c r="H438" s="236" t="s">
        <v>370</v>
      </c>
      <c r="I438" s="237">
        <v>1</v>
      </c>
      <c r="J438" s="234" t="s">
        <v>57</v>
      </c>
      <c r="K438" s="234" t="s">
        <v>1</v>
      </c>
      <c r="L438" s="234">
        <v>28504.47</v>
      </c>
      <c r="M438" s="238">
        <v>44824</v>
      </c>
      <c r="N438" s="237">
        <v>5</v>
      </c>
      <c r="O438" s="239">
        <v>3.5000000000000003E-2</v>
      </c>
      <c r="P438" s="240">
        <v>30521.504813374806</v>
      </c>
    </row>
    <row r="439" spans="1:16" ht="11.25" customHeight="1" x14ac:dyDescent="0.25">
      <c r="A439" s="27"/>
      <c r="B439" s="232">
        <v>1228</v>
      </c>
      <c r="C439" s="233" t="s">
        <v>615</v>
      </c>
      <c r="D439" s="234" t="s">
        <v>614</v>
      </c>
      <c r="E439" s="234" t="s">
        <v>57</v>
      </c>
      <c r="F439" s="235" t="s">
        <v>59</v>
      </c>
      <c r="G439" s="234" t="s">
        <v>57</v>
      </c>
      <c r="H439" s="236" t="s">
        <v>370</v>
      </c>
      <c r="I439" s="237">
        <v>1</v>
      </c>
      <c r="J439" s="234" t="s">
        <v>57</v>
      </c>
      <c r="K439" s="234" t="s">
        <v>1</v>
      </c>
      <c r="L439" s="234">
        <v>28981.85</v>
      </c>
      <c r="M439" s="238">
        <v>45441</v>
      </c>
      <c r="N439" s="237">
        <v>5</v>
      </c>
      <c r="O439" s="239">
        <v>0.03</v>
      </c>
      <c r="P439" s="240">
        <v>28981.85</v>
      </c>
    </row>
    <row r="440" spans="1:16" ht="11.25" customHeight="1" x14ac:dyDescent="0.25">
      <c r="A440" s="27"/>
      <c r="B440" s="232">
        <v>1229</v>
      </c>
      <c r="C440" s="233" t="s">
        <v>616</v>
      </c>
      <c r="D440" s="234" t="s">
        <v>334</v>
      </c>
      <c r="E440" s="234" t="s">
        <v>57</v>
      </c>
      <c r="F440" s="235" t="s">
        <v>59</v>
      </c>
      <c r="G440" s="234" t="s">
        <v>57</v>
      </c>
      <c r="H440" s="236">
        <v>1</v>
      </c>
      <c r="I440" s="237">
        <v>0</v>
      </c>
      <c r="J440" s="234" t="s">
        <v>57</v>
      </c>
      <c r="K440" s="234" t="s">
        <v>0</v>
      </c>
      <c r="L440" s="234">
        <v>37773.19</v>
      </c>
      <c r="M440" s="238">
        <v>44013</v>
      </c>
      <c r="N440" s="237">
        <v>5</v>
      </c>
      <c r="O440" s="239">
        <v>0.05</v>
      </c>
      <c r="P440" s="240">
        <v>45347.587297297301</v>
      </c>
    </row>
    <row r="441" spans="1:16" ht="11.25" customHeight="1" x14ac:dyDescent="0.25">
      <c r="A441" s="27"/>
      <c r="B441" s="232">
        <v>1230</v>
      </c>
      <c r="C441" s="233" t="s">
        <v>617</v>
      </c>
      <c r="D441" s="234" t="s">
        <v>334</v>
      </c>
      <c r="E441" s="234" t="s">
        <v>57</v>
      </c>
      <c r="F441" s="235" t="s">
        <v>59</v>
      </c>
      <c r="G441" s="234" t="s">
        <v>57</v>
      </c>
      <c r="H441" s="236" t="s">
        <v>370</v>
      </c>
      <c r="I441" s="237">
        <v>1</v>
      </c>
      <c r="J441" s="234" t="s">
        <v>57</v>
      </c>
      <c r="K441" s="234" t="s">
        <v>0</v>
      </c>
      <c r="L441" s="234">
        <v>20000</v>
      </c>
      <c r="M441" s="238">
        <v>44043</v>
      </c>
      <c r="N441" s="237">
        <v>5</v>
      </c>
      <c r="O441" s="239">
        <v>0.03</v>
      </c>
      <c r="P441" s="240">
        <v>24010.462074978204</v>
      </c>
    </row>
    <row r="442" spans="1:16" ht="11.25" customHeight="1" x14ac:dyDescent="0.25">
      <c r="A442" s="27"/>
      <c r="B442" s="232">
        <v>1231</v>
      </c>
      <c r="C442" s="233" t="s">
        <v>618</v>
      </c>
      <c r="D442" s="234" t="s">
        <v>84</v>
      </c>
      <c r="E442" s="234" t="s">
        <v>57</v>
      </c>
      <c r="F442" s="235" t="s">
        <v>59</v>
      </c>
      <c r="G442" s="234" t="s">
        <v>57</v>
      </c>
      <c r="H442" s="236">
        <v>1</v>
      </c>
      <c r="I442" s="237">
        <v>0</v>
      </c>
      <c r="J442" s="234" t="s">
        <v>57</v>
      </c>
      <c r="K442" s="234" t="s">
        <v>1</v>
      </c>
      <c r="L442" s="234">
        <v>28283.82</v>
      </c>
      <c r="M442" s="238">
        <v>44639</v>
      </c>
      <c r="N442" s="237">
        <v>5</v>
      </c>
      <c r="O442" s="239">
        <v>0.05</v>
      </c>
      <c r="P442" s="240">
        <v>31484.899062247368</v>
      </c>
    </row>
    <row r="443" spans="1:16" ht="11.25" customHeight="1" x14ac:dyDescent="0.25">
      <c r="A443" s="32"/>
      <c r="B443" s="232">
        <v>1232</v>
      </c>
      <c r="C443" s="233" t="s">
        <v>619</v>
      </c>
      <c r="D443" s="234" t="s">
        <v>84</v>
      </c>
      <c r="E443" s="234" t="s">
        <v>57</v>
      </c>
      <c r="F443" s="235" t="s">
        <v>58</v>
      </c>
      <c r="G443" s="234" t="s">
        <v>57</v>
      </c>
      <c r="H443" s="236" t="s">
        <v>370</v>
      </c>
      <c r="I443" s="237">
        <v>1</v>
      </c>
      <c r="J443" s="234" t="s">
        <v>57</v>
      </c>
      <c r="K443" s="234" t="s">
        <v>1</v>
      </c>
      <c r="L443" s="234">
        <v>30000</v>
      </c>
      <c r="M443" s="238">
        <v>44501</v>
      </c>
      <c r="N443" s="237">
        <v>5</v>
      </c>
      <c r="O443" s="239">
        <v>0.03</v>
      </c>
      <c r="P443" s="240">
        <v>34367.720465890176</v>
      </c>
    </row>
    <row r="444" spans="1:16" ht="11.25" customHeight="1" x14ac:dyDescent="0.25">
      <c r="A444" s="27"/>
      <c r="B444" s="232">
        <v>1233</v>
      </c>
      <c r="C444" s="233" t="s">
        <v>620</v>
      </c>
      <c r="D444" s="234" t="s">
        <v>116</v>
      </c>
      <c r="E444" s="234" t="s">
        <v>57</v>
      </c>
      <c r="F444" s="235" t="s">
        <v>59</v>
      </c>
      <c r="G444" s="234" t="s">
        <v>57</v>
      </c>
      <c r="H444" s="236">
        <v>1</v>
      </c>
      <c r="I444" s="237">
        <v>0</v>
      </c>
      <c r="J444" s="234" t="s">
        <v>57</v>
      </c>
      <c r="K444" s="234" t="s">
        <v>2</v>
      </c>
      <c r="L444" s="234">
        <v>4500</v>
      </c>
      <c r="M444" s="238">
        <v>44834</v>
      </c>
      <c r="N444" s="237">
        <v>4</v>
      </c>
      <c r="O444" s="239">
        <v>0.03</v>
      </c>
      <c r="P444" s="240">
        <v>4818.4292379471226</v>
      </c>
    </row>
    <row r="445" spans="1:16" ht="11.25" customHeight="1" x14ac:dyDescent="0.25">
      <c r="A445" s="32"/>
      <c r="B445" s="232">
        <v>1234</v>
      </c>
      <c r="C445" s="233" t="s">
        <v>621</v>
      </c>
      <c r="D445" s="234" t="s">
        <v>116</v>
      </c>
      <c r="E445" s="234" t="s">
        <v>57</v>
      </c>
      <c r="F445" s="235" t="s">
        <v>58</v>
      </c>
      <c r="G445" s="234" t="s">
        <v>57</v>
      </c>
      <c r="H445" s="236" t="s">
        <v>370</v>
      </c>
      <c r="I445" s="237">
        <v>1</v>
      </c>
      <c r="J445" s="234" t="s">
        <v>57</v>
      </c>
      <c r="K445" s="234" t="s">
        <v>2</v>
      </c>
      <c r="L445" s="234">
        <v>7500</v>
      </c>
      <c r="M445" s="238">
        <v>44469</v>
      </c>
      <c r="N445" s="237">
        <v>5</v>
      </c>
      <c r="O445" s="239">
        <v>2.5000000000000001E-2</v>
      </c>
      <c r="P445" s="240">
        <v>8591.9301164725439</v>
      </c>
    </row>
    <row r="446" spans="1:16" ht="11.25" customHeight="1" x14ac:dyDescent="0.25">
      <c r="A446" s="27"/>
      <c r="B446" s="232">
        <v>1237</v>
      </c>
      <c r="C446" s="233" t="s">
        <v>622</v>
      </c>
      <c r="D446" s="234" t="s">
        <v>581</v>
      </c>
      <c r="E446" s="234" t="s">
        <v>57</v>
      </c>
      <c r="F446" s="235" t="s">
        <v>59</v>
      </c>
      <c r="G446" s="234" t="s">
        <v>57</v>
      </c>
      <c r="H446" s="236" t="s">
        <v>370</v>
      </c>
      <c r="I446" s="237">
        <v>1</v>
      </c>
      <c r="J446" s="234" t="s">
        <v>57</v>
      </c>
      <c r="K446" s="234" t="s">
        <v>2</v>
      </c>
      <c r="L446" s="234">
        <v>9407.41</v>
      </c>
      <c r="M446" s="238">
        <v>44231</v>
      </c>
      <c r="N446" s="237">
        <v>5</v>
      </c>
      <c r="O446" s="239">
        <v>0.03</v>
      </c>
      <c r="P446" s="240">
        <v>10977.969127118642</v>
      </c>
    </row>
    <row r="447" spans="1:16" ht="11.25" customHeight="1" x14ac:dyDescent="0.25">
      <c r="A447" s="27"/>
      <c r="B447" s="232">
        <v>1239</v>
      </c>
      <c r="C447" s="233" t="s">
        <v>623</v>
      </c>
      <c r="D447" s="234" t="s">
        <v>581</v>
      </c>
      <c r="E447" s="234" t="s">
        <v>57</v>
      </c>
      <c r="F447" s="235" t="s">
        <v>59</v>
      </c>
      <c r="G447" s="234" t="s">
        <v>57</v>
      </c>
      <c r="H447" s="236" t="s">
        <v>370</v>
      </c>
      <c r="I447" s="237">
        <v>1</v>
      </c>
      <c r="J447" s="234" t="s">
        <v>57</v>
      </c>
      <c r="K447" s="234" t="s">
        <v>2</v>
      </c>
      <c r="L447" s="234">
        <v>9407.41</v>
      </c>
      <c r="M447" s="238">
        <v>44362</v>
      </c>
      <c r="N447" s="237">
        <v>5</v>
      </c>
      <c r="O447" s="239">
        <v>0.03</v>
      </c>
      <c r="P447" s="240">
        <v>10849.249221105527</v>
      </c>
    </row>
    <row r="448" spans="1:16" ht="11.25" customHeight="1" x14ac:dyDescent="0.25">
      <c r="A448" s="27"/>
      <c r="B448" s="232">
        <v>1240</v>
      </c>
      <c r="C448" s="233" t="s">
        <v>624</v>
      </c>
      <c r="D448" s="234" t="s">
        <v>273</v>
      </c>
      <c r="E448" s="234" t="s">
        <v>57</v>
      </c>
      <c r="F448" s="235" t="s">
        <v>59</v>
      </c>
      <c r="G448" s="234" t="s">
        <v>57</v>
      </c>
      <c r="H448" s="236" t="s">
        <v>370</v>
      </c>
      <c r="I448" s="237">
        <v>1</v>
      </c>
      <c r="J448" s="234" t="s">
        <v>57</v>
      </c>
      <c r="K448" s="234" t="s">
        <v>2</v>
      </c>
      <c r="L448" s="234">
        <v>7535.28</v>
      </c>
      <c r="M448" s="238">
        <v>44075</v>
      </c>
      <c r="N448" s="237">
        <v>5</v>
      </c>
      <c r="O448" s="239">
        <v>0.03</v>
      </c>
      <c r="P448" s="240">
        <v>8883.6306164383568</v>
      </c>
    </row>
    <row r="449" spans="1:16" ht="11.25" customHeight="1" x14ac:dyDescent="0.25">
      <c r="A449" s="27"/>
      <c r="B449" s="232">
        <v>1246</v>
      </c>
      <c r="C449" s="233" t="s">
        <v>625</v>
      </c>
      <c r="D449" s="234" t="s">
        <v>286</v>
      </c>
      <c r="E449" s="234" t="s">
        <v>57</v>
      </c>
      <c r="F449" s="235" t="s">
        <v>59</v>
      </c>
      <c r="G449" s="234" t="s">
        <v>57</v>
      </c>
      <c r="H449" s="236" t="s">
        <v>370</v>
      </c>
      <c r="I449" s="237">
        <v>1</v>
      </c>
      <c r="J449" s="234" t="s">
        <v>57</v>
      </c>
      <c r="K449" s="234" t="s">
        <v>2</v>
      </c>
      <c r="L449" s="234">
        <v>9274.19</v>
      </c>
      <c r="M449" s="238">
        <v>44593</v>
      </c>
      <c r="N449" s="237">
        <v>5</v>
      </c>
      <c r="O449" s="239">
        <v>0.03</v>
      </c>
      <c r="P449" s="240">
        <v>10502.104958881579</v>
      </c>
    </row>
    <row r="450" spans="1:16" ht="11.25" customHeight="1" x14ac:dyDescent="0.25">
      <c r="A450" s="27"/>
      <c r="B450" s="232">
        <v>1248</v>
      </c>
      <c r="C450" s="233" t="s">
        <v>626</v>
      </c>
      <c r="D450" s="234" t="s">
        <v>84</v>
      </c>
      <c r="E450" s="234" t="s">
        <v>57</v>
      </c>
      <c r="F450" s="235" t="s">
        <v>59</v>
      </c>
      <c r="G450" s="234" t="s">
        <v>57</v>
      </c>
      <c r="H450" s="236" t="s">
        <v>370</v>
      </c>
      <c r="I450" s="237">
        <v>1</v>
      </c>
      <c r="J450" s="234" t="s">
        <v>57</v>
      </c>
      <c r="K450" s="234" t="s">
        <v>1</v>
      </c>
      <c r="L450" s="234">
        <v>29199.67</v>
      </c>
      <c r="M450" s="238">
        <v>44805</v>
      </c>
      <c r="N450" s="237">
        <v>5</v>
      </c>
      <c r="O450" s="239">
        <v>0.04</v>
      </c>
      <c r="P450" s="240">
        <v>31265.898592534992</v>
      </c>
    </row>
    <row r="451" spans="1:16" ht="11.25" customHeight="1" x14ac:dyDescent="0.25">
      <c r="A451" s="27"/>
      <c r="B451" s="232">
        <v>1249</v>
      </c>
      <c r="C451" s="233" t="s">
        <v>627</v>
      </c>
      <c r="D451" s="234" t="s">
        <v>84</v>
      </c>
      <c r="E451" s="234" t="s">
        <v>57</v>
      </c>
      <c r="F451" s="235" t="s">
        <v>58</v>
      </c>
      <c r="G451" s="234" t="s">
        <v>57</v>
      </c>
      <c r="H451" s="236">
        <v>1</v>
      </c>
      <c r="I451" s="237">
        <v>0</v>
      </c>
      <c r="J451" s="234" t="s">
        <v>57</v>
      </c>
      <c r="K451" s="234" t="s">
        <v>1</v>
      </c>
      <c r="L451" s="234">
        <v>30416</v>
      </c>
      <c r="M451" s="238">
        <v>44805</v>
      </c>
      <c r="N451" s="237">
        <v>5</v>
      </c>
      <c r="O451" s="239">
        <v>0.04</v>
      </c>
      <c r="P451" s="240">
        <v>32568.298600311042</v>
      </c>
    </row>
    <row r="452" spans="1:16" ht="11.25" customHeight="1" x14ac:dyDescent="0.25">
      <c r="A452" s="27"/>
      <c r="B452" s="232">
        <v>1253</v>
      </c>
      <c r="C452" s="233" t="s">
        <v>628</v>
      </c>
      <c r="D452" s="234" t="s">
        <v>355</v>
      </c>
      <c r="E452" s="234" t="s">
        <v>57</v>
      </c>
      <c r="F452" s="235" t="s">
        <v>58</v>
      </c>
      <c r="G452" s="234" t="s">
        <v>57</v>
      </c>
      <c r="H452" s="236">
        <v>1</v>
      </c>
      <c r="I452" s="237">
        <v>0</v>
      </c>
      <c r="J452" s="234" t="s">
        <v>57</v>
      </c>
      <c r="K452" s="234" t="s">
        <v>8</v>
      </c>
      <c r="L452" s="234">
        <v>29199.67</v>
      </c>
      <c r="M452" s="238">
        <v>44593</v>
      </c>
      <c r="N452" s="237">
        <v>5</v>
      </c>
      <c r="O452" s="239">
        <v>0.04</v>
      </c>
      <c r="P452" s="240">
        <v>33065.744728618418</v>
      </c>
    </row>
    <row r="453" spans="1:16" ht="11.25" customHeight="1" x14ac:dyDescent="0.25">
      <c r="A453" s="27"/>
      <c r="B453" s="232">
        <v>1262</v>
      </c>
      <c r="C453" s="233" t="s">
        <v>629</v>
      </c>
      <c r="D453" s="234" t="s">
        <v>84</v>
      </c>
      <c r="E453" s="234" t="s">
        <v>57</v>
      </c>
      <c r="F453" s="235" t="s">
        <v>58</v>
      </c>
      <c r="G453" s="234" t="s">
        <v>59</v>
      </c>
      <c r="H453" s="236">
        <v>1</v>
      </c>
      <c r="I453" s="237">
        <v>0</v>
      </c>
      <c r="J453" s="234" t="s">
        <v>57</v>
      </c>
      <c r="K453" s="234" t="s">
        <v>1</v>
      </c>
      <c r="L453" s="234">
        <v>23058</v>
      </c>
      <c r="M453" s="238">
        <v>45450</v>
      </c>
      <c r="N453" s="237">
        <v>5</v>
      </c>
      <c r="O453" s="239">
        <v>0.03</v>
      </c>
      <c r="P453" s="240">
        <v>22873.034312656029</v>
      </c>
    </row>
    <row r="454" spans="1:16" ht="11.25" customHeight="1" x14ac:dyDescent="0.25">
      <c r="A454" s="27"/>
      <c r="B454" s="232">
        <v>1263</v>
      </c>
      <c r="C454" s="233" t="s">
        <v>630</v>
      </c>
      <c r="D454" s="234" t="s">
        <v>94</v>
      </c>
      <c r="E454" s="234" t="s">
        <v>57</v>
      </c>
      <c r="F454" s="235" t="s">
        <v>59</v>
      </c>
      <c r="G454" s="234" t="s">
        <v>57</v>
      </c>
      <c r="H454" s="236" t="s">
        <v>370</v>
      </c>
      <c r="I454" s="237">
        <v>1</v>
      </c>
      <c r="J454" s="234" t="s">
        <v>57</v>
      </c>
      <c r="K454" s="234" t="s">
        <v>0</v>
      </c>
      <c r="L454" s="234">
        <v>9347.7999999999993</v>
      </c>
      <c r="M454" s="238">
        <v>44287</v>
      </c>
      <c r="N454" s="237">
        <v>5</v>
      </c>
      <c r="O454" s="239">
        <v>0.03</v>
      </c>
      <c r="P454" s="240">
        <v>10862.380253164556</v>
      </c>
    </row>
    <row r="455" spans="1:16" ht="11.25" customHeight="1" x14ac:dyDescent="0.25">
      <c r="A455" s="27"/>
      <c r="B455" s="232">
        <v>1264</v>
      </c>
      <c r="C455" s="233" t="s">
        <v>631</v>
      </c>
      <c r="D455" s="234" t="s">
        <v>94</v>
      </c>
      <c r="E455" s="234" t="s">
        <v>57</v>
      </c>
      <c r="F455" s="235" t="s">
        <v>59</v>
      </c>
      <c r="G455" s="234" t="s">
        <v>57</v>
      </c>
      <c r="H455" s="236">
        <v>1</v>
      </c>
      <c r="I455" s="237">
        <v>0</v>
      </c>
      <c r="J455" s="234" t="s">
        <v>57</v>
      </c>
      <c r="K455" s="234" t="s">
        <v>0</v>
      </c>
      <c r="L455" s="234">
        <v>13853.41</v>
      </c>
      <c r="M455" s="238">
        <v>44287</v>
      </c>
      <c r="N455" s="237">
        <v>5</v>
      </c>
      <c r="O455" s="239">
        <v>0.04</v>
      </c>
      <c r="P455" s="240">
        <v>16098.013139240506</v>
      </c>
    </row>
    <row r="456" spans="1:16" ht="11.25" customHeight="1" x14ac:dyDescent="0.25">
      <c r="A456" s="27"/>
      <c r="B456" s="232">
        <v>1275</v>
      </c>
      <c r="C456" s="233" t="s">
        <v>632</v>
      </c>
      <c r="D456" s="234" t="s">
        <v>133</v>
      </c>
      <c r="E456" s="234" t="s">
        <v>57</v>
      </c>
      <c r="F456" s="235" t="s">
        <v>58</v>
      </c>
      <c r="G456" s="234" t="s">
        <v>57</v>
      </c>
      <c r="H456" s="236" t="s">
        <v>370</v>
      </c>
      <c r="I456" s="237">
        <v>1</v>
      </c>
      <c r="J456" s="234" t="s">
        <v>57</v>
      </c>
      <c r="K456" s="234" t="s">
        <v>2</v>
      </c>
      <c r="L456" s="234">
        <v>5000</v>
      </c>
      <c r="M456" s="238">
        <v>44039</v>
      </c>
      <c r="N456" s="237">
        <v>5</v>
      </c>
      <c r="O456" s="239" t="s">
        <v>151</v>
      </c>
      <c r="P456" s="240">
        <v>6002.6155187445511</v>
      </c>
    </row>
    <row r="457" spans="1:16" ht="11.25" customHeight="1" x14ac:dyDescent="0.25">
      <c r="A457" s="27"/>
      <c r="B457" s="232">
        <v>1277</v>
      </c>
      <c r="C457" s="233" t="s">
        <v>633</v>
      </c>
      <c r="D457" s="234" t="s">
        <v>133</v>
      </c>
      <c r="E457" s="234" t="s">
        <v>57</v>
      </c>
      <c r="F457" s="235" t="s">
        <v>58</v>
      </c>
      <c r="G457" s="234" t="s">
        <v>57</v>
      </c>
      <c r="H457" s="236">
        <v>1</v>
      </c>
      <c r="I457" s="237">
        <v>0</v>
      </c>
      <c r="J457" s="234" t="s">
        <v>57</v>
      </c>
      <c r="K457" s="234" t="s">
        <v>2</v>
      </c>
      <c r="L457" s="234">
        <v>26347.13</v>
      </c>
      <c r="M457" s="238">
        <v>44414</v>
      </c>
      <c r="N457" s="237">
        <v>5</v>
      </c>
      <c r="O457" s="239">
        <v>0.03</v>
      </c>
      <c r="P457" s="240">
        <v>30385.257964824119</v>
      </c>
    </row>
    <row r="458" spans="1:16" ht="11.25" customHeight="1" x14ac:dyDescent="0.25">
      <c r="A458" s="27"/>
      <c r="B458" s="232">
        <v>1278</v>
      </c>
      <c r="C458" s="233" t="s">
        <v>634</v>
      </c>
      <c r="D458" s="234" t="s">
        <v>222</v>
      </c>
      <c r="E458" s="234" t="s">
        <v>57</v>
      </c>
      <c r="F458" s="235" t="s">
        <v>58</v>
      </c>
      <c r="G458" s="234" t="s">
        <v>57</v>
      </c>
      <c r="H458" s="236" t="s">
        <v>370</v>
      </c>
      <c r="I458" s="237">
        <v>1</v>
      </c>
      <c r="J458" s="234" t="s">
        <v>57</v>
      </c>
      <c r="K458" s="234" t="s">
        <v>1</v>
      </c>
      <c r="L458" s="234">
        <v>17389.11</v>
      </c>
      <c r="M458" s="238">
        <v>44588</v>
      </c>
      <c r="N458" s="237">
        <v>5</v>
      </c>
      <c r="O458" s="239">
        <v>0.03</v>
      </c>
      <c r="P458" s="240">
        <v>19691.451044407895</v>
      </c>
    </row>
    <row r="459" spans="1:16" ht="11.25" customHeight="1" x14ac:dyDescent="0.25">
      <c r="A459" s="27"/>
      <c r="B459" s="232">
        <v>1281</v>
      </c>
      <c r="C459" s="233" t="s">
        <v>635</v>
      </c>
      <c r="D459" s="234" t="s">
        <v>113</v>
      </c>
      <c r="E459" s="234" t="s">
        <v>57</v>
      </c>
      <c r="F459" s="235" t="s">
        <v>58</v>
      </c>
      <c r="G459" s="234" t="s">
        <v>57</v>
      </c>
      <c r="H459" s="236" t="s">
        <v>370</v>
      </c>
      <c r="I459" s="237">
        <v>1</v>
      </c>
      <c r="J459" s="234" t="s">
        <v>57</v>
      </c>
      <c r="K459" s="234" t="s">
        <v>8</v>
      </c>
      <c r="L459" s="234">
        <v>37500</v>
      </c>
      <c r="M459" s="238">
        <v>44986</v>
      </c>
      <c r="N459" s="237">
        <v>5</v>
      </c>
      <c r="O459" s="239" t="s">
        <v>58</v>
      </c>
      <c r="P459" s="240">
        <v>38912.961567445367</v>
      </c>
    </row>
    <row r="460" spans="1:16" ht="11.25" customHeight="1" x14ac:dyDescent="0.25">
      <c r="A460" s="27"/>
      <c r="B460" s="232">
        <v>1283</v>
      </c>
      <c r="C460" s="233" t="s">
        <v>636</v>
      </c>
      <c r="D460" s="234" t="s">
        <v>84</v>
      </c>
      <c r="E460" s="234" t="s">
        <v>57</v>
      </c>
      <c r="F460" s="235" t="s">
        <v>58</v>
      </c>
      <c r="G460" s="234" t="s">
        <v>57</v>
      </c>
      <c r="H460" s="236" t="s">
        <v>370</v>
      </c>
      <c r="I460" s="237">
        <v>1</v>
      </c>
      <c r="J460" s="234" t="s">
        <v>57</v>
      </c>
      <c r="K460" s="234" t="s">
        <v>1</v>
      </c>
      <c r="L460" s="234">
        <v>38600</v>
      </c>
      <c r="M460" s="238">
        <v>44501</v>
      </c>
      <c r="N460" s="237">
        <v>5</v>
      </c>
      <c r="O460" s="239" t="s">
        <v>58</v>
      </c>
      <c r="P460" s="240">
        <v>44219.800332778694</v>
      </c>
    </row>
    <row r="461" spans="1:16" ht="11.25" customHeight="1" x14ac:dyDescent="0.25">
      <c r="A461" s="27"/>
      <c r="B461" s="232">
        <v>1284</v>
      </c>
      <c r="C461" s="233" t="s">
        <v>637</v>
      </c>
      <c r="D461" s="234" t="s">
        <v>84</v>
      </c>
      <c r="E461" s="234" t="s">
        <v>57</v>
      </c>
      <c r="F461" s="235" t="s">
        <v>59</v>
      </c>
      <c r="G461" s="234" t="s">
        <v>57</v>
      </c>
      <c r="H461" s="236">
        <v>1</v>
      </c>
      <c r="I461" s="237">
        <v>0</v>
      </c>
      <c r="J461" s="234" t="s">
        <v>57</v>
      </c>
      <c r="K461" s="234" t="s">
        <v>1</v>
      </c>
      <c r="L461" s="234">
        <v>24890.98</v>
      </c>
      <c r="M461" s="238">
        <v>45108</v>
      </c>
      <c r="N461" s="237">
        <v>5</v>
      </c>
      <c r="O461" s="239">
        <v>2.5000000000000001E-2</v>
      </c>
      <c r="P461" s="240">
        <v>25578.268253731341</v>
      </c>
    </row>
    <row r="462" spans="1:16" ht="11.25" customHeight="1" x14ac:dyDescent="0.25">
      <c r="A462" s="27"/>
      <c r="B462" s="232">
        <v>1287</v>
      </c>
      <c r="C462" s="233" t="s">
        <v>638</v>
      </c>
      <c r="D462" s="234" t="s">
        <v>120</v>
      </c>
      <c r="E462" s="234" t="s">
        <v>57</v>
      </c>
      <c r="F462" s="235" t="s">
        <v>57</v>
      </c>
      <c r="G462" s="234" t="s">
        <v>59</v>
      </c>
      <c r="H462" s="236" t="s">
        <v>370</v>
      </c>
      <c r="I462" s="237">
        <v>1</v>
      </c>
      <c r="J462" s="234" t="s">
        <v>57</v>
      </c>
      <c r="K462" s="234" t="s">
        <v>8</v>
      </c>
      <c r="L462" s="234">
        <v>53732.35</v>
      </c>
      <c r="M462" s="238">
        <v>44013</v>
      </c>
      <c r="N462" s="237">
        <v>5</v>
      </c>
      <c r="O462" s="239">
        <v>0.03</v>
      </c>
      <c r="P462" s="240">
        <v>64506.92759372275</v>
      </c>
    </row>
    <row r="463" spans="1:16" ht="11.25" customHeight="1" x14ac:dyDescent="0.25">
      <c r="A463" s="32"/>
      <c r="B463" s="232">
        <v>1288</v>
      </c>
      <c r="C463" s="233" t="s">
        <v>639</v>
      </c>
      <c r="D463" s="234" t="s">
        <v>120</v>
      </c>
      <c r="E463" s="234" t="s">
        <v>57</v>
      </c>
      <c r="F463" s="235" t="s">
        <v>57</v>
      </c>
      <c r="G463" s="234" t="s">
        <v>59</v>
      </c>
      <c r="H463" s="236" t="s">
        <v>370</v>
      </c>
      <c r="I463" s="237">
        <v>1</v>
      </c>
      <c r="J463" s="234" t="s">
        <v>57</v>
      </c>
      <c r="K463" s="234" t="s">
        <v>8</v>
      </c>
      <c r="L463" s="234">
        <v>37000</v>
      </c>
      <c r="M463" s="238">
        <v>44075</v>
      </c>
      <c r="N463" s="237">
        <v>5</v>
      </c>
      <c r="O463" s="239">
        <v>0.03</v>
      </c>
      <c r="P463" s="240">
        <v>43620.719178082196</v>
      </c>
    </row>
    <row r="464" spans="1:16" ht="11.25" customHeight="1" x14ac:dyDescent="0.25">
      <c r="A464" s="27"/>
      <c r="B464" s="232">
        <v>1289</v>
      </c>
      <c r="C464" s="233" t="s">
        <v>640</v>
      </c>
      <c r="D464" s="234" t="s">
        <v>135</v>
      </c>
      <c r="E464" s="234" t="s">
        <v>57</v>
      </c>
      <c r="F464" s="235" t="s">
        <v>57</v>
      </c>
      <c r="G464" s="234" t="s">
        <v>59</v>
      </c>
      <c r="H464" s="236" t="s">
        <v>370</v>
      </c>
      <c r="I464" s="237">
        <v>1</v>
      </c>
      <c r="J464" s="234" t="s">
        <v>57</v>
      </c>
      <c r="K464" s="234" t="s">
        <v>8</v>
      </c>
      <c r="L464" s="234">
        <v>14763.36</v>
      </c>
      <c r="M464" s="238">
        <v>45474</v>
      </c>
      <c r="N464" s="237">
        <v>5</v>
      </c>
      <c r="O464" s="239">
        <v>0.03</v>
      </c>
      <c r="P464" s="240">
        <v>14644.931904332272</v>
      </c>
    </row>
    <row r="465" spans="1:16" ht="11.25" customHeight="1" x14ac:dyDescent="0.25">
      <c r="A465" s="27"/>
      <c r="B465" s="232">
        <v>1290</v>
      </c>
      <c r="C465" s="233" t="s">
        <v>641</v>
      </c>
      <c r="D465" s="234" t="s">
        <v>135</v>
      </c>
      <c r="E465" s="234" t="s">
        <v>57</v>
      </c>
      <c r="F465" s="235" t="s">
        <v>57</v>
      </c>
      <c r="G465" s="234" t="s">
        <v>59</v>
      </c>
      <c r="H465" s="236" t="s">
        <v>370</v>
      </c>
      <c r="I465" s="237">
        <v>1</v>
      </c>
      <c r="J465" s="234" t="s">
        <v>57</v>
      </c>
      <c r="K465" s="234" t="s">
        <v>8</v>
      </c>
      <c r="L465" s="234">
        <v>25000</v>
      </c>
      <c r="M465" s="238">
        <v>44317</v>
      </c>
      <c r="N465" s="237">
        <v>5</v>
      </c>
      <c r="O465" s="239">
        <v>0.03</v>
      </c>
      <c r="P465" s="240">
        <v>29050.632911392404</v>
      </c>
    </row>
    <row r="466" spans="1:16" ht="11.25" customHeight="1" x14ac:dyDescent="0.25">
      <c r="A466" s="27"/>
      <c r="B466" s="232">
        <v>1293</v>
      </c>
      <c r="C466" s="233" t="s">
        <v>642</v>
      </c>
      <c r="D466" s="234" t="s">
        <v>266</v>
      </c>
      <c r="E466" s="234" t="s">
        <v>57</v>
      </c>
      <c r="F466" s="235" t="s">
        <v>57</v>
      </c>
      <c r="G466" s="234" t="s">
        <v>59</v>
      </c>
      <c r="H466" s="236" t="s">
        <v>370</v>
      </c>
      <c r="I466" s="237">
        <v>1</v>
      </c>
      <c r="J466" s="234" t="s">
        <v>57</v>
      </c>
      <c r="K466" s="234" t="s">
        <v>1</v>
      </c>
      <c r="L466" s="234">
        <v>50000</v>
      </c>
      <c r="M466" s="238">
        <v>44269</v>
      </c>
      <c r="N466" s="237">
        <v>20</v>
      </c>
      <c r="O466" s="239">
        <v>0.03</v>
      </c>
      <c r="P466" s="240">
        <v>58101.265822784808</v>
      </c>
    </row>
    <row r="467" spans="1:16" ht="11.25" customHeight="1" x14ac:dyDescent="0.25">
      <c r="A467" s="27"/>
      <c r="B467" s="232">
        <v>1294</v>
      </c>
      <c r="C467" s="233" t="s">
        <v>643</v>
      </c>
      <c r="D467" s="234" t="s">
        <v>266</v>
      </c>
      <c r="E467" s="234" t="s">
        <v>57</v>
      </c>
      <c r="F467" s="235" t="s">
        <v>58</v>
      </c>
      <c r="G467" s="234" t="s">
        <v>59</v>
      </c>
      <c r="H467" s="236" t="s">
        <v>370</v>
      </c>
      <c r="I467" s="237">
        <v>1</v>
      </c>
      <c r="J467" s="234" t="s">
        <v>57</v>
      </c>
      <c r="K467" s="234" t="s">
        <v>1</v>
      </c>
      <c r="L467" s="234">
        <v>33618.949999999997</v>
      </c>
      <c r="M467" s="238">
        <v>44046</v>
      </c>
      <c r="N467" s="237">
        <v>5</v>
      </c>
      <c r="O467" s="239" t="s">
        <v>58</v>
      </c>
      <c r="P467" s="240">
        <v>40360.326198779418</v>
      </c>
    </row>
    <row r="468" spans="1:16" ht="11.25" customHeight="1" x14ac:dyDescent="0.25">
      <c r="A468" s="27"/>
      <c r="B468" s="232">
        <v>1295</v>
      </c>
      <c r="C468" s="233" t="s">
        <v>644</v>
      </c>
      <c r="D468" s="234" t="s">
        <v>222</v>
      </c>
      <c r="E468" s="234" t="s">
        <v>57</v>
      </c>
      <c r="F468" s="235" t="s">
        <v>57</v>
      </c>
      <c r="G468" s="234" t="s">
        <v>59</v>
      </c>
      <c r="H468" s="236" t="s">
        <v>370</v>
      </c>
      <c r="I468" s="237">
        <v>1</v>
      </c>
      <c r="J468" s="234" t="s">
        <v>57</v>
      </c>
      <c r="K468" s="234" t="s">
        <v>1</v>
      </c>
      <c r="L468" s="234">
        <v>13439.16</v>
      </c>
      <c r="M468" s="238">
        <v>44564</v>
      </c>
      <c r="N468" s="237">
        <v>5</v>
      </c>
      <c r="O468" s="239">
        <v>0.03</v>
      </c>
      <c r="P468" s="240">
        <v>15218.522467105262</v>
      </c>
    </row>
    <row r="469" spans="1:16" ht="11.25" customHeight="1" x14ac:dyDescent="0.25">
      <c r="A469" s="27"/>
      <c r="B469" s="232">
        <v>1296</v>
      </c>
      <c r="C469" s="233" t="s">
        <v>645</v>
      </c>
      <c r="D469" s="234" t="s">
        <v>222</v>
      </c>
      <c r="E469" s="234" t="s">
        <v>57</v>
      </c>
      <c r="F469" s="235" t="s">
        <v>58</v>
      </c>
      <c r="G469" s="234" t="s">
        <v>58</v>
      </c>
      <c r="H469" s="236" t="s">
        <v>370</v>
      </c>
      <c r="I469" s="237">
        <v>1</v>
      </c>
      <c r="J469" s="234" t="s">
        <v>57</v>
      </c>
      <c r="K469" s="234" t="s">
        <v>1</v>
      </c>
      <c r="L469" s="234">
        <v>28728.92</v>
      </c>
      <c r="M469" s="238">
        <v>44212</v>
      </c>
      <c r="N469" s="237">
        <v>5</v>
      </c>
      <c r="O469" s="239" t="s">
        <v>58</v>
      </c>
      <c r="P469" s="240">
        <v>33525.188847457619</v>
      </c>
    </row>
    <row r="470" spans="1:16" ht="11.25" customHeight="1" x14ac:dyDescent="0.25">
      <c r="A470" s="27"/>
      <c r="B470" s="232">
        <v>1299</v>
      </c>
      <c r="C470" s="233" t="s">
        <v>646</v>
      </c>
      <c r="D470" s="234" t="s">
        <v>135</v>
      </c>
      <c r="E470" s="234" t="s">
        <v>57</v>
      </c>
      <c r="F470" s="235" t="s">
        <v>59</v>
      </c>
      <c r="G470" s="234" t="s">
        <v>57</v>
      </c>
      <c r="H470" s="236" t="s">
        <v>370</v>
      </c>
      <c r="I470" s="237">
        <v>1</v>
      </c>
      <c r="J470" s="234" t="s">
        <v>57</v>
      </c>
      <c r="K470" s="234" t="s">
        <v>8</v>
      </c>
      <c r="L470" s="234">
        <v>39392.81</v>
      </c>
      <c r="M470" s="238">
        <v>44531</v>
      </c>
      <c r="N470" s="237">
        <v>5</v>
      </c>
      <c r="O470" s="239">
        <v>0.03</v>
      </c>
      <c r="P470" s="240">
        <v>44608.469876644733</v>
      </c>
    </row>
    <row r="471" spans="1:16" ht="11.25" customHeight="1" x14ac:dyDescent="0.25">
      <c r="A471" s="27"/>
      <c r="B471" s="232">
        <v>1300</v>
      </c>
      <c r="C471" s="233" t="s">
        <v>647</v>
      </c>
      <c r="D471" s="234" t="s">
        <v>135</v>
      </c>
      <c r="E471" s="234" t="s">
        <v>57</v>
      </c>
      <c r="F471" s="235" t="s">
        <v>59</v>
      </c>
      <c r="G471" s="234" t="s">
        <v>57</v>
      </c>
      <c r="H471" s="236" t="s">
        <v>370</v>
      </c>
      <c r="I471" s="237">
        <v>1</v>
      </c>
      <c r="J471" s="234" t="s">
        <v>57</v>
      </c>
      <c r="K471" s="234" t="s">
        <v>8</v>
      </c>
      <c r="L471" s="234">
        <v>44618.73</v>
      </c>
      <c r="M471" s="238">
        <v>44531</v>
      </c>
      <c r="N471" s="237">
        <v>5</v>
      </c>
      <c r="O471" s="239">
        <v>0.05</v>
      </c>
      <c r="P471" s="240">
        <v>50526.308560855265</v>
      </c>
    </row>
    <row r="472" spans="1:16" ht="11.25" customHeight="1" x14ac:dyDescent="0.25">
      <c r="A472" s="27"/>
      <c r="B472" s="232">
        <v>3003</v>
      </c>
      <c r="C472" s="233" t="s">
        <v>648</v>
      </c>
      <c r="D472" s="234" t="s">
        <v>164</v>
      </c>
      <c r="E472" s="234" t="s">
        <v>57</v>
      </c>
      <c r="F472" s="235" t="s">
        <v>58</v>
      </c>
      <c r="G472" s="234" t="s">
        <v>57</v>
      </c>
      <c r="H472" s="236" t="s">
        <v>370</v>
      </c>
      <c r="I472" s="237">
        <v>1</v>
      </c>
      <c r="J472" s="234" t="s">
        <v>57</v>
      </c>
      <c r="K472" s="234" t="s">
        <v>2</v>
      </c>
      <c r="L472" s="234">
        <v>1104.08</v>
      </c>
      <c r="M472" s="238">
        <v>44378</v>
      </c>
      <c r="N472" s="237">
        <v>5</v>
      </c>
      <c r="O472" s="239">
        <v>0.02</v>
      </c>
      <c r="P472" s="240">
        <v>1273.2982914572863</v>
      </c>
    </row>
    <row r="473" spans="1:16" ht="11.25" customHeight="1" x14ac:dyDescent="0.25">
      <c r="A473" s="27"/>
      <c r="B473" s="232">
        <v>3004</v>
      </c>
      <c r="C473" s="233" t="s">
        <v>649</v>
      </c>
      <c r="D473" s="234" t="s">
        <v>196</v>
      </c>
      <c r="E473" s="234" t="s">
        <v>57</v>
      </c>
      <c r="F473" s="235" t="s">
        <v>59</v>
      </c>
      <c r="G473" s="234" t="s">
        <v>57</v>
      </c>
      <c r="H473" s="236" t="s">
        <v>370</v>
      </c>
      <c r="I473" s="237">
        <v>1</v>
      </c>
      <c r="J473" s="234" t="s">
        <v>57</v>
      </c>
      <c r="K473" s="234" t="s">
        <v>2</v>
      </c>
      <c r="L473" s="234">
        <v>11841.95</v>
      </c>
      <c r="M473" s="238">
        <v>44378</v>
      </c>
      <c r="N473" s="237">
        <v>5</v>
      </c>
      <c r="O473" s="239">
        <v>0.04</v>
      </c>
      <c r="P473" s="240">
        <v>13656.922236180904</v>
      </c>
    </row>
    <row r="474" spans="1:16" ht="11.25" customHeight="1" x14ac:dyDescent="0.25">
      <c r="A474" s="27"/>
      <c r="B474" s="232">
        <v>3005</v>
      </c>
      <c r="C474" s="233" t="s">
        <v>650</v>
      </c>
      <c r="D474" s="234" t="s">
        <v>99</v>
      </c>
      <c r="E474" s="234" t="s">
        <v>57</v>
      </c>
      <c r="F474" s="235" t="s">
        <v>59</v>
      </c>
      <c r="G474" s="234" t="s">
        <v>57</v>
      </c>
      <c r="H474" s="236" t="s">
        <v>370</v>
      </c>
      <c r="I474" s="237">
        <v>1</v>
      </c>
      <c r="J474" s="234" t="s">
        <v>57</v>
      </c>
      <c r="K474" s="234" t="s">
        <v>2</v>
      </c>
      <c r="L474" s="234">
        <v>12380.6</v>
      </c>
      <c r="M474" s="238">
        <v>44679</v>
      </c>
      <c r="N474" s="237">
        <v>5</v>
      </c>
      <c r="O474" s="239">
        <v>0.03</v>
      </c>
      <c r="P474" s="240">
        <v>13781.799676637023</v>
      </c>
    </row>
    <row r="475" spans="1:16" ht="11.25" customHeight="1" x14ac:dyDescent="0.25">
      <c r="A475" s="27"/>
      <c r="B475" s="232">
        <v>3006</v>
      </c>
      <c r="C475" s="233" t="s">
        <v>651</v>
      </c>
      <c r="D475" s="234" t="s">
        <v>60</v>
      </c>
      <c r="E475" s="234" t="s">
        <v>57</v>
      </c>
      <c r="F475" s="235" t="s">
        <v>59</v>
      </c>
      <c r="G475" s="234" t="s">
        <v>57</v>
      </c>
      <c r="H475" s="236" t="s">
        <v>370</v>
      </c>
      <c r="I475" s="237">
        <v>1</v>
      </c>
      <c r="J475" s="234" t="s">
        <v>57</v>
      </c>
      <c r="K475" s="234" t="s">
        <v>0</v>
      </c>
      <c r="L475" s="234">
        <v>10240.68</v>
      </c>
      <c r="M475" s="238">
        <v>44501</v>
      </c>
      <c r="N475" s="237">
        <v>5</v>
      </c>
      <c r="O475" s="239">
        <v>2.5000000000000001E-2</v>
      </c>
      <c r="P475" s="240">
        <v>11731.627587354409</v>
      </c>
    </row>
    <row r="476" spans="1:16" ht="11.25" customHeight="1" x14ac:dyDescent="0.25">
      <c r="A476" s="27"/>
      <c r="B476" s="232">
        <v>3007</v>
      </c>
      <c r="C476" s="233" t="s">
        <v>652</v>
      </c>
      <c r="D476" s="234" t="s">
        <v>55</v>
      </c>
      <c r="E476" s="234" t="s">
        <v>57</v>
      </c>
      <c r="F476" s="235" t="s">
        <v>58</v>
      </c>
      <c r="G476" s="234" t="s">
        <v>57</v>
      </c>
      <c r="H476" s="236" t="s">
        <v>370</v>
      </c>
      <c r="I476" s="237">
        <v>1</v>
      </c>
      <c r="J476" s="234" t="s">
        <v>57</v>
      </c>
      <c r="K476" s="234" t="s">
        <v>0</v>
      </c>
      <c r="L476" s="234">
        <v>20158.755000000001</v>
      </c>
      <c r="M476" s="238">
        <v>44470</v>
      </c>
      <c r="N476" s="237">
        <v>5</v>
      </c>
      <c r="O476" s="239">
        <v>0.03</v>
      </c>
      <c r="P476" s="240">
        <v>23093.681892678866</v>
      </c>
    </row>
    <row r="477" spans="1:16" ht="11.25" customHeight="1" x14ac:dyDescent="0.25">
      <c r="A477" s="27"/>
      <c r="B477" s="232">
        <v>3008</v>
      </c>
      <c r="C477" s="233" t="s">
        <v>653</v>
      </c>
      <c r="D477" s="234" t="s">
        <v>80</v>
      </c>
      <c r="E477" s="234" t="s">
        <v>57</v>
      </c>
      <c r="F477" s="235" t="s">
        <v>59</v>
      </c>
      <c r="G477" s="234" t="s">
        <v>57</v>
      </c>
      <c r="H477" s="236" t="s">
        <v>370</v>
      </c>
      <c r="I477" s="237">
        <v>1</v>
      </c>
      <c r="J477" s="234" t="s">
        <v>57</v>
      </c>
      <c r="K477" s="234" t="s">
        <v>0</v>
      </c>
      <c r="L477" s="234">
        <v>12800.85</v>
      </c>
      <c r="M477" s="238">
        <v>44166</v>
      </c>
      <c r="N477" s="237">
        <v>5</v>
      </c>
      <c r="O477" s="239">
        <v>2.5000000000000001E-2</v>
      </c>
      <c r="P477" s="240">
        <v>14937.941059322033</v>
      </c>
    </row>
    <row r="478" spans="1:16" ht="11.25" customHeight="1" x14ac:dyDescent="0.25">
      <c r="A478" s="27"/>
      <c r="B478" s="232">
        <v>3009</v>
      </c>
      <c r="C478" s="233" t="s">
        <v>654</v>
      </c>
      <c r="D478" s="234" t="s">
        <v>180</v>
      </c>
      <c r="E478" s="234" t="s">
        <v>57</v>
      </c>
      <c r="F478" s="235" t="s">
        <v>58</v>
      </c>
      <c r="G478" s="234" t="s">
        <v>57</v>
      </c>
      <c r="H478" s="236" t="s">
        <v>370</v>
      </c>
      <c r="I478" s="237">
        <v>1</v>
      </c>
      <c r="J478" s="234" t="s">
        <v>57</v>
      </c>
      <c r="K478" s="234" t="s">
        <v>2</v>
      </c>
      <c r="L478" s="234">
        <v>2298.27</v>
      </c>
      <c r="M478" s="238">
        <v>44378</v>
      </c>
      <c r="N478" s="237">
        <v>5</v>
      </c>
      <c r="O478" s="239">
        <v>0</v>
      </c>
      <c r="P478" s="240">
        <v>2650.5174120603015</v>
      </c>
    </row>
    <row r="479" spans="1:16" ht="11.25" customHeight="1" x14ac:dyDescent="0.25">
      <c r="A479" s="27"/>
      <c r="B479" s="232">
        <v>3010</v>
      </c>
      <c r="C479" s="233" t="s">
        <v>655</v>
      </c>
      <c r="D479" s="234" t="s">
        <v>100</v>
      </c>
      <c r="E479" s="234" t="s">
        <v>57</v>
      </c>
      <c r="F479" s="235" t="s">
        <v>59</v>
      </c>
      <c r="G479" s="234" t="s">
        <v>57</v>
      </c>
      <c r="H479" s="236" t="s">
        <v>370</v>
      </c>
      <c r="I479" s="237">
        <v>1</v>
      </c>
      <c r="J479" s="234" t="s">
        <v>57</v>
      </c>
      <c r="K479" s="234" t="s">
        <v>0</v>
      </c>
      <c r="L479" s="234">
        <v>17389.11</v>
      </c>
      <c r="M479" s="238">
        <v>44075</v>
      </c>
      <c r="N479" s="237">
        <v>5</v>
      </c>
      <c r="O479" s="239">
        <v>0.03</v>
      </c>
      <c r="P479" s="240">
        <v>20500.688758561646</v>
      </c>
    </row>
    <row r="480" spans="1:16" ht="11.25" customHeight="1" x14ac:dyDescent="0.25">
      <c r="A480" s="27"/>
      <c r="B480" s="232">
        <v>3011</v>
      </c>
      <c r="C480" s="233" t="s">
        <v>656</v>
      </c>
      <c r="D480" s="234" t="s">
        <v>312</v>
      </c>
      <c r="E480" s="234" t="s">
        <v>57</v>
      </c>
      <c r="F480" s="235" t="s">
        <v>59</v>
      </c>
      <c r="G480" s="234" t="s">
        <v>57</v>
      </c>
      <c r="H480" s="236" t="s">
        <v>370</v>
      </c>
      <c r="I480" s="237">
        <v>1</v>
      </c>
      <c r="J480" s="234" t="s">
        <v>57</v>
      </c>
      <c r="K480" s="234" t="s">
        <v>0</v>
      </c>
      <c r="L480" s="234">
        <v>28505.66</v>
      </c>
      <c r="M480" s="238">
        <v>44317</v>
      </c>
      <c r="N480" s="237">
        <v>5</v>
      </c>
      <c r="O480" s="239">
        <v>0.05</v>
      </c>
      <c r="P480" s="240">
        <v>33124.298582278483</v>
      </c>
    </row>
    <row r="481" spans="1:16" ht="11.25" customHeight="1" x14ac:dyDescent="0.25">
      <c r="A481" s="27"/>
      <c r="B481" s="232">
        <v>3014</v>
      </c>
      <c r="C481" s="233" t="s">
        <v>657</v>
      </c>
      <c r="D481" s="234" t="s">
        <v>233</v>
      </c>
      <c r="E481" s="234" t="s">
        <v>57</v>
      </c>
      <c r="F481" s="235" t="s">
        <v>59</v>
      </c>
      <c r="G481" s="234" t="s">
        <v>57</v>
      </c>
      <c r="H481" s="236" t="s">
        <v>370</v>
      </c>
      <c r="I481" s="237">
        <v>1</v>
      </c>
      <c r="J481" s="234" t="s">
        <v>57</v>
      </c>
      <c r="K481" s="234" t="s">
        <v>2</v>
      </c>
      <c r="L481" s="234">
        <v>7500</v>
      </c>
      <c r="M481" s="238">
        <v>44593</v>
      </c>
      <c r="N481" s="237">
        <v>5</v>
      </c>
      <c r="O481" s="239">
        <v>0.03</v>
      </c>
      <c r="P481" s="240">
        <v>8493.0098684210534</v>
      </c>
    </row>
    <row r="482" spans="1:16" ht="11.25" customHeight="1" x14ac:dyDescent="0.25">
      <c r="A482" s="27"/>
      <c r="B482" s="232">
        <v>3015</v>
      </c>
      <c r="C482" s="233" t="s">
        <v>658</v>
      </c>
      <c r="D482" s="234" t="s">
        <v>68</v>
      </c>
      <c r="E482" s="234" t="s">
        <v>57</v>
      </c>
      <c r="F482" s="235" t="s">
        <v>58</v>
      </c>
      <c r="G482" s="234" t="s">
        <v>57</v>
      </c>
      <c r="H482" s="236" t="s">
        <v>370</v>
      </c>
      <c r="I482" s="237">
        <v>1</v>
      </c>
      <c r="J482" s="234" t="s">
        <v>57</v>
      </c>
      <c r="K482" s="234" t="s">
        <v>0</v>
      </c>
      <c r="L482" s="234">
        <v>13439.16</v>
      </c>
      <c r="M482" s="238">
        <v>44256</v>
      </c>
      <c r="N482" s="237">
        <v>5</v>
      </c>
      <c r="O482" s="239">
        <v>0.03</v>
      </c>
      <c r="P482" s="240">
        <v>15616.644151898734</v>
      </c>
    </row>
    <row r="483" spans="1:16" ht="11.25" customHeight="1" x14ac:dyDescent="0.25">
      <c r="A483" s="27"/>
      <c r="B483" s="232">
        <v>3016</v>
      </c>
      <c r="C483" s="233" t="s">
        <v>659</v>
      </c>
      <c r="D483" s="234" t="s">
        <v>140</v>
      </c>
      <c r="E483" s="234" t="s">
        <v>57</v>
      </c>
      <c r="F483" s="235" t="s">
        <v>58</v>
      </c>
      <c r="G483" s="234" t="s">
        <v>57</v>
      </c>
      <c r="H483" s="236" t="s">
        <v>370</v>
      </c>
      <c r="I483" s="237">
        <v>1</v>
      </c>
      <c r="J483" s="234" t="s">
        <v>57</v>
      </c>
      <c r="K483" s="234" t="s">
        <v>0</v>
      </c>
      <c r="L483" s="234">
        <v>28981.85</v>
      </c>
      <c r="M483" s="238">
        <v>44983</v>
      </c>
      <c r="N483" s="237">
        <v>5</v>
      </c>
      <c r="O483" s="239">
        <v>0.03</v>
      </c>
      <c r="P483" s="240">
        <v>30487.400649350642</v>
      </c>
    </row>
    <row r="484" spans="1:16" ht="11.25" customHeight="1" x14ac:dyDescent="0.25">
      <c r="A484" s="27"/>
      <c r="B484" s="232">
        <v>3017</v>
      </c>
      <c r="C484" s="233" t="s">
        <v>660</v>
      </c>
      <c r="D484" s="234" t="s">
        <v>300</v>
      </c>
      <c r="E484" s="234" t="s">
        <v>57</v>
      </c>
      <c r="F484" s="235" t="s">
        <v>58</v>
      </c>
      <c r="G484" s="234" t="s">
        <v>57</v>
      </c>
      <c r="H484" s="236" t="s">
        <v>370</v>
      </c>
      <c r="I484" s="237">
        <v>1</v>
      </c>
      <c r="J484" s="234" t="s">
        <v>57</v>
      </c>
      <c r="K484" s="234" t="s">
        <v>2</v>
      </c>
      <c r="L484" s="234">
        <v>10810.43</v>
      </c>
      <c r="M484" s="238">
        <v>44118</v>
      </c>
      <c r="N484" s="237">
        <v>5</v>
      </c>
      <c r="O484" s="239">
        <v>0.05</v>
      </c>
      <c r="P484" s="240">
        <v>12744.830573630137</v>
      </c>
    </row>
    <row r="485" spans="1:16" ht="11.25" customHeight="1" x14ac:dyDescent="0.25">
      <c r="A485" s="27"/>
      <c r="B485" s="232">
        <v>3018</v>
      </c>
      <c r="C485" s="233" t="s">
        <v>661</v>
      </c>
      <c r="D485" s="234" t="s">
        <v>197</v>
      </c>
      <c r="E485" s="234" t="s">
        <v>57</v>
      </c>
      <c r="F485" s="235" t="s">
        <v>58</v>
      </c>
      <c r="G485" s="234" t="s">
        <v>57</v>
      </c>
      <c r="H485" s="236" t="s">
        <v>370</v>
      </c>
      <c r="I485" s="237">
        <v>1</v>
      </c>
      <c r="J485" s="234" t="s">
        <v>57</v>
      </c>
      <c r="K485" s="234" t="s">
        <v>2</v>
      </c>
      <c r="L485" s="234">
        <v>10751.33</v>
      </c>
      <c r="M485" s="238">
        <v>44235</v>
      </c>
      <c r="N485" s="237">
        <v>5</v>
      </c>
      <c r="O485" s="239">
        <v>0.03</v>
      </c>
      <c r="P485" s="240">
        <v>12546.255432203388</v>
      </c>
    </row>
    <row r="486" spans="1:16" ht="11.25" customHeight="1" x14ac:dyDescent="0.25">
      <c r="A486" s="27"/>
      <c r="B486" s="232">
        <v>3021</v>
      </c>
      <c r="C486" s="233" t="s">
        <v>662</v>
      </c>
      <c r="D486" s="234" t="s">
        <v>663</v>
      </c>
      <c r="E486" s="234" t="s">
        <v>57</v>
      </c>
      <c r="F486" s="235" t="s">
        <v>58</v>
      </c>
      <c r="G486" s="234" t="s">
        <v>57</v>
      </c>
      <c r="H486" s="236" t="s">
        <v>370</v>
      </c>
      <c r="I486" s="237">
        <v>1</v>
      </c>
      <c r="J486" s="234" t="s">
        <v>57</v>
      </c>
      <c r="K486" s="234" t="s">
        <v>2</v>
      </c>
      <c r="L486" s="234">
        <v>10433.469999999999</v>
      </c>
      <c r="M486" s="238">
        <v>44378</v>
      </c>
      <c r="N486" s="237">
        <v>5</v>
      </c>
      <c r="O486" s="239">
        <v>0.03</v>
      </c>
      <c r="P486" s="240">
        <v>12032.569673366832</v>
      </c>
    </row>
    <row r="487" spans="1:16" ht="11.25" customHeight="1" x14ac:dyDescent="0.25">
      <c r="A487" s="27"/>
      <c r="B487" s="232">
        <v>3022</v>
      </c>
      <c r="C487" s="233" t="s">
        <v>664</v>
      </c>
      <c r="D487" s="234" t="s">
        <v>186</v>
      </c>
      <c r="E487" s="234" t="s">
        <v>57</v>
      </c>
      <c r="F487" s="235" t="s">
        <v>58</v>
      </c>
      <c r="G487" s="234" t="s">
        <v>57</v>
      </c>
      <c r="H487" s="236" t="s">
        <v>370</v>
      </c>
      <c r="I487" s="237">
        <v>1</v>
      </c>
      <c r="J487" s="234" t="s">
        <v>57</v>
      </c>
      <c r="K487" s="234" t="s">
        <v>0</v>
      </c>
      <c r="L487" s="234">
        <v>993.67</v>
      </c>
      <c r="M487" s="238">
        <v>44378</v>
      </c>
      <c r="N487" s="237">
        <v>5</v>
      </c>
      <c r="O487" s="239">
        <v>0.02</v>
      </c>
      <c r="P487" s="240">
        <v>1145.9661557788943</v>
      </c>
    </row>
    <row r="488" spans="1:16" ht="11.25" customHeight="1" x14ac:dyDescent="0.25">
      <c r="A488" s="27"/>
      <c r="B488" s="232">
        <v>3023</v>
      </c>
      <c r="C488" s="233" t="s">
        <v>665</v>
      </c>
      <c r="D488" s="234" t="s">
        <v>92</v>
      </c>
      <c r="E488" s="234" t="s">
        <v>57</v>
      </c>
      <c r="F488" s="235" t="s">
        <v>58</v>
      </c>
      <c r="G488" s="234" t="s">
        <v>57</v>
      </c>
      <c r="H488" s="236" t="s">
        <v>370</v>
      </c>
      <c r="I488" s="237">
        <v>1</v>
      </c>
      <c r="J488" s="234" t="s">
        <v>57</v>
      </c>
      <c r="K488" s="234" t="s">
        <v>0</v>
      </c>
      <c r="L488" s="234">
        <v>20789.28</v>
      </c>
      <c r="M488" s="238">
        <v>44042</v>
      </c>
      <c r="N488" s="237">
        <v>5</v>
      </c>
      <c r="O488" s="239">
        <v>0.05</v>
      </c>
      <c r="P488" s="240">
        <v>24958.010950305143</v>
      </c>
    </row>
    <row r="489" spans="1:16" ht="11.25" customHeight="1" x14ac:dyDescent="0.25">
      <c r="A489" s="27"/>
      <c r="B489" s="232">
        <v>3024</v>
      </c>
      <c r="C489" s="233" t="s">
        <v>666</v>
      </c>
      <c r="D489" s="234" t="s">
        <v>102</v>
      </c>
      <c r="E489" s="234" t="s">
        <v>57</v>
      </c>
      <c r="F489" s="235" t="s">
        <v>59</v>
      </c>
      <c r="G489" s="234" t="s">
        <v>57</v>
      </c>
      <c r="H489" s="236" t="s">
        <v>370</v>
      </c>
      <c r="I489" s="237">
        <v>1</v>
      </c>
      <c r="J489" s="234" t="s">
        <v>57</v>
      </c>
      <c r="K489" s="234" t="s">
        <v>2</v>
      </c>
      <c r="L489" s="234">
        <v>11314.08</v>
      </c>
      <c r="M489" s="238">
        <v>44531</v>
      </c>
      <c r="N489" s="237">
        <v>5</v>
      </c>
      <c r="O489" s="239">
        <v>2.5000000000000001E-2</v>
      </c>
      <c r="P489" s="240">
        <v>12812.079078947369</v>
      </c>
    </row>
    <row r="490" spans="1:16" ht="11.25" customHeight="1" x14ac:dyDescent="0.25">
      <c r="A490" s="27"/>
      <c r="B490" s="232">
        <v>3025</v>
      </c>
      <c r="C490" s="233" t="s">
        <v>667</v>
      </c>
      <c r="D490" s="234" t="s">
        <v>374</v>
      </c>
      <c r="E490" s="234" t="s">
        <v>57</v>
      </c>
      <c r="F490" s="235" t="s">
        <v>58</v>
      </c>
      <c r="G490" s="234" t="s">
        <v>57</v>
      </c>
      <c r="H490" s="236" t="s">
        <v>370</v>
      </c>
      <c r="I490" s="237">
        <v>1</v>
      </c>
      <c r="J490" s="234" t="s">
        <v>57</v>
      </c>
      <c r="K490" s="234" t="s">
        <v>2</v>
      </c>
      <c r="L490" s="234">
        <v>607.24</v>
      </c>
      <c r="M490" s="238">
        <v>44378</v>
      </c>
      <c r="N490" s="237">
        <v>5</v>
      </c>
      <c r="O490" s="239">
        <v>0.02</v>
      </c>
      <c r="P490" s="240">
        <v>700.30944723618086</v>
      </c>
    </row>
    <row r="491" spans="1:16" ht="11.25" customHeight="1" x14ac:dyDescent="0.25">
      <c r="A491" s="27"/>
      <c r="B491" s="232">
        <v>3029</v>
      </c>
      <c r="C491" s="233" t="s">
        <v>668</v>
      </c>
      <c r="D491" s="234" t="s">
        <v>304</v>
      </c>
      <c r="E491" s="234" t="s">
        <v>57</v>
      </c>
      <c r="F491" s="235" t="s">
        <v>59</v>
      </c>
      <c r="G491" s="234" t="s">
        <v>57</v>
      </c>
      <c r="H491" s="236" t="s">
        <v>370</v>
      </c>
      <c r="I491" s="237">
        <v>1</v>
      </c>
      <c r="J491" s="234" t="s">
        <v>57</v>
      </c>
      <c r="K491" s="234" t="s">
        <v>0</v>
      </c>
      <c r="L491" s="234">
        <v>14802.44</v>
      </c>
      <c r="M491" s="238">
        <v>44607</v>
      </c>
      <c r="N491" s="237">
        <v>5</v>
      </c>
      <c r="O491" s="239">
        <v>0.04</v>
      </c>
      <c r="P491" s="240">
        <v>16762.302532894737</v>
      </c>
    </row>
    <row r="492" spans="1:16" ht="11.25" customHeight="1" x14ac:dyDescent="0.25">
      <c r="A492" s="27"/>
      <c r="B492" s="232">
        <v>3030</v>
      </c>
      <c r="C492" s="233" t="s">
        <v>669</v>
      </c>
      <c r="D492" s="234" t="s">
        <v>144</v>
      </c>
      <c r="E492" s="234" t="s">
        <v>57</v>
      </c>
      <c r="F492" s="235" t="s">
        <v>58</v>
      </c>
      <c r="G492" s="234" t="s">
        <v>57</v>
      </c>
      <c r="H492" s="236" t="s">
        <v>370</v>
      </c>
      <c r="I492" s="237">
        <v>1</v>
      </c>
      <c r="J492" s="234" t="s">
        <v>57</v>
      </c>
      <c r="K492" s="234" t="s">
        <v>2</v>
      </c>
      <c r="L492" s="234">
        <v>14021.71</v>
      </c>
      <c r="M492" s="238">
        <v>47665</v>
      </c>
      <c r="N492" s="237">
        <v>5</v>
      </c>
      <c r="O492" s="239">
        <v>0.03</v>
      </c>
      <c r="P492" s="240">
        <v>11464.487534645954</v>
      </c>
    </row>
    <row r="493" spans="1:16" ht="11.25" customHeight="1" x14ac:dyDescent="0.25">
      <c r="A493" s="27"/>
      <c r="B493" s="232">
        <v>3032</v>
      </c>
      <c r="C493" s="233" t="s">
        <v>670</v>
      </c>
      <c r="D493" s="234" t="s">
        <v>243</v>
      </c>
      <c r="E493" s="234" t="s">
        <v>57</v>
      </c>
      <c r="F493" s="235" t="s">
        <v>59</v>
      </c>
      <c r="G493" s="234" t="s">
        <v>57</v>
      </c>
      <c r="H493" s="236" t="s">
        <v>370</v>
      </c>
      <c r="I493" s="237">
        <v>1</v>
      </c>
      <c r="J493" s="234" t="s">
        <v>57</v>
      </c>
      <c r="K493" s="234" t="s">
        <v>0</v>
      </c>
      <c r="L493" s="234">
        <v>12572.01</v>
      </c>
      <c r="M493" s="238">
        <v>44378</v>
      </c>
      <c r="N493" s="237">
        <v>5</v>
      </c>
      <c r="O493" s="239">
        <v>0.03</v>
      </c>
      <c r="P493" s="240">
        <v>14498.875854271357</v>
      </c>
    </row>
    <row r="494" spans="1:16" ht="11.25" customHeight="1" x14ac:dyDescent="0.25">
      <c r="A494" s="27"/>
      <c r="B494" s="232">
        <v>3034</v>
      </c>
      <c r="C494" s="233" t="s">
        <v>671</v>
      </c>
      <c r="D494" s="234" t="s">
        <v>122</v>
      </c>
      <c r="E494" s="234" t="s">
        <v>57</v>
      </c>
      <c r="F494" s="235" t="s">
        <v>59</v>
      </c>
      <c r="G494" s="234" t="s">
        <v>57</v>
      </c>
      <c r="H494" s="236" t="s">
        <v>370</v>
      </c>
      <c r="I494" s="237">
        <v>1</v>
      </c>
      <c r="J494" s="234" t="s">
        <v>57</v>
      </c>
      <c r="K494" s="234" t="s">
        <v>2</v>
      </c>
      <c r="L494" s="234">
        <v>13439.16</v>
      </c>
      <c r="M494" s="238">
        <v>44531</v>
      </c>
      <c r="N494" s="237">
        <v>5</v>
      </c>
      <c r="O494" s="239">
        <v>0.03</v>
      </c>
      <c r="P494" s="240">
        <v>15218.522467105262</v>
      </c>
    </row>
    <row r="495" spans="1:16" ht="11.25" customHeight="1" x14ac:dyDescent="0.25">
      <c r="A495" s="27"/>
      <c r="B495" s="232">
        <v>3035</v>
      </c>
      <c r="C495" s="233" t="s">
        <v>672</v>
      </c>
      <c r="D495" s="234" t="s">
        <v>127</v>
      </c>
      <c r="E495" s="234" t="s">
        <v>57</v>
      </c>
      <c r="F495" s="235" t="s">
        <v>59</v>
      </c>
      <c r="G495" s="234" t="s">
        <v>57</v>
      </c>
      <c r="H495" s="236">
        <v>1</v>
      </c>
      <c r="I495" s="237">
        <v>0</v>
      </c>
      <c r="J495" s="234" t="s">
        <v>57</v>
      </c>
      <c r="K495" s="234" t="s">
        <v>2</v>
      </c>
      <c r="L495" s="234">
        <v>18858.12</v>
      </c>
      <c r="M495" s="238">
        <v>44805</v>
      </c>
      <c r="N495" s="237">
        <v>5</v>
      </c>
      <c r="O495" s="239">
        <v>0.04</v>
      </c>
      <c r="P495" s="240">
        <v>20192.55928460342</v>
      </c>
    </row>
    <row r="496" spans="1:16" ht="11.25" customHeight="1" x14ac:dyDescent="0.25">
      <c r="A496" s="27"/>
      <c r="B496" s="232">
        <v>3036</v>
      </c>
      <c r="C496" s="233" t="s">
        <v>673</v>
      </c>
      <c r="D496" s="234" t="s">
        <v>576</v>
      </c>
      <c r="E496" s="234" t="s">
        <v>57</v>
      </c>
      <c r="F496" s="235" t="s">
        <v>59</v>
      </c>
      <c r="G496" s="234" t="s">
        <v>57</v>
      </c>
      <c r="H496" s="236" t="s">
        <v>370</v>
      </c>
      <c r="I496" s="237">
        <v>1</v>
      </c>
      <c r="J496" s="234" t="s">
        <v>57</v>
      </c>
      <c r="K496" s="234" t="s">
        <v>2</v>
      </c>
      <c r="L496" s="234">
        <v>3612.22</v>
      </c>
      <c r="M496" s="238">
        <v>44896</v>
      </c>
      <c r="N496" s="237">
        <v>5</v>
      </c>
      <c r="O496" s="239">
        <v>0.03</v>
      </c>
      <c r="P496" s="240">
        <v>3799.8677922077914</v>
      </c>
    </row>
    <row r="497" spans="1:16" ht="11.25" customHeight="1" x14ac:dyDescent="0.25">
      <c r="A497" s="27"/>
      <c r="B497" s="232">
        <v>3038</v>
      </c>
      <c r="C497" s="233" t="s">
        <v>674</v>
      </c>
      <c r="D497" s="234" t="s">
        <v>87</v>
      </c>
      <c r="E497" s="234" t="s">
        <v>57</v>
      </c>
      <c r="F497" s="235" t="s">
        <v>58</v>
      </c>
      <c r="G497" s="234" t="s">
        <v>57</v>
      </c>
      <c r="H497" s="236" t="s">
        <v>370</v>
      </c>
      <c r="I497" s="237">
        <v>1</v>
      </c>
      <c r="J497" s="234" t="s">
        <v>57</v>
      </c>
      <c r="K497" s="234" t="s">
        <v>2</v>
      </c>
      <c r="L497" s="234">
        <v>13911.29</v>
      </c>
      <c r="M497" s="238">
        <v>45032</v>
      </c>
      <c r="N497" s="237">
        <v>5</v>
      </c>
      <c r="O497" s="239">
        <v>0.03</v>
      </c>
      <c r="P497" s="240">
        <v>14435.453149962323</v>
      </c>
    </row>
    <row r="498" spans="1:16" ht="11.25" customHeight="1" x14ac:dyDescent="0.25">
      <c r="A498" s="27"/>
      <c r="B498" s="232">
        <v>3040</v>
      </c>
      <c r="C498" s="233" t="s">
        <v>675</v>
      </c>
      <c r="D498" s="234" t="s">
        <v>321</v>
      </c>
      <c r="E498" s="234" t="s">
        <v>57</v>
      </c>
      <c r="F498" s="235" t="s">
        <v>58</v>
      </c>
      <c r="G498" s="234" t="s">
        <v>57</v>
      </c>
      <c r="H498" s="236" t="s">
        <v>370</v>
      </c>
      <c r="I498" s="237">
        <v>1</v>
      </c>
      <c r="J498" s="234" t="s">
        <v>57</v>
      </c>
      <c r="K498" s="234" t="s">
        <v>0</v>
      </c>
      <c r="L498" s="234">
        <v>22510.18</v>
      </c>
      <c r="M498" s="238">
        <v>44470</v>
      </c>
      <c r="N498" s="237">
        <v>5</v>
      </c>
      <c r="O498" s="239">
        <v>0.03</v>
      </c>
      <c r="P498" s="240">
        <v>25787.452462562393</v>
      </c>
    </row>
    <row r="499" spans="1:16" ht="11.25" customHeight="1" x14ac:dyDescent="0.25">
      <c r="A499" s="27"/>
      <c r="B499" s="232">
        <v>3042</v>
      </c>
      <c r="C499" s="233" t="s">
        <v>676</v>
      </c>
      <c r="D499" s="234" t="s">
        <v>218</v>
      </c>
      <c r="E499" s="234" t="s">
        <v>57</v>
      </c>
      <c r="F499" s="235" t="s">
        <v>58</v>
      </c>
      <c r="G499" s="234" t="s">
        <v>57</v>
      </c>
      <c r="H499" s="236" t="s">
        <v>370</v>
      </c>
      <c r="I499" s="237">
        <v>1</v>
      </c>
      <c r="J499" s="234" t="s">
        <v>57</v>
      </c>
      <c r="K499" s="234" t="s">
        <v>2</v>
      </c>
      <c r="L499" s="234">
        <v>345</v>
      </c>
      <c r="M499" s="238">
        <v>44378</v>
      </c>
      <c r="N499" s="237">
        <v>5</v>
      </c>
      <c r="O499" s="239">
        <v>0</v>
      </c>
      <c r="P499" s="240">
        <v>397.87688442211055</v>
      </c>
    </row>
    <row r="500" spans="1:16" ht="11.25" customHeight="1" x14ac:dyDescent="0.25">
      <c r="A500" s="27"/>
      <c r="B500" s="232">
        <v>3043</v>
      </c>
      <c r="C500" s="233" t="s">
        <v>677</v>
      </c>
      <c r="D500" s="234" t="s">
        <v>286</v>
      </c>
      <c r="E500" s="234" t="s">
        <v>57</v>
      </c>
      <c r="F500" s="235" t="s">
        <v>58</v>
      </c>
      <c r="G500" s="234" t="s">
        <v>57</v>
      </c>
      <c r="H500" s="236" t="s">
        <v>370</v>
      </c>
      <c r="I500" s="237">
        <v>1</v>
      </c>
      <c r="J500" s="234" t="s">
        <v>57</v>
      </c>
      <c r="K500" s="234" t="s">
        <v>2</v>
      </c>
      <c r="L500" s="234">
        <v>9274.19</v>
      </c>
      <c r="M500" s="238">
        <v>44531</v>
      </c>
      <c r="N500" s="237">
        <v>5</v>
      </c>
      <c r="O500" s="239">
        <v>0.03</v>
      </c>
      <c r="P500" s="240">
        <v>10502.104958881579</v>
      </c>
    </row>
    <row r="501" spans="1:16" ht="11.25" customHeight="1" x14ac:dyDescent="0.25">
      <c r="A501" s="27"/>
      <c r="B501" s="232">
        <v>3044</v>
      </c>
      <c r="C501" s="233" t="s">
        <v>678</v>
      </c>
      <c r="D501" s="234" t="s">
        <v>107</v>
      </c>
      <c r="E501" s="234" t="s">
        <v>57</v>
      </c>
      <c r="F501" s="235" t="s">
        <v>58</v>
      </c>
      <c r="G501" s="234" t="s">
        <v>57</v>
      </c>
      <c r="H501" s="236" t="s">
        <v>370</v>
      </c>
      <c r="I501" s="237">
        <v>1</v>
      </c>
      <c r="J501" s="234" t="s">
        <v>57</v>
      </c>
      <c r="K501" s="234" t="s">
        <v>2</v>
      </c>
      <c r="L501" s="234">
        <v>4673.8999999999996</v>
      </c>
      <c r="M501" s="238">
        <v>44234</v>
      </c>
      <c r="N501" s="237">
        <v>5</v>
      </c>
      <c r="O501" s="239">
        <v>0.03</v>
      </c>
      <c r="P501" s="240">
        <v>5454.2036440677957</v>
      </c>
    </row>
    <row r="502" spans="1:16" ht="11.25" customHeight="1" x14ac:dyDescent="0.25">
      <c r="A502" s="27"/>
      <c r="B502" s="232">
        <v>3045</v>
      </c>
      <c r="C502" s="233" t="s">
        <v>679</v>
      </c>
      <c r="D502" s="234" t="s">
        <v>116</v>
      </c>
      <c r="E502" s="234" t="s">
        <v>57</v>
      </c>
      <c r="F502" s="235" t="s">
        <v>58</v>
      </c>
      <c r="G502" s="234" t="s">
        <v>57</v>
      </c>
      <c r="H502" s="236" t="s">
        <v>370</v>
      </c>
      <c r="I502" s="237">
        <v>1</v>
      </c>
      <c r="J502" s="234" t="s">
        <v>57</v>
      </c>
      <c r="K502" s="234" t="s">
        <v>2</v>
      </c>
      <c r="L502" s="234">
        <v>5250</v>
      </c>
      <c r="M502" s="238">
        <v>44378</v>
      </c>
      <c r="N502" s="237">
        <v>5</v>
      </c>
      <c r="O502" s="239">
        <v>0</v>
      </c>
      <c r="P502" s="240">
        <v>6054.6482412060295</v>
      </c>
    </row>
    <row r="503" spans="1:16" ht="11.25" customHeight="1" x14ac:dyDescent="0.25">
      <c r="A503" s="27"/>
      <c r="B503" s="232">
        <v>3046</v>
      </c>
      <c r="C503" s="233" t="s">
        <v>680</v>
      </c>
      <c r="D503" s="234" t="s">
        <v>175</v>
      </c>
      <c r="E503" s="234" t="s">
        <v>57</v>
      </c>
      <c r="F503" s="235" t="s">
        <v>58</v>
      </c>
      <c r="G503" s="234" t="s">
        <v>57</v>
      </c>
      <c r="H503" s="236" t="s">
        <v>370</v>
      </c>
      <c r="I503" s="237">
        <v>1</v>
      </c>
      <c r="J503" s="234" t="s">
        <v>57</v>
      </c>
      <c r="K503" s="234" t="s">
        <v>2</v>
      </c>
      <c r="L503" s="234">
        <v>5374.67</v>
      </c>
      <c r="M503" s="238">
        <v>44038</v>
      </c>
      <c r="N503" s="237">
        <v>5</v>
      </c>
      <c r="O503" s="239">
        <v>0.03</v>
      </c>
      <c r="P503" s="240">
        <v>6452.4155100261551</v>
      </c>
    </row>
    <row r="504" spans="1:16" ht="11.25" customHeight="1" x14ac:dyDescent="0.25">
      <c r="A504" s="27"/>
      <c r="B504" s="232">
        <v>3047</v>
      </c>
      <c r="C504" s="233" t="s">
        <v>681</v>
      </c>
      <c r="D504" s="234" t="s">
        <v>273</v>
      </c>
      <c r="E504" s="234" t="s">
        <v>57</v>
      </c>
      <c r="F504" s="235" t="s">
        <v>58</v>
      </c>
      <c r="G504" s="234" t="s">
        <v>57</v>
      </c>
      <c r="H504" s="236" t="s">
        <v>370</v>
      </c>
      <c r="I504" s="237">
        <v>1</v>
      </c>
      <c r="J504" s="234" t="s">
        <v>57</v>
      </c>
      <c r="K504" s="234" t="s">
        <v>2</v>
      </c>
      <c r="L504" s="234">
        <v>7535.28</v>
      </c>
      <c r="M504" s="238">
        <v>44378</v>
      </c>
      <c r="N504" s="237">
        <v>5</v>
      </c>
      <c r="O504" s="239">
        <v>0.03</v>
      </c>
      <c r="P504" s="240">
        <v>8690.1847236180893</v>
      </c>
    </row>
    <row r="505" spans="1:16" ht="11.25" customHeight="1" x14ac:dyDescent="0.25">
      <c r="A505" s="27"/>
      <c r="B505" s="232">
        <v>3048</v>
      </c>
      <c r="C505" s="233" t="s">
        <v>682</v>
      </c>
      <c r="D505" s="234" t="s">
        <v>85</v>
      </c>
      <c r="E505" s="234" t="s">
        <v>57</v>
      </c>
      <c r="F505" s="235" t="s">
        <v>58</v>
      </c>
      <c r="G505" s="234" t="s">
        <v>57</v>
      </c>
      <c r="H505" s="236" t="s">
        <v>370</v>
      </c>
      <c r="I505" s="237">
        <v>1</v>
      </c>
      <c r="J505" s="234" t="s">
        <v>57</v>
      </c>
      <c r="K505" s="234" t="s">
        <v>2</v>
      </c>
      <c r="L505" s="234">
        <v>4025</v>
      </c>
      <c r="M505" s="238">
        <v>44378</v>
      </c>
      <c r="N505" s="237">
        <v>5</v>
      </c>
      <c r="O505" s="239">
        <v>0</v>
      </c>
      <c r="P505" s="240">
        <v>4641.8969849246232</v>
      </c>
    </row>
    <row r="506" spans="1:16" ht="11.25" customHeight="1" x14ac:dyDescent="0.25">
      <c r="A506" s="27"/>
      <c r="B506" s="232">
        <v>3050</v>
      </c>
      <c r="C506" s="233" t="s">
        <v>683</v>
      </c>
      <c r="D506" s="234" t="s">
        <v>324</v>
      </c>
      <c r="E506" s="234" t="s">
        <v>57</v>
      </c>
      <c r="F506" s="235" t="s">
        <v>58</v>
      </c>
      <c r="G506" s="234" t="s">
        <v>57</v>
      </c>
      <c r="H506" s="236" t="s">
        <v>370</v>
      </c>
      <c r="I506" s="237">
        <v>1</v>
      </c>
      <c r="J506" s="234" t="s">
        <v>57</v>
      </c>
      <c r="K506" s="234" t="s">
        <v>2</v>
      </c>
      <c r="L506" s="234">
        <v>662.5</v>
      </c>
      <c r="M506" s="238">
        <v>44378</v>
      </c>
      <c r="N506" s="237">
        <v>5</v>
      </c>
      <c r="O506" s="239">
        <v>0.02</v>
      </c>
      <c r="P506" s="240">
        <v>764.0389447236181</v>
      </c>
    </row>
    <row r="507" spans="1:16" ht="11.25" customHeight="1" x14ac:dyDescent="0.25">
      <c r="A507" s="27"/>
      <c r="B507" s="232">
        <v>3051</v>
      </c>
      <c r="C507" s="233" t="s">
        <v>684</v>
      </c>
      <c r="D507" s="234" t="s">
        <v>167</v>
      </c>
      <c r="E507" s="234" t="s">
        <v>57</v>
      </c>
      <c r="F507" s="235" t="s">
        <v>58</v>
      </c>
      <c r="G507" s="234" t="s">
        <v>57</v>
      </c>
      <c r="H507" s="236" t="s">
        <v>370</v>
      </c>
      <c r="I507" s="237">
        <v>1</v>
      </c>
      <c r="J507" s="234" t="s">
        <v>57</v>
      </c>
      <c r="K507" s="234" t="s">
        <v>2</v>
      </c>
      <c r="L507" s="234">
        <v>11592.74</v>
      </c>
      <c r="M507" s="238">
        <v>44501</v>
      </c>
      <c r="N507" s="237">
        <v>5</v>
      </c>
      <c r="O507" s="239">
        <v>0.03</v>
      </c>
      <c r="P507" s="240">
        <v>13280.53492512479</v>
      </c>
    </row>
    <row r="508" spans="1:16" ht="11.25" customHeight="1" x14ac:dyDescent="0.25">
      <c r="A508" s="27"/>
      <c r="B508" s="232">
        <v>3052</v>
      </c>
      <c r="C508" s="233" t="s">
        <v>685</v>
      </c>
      <c r="D508" s="234" t="s">
        <v>316</v>
      </c>
      <c r="E508" s="234" t="s">
        <v>57</v>
      </c>
      <c r="F508" s="235" t="s">
        <v>58</v>
      </c>
      <c r="G508" s="234" t="s">
        <v>57</v>
      </c>
      <c r="H508" s="236" t="s">
        <v>370</v>
      </c>
      <c r="I508" s="237">
        <v>1</v>
      </c>
      <c r="J508" s="234" t="s">
        <v>57</v>
      </c>
      <c r="K508" s="234" t="s">
        <v>2</v>
      </c>
      <c r="L508" s="234">
        <v>9742</v>
      </c>
      <c r="M508" s="238">
        <v>45108</v>
      </c>
      <c r="N508" s="237">
        <v>5</v>
      </c>
      <c r="O508" s="239">
        <v>0.02</v>
      </c>
      <c r="P508" s="240">
        <v>10010.995522388059</v>
      </c>
    </row>
    <row r="509" spans="1:16" ht="11.25" customHeight="1" x14ac:dyDescent="0.25">
      <c r="A509" s="27"/>
      <c r="B509" s="232">
        <v>3053</v>
      </c>
      <c r="C509" s="233" t="s">
        <v>686</v>
      </c>
      <c r="D509" s="234" t="s">
        <v>242</v>
      </c>
      <c r="E509" s="234" t="s">
        <v>57</v>
      </c>
      <c r="F509" s="235" t="s">
        <v>58</v>
      </c>
      <c r="G509" s="234" t="s">
        <v>57</v>
      </c>
      <c r="H509" s="236" t="s">
        <v>370</v>
      </c>
      <c r="I509" s="237">
        <v>1</v>
      </c>
      <c r="J509" s="234" t="s">
        <v>57</v>
      </c>
      <c r="K509" s="234" t="s">
        <v>2</v>
      </c>
      <c r="L509" s="234">
        <v>828.06</v>
      </c>
      <c r="M509" s="238">
        <v>44378</v>
      </c>
      <c r="N509" s="237">
        <v>5</v>
      </c>
      <c r="O509" s="239">
        <v>0.02</v>
      </c>
      <c r="P509" s="240">
        <v>954.9737185929647</v>
      </c>
    </row>
    <row r="510" spans="1:16" ht="11.25" customHeight="1" x14ac:dyDescent="0.25">
      <c r="A510" s="27"/>
      <c r="B510" s="232">
        <v>3055</v>
      </c>
      <c r="C510" s="233" t="s">
        <v>687</v>
      </c>
      <c r="D510" s="234" t="s">
        <v>421</v>
      </c>
      <c r="E510" s="234" t="s">
        <v>57</v>
      </c>
      <c r="F510" s="235" t="s">
        <v>57</v>
      </c>
      <c r="G510" s="234" t="s">
        <v>59</v>
      </c>
      <c r="H510" s="236" t="s">
        <v>370</v>
      </c>
      <c r="I510" s="237">
        <v>1</v>
      </c>
      <c r="J510" s="234" t="s">
        <v>57</v>
      </c>
      <c r="K510" s="234" t="s">
        <v>8</v>
      </c>
      <c r="L510" s="234">
        <v>15000</v>
      </c>
      <c r="M510" s="238">
        <v>45426</v>
      </c>
      <c r="N510" s="237">
        <v>5</v>
      </c>
      <c r="O510" s="239" t="s">
        <v>151</v>
      </c>
      <c r="P510" s="240">
        <v>15000</v>
      </c>
    </row>
    <row r="511" spans="1:16" ht="11.25" customHeight="1" x14ac:dyDescent="0.25">
      <c r="A511" s="27"/>
      <c r="B511" s="232">
        <v>3057</v>
      </c>
      <c r="C511" s="233" t="s">
        <v>688</v>
      </c>
      <c r="D511" s="234" t="s">
        <v>172</v>
      </c>
      <c r="E511" s="234" t="s">
        <v>57</v>
      </c>
      <c r="F511" s="235" t="s">
        <v>58</v>
      </c>
      <c r="G511" s="234" t="s">
        <v>57</v>
      </c>
      <c r="H511" s="236" t="s">
        <v>370</v>
      </c>
      <c r="I511" s="237">
        <v>1</v>
      </c>
      <c r="J511" s="234" t="s">
        <v>57</v>
      </c>
      <c r="K511" s="234" t="s">
        <v>8</v>
      </c>
      <c r="L511" s="234">
        <v>17391.759999999998</v>
      </c>
      <c r="M511" s="238">
        <v>45766</v>
      </c>
      <c r="N511" s="237">
        <v>5</v>
      </c>
      <c r="O511" s="239">
        <v>0.03</v>
      </c>
      <c r="P511" s="240">
        <v>16840.389040602629</v>
      </c>
    </row>
    <row r="512" spans="1:16" ht="11.25" customHeight="1" x14ac:dyDescent="0.25">
      <c r="A512" s="27"/>
      <c r="B512" s="232">
        <v>3058</v>
      </c>
      <c r="C512" s="233" t="s">
        <v>689</v>
      </c>
      <c r="D512" s="234" t="s">
        <v>172</v>
      </c>
      <c r="E512" s="234" t="s">
        <v>57</v>
      </c>
      <c r="F512" s="235" t="s">
        <v>58</v>
      </c>
      <c r="G512" s="234" t="s">
        <v>57</v>
      </c>
      <c r="H512" s="236" t="s">
        <v>370</v>
      </c>
      <c r="I512" s="237">
        <v>1</v>
      </c>
      <c r="J512" s="234" t="s">
        <v>57</v>
      </c>
      <c r="K512" s="234" t="s">
        <v>8</v>
      </c>
      <c r="L512" s="234">
        <v>18009.439999999999</v>
      </c>
      <c r="M512" s="238">
        <v>45352</v>
      </c>
      <c r="N512" s="237">
        <v>5</v>
      </c>
      <c r="O512" s="239">
        <v>0.04</v>
      </c>
      <c r="P512" s="240">
        <v>18009.439999999999</v>
      </c>
    </row>
    <row r="513" spans="1:16" ht="11.25" customHeight="1" x14ac:dyDescent="0.25">
      <c r="A513" s="27"/>
      <c r="B513" s="232">
        <v>3060</v>
      </c>
      <c r="C513" s="233" t="s">
        <v>691</v>
      </c>
      <c r="D513" s="234" t="s">
        <v>155</v>
      </c>
      <c r="E513" s="234" t="s">
        <v>57</v>
      </c>
      <c r="F513" s="235" t="s">
        <v>57</v>
      </c>
      <c r="G513" s="234" t="s">
        <v>59</v>
      </c>
      <c r="H513" s="236" t="s">
        <v>370</v>
      </c>
      <c r="I513" s="237">
        <v>1</v>
      </c>
      <c r="J513" s="234" t="s">
        <v>57</v>
      </c>
      <c r="K513" s="234" t="s">
        <v>8</v>
      </c>
      <c r="L513" s="234">
        <v>41578.559999999998</v>
      </c>
      <c r="M513" s="238">
        <v>44727</v>
      </c>
      <c r="N513" s="237">
        <v>5</v>
      </c>
      <c r="O513" s="239">
        <v>0.05</v>
      </c>
      <c r="P513" s="240">
        <v>45547.873603818611</v>
      </c>
    </row>
    <row r="514" spans="1:16" ht="11.25" customHeight="1" x14ac:dyDescent="0.25">
      <c r="A514" s="27"/>
      <c r="B514" s="232">
        <v>3061</v>
      </c>
      <c r="C514" s="233" t="s">
        <v>692</v>
      </c>
      <c r="D514" s="234" t="s">
        <v>161</v>
      </c>
      <c r="E514" s="234" t="s">
        <v>57</v>
      </c>
      <c r="F514" s="235" t="s">
        <v>57</v>
      </c>
      <c r="G514" s="234" t="s">
        <v>59</v>
      </c>
      <c r="H514" s="236" t="s">
        <v>370</v>
      </c>
      <c r="I514" s="237">
        <v>1</v>
      </c>
      <c r="J514" s="234" t="s">
        <v>57</v>
      </c>
      <c r="K514" s="234" t="s">
        <v>8</v>
      </c>
      <c r="L514" s="234">
        <v>41366.199999999997</v>
      </c>
      <c r="M514" s="238">
        <v>44066</v>
      </c>
      <c r="N514" s="237">
        <v>5</v>
      </c>
      <c r="O514" s="239">
        <v>0.04</v>
      </c>
      <c r="P514" s="240">
        <v>49661.078814298162</v>
      </c>
    </row>
    <row r="515" spans="1:16" ht="11.25" customHeight="1" x14ac:dyDescent="0.25">
      <c r="A515" s="27"/>
      <c r="B515" s="232">
        <v>3062</v>
      </c>
      <c r="C515" s="233" t="s">
        <v>693</v>
      </c>
      <c r="D515" s="234" t="s">
        <v>135</v>
      </c>
      <c r="E515" s="234" t="s">
        <v>57</v>
      </c>
      <c r="F515" s="235" t="s">
        <v>57</v>
      </c>
      <c r="G515" s="234" t="s">
        <v>59</v>
      </c>
      <c r="H515" s="236" t="s">
        <v>370</v>
      </c>
      <c r="I515" s="237">
        <v>1</v>
      </c>
      <c r="J515" s="234" t="s">
        <v>57</v>
      </c>
      <c r="K515" s="234" t="s">
        <v>8</v>
      </c>
      <c r="L515" s="234">
        <v>31159.35</v>
      </c>
      <c r="M515" s="238">
        <v>44457</v>
      </c>
      <c r="N515" s="237">
        <v>5</v>
      </c>
      <c r="O515" s="239">
        <v>0.03</v>
      </c>
      <c r="P515" s="240">
        <v>35695.861023294507</v>
      </c>
    </row>
    <row r="516" spans="1:16" ht="11.25" customHeight="1" x14ac:dyDescent="0.25">
      <c r="A516" s="27"/>
      <c r="B516" s="232">
        <v>3063</v>
      </c>
      <c r="C516" s="233" t="s">
        <v>694</v>
      </c>
      <c r="D516" s="234" t="s">
        <v>695</v>
      </c>
      <c r="E516" s="234" t="s">
        <v>57</v>
      </c>
      <c r="F516" s="235" t="s">
        <v>59</v>
      </c>
      <c r="G516" s="234" t="s">
        <v>57</v>
      </c>
      <c r="H516" s="236" t="s">
        <v>370</v>
      </c>
      <c r="I516" s="237">
        <v>1</v>
      </c>
      <c r="J516" s="234" t="s">
        <v>57</v>
      </c>
      <c r="K516" s="234" t="s">
        <v>8</v>
      </c>
      <c r="L516" s="234">
        <v>31880.04</v>
      </c>
      <c r="M516" s="238">
        <v>44445</v>
      </c>
      <c r="N516" s="237">
        <v>5</v>
      </c>
      <c r="O516" s="239">
        <v>0.03</v>
      </c>
      <c r="P516" s="240">
        <v>36521.476772046582</v>
      </c>
    </row>
    <row r="517" spans="1:16" ht="11.25" customHeight="1" x14ac:dyDescent="0.25">
      <c r="A517" s="27"/>
      <c r="B517" s="232">
        <v>3064</v>
      </c>
      <c r="C517" s="233" t="s">
        <v>696</v>
      </c>
      <c r="D517" s="234" t="s">
        <v>237</v>
      </c>
      <c r="E517" s="234" t="s">
        <v>57</v>
      </c>
      <c r="F517" s="235" t="s">
        <v>59</v>
      </c>
      <c r="G517" s="234" t="s">
        <v>57</v>
      </c>
      <c r="H517" s="236" t="s">
        <v>370</v>
      </c>
      <c r="I517" s="237">
        <v>1</v>
      </c>
      <c r="J517" s="234" t="s">
        <v>57</v>
      </c>
      <c r="K517" s="234" t="s">
        <v>8</v>
      </c>
      <c r="L517" s="234">
        <v>20158.75</v>
      </c>
      <c r="M517" s="238">
        <v>44738</v>
      </c>
      <c r="N517" s="237">
        <v>5</v>
      </c>
      <c r="O517" s="239">
        <v>0.03</v>
      </c>
      <c r="P517" s="240">
        <v>22083.213007159906</v>
      </c>
    </row>
    <row r="518" spans="1:16" ht="11.25" customHeight="1" x14ac:dyDescent="0.25">
      <c r="A518" s="27"/>
      <c r="B518" s="232">
        <v>3065</v>
      </c>
      <c r="C518" s="233" t="s">
        <v>697</v>
      </c>
      <c r="D518" s="234" t="s">
        <v>250</v>
      </c>
      <c r="E518" s="234" t="s">
        <v>57</v>
      </c>
      <c r="F518" s="235" t="s">
        <v>59</v>
      </c>
      <c r="G518" s="234" t="s">
        <v>59</v>
      </c>
      <c r="H518" s="236" t="s">
        <v>370</v>
      </c>
      <c r="I518" s="237">
        <v>1</v>
      </c>
      <c r="J518" s="234" t="s">
        <v>57</v>
      </c>
      <c r="K518" s="234" t="s">
        <v>8</v>
      </c>
      <c r="L518" s="234">
        <v>10000</v>
      </c>
      <c r="M518" s="238">
        <v>44307</v>
      </c>
      <c r="N518" s="237">
        <v>20</v>
      </c>
      <c r="O518" s="239">
        <v>0.02</v>
      </c>
      <c r="P518" s="240">
        <v>11620.253164556962</v>
      </c>
    </row>
    <row r="519" spans="1:16" ht="11.25" customHeight="1" x14ac:dyDescent="0.25">
      <c r="A519" s="27"/>
      <c r="B519" s="232">
        <v>3066</v>
      </c>
      <c r="C519" s="233" t="s">
        <v>698</v>
      </c>
      <c r="D519" s="234" t="s">
        <v>388</v>
      </c>
      <c r="E519" s="234" t="s">
        <v>57</v>
      </c>
      <c r="F519" s="235" t="s">
        <v>57</v>
      </c>
      <c r="G519" s="234" t="s">
        <v>59</v>
      </c>
      <c r="H519" s="236" t="s">
        <v>370</v>
      </c>
      <c r="I519" s="237">
        <v>1</v>
      </c>
      <c r="J519" s="234" t="s">
        <v>57</v>
      </c>
      <c r="K519" s="234" t="s">
        <v>8</v>
      </c>
      <c r="L519" s="234">
        <v>30548.02</v>
      </c>
      <c r="M519" s="238">
        <v>44917</v>
      </c>
      <c r="N519" s="237">
        <v>2.6</v>
      </c>
      <c r="O519" s="239">
        <v>2.5000000000000001E-2</v>
      </c>
      <c r="P519" s="240">
        <v>32134.930129870125</v>
      </c>
    </row>
    <row r="520" spans="1:16" ht="11.25" customHeight="1" x14ac:dyDescent="0.25">
      <c r="A520" s="27"/>
      <c r="B520" s="232">
        <v>3067</v>
      </c>
      <c r="C520" s="233" t="s">
        <v>699</v>
      </c>
      <c r="D520" s="234" t="s">
        <v>700</v>
      </c>
      <c r="E520" s="234" t="s">
        <v>57</v>
      </c>
      <c r="F520" s="235" t="s">
        <v>57</v>
      </c>
      <c r="G520" s="234" t="s">
        <v>59</v>
      </c>
      <c r="H520" s="236" t="s">
        <v>370</v>
      </c>
      <c r="I520" s="237">
        <v>1</v>
      </c>
      <c r="J520" s="234" t="s">
        <v>57</v>
      </c>
      <c r="K520" s="234" t="s">
        <v>8</v>
      </c>
      <c r="L520" s="234">
        <v>48355.12</v>
      </c>
      <c r="M520" s="238">
        <v>44183</v>
      </c>
      <c r="N520" s="237">
        <v>5</v>
      </c>
      <c r="O520" s="239">
        <v>0.04</v>
      </c>
      <c r="P520" s="240">
        <v>56427.966305084745</v>
      </c>
    </row>
    <row r="521" spans="1:16" ht="11.25" customHeight="1" x14ac:dyDescent="0.25">
      <c r="A521" s="27"/>
      <c r="B521" s="232">
        <v>3068</v>
      </c>
      <c r="C521" s="233" t="s">
        <v>701</v>
      </c>
      <c r="D521" s="234" t="s">
        <v>120</v>
      </c>
      <c r="E521" s="234" t="s">
        <v>57</v>
      </c>
      <c r="F521" s="235" t="s">
        <v>57</v>
      </c>
      <c r="G521" s="234" t="s">
        <v>59</v>
      </c>
      <c r="H521" s="236" t="s">
        <v>370</v>
      </c>
      <c r="I521" s="237">
        <v>1</v>
      </c>
      <c r="J521" s="234" t="s">
        <v>57</v>
      </c>
      <c r="K521" s="234" t="s">
        <v>8</v>
      </c>
      <c r="L521" s="234">
        <v>36957.71</v>
      </c>
      <c r="M521" s="238">
        <v>44235</v>
      </c>
      <c r="N521" s="237">
        <v>5</v>
      </c>
      <c r="O521" s="239">
        <v>0.03</v>
      </c>
      <c r="P521" s="240">
        <v>43127.768364406773</v>
      </c>
    </row>
    <row r="522" spans="1:16" ht="11.25" customHeight="1" x14ac:dyDescent="0.25">
      <c r="A522" s="27"/>
      <c r="B522" s="232">
        <v>3072</v>
      </c>
      <c r="C522" s="233" t="s">
        <v>702</v>
      </c>
      <c r="D522" s="234" t="s">
        <v>99</v>
      </c>
      <c r="E522" s="234" t="s">
        <v>57</v>
      </c>
      <c r="F522" s="235" t="s">
        <v>58</v>
      </c>
      <c r="G522" s="234" t="s">
        <v>57</v>
      </c>
      <c r="H522" s="236" t="s">
        <v>370</v>
      </c>
      <c r="I522" s="237">
        <v>1</v>
      </c>
      <c r="J522" s="234" t="s">
        <v>57</v>
      </c>
      <c r="K522" s="234" t="s">
        <v>0</v>
      </c>
      <c r="L522" s="234">
        <v>30949</v>
      </c>
      <c r="M522" s="238">
        <v>44391</v>
      </c>
      <c r="N522" s="237">
        <v>5</v>
      </c>
      <c r="O522" s="239">
        <v>0.05</v>
      </c>
      <c r="P522" s="240">
        <v>35692.439698492461</v>
      </c>
    </row>
    <row r="523" spans="1:16" ht="11.25" customHeight="1" x14ac:dyDescent="0.25">
      <c r="A523" s="27"/>
      <c r="B523" s="232">
        <v>3073</v>
      </c>
      <c r="C523" s="233" t="s">
        <v>703</v>
      </c>
      <c r="D523" s="234" t="s">
        <v>60</v>
      </c>
      <c r="E523" s="234" t="s">
        <v>57</v>
      </c>
      <c r="F523" s="235" t="s">
        <v>58</v>
      </c>
      <c r="G523" s="234" t="s">
        <v>57</v>
      </c>
      <c r="H523" s="236">
        <v>1</v>
      </c>
      <c r="I523" s="237">
        <v>0</v>
      </c>
      <c r="J523" s="234" t="s">
        <v>57</v>
      </c>
      <c r="K523" s="234" t="s">
        <v>2</v>
      </c>
      <c r="L523" s="234">
        <v>9004.07</v>
      </c>
      <c r="M523" s="238">
        <v>44378</v>
      </c>
      <c r="N523" s="237">
        <v>5</v>
      </c>
      <c r="O523" s="239">
        <v>0.03</v>
      </c>
      <c r="P523" s="240">
        <v>10384.090778894471</v>
      </c>
    </row>
    <row r="524" spans="1:16" ht="11.25" customHeight="1" x14ac:dyDescent="0.25">
      <c r="A524" s="27"/>
      <c r="B524" s="232">
        <v>3075</v>
      </c>
      <c r="C524" s="233" t="s">
        <v>704</v>
      </c>
      <c r="D524" s="234" t="s">
        <v>80</v>
      </c>
      <c r="E524" s="234" t="s">
        <v>57</v>
      </c>
      <c r="F524" s="235" t="s">
        <v>58</v>
      </c>
      <c r="G524" s="234" t="s">
        <v>57</v>
      </c>
      <c r="H524" s="236" t="s">
        <v>370</v>
      </c>
      <c r="I524" s="237">
        <v>1</v>
      </c>
      <c r="J524" s="234" t="s">
        <v>57</v>
      </c>
      <c r="K524" s="234" t="s">
        <v>0</v>
      </c>
      <c r="L524" s="234">
        <v>13439.16</v>
      </c>
      <c r="M524" s="238">
        <v>44179</v>
      </c>
      <c r="N524" s="237">
        <v>5</v>
      </c>
      <c r="O524" s="239">
        <v>0.03</v>
      </c>
      <c r="P524" s="240">
        <v>15682.816372881354</v>
      </c>
    </row>
    <row r="525" spans="1:16" ht="11.25" customHeight="1" x14ac:dyDescent="0.25">
      <c r="A525" s="27"/>
      <c r="B525" s="232">
        <v>3076</v>
      </c>
      <c r="C525" s="233" t="s">
        <v>705</v>
      </c>
      <c r="D525" s="234" t="s">
        <v>180</v>
      </c>
      <c r="E525" s="234" t="s">
        <v>57</v>
      </c>
      <c r="F525" s="235" t="s">
        <v>58</v>
      </c>
      <c r="G525" s="234" t="s">
        <v>57</v>
      </c>
      <c r="H525" s="236" t="s">
        <v>370</v>
      </c>
      <c r="I525" s="237">
        <v>1</v>
      </c>
      <c r="J525" s="234" t="s">
        <v>57</v>
      </c>
      <c r="K525" s="234" t="s">
        <v>2</v>
      </c>
      <c r="L525" s="234">
        <v>11592.74</v>
      </c>
      <c r="M525" s="238">
        <v>44166</v>
      </c>
      <c r="N525" s="237">
        <v>5</v>
      </c>
      <c r="O525" s="239">
        <v>0.03</v>
      </c>
      <c r="P525" s="240">
        <v>13528.138118644067</v>
      </c>
    </row>
    <row r="526" spans="1:16" ht="11.25" customHeight="1" x14ac:dyDescent="0.25">
      <c r="A526" s="27"/>
      <c r="B526" s="232">
        <v>3077</v>
      </c>
      <c r="C526" s="233" t="s">
        <v>706</v>
      </c>
      <c r="D526" s="234" t="s">
        <v>312</v>
      </c>
      <c r="E526" s="234" t="s">
        <v>57</v>
      </c>
      <c r="F526" s="235" t="s">
        <v>58</v>
      </c>
      <c r="G526" s="234" t="s">
        <v>57</v>
      </c>
      <c r="H526" s="236" t="s">
        <v>370</v>
      </c>
      <c r="I526" s="237">
        <v>1</v>
      </c>
      <c r="J526" s="234" t="s">
        <v>57</v>
      </c>
      <c r="K526" s="234" t="s">
        <v>0</v>
      </c>
      <c r="L526" s="234">
        <v>9905.19</v>
      </c>
      <c r="M526" s="238">
        <v>44646</v>
      </c>
      <c r="N526" s="237">
        <v>5</v>
      </c>
      <c r="O526" s="239">
        <v>0.04</v>
      </c>
      <c r="P526" s="240">
        <v>11026.230097008891</v>
      </c>
    </row>
    <row r="527" spans="1:16" ht="11.25" customHeight="1" x14ac:dyDescent="0.25">
      <c r="A527" s="27"/>
      <c r="B527" s="232">
        <v>3078</v>
      </c>
      <c r="C527" s="233" t="s">
        <v>707</v>
      </c>
      <c r="D527" s="234" t="s">
        <v>65</v>
      </c>
      <c r="E527" s="234" t="s">
        <v>57</v>
      </c>
      <c r="F527" s="235" t="s">
        <v>58</v>
      </c>
      <c r="G527" s="234" t="s">
        <v>57</v>
      </c>
      <c r="H527" s="236" t="s">
        <v>370</v>
      </c>
      <c r="I527" s="237">
        <v>1</v>
      </c>
      <c r="J527" s="234" t="s">
        <v>57</v>
      </c>
      <c r="K527" s="234" t="s">
        <v>0</v>
      </c>
      <c r="L527" s="234">
        <v>15439.92</v>
      </c>
      <c r="M527" s="238">
        <v>44378</v>
      </c>
      <c r="N527" s="237">
        <v>5</v>
      </c>
      <c r="O527" s="239">
        <v>3.5000000000000003E-2</v>
      </c>
      <c r="P527" s="240">
        <v>17806.339899497485</v>
      </c>
    </row>
    <row r="528" spans="1:16" ht="11.25" customHeight="1" x14ac:dyDescent="0.25">
      <c r="A528" s="27"/>
      <c r="B528" s="232">
        <v>3080</v>
      </c>
      <c r="C528" s="233" t="s">
        <v>708</v>
      </c>
      <c r="D528" s="234" t="s">
        <v>233</v>
      </c>
      <c r="E528" s="234" t="s">
        <v>57</v>
      </c>
      <c r="F528" s="235" t="s">
        <v>58</v>
      </c>
      <c r="G528" s="234" t="s">
        <v>57</v>
      </c>
      <c r="H528" s="236" t="s">
        <v>370</v>
      </c>
      <c r="I528" s="237">
        <v>1</v>
      </c>
      <c r="J528" s="234" t="s">
        <v>57</v>
      </c>
      <c r="K528" s="234" t="s">
        <v>2</v>
      </c>
      <c r="L528" s="234">
        <v>6231.87</v>
      </c>
      <c r="M528" s="238">
        <v>44039</v>
      </c>
      <c r="N528" s="237">
        <v>5</v>
      </c>
      <c r="O528" s="239">
        <v>0.03</v>
      </c>
      <c r="P528" s="240">
        <v>7481.5039145597202</v>
      </c>
    </row>
    <row r="529" spans="1:16" ht="11.25" customHeight="1" x14ac:dyDescent="0.25">
      <c r="A529" s="27"/>
      <c r="B529" s="232">
        <v>3081</v>
      </c>
      <c r="C529" s="233" t="s">
        <v>709</v>
      </c>
      <c r="D529" s="234" t="s">
        <v>140</v>
      </c>
      <c r="E529" s="234" t="s">
        <v>57</v>
      </c>
      <c r="F529" s="235" t="s">
        <v>58</v>
      </c>
      <c r="G529" s="234" t="s">
        <v>57</v>
      </c>
      <c r="H529" s="236" t="s">
        <v>370</v>
      </c>
      <c r="I529" s="237">
        <v>1</v>
      </c>
      <c r="J529" s="234" t="s">
        <v>57</v>
      </c>
      <c r="K529" s="234" t="s">
        <v>0</v>
      </c>
      <c r="L529" s="234">
        <v>10182.67</v>
      </c>
      <c r="M529" s="238">
        <v>44692</v>
      </c>
      <c r="N529" s="237">
        <v>5</v>
      </c>
      <c r="O529" s="239">
        <v>2.5000000000000001E-2</v>
      </c>
      <c r="P529" s="240">
        <v>11335.114462409052</v>
      </c>
    </row>
    <row r="530" spans="1:16" ht="11.25" customHeight="1" x14ac:dyDescent="0.25">
      <c r="A530" s="27"/>
      <c r="B530" s="232">
        <v>3082</v>
      </c>
      <c r="C530" s="233" t="s">
        <v>710</v>
      </c>
      <c r="D530" s="234" t="s">
        <v>300</v>
      </c>
      <c r="E530" s="234" t="s">
        <v>57</v>
      </c>
      <c r="F530" s="235" t="s">
        <v>58</v>
      </c>
      <c r="G530" s="234" t="s">
        <v>57</v>
      </c>
      <c r="H530" s="236" t="s">
        <v>370</v>
      </c>
      <c r="I530" s="237">
        <v>1</v>
      </c>
      <c r="J530" s="234" t="s">
        <v>57</v>
      </c>
      <c r="K530" s="234" t="s">
        <v>2</v>
      </c>
      <c r="L530" s="234">
        <v>3520.23</v>
      </c>
      <c r="M530" s="238">
        <v>47423</v>
      </c>
      <c r="N530" s="237">
        <v>5</v>
      </c>
      <c r="O530" s="239">
        <v>2.5000000000000001E-2</v>
      </c>
      <c r="P530" s="240">
        <v>2948.6163244378795</v>
      </c>
    </row>
    <row r="531" spans="1:16" ht="11.25" customHeight="1" x14ac:dyDescent="0.25">
      <c r="A531" s="27"/>
      <c r="B531" s="232">
        <v>3083</v>
      </c>
      <c r="C531" s="233" t="s">
        <v>711</v>
      </c>
      <c r="D531" s="234" t="s">
        <v>197</v>
      </c>
      <c r="E531" s="234" t="s">
        <v>57</v>
      </c>
      <c r="F531" s="235" t="s">
        <v>58</v>
      </c>
      <c r="G531" s="234" t="s">
        <v>57</v>
      </c>
      <c r="H531" s="236" t="s">
        <v>370</v>
      </c>
      <c r="I531" s="237">
        <v>1</v>
      </c>
      <c r="J531" s="234" t="s">
        <v>57</v>
      </c>
      <c r="K531" s="234" t="s">
        <v>2</v>
      </c>
      <c r="L531" s="234">
        <v>1104.08</v>
      </c>
      <c r="M531" s="238">
        <v>44378</v>
      </c>
      <c r="N531" s="237">
        <v>5</v>
      </c>
      <c r="O531" s="239">
        <v>0.02</v>
      </c>
      <c r="P531" s="240">
        <v>1273.2982914572863</v>
      </c>
    </row>
    <row r="532" spans="1:16" ht="11.25" customHeight="1" x14ac:dyDescent="0.25">
      <c r="A532" s="27"/>
      <c r="B532" s="232">
        <v>3085</v>
      </c>
      <c r="C532" s="233" t="s">
        <v>712</v>
      </c>
      <c r="D532" s="234" t="s">
        <v>538</v>
      </c>
      <c r="E532" s="234" t="s">
        <v>57</v>
      </c>
      <c r="F532" s="235" t="s">
        <v>59</v>
      </c>
      <c r="G532" s="234" t="s">
        <v>57</v>
      </c>
      <c r="H532" s="236" t="s">
        <v>370</v>
      </c>
      <c r="I532" s="237">
        <v>1</v>
      </c>
      <c r="J532" s="234" t="s">
        <v>57</v>
      </c>
      <c r="K532" s="234" t="s">
        <v>0</v>
      </c>
      <c r="L532" s="234">
        <v>13439.16</v>
      </c>
      <c r="M532" s="238">
        <v>44783</v>
      </c>
      <c r="N532" s="237">
        <v>5</v>
      </c>
      <c r="O532" s="239">
        <v>0.03</v>
      </c>
      <c r="P532" s="240">
        <v>14722.134701670644</v>
      </c>
    </row>
    <row r="533" spans="1:16" ht="11.25" customHeight="1" x14ac:dyDescent="0.25">
      <c r="A533" s="27"/>
      <c r="B533" s="232">
        <v>3088</v>
      </c>
      <c r="C533" s="233" t="s">
        <v>713</v>
      </c>
      <c r="D533" s="234" t="s">
        <v>92</v>
      </c>
      <c r="E533" s="234" t="s">
        <v>57</v>
      </c>
      <c r="F533" s="235" t="s">
        <v>58</v>
      </c>
      <c r="G533" s="234" t="s">
        <v>57</v>
      </c>
      <c r="H533" s="236" t="s">
        <v>370</v>
      </c>
      <c r="I533" s="237">
        <v>1</v>
      </c>
      <c r="J533" s="234" t="s">
        <v>57</v>
      </c>
      <c r="K533" s="234" t="s">
        <v>0</v>
      </c>
      <c r="L533" s="234">
        <v>8735.4599999999991</v>
      </c>
      <c r="M533" s="238">
        <v>44042</v>
      </c>
      <c r="N533" s="237">
        <v>5</v>
      </c>
      <c r="O533" s="239">
        <v>0.03</v>
      </c>
      <c r="P533" s="240">
        <v>10487.121551874454</v>
      </c>
    </row>
    <row r="534" spans="1:16" ht="11.25" customHeight="1" x14ac:dyDescent="0.25">
      <c r="A534" s="27"/>
      <c r="B534" s="232">
        <v>3089</v>
      </c>
      <c r="C534" s="233" t="s">
        <v>714</v>
      </c>
      <c r="D534" s="234" t="s">
        <v>102</v>
      </c>
      <c r="E534" s="234" t="s">
        <v>57</v>
      </c>
      <c r="F534" s="235" t="s">
        <v>58</v>
      </c>
      <c r="G534" s="234" t="s">
        <v>57</v>
      </c>
      <c r="H534" s="236" t="s">
        <v>370</v>
      </c>
      <c r="I534" s="237">
        <v>1</v>
      </c>
      <c r="J534" s="234" t="s">
        <v>57</v>
      </c>
      <c r="K534" s="234" t="s">
        <v>2</v>
      </c>
      <c r="L534" s="234">
        <v>10000</v>
      </c>
      <c r="M534" s="238">
        <v>44697</v>
      </c>
      <c r="N534" s="237">
        <v>5</v>
      </c>
      <c r="O534" s="239">
        <v>2.5000000000000001E-2</v>
      </c>
      <c r="P534" s="240">
        <v>11131.770412287791</v>
      </c>
    </row>
    <row r="535" spans="1:16" ht="11.25" customHeight="1" x14ac:dyDescent="0.25">
      <c r="A535" s="27"/>
      <c r="B535" s="232">
        <v>3090</v>
      </c>
      <c r="C535" s="233" t="s">
        <v>715</v>
      </c>
      <c r="D535" s="234" t="s">
        <v>142</v>
      </c>
      <c r="E535" s="234" t="s">
        <v>57</v>
      </c>
      <c r="F535" s="235" t="s">
        <v>58</v>
      </c>
      <c r="G535" s="234" t="s">
        <v>57</v>
      </c>
      <c r="H535" s="236" t="s">
        <v>370</v>
      </c>
      <c r="I535" s="237">
        <v>1</v>
      </c>
      <c r="J535" s="234" t="s">
        <v>57</v>
      </c>
      <c r="K535" s="234" t="s">
        <v>2</v>
      </c>
      <c r="L535" s="234">
        <v>10079.379999999999</v>
      </c>
      <c r="M535" s="238">
        <v>44024</v>
      </c>
      <c r="N535" s="237">
        <v>5</v>
      </c>
      <c r="O535" s="239">
        <v>0.03</v>
      </c>
      <c r="P535" s="240">
        <v>12100.528561464689</v>
      </c>
    </row>
    <row r="536" spans="1:16" ht="11.25" customHeight="1" x14ac:dyDescent="0.25">
      <c r="A536" s="27"/>
      <c r="B536" s="232">
        <v>3091</v>
      </c>
      <c r="C536" s="233" t="s">
        <v>716</v>
      </c>
      <c r="D536" s="234" t="s">
        <v>304</v>
      </c>
      <c r="E536" s="234" t="s">
        <v>57</v>
      </c>
      <c r="F536" s="235" t="s">
        <v>58</v>
      </c>
      <c r="G536" s="234" t="s">
        <v>57</v>
      </c>
      <c r="H536" s="236" t="s">
        <v>370</v>
      </c>
      <c r="I536" s="237">
        <v>1</v>
      </c>
      <c r="J536" s="234" t="s">
        <v>57</v>
      </c>
      <c r="K536" s="234" t="s">
        <v>0</v>
      </c>
      <c r="L536" s="234">
        <v>10751.33</v>
      </c>
      <c r="M536" s="238">
        <v>44084</v>
      </c>
      <c r="N536" s="237">
        <v>5</v>
      </c>
      <c r="O536" s="239">
        <v>0.03</v>
      </c>
      <c r="P536" s="240">
        <v>12675.155316780822</v>
      </c>
    </row>
    <row r="537" spans="1:16" ht="11.25" customHeight="1" x14ac:dyDescent="0.25">
      <c r="A537" s="27"/>
      <c r="B537" s="232">
        <v>3092</v>
      </c>
      <c r="C537" s="233" t="s">
        <v>717</v>
      </c>
      <c r="D537" s="234" t="s">
        <v>144</v>
      </c>
      <c r="E537" s="234" t="s">
        <v>57</v>
      </c>
      <c r="F537" s="235" t="s">
        <v>58</v>
      </c>
      <c r="G537" s="234" t="s">
        <v>57</v>
      </c>
      <c r="H537" s="236" t="s">
        <v>370</v>
      </c>
      <c r="I537" s="237">
        <v>1</v>
      </c>
      <c r="J537" s="234" t="s">
        <v>57</v>
      </c>
      <c r="K537" s="234" t="s">
        <v>2</v>
      </c>
      <c r="L537" s="234">
        <v>12095.25</v>
      </c>
      <c r="M537" s="238">
        <v>45839</v>
      </c>
      <c r="N537" s="237">
        <v>5</v>
      </c>
      <c r="O537" s="239">
        <v>0.03</v>
      </c>
      <c r="P537" s="240">
        <v>11617.845119532274</v>
      </c>
    </row>
    <row r="538" spans="1:16" ht="11.25" customHeight="1" x14ac:dyDescent="0.25">
      <c r="A538" s="27"/>
      <c r="B538" s="232">
        <v>3096</v>
      </c>
      <c r="C538" s="233" t="s">
        <v>718</v>
      </c>
      <c r="D538" s="234" t="s">
        <v>321</v>
      </c>
      <c r="E538" s="234" t="s">
        <v>57</v>
      </c>
      <c r="F538" s="235" t="s">
        <v>58</v>
      </c>
      <c r="G538" s="234" t="s">
        <v>57</v>
      </c>
      <c r="H538" s="236" t="s">
        <v>370</v>
      </c>
      <c r="I538" s="237">
        <v>1</v>
      </c>
      <c r="J538" s="234" t="s">
        <v>57</v>
      </c>
      <c r="K538" s="234" t="s">
        <v>0</v>
      </c>
      <c r="L538" s="234">
        <v>29604.89</v>
      </c>
      <c r="M538" s="238">
        <v>44136</v>
      </c>
      <c r="N538" s="237">
        <v>5</v>
      </c>
      <c r="O538" s="239">
        <v>0.04</v>
      </c>
      <c r="P538" s="240">
        <v>34902.3403510274</v>
      </c>
    </row>
    <row r="539" spans="1:16" ht="11.25" customHeight="1" x14ac:dyDescent="0.25">
      <c r="A539" s="27"/>
      <c r="B539" s="232">
        <v>3097</v>
      </c>
      <c r="C539" s="233" t="s">
        <v>719</v>
      </c>
      <c r="D539" s="234" t="s">
        <v>332</v>
      </c>
      <c r="E539" s="234" t="s">
        <v>57</v>
      </c>
      <c r="F539" s="235" t="s">
        <v>58</v>
      </c>
      <c r="G539" s="234" t="s">
        <v>57</v>
      </c>
      <c r="H539" s="236" t="s">
        <v>370</v>
      </c>
      <c r="I539" s="237">
        <v>1</v>
      </c>
      <c r="J539" s="234" t="s">
        <v>57</v>
      </c>
      <c r="K539" s="234" t="s">
        <v>0</v>
      </c>
      <c r="L539" s="234">
        <v>12291.02</v>
      </c>
      <c r="M539" s="238">
        <v>44378</v>
      </c>
      <c r="N539" s="237">
        <v>5</v>
      </c>
      <c r="O539" s="239">
        <v>3.2000000000000001E-2</v>
      </c>
      <c r="P539" s="240">
        <v>14174.819547738693</v>
      </c>
    </row>
    <row r="540" spans="1:16" ht="11.25" customHeight="1" x14ac:dyDescent="0.25">
      <c r="A540" s="27"/>
      <c r="B540" s="232">
        <v>3098</v>
      </c>
      <c r="C540" s="233" t="s">
        <v>720</v>
      </c>
      <c r="D540" s="234" t="s">
        <v>286</v>
      </c>
      <c r="E540" s="234" t="s">
        <v>57</v>
      </c>
      <c r="F540" s="235" t="s">
        <v>58</v>
      </c>
      <c r="G540" s="234" t="s">
        <v>57</v>
      </c>
      <c r="H540" s="236" t="s">
        <v>370</v>
      </c>
      <c r="I540" s="237">
        <v>1</v>
      </c>
      <c r="J540" s="234" t="s">
        <v>57</v>
      </c>
      <c r="K540" s="234" t="s">
        <v>2</v>
      </c>
      <c r="L540" s="234">
        <v>9274.19</v>
      </c>
      <c r="M540" s="238">
        <v>44531</v>
      </c>
      <c r="N540" s="237">
        <v>5</v>
      </c>
      <c r="O540" s="239">
        <v>0.03</v>
      </c>
      <c r="P540" s="240">
        <v>10502.104958881579</v>
      </c>
    </row>
    <row r="541" spans="1:16" ht="11.25" customHeight="1" x14ac:dyDescent="0.25">
      <c r="A541" s="27"/>
      <c r="B541" s="232">
        <v>3099</v>
      </c>
      <c r="C541" s="233" t="s">
        <v>721</v>
      </c>
      <c r="D541" s="234" t="s">
        <v>116</v>
      </c>
      <c r="E541" s="234" t="s">
        <v>57</v>
      </c>
      <c r="F541" s="235" t="s">
        <v>57</v>
      </c>
      <c r="G541" s="234" t="s">
        <v>57</v>
      </c>
      <c r="H541" s="236" t="s">
        <v>370</v>
      </c>
      <c r="I541" s="237">
        <v>1</v>
      </c>
      <c r="J541" s="234" t="s">
        <v>57</v>
      </c>
      <c r="K541" s="234" t="s">
        <v>2</v>
      </c>
      <c r="L541" s="234">
        <v>8023.54</v>
      </c>
      <c r="M541" s="238">
        <v>44159</v>
      </c>
      <c r="N541" s="237">
        <v>5</v>
      </c>
      <c r="O541" s="239">
        <v>0.03</v>
      </c>
      <c r="P541" s="240">
        <v>9459.2590582191788</v>
      </c>
    </row>
    <row r="542" spans="1:16" ht="11.25" customHeight="1" x14ac:dyDescent="0.25">
      <c r="A542" s="27"/>
      <c r="B542" s="232">
        <v>3100</v>
      </c>
      <c r="C542" s="233" t="s">
        <v>722</v>
      </c>
      <c r="D542" s="234" t="s">
        <v>175</v>
      </c>
      <c r="E542" s="234" t="s">
        <v>57</v>
      </c>
      <c r="F542" s="235" t="s">
        <v>58</v>
      </c>
      <c r="G542" s="234" t="s">
        <v>57</v>
      </c>
      <c r="H542" s="236" t="s">
        <v>370</v>
      </c>
      <c r="I542" s="237">
        <v>1</v>
      </c>
      <c r="J542" s="234" t="s">
        <v>57</v>
      </c>
      <c r="K542" s="234" t="s">
        <v>2</v>
      </c>
      <c r="L542" s="234">
        <v>6719.58</v>
      </c>
      <c r="M542" s="238">
        <v>44264</v>
      </c>
      <c r="N542" s="237">
        <v>5</v>
      </c>
      <c r="O542" s="239">
        <v>0.03</v>
      </c>
      <c r="P542" s="240">
        <v>7808.322075949367</v>
      </c>
    </row>
    <row r="543" spans="1:16" ht="11.25" customHeight="1" x14ac:dyDescent="0.25">
      <c r="A543" s="27"/>
      <c r="B543" s="232">
        <v>3101</v>
      </c>
      <c r="C543" s="233" t="s">
        <v>723</v>
      </c>
      <c r="D543" s="234" t="s">
        <v>273</v>
      </c>
      <c r="E543" s="234" t="s">
        <v>57</v>
      </c>
      <c r="F543" s="235" t="s">
        <v>58</v>
      </c>
      <c r="G543" s="234" t="s">
        <v>57</v>
      </c>
      <c r="H543" s="236" t="s">
        <v>370</v>
      </c>
      <c r="I543" s="237">
        <v>1</v>
      </c>
      <c r="J543" s="234" t="s">
        <v>57</v>
      </c>
      <c r="K543" s="234" t="s">
        <v>2</v>
      </c>
      <c r="L543" s="234">
        <v>7998.99</v>
      </c>
      <c r="M543" s="238">
        <v>44317</v>
      </c>
      <c r="N543" s="237">
        <v>5</v>
      </c>
      <c r="O543" s="239">
        <v>0.03</v>
      </c>
      <c r="P543" s="240">
        <v>9295.0288860759483</v>
      </c>
    </row>
    <row r="544" spans="1:16" ht="11.25" customHeight="1" x14ac:dyDescent="0.25">
      <c r="A544" s="27"/>
      <c r="B544" s="232">
        <v>3102</v>
      </c>
      <c r="C544" s="233" t="s">
        <v>724</v>
      </c>
      <c r="D544" s="234" t="s">
        <v>324</v>
      </c>
      <c r="E544" s="234" t="s">
        <v>57</v>
      </c>
      <c r="F544" s="235" t="s">
        <v>59</v>
      </c>
      <c r="G544" s="234" t="s">
        <v>57</v>
      </c>
      <c r="H544" s="236" t="s">
        <v>370</v>
      </c>
      <c r="I544" s="237">
        <v>1</v>
      </c>
      <c r="J544" s="234" t="s">
        <v>57</v>
      </c>
      <c r="K544" s="234" t="s">
        <v>2</v>
      </c>
      <c r="L544" s="234">
        <v>5375.67</v>
      </c>
      <c r="M544" s="238">
        <v>46692</v>
      </c>
      <c r="N544" s="237">
        <v>5</v>
      </c>
      <c r="O544" s="239">
        <v>0.03</v>
      </c>
      <c r="P544" s="240">
        <v>4802.4478035730917</v>
      </c>
    </row>
    <row r="545" spans="1:16" ht="11.25" customHeight="1" x14ac:dyDescent="0.25">
      <c r="A545" s="27"/>
      <c r="B545" s="232">
        <v>3103</v>
      </c>
      <c r="C545" s="233" t="s">
        <v>725</v>
      </c>
      <c r="D545" s="234" t="s">
        <v>242</v>
      </c>
      <c r="E545" s="234" t="s">
        <v>57</v>
      </c>
      <c r="F545" s="235" t="s">
        <v>58</v>
      </c>
      <c r="G545" s="234" t="s">
        <v>57</v>
      </c>
      <c r="H545" s="236" t="s">
        <v>370</v>
      </c>
      <c r="I545" s="237">
        <v>1</v>
      </c>
      <c r="J545" s="234" t="s">
        <v>57</v>
      </c>
      <c r="K545" s="234" t="s">
        <v>2</v>
      </c>
      <c r="L545" s="234">
        <v>3167.94</v>
      </c>
      <c r="M545" s="238">
        <v>44378</v>
      </c>
      <c r="N545" s="237">
        <v>5</v>
      </c>
      <c r="O545" s="239">
        <v>2.5000000000000001E-2</v>
      </c>
      <c r="P545" s="240">
        <v>3653.4785427135675</v>
      </c>
    </row>
    <row r="546" spans="1:16" ht="11.25" customHeight="1" x14ac:dyDescent="0.25">
      <c r="A546" s="27"/>
      <c r="B546" s="232">
        <v>3104</v>
      </c>
      <c r="C546" s="233" t="s">
        <v>726</v>
      </c>
      <c r="D546" s="234" t="s">
        <v>73</v>
      </c>
      <c r="E546" s="234" t="s">
        <v>57</v>
      </c>
      <c r="F546" s="235" t="s">
        <v>57</v>
      </c>
      <c r="G546" s="234" t="s">
        <v>59</v>
      </c>
      <c r="H546" s="236" t="s">
        <v>370</v>
      </c>
      <c r="I546" s="237">
        <v>1</v>
      </c>
      <c r="J546" s="234" t="s">
        <v>57</v>
      </c>
      <c r="K546" s="234" t="s">
        <v>8</v>
      </c>
      <c r="L546" s="234">
        <v>23000</v>
      </c>
      <c r="M546" s="238">
        <v>45517</v>
      </c>
      <c r="N546" s="237">
        <v>20</v>
      </c>
      <c r="O546" s="239" t="s">
        <v>151</v>
      </c>
      <c r="P546" s="240">
        <v>22815.499574598347</v>
      </c>
    </row>
    <row r="547" spans="1:16" ht="11.25" customHeight="1" x14ac:dyDescent="0.25">
      <c r="A547" s="27"/>
      <c r="B547" s="232">
        <v>3105</v>
      </c>
      <c r="C547" s="233" t="s">
        <v>727</v>
      </c>
      <c r="D547" s="234" t="s">
        <v>421</v>
      </c>
      <c r="E547" s="234" t="s">
        <v>57</v>
      </c>
      <c r="F547" s="235" t="s">
        <v>58</v>
      </c>
      <c r="G547" s="234" t="s">
        <v>57</v>
      </c>
      <c r="H547" s="236">
        <v>1</v>
      </c>
      <c r="I547" s="237">
        <v>0</v>
      </c>
      <c r="J547" s="234" t="s">
        <v>57</v>
      </c>
      <c r="K547" s="234" t="s">
        <v>8</v>
      </c>
      <c r="L547" s="234">
        <v>34648.800000000003</v>
      </c>
      <c r="M547" s="238">
        <v>44197</v>
      </c>
      <c r="N547" s="237">
        <v>5</v>
      </c>
      <c r="O547" s="239">
        <v>0.05</v>
      </c>
      <c r="P547" s="240">
        <v>40433.387796610172</v>
      </c>
    </row>
    <row r="548" spans="1:16" ht="11.25" customHeight="1" x14ac:dyDescent="0.25">
      <c r="A548" s="27"/>
      <c r="B548" s="232">
        <v>3108</v>
      </c>
      <c r="C548" s="233" t="s">
        <v>728</v>
      </c>
      <c r="D548" s="234" t="s">
        <v>355</v>
      </c>
      <c r="E548" s="234" t="s">
        <v>57</v>
      </c>
      <c r="F548" s="235" t="s">
        <v>57</v>
      </c>
      <c r="G548" s="234" t="s">
        <v>59</v>
      </c>
      <c r="H548" s="236" t="s">
        <v>370</v>
      </c>
      <c r="I548" s="237">
        <v>1</v>
      </c>
      <c r="J548" s="234" t="s">
        <v>57</v>
      </c>
      <c r="K548" s="234" t="s">
        <v>8</v>
      </c>
      <c r="L548" s="234">
        <v>36456.44</v>
      </c>
      <c r="M548" s="238">
        <v>44131</v>
      </c>
      <c r="N548" s="237">
        <v>5</v>
      </c>
      <c r="O548" s="239">
        <v>0.03</v>
      </c>
      <c r="P548" s="240">
        <v>42979.895445205482</v>
      </c>
    </row>
    <row r="549" spans="1:16" ht="11.25" customHeight="1" x14ac:dyDescent="0.25">
      <c r="A549" s="27"/>
      <c r="B549" s="232">
        <v>3109</v>
      </c>
      <c r="C549" s="233" t="s">
        <v>729</v>
      </c>
      <c r="D549" s="234" t="s">
        <v>155</v>
      </c>
      <c r="E549" s="234" t="s">
        <v>57</v>
      </c>
      <c r="F549" s="235" t="s">
        <v>57</v>
      </c>
      <c r="G549" s="234" t="s">
        <v>59</v>
      </c>
      <c r="H549" s="236" t="s">
        <v>370</v>
      </c>
      <c r="I549" s="237">
        <v>1</v>
      </c>
      <c r="J549" s="234" t="s">
        <v>57</v>
      </c>
      <c r="K549" s="234" t="s">
        <v>8</v>
      </c>
      <c r="L549" s="234">
        <v>26083.67</v>
      </c>
      <c r="M549" s="238">
        <v>45035</v>
      </c>
      <c r="N549" s="237">
        <v>5</v>
      </c>
      <c r="O549" s="239">
        <v>0.03</v>
      </c>
      <c r="P549" s="240">
        <v>27066.47595327807</v>
      </c>
    </row>
    <row r="550" spans="1:16" ht="11.25" customHeight="1" x14ac:dyDescent="0.25">
      <c r="A550" s="27"/>
      <c r="B550" s="232">
        <v>3110</v>
      </c>
      <c r="C550" s="233" t="s">
        <v>730</v>
      </c>
      <c r="D550" s="234" t="s">
        <v>161</v>
      </c>
      <c r="E550" s="234" t="s">
        <v>57</v>
      </c>
      <c r="F550" s="235" t="s">
        <v>57</v>
      </c>
      <c r="G550" s="234" t="s">
        <v>59</v>
      </c>
      <c r="H550" s="236" t="s">
        <v>370</v>
      </c>
      <c r="I550" s="237">
        <v>1</v>
      </c>
      <c r="J550" s="234" t="s">
        <v>57</v>
      </c>
      <c r="K550" s="234" t="s">
        <v>8</v>
      </c>
      <c r="L550" s="234">
        <v>51478.21</v>
      </c>
      <c r="M550" s="238">
        <v>44633</v>
      </c>
      <c r="N550" s="237">
        <v>5</v>
      </c>
      <c r="O550" s="239">
        <v>0</v>
      </c>
      <c r="P550" s="240">
        <v>57304.361495553749</v>
      </c>
    </row>
    <row r="551" spans="1:16" ht="11.25" customHeight="1" x14ac:dyDescent="0.25">
      <c r="A551" s="27"/>
      <c r="B551" s="232">
        <v>3112</v>
      </c>
      <c r="C551" s="233" t="s">
        <v>731</v>
      </c>
      <c r="D551" s="234" t="s">
        <v>695</v>
      </c>
      <c r="E551" s="234" t="s">
        <v>57</v>
      </c>
      <c r="F551" s="235" t="s">
        <v>57</v>
      </c>
      <c r="G551" s="234" t="s">
        <v>59</v>
      </c>
      <c r="H551" s="236" t="s">
        <v>370</v>
      </c>
      <c r="I551" s="237">
        <v>1</v>
      </c>
      <c r="J551" s="234" t="s">
        <v>57</v>
      </c>
      <c r="K551" s="234" t="s">
        <v>8</v>
      </c>
      <c r="L551" s="234">
        <v>16979.78</v>
      </c>
      <c r="M551" s="238">
        <v>44986</v>
      </c>
      <c r="N551" s="237">
        <v>5</v>
      </c>
      <c r="O551" s="239">
        <v>0.03</v>
      </c>
      <c r="P551" s="240">
        <v>17619.560708364734</v>
      </c>
    </row>
    <row r="552" spans="1:16" ht="11.25" customHeight="1" x14ac:dyDescent="0.25">
      <c r="A552" s="27"/>
      <c r="B552" s="232">
        <v>3113</v>
      </c>
      <c r="C552" s="233" t="s">
        <v>732</v>
      </c>
      <c r="D552" s="234" t="s">
        <v>250</v>
      </c>
      <c r="E552" s="234" t="s">
        <v>57</v>
      </c>
      <c r="F552" s="235" t="s">
        <v>57</v>
      </c>
      <c r="G552" s="234" t="s">
        <v>59</v>
      </c>
      <c r="H552" s="236" t="s">
        <v>370</v>
      </c>
      <c r="I552" s="237">
        <v>1</v>
      </c>
      <c r="J552" s="234" t="s">
        <v>57</v>
      </c>
      <c r="K552" s="234" t="s">
        <v>8</v>
      </c>
      <c r="L552" s="234">
        <v>25265.63</v>
      </c>
      <c r="M552" s="238">
        <v>44711</v>
      </c>
      <c r="N552" s="237">
        <v>5</v>
      </c>
      <c r="O552" s="239">
        <v>0.03</v>
      </c>
      <c r="P552" s="240">
        <v>28125.119248181079</v>
      </c>
    </row>
    <row r="553" spans="1:16" ht="11.25" customHeight="1" x14ac:dyDescent="0.25">
      <c r="A553" s="27"/>
      <c r="B553" s="232">
        <v>3114</v>
      </c>
      <c r="C553" s="233" t="s">
        <v>733</v>
      </c>
      <c r="D553" s="234" t="s">
        <v>388</v>
      </c>
      <c r="E553" s="234" t="s">
        <v>57</v>
      </c>
      <c r="F553" s="235" t="s">
        <v>57</v>
      </c>
      <c r="G553" s="234" t="s">
        <v>59</v>
      </c>
      <c r="H553" s="236" t="s">
        <v>370</v>
      </c>
      <c r="I553" s="237">
        <v>1</v>
      </c>
      <c r="J553" s="234" t="s">
        <v>57</v>
      </c>
      <c r="K553" s="234" t="s">
        <v>8</v>
      </c>
      <c r="L553" s="234">
        <v>45023.59</v>
      </c>
      <c r="M553" s="238">
        <v>44649</v>
      </c>
      <c r="N553" s="237">
        <v>5</v>
      </c>
      <c r="O553" s="239">
        <v>0.04</v>
      </c>
      <c r="P553" s="240">
        <v>50119.226701697648</v>
      </c>
    </row>
    <row r="554" spans="1:16" ht="11.25" customHeight="1" x14ac:dyDescent="0.25">
      <c r="A554" s="27"/>
      <c r="B554" s="232">
        <v>3116</v>
      </c>
      <c r="C554" s="233" t="s">
        <v>734</v>
      </c>
      <c r="D554" s="234" t="s">
        <v>184</v>
      </c>
      <c r="E554" s="234" t="s">
        <v>57</v>
      </c>
      <c r="F554" s="235" t="s">
        <v>58</v>
      </c>
      <c r="G554" s="234" t="s">
        <v>57</v>
      </c>
      <c r="H554" s="236" t="s">
        <v>370</v>
      </c>
      <c r="I554" s="237">
        <v>1</v>
      </c>
      <c r="J554" s="234" t="s">
        <v>57</v>
      </c>
      <c r="K554" s="234" t="s">
        <v>2</v>
      </c>
      <c r="L554" s="234">
        <v>8000</v>
      </c>
      <c r="M554" s="238">
        <v>46319</v>
      </c>
      <c r="N554" s="237">
        <v>5</v>
      </c>
      <c r="O554" s="239">
        <v>1.4999999999999999E-2</v>
      </c>
      <c r="P554" s="240">
        <v>7380.9362329015594</v>
      </c>
    </row>
    <row r="555" spans="1:16" ht="11.25" customHeight="1" x14ac:dyDescent="0.25">
      <c r="A555" s="27"/>
      <c r="B555" s="232">
        <v>3117</v>
      </c>
      <c r="C555" s="233" t="s">
        <v>735</v>
      </c>
      <c r="D555" s="234" t="s">
        <v>164</v>
      </c>
      <c r="E555" s="234" t="s">
        <v>57</v>
      </c>
      <c r="F555" s="235" t="s">
        <v>58</v>
      </c>
      <c r="G555" s="234" t="s">
        <v>57</v>
      </c>
      <c r="H555" s="236" t="s">
        <v>370</v>
      </c>
      <c r="I555" s="237">
        <v>1</v>
      </c>
      <c r="J555" s="234" t="s">
        <v>57</v>
      </c>
      <c r="K555" s="234" t="s">
        <v>2</v>
      </c>
      <c r="L555" s="234">
        <v>51310.18</v>
      </c>
      <c r="M555" s="238">
        <v>44743</v>
      </c>
      <c r="N555" s="237">
        <v>5</v>
      </c>
      <c r="O555" s="239">
        <v>0.05</v>
      </c>
      <c r="P555" s="240">
        <v>56208.526539379476</v>
      </c>
    </row>
    <row r="556" spans="1:16" ht="11.25" customHeight="1" x14ac:dyDescent="0.25">
      <c r="A556" s="27"/>
      <c r="B556" s="232">
        <v>3118</v>
      </c>
      <c r="C556" s="233" t="s">
        <v>736</v>
      </c>
      <c r="D556" s="234" t="s">
        <v>196</v>
      </c>
      <c r="E556" s="234" t="s">
        <v>57</v>
      </c>
      <c r="F556" s="235" t="s">
        <v>58</v>
      </c>
      <c r="G556" s="234" t="s">
        <v>57</v>
      </c>
      <c r="H556" s="236">
        <v>1</v>
      </c>
      <c r="I556" s="237">
        <v>0</v>
      </c>
      <c r="J556" s="234" t="s">
        <v>57</v>
      </c>
      <c r="K556" s="234" t="s">
        <v>2</v>
      </c>
      <c r="L556" s="234">
        <v>9274.19</v>
      </c>
      <c r="M556" s="238">
        <v>44454</v>
      </c>
      <c r="N556" s="237">
        <v>5</v>
      </c>
      <c r="O556" s="239">
        <v>0.03</v>
      </c>
      <c r="P556" s="240">
        <v>10624.425648918468</v>
      </c>
    </row>
    <row r="557" spans="1:16" ht="11.25" customHeight="1" x14ac:dyDescent="0.25">
      <c r="A557" s="27"/>
      <c r="B557" s="232">
        <v>3119</v>
      </c>
      <c r="C557" s="233" t="s">
        <v>737</v>
      </c>
      <c r="D557" s="234" t="s">
        <v>99</v>
      </c>
      <c r="E557" s="234" t="s">
        <v>57</v>
      </c>
      <c r="F557" s="235" t="s">
        <v>58</v>
      </c>
      <c r="G557" s="234" t="s">
        <v>57</v>
      </c>
      <c r="H557" s="236" t="s">
        <v>370</v>
      </c>
      <c r="I557" s="237">
        <v>1</v>
      </c>
      <c r="J557" s="234" t="s">
        <v>57</v>
      </c>
      <c r="K557" s="234" t="s">
        <v>0</v>
      </c>
      <c r="L557" s="234">
        <v>5000</v>
      </c>
      <c r="M557" s="238">
        <v>44317</v>
      </c>
      <c r="N557" s="237">
        <v>5</v>
      </c>
      <c r="O557" s="239">
        <v>0.05</v>
      </c>
      <c r="P557" s="240">
        <v>5810.1265822784808</v>
      </c>
    </row>
    <row r="558" spans="1:16" ht="11.25" customHeight="1" x14ac:dyDescent="0.25">
      <c r="A558" s="27"/>
      <c r="B558" s="232">
        <v>3120</v>
      </c>
      <c r="C558" s="233" t="s">
        <v>738</v>
      </c>
      <c r="D558" s="234" t="s">
        <v>180</v>
      </c>
      <c r="E558" s="234" t="s">
        <v>57</v>
      </c>
      <c r="F558" s="235" t="s">
        <v>58</v>
      </c>
      <c r="G558" s="234" t="s">
        <v>57</v>
      </c>
      <c r="H558" s="236" t="s">
        <v>370</v>
      </c>
      <c r="I558" s="237">
        <v>1</v>
      </c>
      <c r="J558" s="234" t="s">
        <v>57</v>
      </c>
      <c r="K558" s="234" t="s">
        <v>2</v>
      </c>
      <c r="L558" s="234">
        <v>20789.28</v>
      </c>
      <c r="M558" s="238">
        <v>44562</v>
      </c>
      <c r="N558" s="237">
        <v>5</v>
      </c>
      <c r="O558" s="239">
        <v>0.05</v>
      </c>
      <c r="P558" s="240">
        <v>23541.808026315786</v>
      </c>
    </row>
    <row r="559" spans="1:16" ht="11.25" customHeight="1" x14ac:dyDescent="0.25">
      <c r="A559" s="27"/>
      <c r="B559" s="232">
        <v>3121</v>
      </c>
      <c r="C559" s="233" t="s">
        <v>739</v>
      </c>
      <c r="D559" s="234" t="s">
        <v>65</v>
      </c>
      <c r="E559" s="234" t="s">
        <v>57</v>
      </c>
      <c r="F559" s="235" t="s">
        <v>58</v>
      </c>
      <c r="G559" s="234" t="s">
        <v>57</v>
      </c>
      <c r="H559" s="236" t="s">
        <v>370</v>
      </c>
      <c r="I559" s="237">
        <v>1</v>
      </c>
      <c r="J559" s="234" t="s">
        <v>57</v>
      </c>
      <c r="K559" s="234" t="s">
        <v>2</v>
      </c>
      <c r="L559" s="234">
        <v>3788.51</v>
      </c>
      <c r="M559" s="238">
        <v>44501</v>
      </c>
      <c r="N559" s="237">
        <v>5</v>
      </c>
      <c r="O559" s="239">
        <v>0.02</v>
      </c>
      <c r="P559" s="240">
        <v>4340.0817554076539</v>
      </c>
    </row>
    <row r="560" spans="1:16" ht="11.25" customHeight="1" x14ac:dyDescent="0.25">
      <c r="A560" s="27"/>
      <c r="B560" s="232">
        <v>3122</v>
      </c>
      <c r="C560" s="233" t="s">
        <v>740</v>
      </c>
      <c r="D560" s="234" t="s">
        <v>253</v>
      </c>
      <c r="E560" s="234" t="s">
        <v>57</v>
      </c>
      <c r="F560" s="235" t="s">
        <v>58</v>
      </c>
      <c r="G560" s="234" t="s">
        <v>57</v>
      </c>
      <c r="H560" s="236" t="s">
        <v>370</v>
      </c>
      <c r="I560" s="237">
        <v>1</v>
      </c>
      <c r="J560" s="234" t="s">
        <v>57</v>
      </c>
      <c r="K560" s="234" t="s">
        <v>0</v>
      </c>
      <c r="L560" s="234">
        <v>7500</v>
      </c>
      <c r="M560" s="238">
        <v>44652</v>
      </c>
      <c r="N560" s="237">
        <v>5</v>
      </c>
      <c r="O560" s="239" t="s">
        <v>151</v>
      </c>
      <c r="P560" s="240">
        <v>8348.8278092158434</v>
      </c>
    </row>
    <row r="561" spans="1:16" ht="11.25" customHeight="1" x14ac:dyDescent="0.25">
      <c r="A561" s="27"/>
      <c r="B561" s="232">
        <v>3123</v>
      </c>
      <c r="C561" s="233" t="s">
        <v>741</v>
      </c>
      <c r="D561" s="234" t="s">
        <v>233</v>
      </c>
      <c r="E561" s="234" t="s">
        <v>57</v>
      </c>
      <c r="F561" s="235" t="s">
        <v>58</v>
      </c>
      <c r="G561" s="234" t="s">
        <v>57</v>
      </c>
      <c r="H561" s="236" t="s">
        <v>370</v>
      </c>
      <c r="I561" s="237">
        <v>1</v>
      </c>
      <c r="J561" s="234" t="s">
        <v>57</v>
      </c>
      <c r="K561" s="234" t="s">
        <v>2</v>
      </c>
      <c r="L561" s="234">
        <v>11826.46</v>
      </c>
      <c r="M561" s="238">
        <v>44507</v>
      </c>
      <c r="N561" s="237">
        <v>5</v>
      </c>
      <c r="O561" s="239">
        <v>0.03</v>
      </c>
      <c r="P561" s="240">
        <v>13548.282379367718</v>
      </c>
    </row>
    <row r="562" spans="1:16" ht="11.25" customHeight="1" x14ac:dyDescent="0.25">
      <c r="A562" s="27"/>
      <c r="B562" s="232">
        <v>3124</v>
      </c>
      <c r="C562" s="233" t="s">
        <v>742</v>
      </c>
      <c r="D562" s="234" t="s">
        <v>140</v>
      </c>
      <c r="E562" s="234" t="s">
        <v>57</v>
      </c>
      <c r="F562" s="235" t="s">
        <v>58</v>
      </c>
      <c r="G562" s="234" t="s">
        <v>57</v>
      </c>
      <c r="H562" s="236" t="s">
        <v>370</v>
      </c>
      <c r="I562" s="237">
        <v>1</v>
      </c>
      <c r="J562" s="234" t="s">
        <v>57</v>
      </c>
      <c r="K562" s="234" t="s">
        <v>0</v>
      </c>
      <c r="L562" s="234">
        <v>16208.49</v>
      </c>
      <c r="M562" s="238">
        <v>44986</v>
      </c>
      <c r="N562" s="237">
        <v>2</v>
      </c>
      <c r="O562" s="239">
        <v>0.04</v>
      </c>
      <c r="P562" s="240">
        <v>16819.209291635267</v>
      </c>
    </row>
    <row r="563" spans="1:16" ht="11.25" customHeight="1" x14ac:dyDescent="0.25">
      <c r="A563" s="27"/>
      <c r="B563" s="232">
        <v>3125</v>
      </c>
      <c r="C563" s="233" t="s">
        <v>743</v>
      </c>
      <c r="D563" s="234" t="s">
        <v>197</v>
      </c>
      <c r="E563" s="234" t="s">
        <v>57</v>
      </c>
      <c r="F563" s="235" t="s">
        <v>58</v>
      </c>
      <c r="G563" s="234" t="s">
        <v>57</v>
      </c>
      <c r="H563" s="236">
        <v>1</v>
      </c>
      <c r="I563" s="237">
        <v>0</v>
      </c>
      <c r="J563" s="234" t="s">
        <v>57</v>
      </c>
      <c r="K563" s="234" t="s">
        <v>2</v>
      </c>
      <c r="L563" s="234">
        <v>10315.959999999999</v>
      </c>
      <c r="M563" s="238">
        <v>44235</v>
      </c>
      <c r="N563" s="237">
        <v>5</v>
      </c>
      <c r="O563" s="239">
        <v>0.03</v>
      </c>
      <c r="P563" s="240">
        <v>12038.200779661014</v>
      </c>
    </row>
    <row r="564" spans="1:16" ht="11.25" customHeight="1" x14ac:dyDescent="0.25">
      <c r="A564" s="27"/>
      <c r="B564" s="232">
        <v>3126</v>
      </c>
      <c r="C564" s="233" t="s">
        <v>744</v>
      </c>
      <c r="D564" s="234" t="s">
        <v>538</v>
      </c>
      <c r="E564" s="234" t="s">
        <v>57</v>
      </c>
      <c r="F564" s="235" t="s">
        <v>58</v>
      </c>
      <c r="G564" s="234" t="s">
        <v>57</v>
      </c>
      <c r="H564" s="236" t="s">
        <v>370</v>
      </c>
      <c r="I564" s="237">
        <v>1</v>
      </c>
      <c r="J564" s="234" t="s">
        <v>57</v>
      </c>
      <c r="K564" s="234" t="s">
        <v>0</v>
      </c>
      <c r="L564" s="234">
        <v>20159.75</v>
      </c>
      <c r="M564" s="238">
        <v>44455</v>
      </c>
      <c r="N564" s="237">
        <v>5</v>
      </c>
      <c r="O564" s="239">
        <v>0.03</v>
      </c>
      <c r="P564" s="240">
        <v>23094.821755407651</v>
      </c>
    </row>
    <row r="565" spans="1:16" ht="11.25" customHeight="1" x14ac:dyDescent="0.25">
      <c r="A565" s="27"/>
      <c r="B565" s="232">
        <v>3127</v>
      </c>
      <c r="C565" s="233" t="s">
        <v>745</v>
      </c>
      <c r="D565" s="234" t="s">
        <v>663</v>
      </c>
      <c r="E565" s="234" t="s">
        <v>57</v>
      </c>
      <c r="F565" s="235" t="s">
        <v>59</v>
      </c>
      <c r="G565" s="234" t="s">
        <v>57</v>
      </c>
      <c r="H565" s="236" t="s">
        <v>370</v>
      </c>
      <c r="I565" s="237">
        <v>1</v>
      </c>
      <c r="J565" s="234" t="s">
        <v>57</v>
      </c>
      <c r="K565" s="234" t="s">
        <v>2</v>
      </c>
      <c r="L565" s="234">
        <v>828.06</v>
      </c>
      <c r="M565" s="238">
        <v>44378</v>
      </c>
      <c r="N565" s="237">
        <v>5</v>
      </c>
      <c r="O565" s="239">
        <v>0.02</v>
      </c>
      <c r="P565" s="240">
        <v>954.9737185929647</v>
      </c>
    </row>
    <row r="566" spans="1:16" ht="11.25" customHeight="1" x14ac:dyDescent="0.25">
      <c r="A566" s="27"/>
      <c r="B566" s="232">
        <v>3128</v>
      </c>
      <c r="C566" s="233" t="s">
        <v>746</v>
      </c>
      <c r="D566" s="234" t="s">
        <v>92</v>
      </c>
      <c r="E566" s="234" t="s">
        <v>57</v>
      </c>
      <c r="F566" s="235" t="s">
        <v>59</v>
      </c>
      <c r="G566" s="234" t="s">
        <v>57</v>
      </c>
      <c r="H566" s="236" t="s">
        <v>370</v>
      </c>
      <c r="I566" s="237">
        <v>1</v>
      </c>
      <c r="J566" s="234" t="s">
        <v>57</v>
      </c>
      <c r="K566" s="234" t="s">
        <v>0</v>
      </c>
      <c r="L566" s="234">
        <v>18814.830000000002</v>
      </c>
      <c r="M566" s="238">
        <v>44635</v>
      </c>
      <c r="N566" s="237">
        <v>5</v>
      </c>
      <c r="O566" s="239">
        <v>0.03</v>
      </c>
      <c r="P566" s="240">
        <v>20944.236790622472</v>
      </c>
    </row>
    <row r="567" spans="1:16" ht="11.25" customHeight="1" x14ac:dyDescent="0.25">
      <c r="A567" s="27"/>
      <c r="B567" s="232">
        <v>3130</v>
      </c>
      <c r="C567" s="233" t="s">
        <v>747</v>
      </c>
      <c r="D567" s="234" t="s">
        <v>304</v>
      </c>
      <c r="E567" s="234" t="s">
        <v>57</v>
      </c>
      <c r="F567" s="235" t="s">
        <v>59</v>
      </c>
      <c r="G567" s="234" t="s">
        <v>57</v>
      </c>
      <c r="H567" s="236" t="s">
        <v>370</v>
      </c>
      <c r="I567" s="237">
        <v>1</v>
      </c>
      <c r="J567" s="234" t="s">
        <v>57</v>
      </c>
      <c r="K567" s="234" t="s">
        <v>0</v>
      </c>
      <c r="L567" s="234">
        <v>8982.81</v>
      </c>
      <c r="M567" s="238">
        <v>44607</v>
      </c>
      <c r="N567" s="237">
        <v>5</v>
      </c>
      <c r="O567" s="239">
        <v>0.03</v>
      </c>
      <c r="P567" s="240">
        <v>10172.145863486841</v>
      </c>
    </row>
    <row r="568" spans="1:16" ht="11.25" customHeight="1" x14ac:dyDescent="0.25">
      <c r="A568" s="27"/>
      <c r="B568" s="232">
        <v>3134</v>
      </c>
      <c r="C568" s="233" t="s">
        <v>748</v>
      </c>
      <c r="D568" s="234" t="s">
        <v>332</v>
      </c>
      <c r="E568" s="234" t="s">
        <v>57</v>
      </c>
      <c r="F568" s="235" t="s">
        <v>58</v>
      </c>
      <c r="G568" s="234" t="s">
        <v>57</v>
      </c>
      <c r="H568" s="236" t="s">
        <v>370</v>
      </c>
      <c r="I568" s="237">
        <v>1</v>
      </c>
      <c r="J568" s="234" t="s">
        <v>57</v>
      </c>
      <c r="K568" s="234" t="s">
        <v>0</v>
      </c>
      <c r="L568" s="234">
        <v>7315.81</v>
      </c>
      <c r="M568" s="238">
        <v>44378</v>
      </c>
      <c r="N568" s="237">
        <v>5</v>
      </c>
      <c r="O568" s="239">
        <v>0.03</v>
      </c>
      <c r="P568" s="240">
        <v>8437.0773618090461</v>
      </c>
    </row>
    <row r="569" spans="1:16" ht="11.25" customHeight="1" x14ac:dyDescent="0.25">
      <c r="A569" s="27"/>
      <c r="B569" s="232">
        <v>3135</v>
      </c>
      <c r="C569" s="233" t="s">
        <v>749</v>
      </c>
      <c r="D569" s="234" t="s">
        <v>116</v>
      </c>
      <c r="E569" s="234" t="s">
        <v>57</v>
      </c>
      <c r="F569" s="235" t="s">
        <v>58</v>
      </c>
      <c r="G569" s="234" t="s">
        <v>57</v>
      </c>
      <c r="H569" s="236" t="s">
        <v>370</v>
      </c>
      <c r="I569" s="237">
        <v>1</v>
      </c>
      <c r="J569" s="234" t="s">
        <v>57</v>
      </c>
      <c r="K569" s="234" t="s">
        <v>2</v>
      </c>
      <c r="L569" s="234">
        <v>9407.42</v>
      </c>
      <c r="M569" s="238">
        <v>44287</v>
      </c>
      <c r="N569" s="237">
        <v>5</v>
      </c>
      <c r="O569" s="239">
        <v>0.03</v>
      </c>
      <c r="P569" s="240">
        <v>10931.660202531646</v>
      </c>
    </row>
    <row r="570" spans="1:16" ht="11.25" customHeight="1" x14ac:dyDescent="0.25">
      <c r="A570" s="27"/>
      <c r="B570" s="232">
        <v>3136</v>
      </c>
      <c r="C570" s="233" t="s">
        <v>750</v>
      </c>
      <c r="D570" s="234" t="s">
        <v>273</v>
      </c>
      <c r="E570" s="234" t="s">
        <v>57</v>
      </c>
      <c r="F570" s="235" t="s">
        <v>58</v>
      </c>
      <c r="G570" s="234" t="s">
        <v>57</v>
      </c>
      <c r="H570" s="236" t="s">
        <v>370</v>
      </c>
      <c r="I570" s="237">
        <v>1</v>
      </c>
      <c r="J570" s="234" t="s">
        <v>57</v>
      </c>
      <c r="K570" s="234" t="s">
        <v>2</v>
      </c>
      <c r="L570" s="234">
        <v>7728.57</v>
      </c>
      <c r="M570" s="238">
        <v>44470</v>
      </c>
      <c r="N570" s="237">
        <v>5</v>
      </c>
      <c r="O570" s="239">
        <v>0.02</v>
      </c>
      <c r="P570" s="240">
        <v>8853.7777787021623</v>
      </c>
    </row>
    <row r="571" spans="1:16" ht="11.25" customHeight="1" x14ac:dyDescent="0.25">
      <c r="A571" s="27"/>
      <c r="B571" s="232">
        <v>3137</v>
      </c>
      <c r="C571" s="233" t="s">
        <v>751</v>
      </c>
      <c r="D571" s="234" t="s">
        <v>73</v>
      </c>
      <c r="E571" s="234" t="s">
        <v>57</v>
      </c>
      <c r="F571" s="235" t="s">
        <v>58</v>
      </c>
      <c r="G571" s="234" t="s">
        <v>57</v>
      </c>
      <c r="H571" s="236" t="s">
        <v>370</v>
      </c>
      <c r="I571" s="237">
        <v>1</v>
      </c>
      <c r="J571" s="234" t="s">
        <v>57</v>
      </c>
      <c r="K571" s="234" t="s">
        <v>8</v>
      </c>
      <c r="L571" s="234">
        <v>31500</v>
      </c>
      <c r="M571" s="238">
        <v>45670</v>
      </c>
      <c r="N571" s="237">
        <v>5</v>
      </c>
      <c r="O571" s="239">
        <v>0.03</v>
      </c>
      <c r="P571" s="240">
        <v>30748.00858664617</v>
      </c>
    </row>
    <row r="572" spans="1:16" ht="11.25" customHeight="1" x14ac:dyDescent="0.25">
      <c r="A572" s="27"/>
      <c r="B572" s="232">
        <v>3141</v>
      </c>
      <c r="C572" s="233" t="s">
        <v>752</v>
      </c>
      <c r="D572" s="234" t="s">
        <v>355</v>
      </c>
      <c r="E572" s="234" t="s">
        <v>57</v>
      </c>
      <c r="F572" s="235" t="s">
        <v>58</v>
      </c>
      <c r="G572" s="234" t="s">
        <v>57</v>
      </c>
      <c r="H572" s="236" t="s">
        <v>370</v>
      </c>
      <c r="I572" s="237">
        <v>1</v>
      </c>
      <c r="J572" s="234" t="s">
        <v>57</v>
      </c>
      <c r="K572" s="234" t="s">
        <v>8</v>
      </c>
      <c r="L572" s="234">
        <v>16800</v>
      </c>
      <c r="M572" s="238">
        <v>44867</v>
      </c>
      <c r="N572" s="237">
        <v>5</v>
      </c>
      <c r="O572" s="239">
        <v>0</v>
      </c>
      <c r="P572" s="240">
        <v>17988.802488335925</v>
      </c>
    </row>
    <row r="573" spans="1:16" ht="11.25" customHeight="1" x14ac:dyDescent="0.25">
      <c r="A573" s="27"/>
      <c r="B573" s="232">
        <v>3143</v>
      </c>
      <c r="C573" s="233" t="s">
        <v>753</v>
      </c>
      <c r="D573" s="234" t="s">
        <v>135</v>
      </c>
      <c r="E573" s="234" t="s">
        <v>57</v>
      </c>
      <c r="F573" s="235" t="s">
        <v>58</v>
      </c>
      <c r="G573" s="234" t="s">
        <v>57</v>
      </c>
      <c r="H573" s="236" t="s">
        <v>370</v>
      </c>
      <c r="I573" s="237">
        <v>1</v>
      </c>
      <c r="J573" s="234" t="s">
        <v>57</v>
      </c>
      <c r="K573" s="234" t="s">
        <v>8</v>
      </c>
      <c r="L573" s="234">
        <v>20158.75</v>
      </c>
      <c r="M573" s="238">
        <v>44267</v>
      </c>
      <c r="N573" s="237">
        <v>5</v>
      </c>
      <c r="O573" s="239">
        <v>0.03</v>
      </c>
      <c r="P573" s="240">
        <v>23424.977848101265</v>
      </c>
    </row>
    <row r="574" spans="1:16" ht="11.25" customHeight="1" x14ac:dyDescent="0.25">
      <c r="A574" s="27"/>
      <c r="B574" s="232">
        <v>3144</v>
      </c>
      <c r="C574" s="233" t="s">
        <v>754</v>
      </c>
      <c r="D574" s="234" t="s">
        <v>695</v>
      </c>
      <c r="E574" s="234" t="s">
        <v>57</v>
      </c>
      <c r="F574" s="235" t="s">
        <v>57</v>
      </c>
      <c r="G574" s="234" t="s">
        <v>57</v>
      </c>
      <c r="H574" s="236" t="s">
        <v>370</v>
      </c>
      <c r="I574" s="237">
        <v>1</v>
      </c>
      <c r="J574" s="234" t="s">
        <v>57</v>
      </c>
      <c r="K574" s="234" t="s">
        <v>8</v>
      </c>
      <c r="L574" s="234">
        <v>59581.56</v>
      </c>
      <c r="M574" s="238">
        <v>45485</v>
      </c>
      <c r="N574" s="237">
        <v>5</v>
      </c>
      <c r="O574" s="239">
        <v>0.05</v>
      </c>
      <c r="P574" s="240">
        <v>59103.611166691553</v>
      </c>
    </row>
    <row r="575" spans="1:16" ht="11.25" customHeight="1" x14ac:dyDescent="0.25">
      <c r="A575" s="27"/>
      <c r="B575" s="232">
        <v>3145</v>
      </c>
      <c r="C575" s="233" t="s">
        <v>755</v>
      </c>
      <c r="D575" s="234" t="s">
        <v>250</v>
      </c>
      <c r="E575" s="234" t="s">
        <v>57</v>
      </c>
      <c r="F575" s="235" t="s">
        <v>57</v>
      </c>
      <c r="G575" s="234" t="s">
        <v>57</v>
      </c>
      <c r="H575" s="236" t="s">
        <v>370</v>
      </c>
      <c r="I575" s="237">
        <v>1</v>
      </c>
      <c r="J575" s="234" t="s">
        <v>57</v>
      </c>
      <c r="K575" s="234" t="s">
        <v>8</v>
      </c>
      <c r="L575" s="234">
        <v>32459.67</v>
      </c>
      <c r="M575" s="238">
        <v>44348</v>
      </c>
      <c r="N575" s="237">
        <v>5</v>
      </c>
      <c r="O575" s="239">
        <v>0.03</v>
      </c>
      <c r="P575" s="240">
        <v>37434.644547738688</v>
      </c>
    </row>
    <row r="576" spans="1:16" ht="11.25" customHeight="1" x14ac:dyDescent="0.25">
      <c r="A576" s="27"/>
      <c r="B576" s="232">
        <v>3146</v>
      </c>
      <c r="C576" s="233" t="s">
        <v>756</v>
      </c>
      <c r="D576" s="234" t="s">
        <v>388</v>
      </c>
      <c r="E576" s="234" t="s">
        <v>57</v>
      </c>
      <c r="F576" s="235" t="s">
        <v>57</v>
      </c>
      <c r="G576" s="234" t="s">
        <v>57</v>
      </c>
      <c r="H576" s="236" t="s">
        <v>370</v>
      </c>
      <c r="I576" s="237">
        <v>1</v>
      </c>
      <c r="J576" s="234" t="s">
        <v>57</v>
      </c>
      <c r="K576" s="234" t="s">
        <v>8</v>
      </c>
      <c r="L576" s="234">
        <v>61025.85</v>
      </c>
      <c r="M576" s="238">
        <v>44033</v>
      </c>
      <c r="N576" s="237">
        <v>5</v>
      </c>
      <c r="O576" s="239">
        <v>0.05</v>
      </c>
      <c r="P576" s="240">
        <v>73262.942850915424</v>
      </c>
    </row>
    <row r="577" spans="1:16" ht="11.25" customHeight="1" x14ac:dyDescent="0.25">
      <c r="A577" s="27"/>
      <c r="B577" s="232">
        <v>3147</v>
      </c>
      <c r="C577" s="233" t="s">
        <v>757</v>
      </c>
      <c r="D577" s="234" t="s">
        <v>120</v>
      </c>
      <c r="E577" s="234" t="s">
        <v>57</v>
      </c>
      <c r="F577" s="235" t="s">
        <v>59</v>
      </c>
      <c r="G577" s="234" t="s">
        <v>57</v>
      </c>
      <c r="H577" s="236" t="s">
        <v>370</v>
      </c>
      <c r="I577" s="237">
        <v>1</v>
      </c>
      <c r="J577" s="234" t="s">
        <v>57</v>
      </c>
      <c r="K577" s="234" t="s">
        <v>8</v>
      </c>
      <c r="L577" s="234">
        <v>41256.33</v>
      </c>
      <c r="M577" s="238">
        <v>44287</v>
      </c>
      <c r="N577" s="237">
        <v>5</v>
      </c>
      <c r="O577" s="239">
        <v>0.05</v>
      </c>
      <c r="P577" s="240">
        <v>47940.899924050631</v>
      </c>
    </row>
    <row r="578" spans="1:16" ht="11.25" customHeight="1" x14ac:dyDescent="0.25">
      <c r="A578" s="27"/>
      <c r="B578" s="232">
        <v>3148</v>
      </c>
      <c r="C578" s="233" t="s">
        <v>758</v>
      </c>
      <c r="D578" s="234" t="s">
        <v>184</v>
      </c>
      <c r="E578" s="234" t="s">
        <v>57</v>
      </c>
      <c r="F578" s="235" t="s">
        <v>58</v>
      </c>
      <c r="G578" s="234" t="s">
        <v>57</v>
      </c>
      <c r="H578" s="236" t="s">
        <v>370</v>
      </c>
      <c r="I578" s="237">
        <v>1</v>
      </c>
      <c r="J578" s="234" t="s">
        <v>57</v>
      </c>
      <c r="K578" s="234" t="s">
        <v>2</v>
      </c>
      <c r="L578" s="234">
        <v>350.7</v>
      </c>
      <c r="M578" s="238">
        <v>44378</v>
      </c>
      <c r="N578" s="237">
        <v>5</v>
      </c>
      <c r="O578" s="239">
        <v>0.03</v>
      </c>
      <c r="P578" s="240">
        <v>404.45050251256276</v>
      </c>
    </row>
    <row r="579" spans="1:16" ht="11.25" customHeight="1" x14ac:dyDescent="0.25">
      <c r="A579" s="27"/>
      <c r="B579" s="232">
        <v>3149</v>
      </c>
      <c r="C579" s="233" t="s">
        <v>759</v>
      </c>
      <c r="D579" s="234" t="s">
        <v>164</v>
      </c>
      <c r="E579" s="234" t="s">
        <v>57</v>
      </c>
      <c r="F579" s="235" t="s">
        <v>58</v>
      </c>
      <c r="G579" s="234" t="s">
        <v>57</v>
      </c>
      <c r="H579" s="236" t="s">
        <v>370</v>
      </c>
      <c r="I579" s="237">
        <v>1</v>
      </c>
      <c r="J579" s="234" t="s">
        <v>57</v>
      </c>
      <c r="K579" s="234" t="s">
        <v>2</v>
      </c>
      <c r="L579" s="234">
        <v>17389.11</v>
      </c>
      <c r="M579" s="238">
        <v>44105</v>
      </c>
      <c r="N579" s="237">
        <v>5</v>
      </c>
      <c r="O579" s="239">
        <v>0.03</v>
      </c>
      <c r="P579" s="240">
        <v>20500.688758561646</v>
      </c>
    </row>
    <row r="580" spans="1:16" ht="11.25" customHeight="1" x14ac:dyDescent="0.25">
      <c r="A580" s="27"/>
      <c r="B580" s="232">
        <v>3150</v>
      </c>
      <c r="C580" s="233" t="s">
        <v>760</v>
      </c>
      <c r="D580" s="234" t="s">
        <v>99</v>
      </c>
      <c r="E580" s="234" t="s">
        <v>57</v>
      </c>
      <c r="F580" s="235" t="s">
        <v>58</v>
      </c>
      <c r="G580" s="234" t="s">
        <v>57</v>
      </c>
      <c r="H580" s="236" t="s">
        <v>370</v>
      </c>
      <c r="I580" s="237">
        <v>1</v>
      </c>
      <c r="J580" s="234" t="s">
        <v>57</v>
      </c>
      <c r="K580" s="234" t="s">
        <v>2</v>
      </c>
      <c r="L580" s="234">
        <v>15070.56</v>
      </c>
      <c r="M580" s="238">
        <v>44679</v>
      </c>
      <c r="N580" s="237">
        <v>5</v>
      </c>
      <c r="O580" s="239">
        <v>0.03</v>
      </c>
      <c r="P580" s="240">
        <v>16776.201390460788</v>
      </c>
    </row>
    <row r="581" spans="1:16" ht="11.25" customHeight="1" x14ac:dyDescent="0.25">
      <c r="A581" s="27"/>
      <c r="B581" s="232">
        <v>3151</v>
      </c>
      <c r="C581" s="233" t="s">
        <v>761</v>
      </c>
      <c r="D581" s="234" t="s">
        <v>180</v>
      </c>
      <c r="E581" s="234" t="s">
        <v>57</v>
      </c>
      <c r="F581" s="235" t="s">
        <v>58</v>
      </c>
      <c r="G581" s="234" t="s">
        <v>57</v>
      </c>
      <c r="H581" s="236" t="s">
        <v>370</v>
      </c>
      <c r="I581" s="237">
        <v>1</v>
      </c>
      <c r="J581" s="234" t="s">
        <v>57</v>
      </c>
      <c r="K581" s="234" t="s">
        <v>2</v>
      </c>
      <c r="L581" s="234">
        <v>6719.58</v>
      </c>
      <c r="M581" s="238">
        <v>44255</v>
      </c>
      <c r="N581" s="237">
        <v>5</v>
      </c>
      <c r="O581" s="239">
        <v>0.03</v>
      </c>
      <c r="P581" s="240">
        <v>7841.4081864406771</v>
      </c>
    </row>
    <row r="582" spans="1:16" ht="11.25" customHeight="1" x14ac:dyDescent="0.25">
      <c r="A582" s="27"/>
      <c r="B582" s="232">
        <v>3153</v>
      </c>
      <c r="C582" s="233" t="s">
        <v>762</v>
      </c>
      <c r="D582" s="234" t="s">
        <v>253</v>
      </c>
      <c r="E582" s="234" t="s">
        <v>57</v>
      </c>
      <c r="F582" s="235" t="s">
        <v>58</v>
      </c>
      <c r="G582" s="234" t="s">
        <v>57</v>
      </c>
      <c r="H582" s="236" t="s">
        <v>370</v>
      </c>
      <c r="I582" s="237">
        <v>1</v>
      </c>
      <c r="J582" s="234" t="s">
        <v>57</v>
      </c>
      <c r="K582" s="234" t="s">
        <v>2</v>
      </c>
      <c r="L582" s="234">
        <v>7547.66</v>
      </c>
      <c r="M582" s="238">
        <v>44743</v>
      </c>
      <c r="N582" s="237">
        <v>5</v>
      </c>
      <c r="O582" s="239">
        <v>0.03</v>
      </c>
      <c r="P582" s="240">
        <v>8268.2003341288782</v>
      </c>
    </row>
    <row r="583" spans="1:16" ht="11.25" customHeight="1" x14ac:dyDescent="0.25">
      <c r="A583" s="27"/>
      <c r="B583" s="232">
        <v>3154</v>
      </c>
      <c r="C583" s="233" t="s">
        <v>763</v>
      </c>
      <c r="D583" s="234" t="s">
        <v>140</v>
      </c>
      <c r="E583" s="234" t="s">
        <v>57</v>
      </c>
      <c r="F583" s="235" t="s">
        <v>58</v>
      </c>
      <c r="G583" s="234" t="s">
        <v>57</v>
      </c>
      <c r="H583" s="236" t="s">
        <v>370</v>
      </c>
      <c r="I583" s="237">
        <v>1</v>
      </c>
      <c r="J583" s="234" t="s">
        <v>57</v>
      </c>
      <c r="K583" s="234" t="s">
        <v>0</v>
      </c>
      <c r="L583" s="234">
        <v>14000</v>
      </c>
      <c r="M583" s="238">
        <v>45370</v>
      </c>
      <c r="N583" s="237">
        <v>5</v>
      </c>
      <c r="O583" s="239">
        <v>0.03</v>
      </c>
      <c r="P583" s="240">
        <v>14000</v>
      </c>
    </row>
    <row r="584" spans="1:16" ht="11.25" customHeight="1" x14ac:dyDescent="0.25">
      <c r="A584" s="27"/>
      <c r="B584" s="232">
        <v>3155</v>
      </c>
      <c r="C584" s="233" t="s">
        <v>764</v>
      </c>
      <c r="D584" s="234" t="s">
        <v>92</v>
      </c>
      <c r="E584" s="234" t="s">
        <v>57</v>
      </c>
      <c r="F584" s="235" t="s">
        <v>58</v>
      </c>
      <c r="G584" s="234" t="s">
        <v>57</v>
      </c>
      <c r="H584" s="236" t="s">
        <v>370</v>
      </c>
      <c r="I584" s="237">
        <v>1</v>
      </c>
      <c r="J584" s="234" t="s">
        <v>57</v>
      </c>
      <c r="K584" s="234" t="s">
        <v>0</v>
      </c>
      <c r="L584" s="234">
        <v>11314.08</v>
      </c>
      <c r="M584" s="238">
        <v>44332</v>
      </c>
      <c r="N584" s="237">
        <v>5</v>
      </c>
      <c r="O584" s="239">
        <v>2.5000000000000001E-2</v>
      </c>
      <c r="P584" s="240">
        <v>13147.247392405063</v>
      </c>
    </row>
    <row r="585" spans="1:16" ht="11.25" customHeight="1" x14ac:dyDescent="0.25">
      <c r="A585" s="27"/>
      <c r="B585" s="232">
        <v>3156</v>
      </c>
      <c r="C585" s="233" t="s">
        <v>765</v>
      </c>
      <c r="D585" s="234" t="s">
        <v>304</v>
      </c>
      <c r="E585" s="234" t="s">
        <v>57</v>
      </c>
      <c r="F585" s="235" t="s">
        <v>58</v>
      </c>
      <c r="G585" s="234" t="s">
        <v>57</v>
      </c>
      <c r="H585" s="236" t="s">
        <v>370</v>
      </c>
      <c r="I585" s="237">
        <v>1</v>
      </c>
      <c r="J585" s="234" t="s">
        <v>57</v>
      </c>
      <c r="K585" s="234" t="s">
        <v>0</v>
      </c>
      <c r="L585" s="234">
        <v>21502.66</v>
      </c>
      <c r="M585" s="238">
        <v>44327</v>
      </c>
      <c r="N585" s="237">
        <v>5</v>
      </c>
      <c r="O585" s="239">
        <v>0.03</v>
      </c>
      <c r="P585" s="240">
        <v>24986.635291139239</v>
      </c>
    </row>
    <row r="586" spans="1:16" ht="11.25" customHeight="1" x14ac:dyDescent="0.25">
      <c r="A586" s="27"/>
      <c r="B586" s="232">
        <v>3157</v>
      </c>
      <c r="C586" s="233" t="s">
        <v>766</v>
      </c>
      <c r="D586" s="234" t="s">
        <v>116</v>
      </c>
      <c r="E586" s="234" t="s">
        <v>57</v>
      </c>
      <c r="F586" s="235" t="s">
        <v>58</v>
      </c>
      <c r="G586" s="234" t="s">
        <v>57</v>
      </c>
      <c r="H586" s="236" t="s">
        <v>370</v>
      </c>
      <c r="I586" s="237">
        <v>1</v>
      </c>
      <c r="J586" s="234" t="s">
        <v>57</v>
      </c>
      <c r="K586" s="234" t="s">
        <v>2</v>
      </c>
      <c r="L586" s="234">
        <v>17498.22</v>
      </c>
      <c r="M586" s="238">
        <v>46023</v>
      </c>
      <c r="N586" s="237">
        <v>5</v>
      </c>
      <c r="O586" s="239">
        <v>0.03</v>
      </c>
      <c r="P586" s="240">
        <v>16538.986735629103</v>
      </c>
    </row>
    <row r="587" spans="1:16" ht="11.25" customHeight="1" x14ac:dyDescent="0.25">
      <c r="A587" s="27"/>
      <c r="B587" s="232">
        <v>3164</v>
      </c>
      <c r="C587" s="233" t="s">
        <v>767</v>
      </c>
      <c r="D587" s="234" t="s">
        <v>135</v>
      </c>
      <c r="E587" s="234" t="s">
        <v>57</v>
      </c>
      <c r="F587" s="235" t="s">
        <v>58</v>
      </c>
      <c r="G587" s="234" t="s">
        <v>57</v>
      </c>
      <c r="H587" s="236" t="s">
        <v>370</v>
      </c>
      <c r="I587" s="237">
        <v>1</v>
      </c>
      <c r="J587" s="234" t="s">
        <v>57</v>
      </c>
      <c r="K587" s="234" t="s">
        <v>8</v>
      </c>
      <c r="L587" s="234">
        <v>21811.54</v>
      </c>
      <c r="M587" s="238">
        <v>44026</v>
      </c>
      <c r="N587" s="237">
        <v>5</v>
      </c>
      <c r="O587" s="239">
        <v>0.03</v>
      </c>
      <c r="P587" s="240">
        <v>26185.257698343503</v>
      </c>
    </row>
    <row r="588" spans="1:16" ht="11.25" customHeight="1" x14ac:dyDescent="0.25">
      <c r="A588" s="27"/>
      <c r="B588" s="232">
        <v>3165</v>
      </c>
      <c r="C588" s="233" t="s">
        <v>768</v>
      </c>
      <c r="D588" s="234" t="s">
        <v>695</v>
      </c>
      <c r="E588" s="234" t="s">
        <v>57</v>
      </c>
      <c r="F588" s="235" t="s">
        <v>58</v>
      </c>
      <c r="G588" s="234" t="s">
        <v>57</v>
      </c>
      <c r="H588" s="236" t="s">
        <v>370</v>
      </c>
      <c r="I588" s="237">
        <v>1</v>
      </c>
      <c r="J588" s="234" t="s">
        <v>57</v>
      </c>
      <c r="K588" s="234" t="s">
        <v>8</v>
      </c>
      <c r="L588" s="234">
        <v>29599.29</v>
      </c>
      <c r="M588" s="238">
        <v>45108</v>
      </c>
      <c r="N588" s="237">
        <v>5</v>
      </c>
      <c r="O588" s="239">
        <v>2.5000000000000001E-2</v>
      </c>
      <c r="P588" s="240">
        <v>30416.583828358205</v>
      </c>
    </row>
    <row r="589" spans="1:16" ht="11.25" customHeight="1" x14ac:dyDescent="0.25">
      <c r="A589" s="27"/>
      <c r="B589" s="232">
        <v>3166</v>
      </c>
      <c r="C589" s="233" t="s">
        <v>769</v>
      </c>
      <c r="D589" s="234" t="s">
        <v>120</v>
      </c>
      <c r="E589" s="234" t="s">
        <v>57</v>
      </c>
      <c r="F589" s="235" t="s">
        <v>57</v>
      </c>
      <c r="G589" s="234" t="s">
        <v>57</v>
      </c>
      <c r="H589" s="236" t="s">
        <v>370</v>
      </c>
      <c r="I589" s="237">
        <v>1</v>
      </c>
      <c r="J589" s="234" t="s">
        <v>57</v>
      </c>
      <c r="K589" s="234" t="s">
        <v>8</v>
      </c>
      <c r="L589" s="234">
        <v>53938.26</v>
      </c>
      <c r="M589" s="238">
        <v>45095</v>
      </c>
      <c r="N589" s="237">
        <v>5</v>
      </c>
      <c r="O589" s="239">
        <v>0.04</v>
      </c>
      <c r="P589" s="240">
        <v>55427.600014925367</v>
      </c>
    </row>
    <row r="590" spans="1:16" ht="11.25" customHeight="1" x14ac:dyDescent="0.25">
      <c r="A590" s="27"/>
      <c r="B590" s="232">
        <v>3170</v>
      </c>
      <c r="C590" s="233" t="s">
        <v>770</v>
      </c>
      <c r="D590" s="234" t="s">
        <v>92</v>
      </c>
      <c r="E590" s="234" t="s">
        <v>57</v>
      </c>
      <c r="F590" s="235" t="s">
        <v>59</v>
      </c>
      <c r="G590" s="234" t="s">
        <v>57</v>
      </c>
      <c r="H590" s="236" t="s">
        <v>370</v>
      </c>
      <c r="I590" s="237">
        <v>1</v>
      </c>
      <c r="J590" s="234" t="s">
        <v>57</v>
      </c>
      <c r="K590" s="234" t="s">
        <v>0</v>
      </c>
      <c r="L590" s="234">
        <v>9834.5400000000009</v>
      </c>
      <c r="M590" s="238">
        <v>44635</v>
      </c>
      <c r="N590" s="237">
        <v>5</v>
      </c>
      <c r="O590" s="239">
        <v>0.03</v>
      </c>
      <c r="P590" s="240">
        <v>10947.584139046079</v>
      </c>
    </row>
    <row r="591" spans="1:16" ht="11.25" customHeight="1" x14ac:dyDescent="0.25">
      <c r="A591" s="27"/>
      <c r="B591" s="232">
        <v>3171</v>
      </c>
      <c r="C591" s="233" t="s">
        <v>771</v>
      </c>
      <c r="D591" s="234" t="s">
        <v>304</v>
      </c>
      <c r="E591" s="234" t="s">
        <v>57</v>
      </c>
      <c r="F591" s="235" t="s">
        <v>58</v>
      </c>
      <c r="G591" s="234" t="s">
        <v>57</v>
      </c>
      <c r="H591" s="236" t="s">
        <v>370</v>
      </c>
      <c r="I591" s="237">
        <v>1</v>
      </c>
      <c r="J591" s="234" t="s">
        <v>57</v>
      </c>
      <c r="K591" s="234" t="s">
        <v>0</v>
      </c>
      <c r="L591" s="234">
        <v>10751.33</v>
      </c>
      <c r="M591" s="238">
        <v>44084</v>
      </c>
      <c r="N591" s="237">
        <v>5</v>
      </c>
      <c r="O591" s="239">
        <v>0.03</v>
      </c>
      <c r="P591" s="240">
        <v>12675.155316780822</v>
      </c>
    </row>
    <row r="592" spans="1:16" ht="11.25" customHeight="1" x14ac:dyDescent="0.25">
      <c r="A592" s="27"/>
      <c r="B592" s="232">
        <v>3172</v>
      </c>
      <c r="C592" s="233" t="s">
        <v>772</v>
      </c>
      <c r="D592" s="234" t="s">
        <v>116</v>
      </c>
      <c r="E592" s="234" t="s">
        <v>57</v>
      </c>
      <c r="F592" s="235" t="s">
        <v>58</v>
      </c>
      <c r="G592" s="234" t="s">
        <v>57</v>
      </c>
      <c r="H592" s="236" t="s">
        <v>370</v>
      </c>
      <c r="I592" s="237">
        <v>1</v>
      </c>
      <c r="J592" s="234" t="s">
        <v>57</v>
      </c>
      <c r="K592" s="234" t="s">
        <v>2</v>
      </c>
      <c r="L592" s="234">
        <v>10751.33</v>
      </c>
      <c r="M592" s="238">
        <v>44231</v>
      </c>
      <c r="N592" s="237">
        <v>5</v>
      </c>
      <c r="O592" s="239">
        <v>0.03</v>
      </c>
      <c r="P592" s="240">
        <v>12546.255432203388</v>
      </c>
    </row>
    <row r="593" spans="1:16" ht="11.25" customHeight="1" x14ac:dyDescent="0.25">
      <c r="A593" s="27"/>
      <c r="B593" s="232">
        <v>3174</v>
      </c>
      <c r="C593" s="233" t="s">
        <v>773</v>
      </c>
      <c r="D593" s="234" t="s">
        <v>421</v>
      </c>
      <c r="E593" s="234" t="s">
        <v>57</v>
      </c>
      <c r="F593" s="235" t="s">
        <v>57</v>
      </c>
      <c r="G593" s="234" t="s">
        <v>59</v>
      </c>
      <c r="H593" s="236" t="s">
        <v>370</v>
      </c>
      <c r="I593" s="237">
        <v>1</v>
      </c>
      <c r="J593" s="234" t="s">
        <v>57</v>
      </c>
      <c r="K593" s="234" t="s">
        <v>8</v>
      </c>
      <c r="L593" s="234">
        <v>31582.03</v>
      </c>
      <c r="M593" s="238">
        <v>44592</v>
      </c>
      <c r="N593" s="237">
        <v>5</v>
      </c>
      <c r="O593" s="239">
        <v>0.03</v>
      </c>
      <c r="P593" s="240">
        <v>35763.53232730263</v>
      </c>
    </row>
    <row r="594" spans="1:16" ht="11.25" customHeight="1" x14ac:dyDescent="0.25">
      <c r="A594" s="27"/>
      <c r="B594" s="232">
        <v>3175</v>
      </c>
      <c r="C594" s="233" t="s">
        <v>774</v>
      </c>
      <c r="D594" s="234" t="s">
        <v>76</v>
      </c>
      <c r="E594" s="234" t="s">
        <v>57</v>
      </c>
      <c r="F594" s="235" t="s">
        <v>59</v>
      </c>
      <c r="G594" s="234" t="s">
        <v>57</v>
      </c>
      <c r="H594" s="236" t="s">
        <v>370</v>
      </c>
      <c r="I594" s="237">
        <v>1</v>
      </c>
      <c r="J594" s="234" t="s">
        <v>57</v>
      </c>
      <c r="K594" s="234" t="s">
        <v>8</v>
      </c>
      <c r="L594" s="234">
        <v>29566.16</v>
      </c>
      <c r="M594" s="238">
        <v>44228</v>
      </c>
      <c r="N594" s="237">
        <v>5</v>
      </c>
      <c r="O594" s="239">
        <v>0.03</v>
      </c>
      <c r="P594" s="240">
        <v>34502.205355932201</v>
      </c>
    </row>
    <row r="595" spans="1:16" ht="11.25" customHeight="1" x14ac:dyDescent="0.25">
      <c r="A595" s="27"/>
      <c r="B595" s="232">
        <v>3176</v>
      </c>
      <c r="C595" s="233" t="s">
        <v>775</v>
      </c>
      <c r="D595" s="234" t="s">
        <v>172</v>
      </c>
      <c r="E595" s="234" t="s">
        <v>57</v>
      </c>
      <c r="F595" s="235" t="s">
        <v>59</v>
      </c>
      <c r="G595" s="234" t="s">
        <v>57</v>
      </c>
      <c r="H595" s="236" t="s">
        <v>370</v>
      </c>
      <c r="I595" s="237">
        <v>1</v>
      </c>
      <c r="J595" s="234" t="s">
        <v>57</v>
      </c>
      <c r="K595" s="234" t="s">
        <v>8</v>
      </c>
      <c r="L595" s="234">
        <v>16798.95</v>
      </c>
      <c r="M595" s="238">
        <v>44501</v>
      </c>
      <c r="N595" s="237">
        <v>5</v>
      </c>
      <c r="O595" s="239">
        <v>0.03</v>
      </c>
      <c r="P595" s="240">
        <v>19244.720590682195</v>
      </c>
    </row>
    <row r="596" spans="1:16" ht="11.25" customHeight="1" x14ac:dyDescent="0.25">
      <c r="A596" s="27"/>
      <c r="B596" s="232">
        <v>3177</v>
      </c>
      <c r="C596" s="233" t="s">
        <v>776</v>
      </c>
      <c r="D596" s="234" t="s">
        <v>355</v>
      </c>
      <c r="E596" s="234" t="s">
        <v>57</v>
      </c>
      <c r="F596" s="235" t="s">
        <v>58</v>
      </c>
      <c r="G596" s="234" t="s">
        <v>57</v>
      </c>
      <c r="H596" s="236" t="s">
        <v>370</v>
      </c>
      <c r="I596" s="237">
        <v>1</v>
      </c>
      <c r="J596" s="234" t="s">
        <v>57</v>
      </c>
      <c r="K596" s="234" t="s">
        <v>8</v>
      </c>
      <c r="L596" s="234">
        <v>23369.360000000001</v>
      </c>
      <c r="M596" s="238">
        <v>44186</v>
      </c>
      <c r="N596" s="237">
        <v>5</v>
      </c>
      <c r="O596" s="239">
        <v>0.03</v>
      </c>
      <c r="P596" s="240">
        <v>27270.854847457624</v>
      </c>
    </row>
    <row r="597" spans="1:16" ht="11.25" customHeight="1" x14ac:dyDescent="0.25">
      <c r="A597" s="27"/>
      <c r="B597" s="232">
        <v>3178</v>
      </c>
      <c r="C597" s="233" t="s">
        <v>777</v>
      </c>
      <c r="D597" s="234" t="s">
        <v>155</v>
      </c>
      <c r="E597" s="234" t="s">
        <v>57</v>
      </c>
      <c r="F597" s="235" t="s">
        <v>57</v>
      </c>
      <c r="G597" s="234" t="s">
        <v>59</v>
      </c>
      <c r="H597" s="236" t="s">
        <v>370</v>
      </c>
      <c r="I597" s="237">
        <v>1</v>
      </c>
      <c r="J597" s="234" t="s">
        <v>57</v>
      </c>
      <c r="K597" s="234" t="s">
        <v>8</v>
      </c>
      <c r="L597" s="234">
        <v>35054.26</v>
      </c>
      <c r="M597" s="238">
        <v>44986</v>
      </c>
      <c r="N597" s="237">
        <v>5</v>
      </c>
      <c r="O597" s="239">
        <v>0.03</v>
      </c>
      <c r="P597" s="240">
        <v>36375.068590806331</v>
      </c>
    </row>
    <row r="598" spans="1:16" ht="11.25" customHeight="1" x14ac:dyDescent="0.25">
      <c r="A598" s="27"/>
      <c r="B598" s="232">
        <v>3179</v>
      </c>
      <c r="C598" s="233" t="s">
        <v>778</v>
      </c>
      <c r="D598" s="234" t="s">
        <v>135</v>
      </c>
      <c r="E598" s="234" t="s">
        <v>57</v>
      </c>
      <c r="F598" s="235" t="s">
        <v>57</v>
      </c>
      <c r="G598" s="234" t="s">
        <v>59</v>
      </c>
      <c r="H598" s="236" t="s">
        <v>370</v>
      </c>
      <c r="I598" s="237">
        <v>1</v>
      </c>
      <c r="J598" s="234" t="s">
        <v>57</v>
      </c>
      <c r="K598" s="234" t="s">
        <v>8</v>
      </c>
      <c r="L598" s="234">
        <v>30000</v>
      </c>
      <c r="M598" s="238">
        <v>44086</v>
      </c>
      <c r="N598" s="237">
        <v>5</v>
      </c>
      <c r="O598" s="239">
        <v>2.5000000000000001E-2</v>
      </c>
      <c r="P598" s="240">
        <v>35368.150684931505</v>
      </c>
    </row>
    <row r="599" spans="1:16" ht="11.25" customHeight="1" x14ac:dyDescent="0.25">
      <c r="A599" s="27"/>
      <c r="B599" s="232">
        <v>3181</v>
      </c>
      <c r="C599" s="233" t="s">
        <v>779</v>
      </c>
      <c r="D599" s="234" t="s">
        <v>120</v>
      </c>
      <c r="E599" s="234" t="s">
        <v>57</v>
      </c>
      <c r="F599" s="235" t="s">
        <v>57</v>
      </c>
      <c r="G599" s="234" t="s">
        <v>57</v>
      </c>
      <c r="H599" s="236" t="s">
        <v>370</v>
      </c>
      <c r="I599" s="237">
        <v>1</v>
      </c>
      <c r="J599" s="234" t="s">
        <v>57</v>
      </c>
      <c r="K599" s="234" t="s">
        <v>8</v>
      </c>
      <c r="L599" s="234">
        <v>40574.589999999997</v>
      </c>
      <c r="M599" s="238">
        <v>44620</v>
      </c>
      <c r="N599" s="237">
        <v>5</v>
      </c>
      <c r="O599" s="239">
        <v>0.03</v>
      </c>
      <c r="P599" s="240">
        <v>45946.719103618416</v>
      </c>
    </row>
    <row r="600" spans="1:16" ht="11.25" customHeight="1" x14ac:dyDescent="0.25">
      <c r="A600" s="27"/>
      <c r="B600" s="232">
        <v>3182</v>
      </c>
      <c r="C600" s="233" t="s">
        <v>780</v>
      </c>
      <c r="D600" s="234" t="s">
        <v>99</v>
      </c>
      <c r="E600" s="234" t="s">
        <v>57</v>
      </c>
      <c r="F600" s="235" t="s">
        <v>58</v>
      </c>
      <c r="G600" s="234" t="s">
        <v>57</v>
      </c>
      <c r="H600" s="236" t="s">
        <v>370</v>
      </c>
      <c r="I600" s="237">
        <v>1</v>
      </c>
      <c r="J600" s="234" t="s">
        <v>57</v>
      </c>
      <c r="K600" s="234" t="s">
        <v>0</v>
      </c>
      <c r="L600" s="234">
        <v>12000</v>
      </c>
      <c r="M600" s="238">
        <v>46327</v>
      </c>
      <c r="N600" s="237">
        <v>5</v>
      </c>
      <c r="O600" s="239">
        <v>2.5000000000000001E-2</v>
      </c>
      <c r="P600" s="240">
        <v>11071.404349352339</v>
      </c>
    </row>
    <row r="601" spans="1:16" ht="11.25" customHeight="1" x14ac:dyDescent="0.25">
      <c r="A601" s="27"/>
      <c r="B601" s="232">
        <v>3183</v>
      </c>
      <c r="C601" s="233" t="s">
        <v>781</v>
      </c>
      <c r="D601" s="234" t="s">
        <v>253</v>
      </c>
      <c r="E601" s="234" t="s">
        <v>57</v>
      </c>
      <c r="F601" s="235" t="s">
        <v>58</v>
      </c>
      <c r="G601" s="234" t="s">
        <v>57</v>
      </c>
      <c r="H601" s="236" t="s">
        <v>370</v>
      </c>
      <c r="I601" s="237">
        <v>1</v>
      </c>
      <c r="J601" s="234" t="s">
        <v>57</v>
      </c>
      <c r="K601" s="234" t="s">
        <v>0</v>
      </c>
      <c r="L601" s="234">
        <v>33262.839999999997</v>
      </c>
      <c r="M601" s="238">
        <v>44228</v>
      </c>
      <c r="N601" s="237">
        <v>5</v>
      </c>
      <c r="O601" s="239">
        <v>0.05</v>
      </c>
      <c r="P601" s="240">
        <v>38816.042949152536</v>
      </c>
    </row>
    <row r="602" spans="1:16" ht="11.25" customHeight="1" x14ac:dyDescent="0.25">
      <c r="A602" s="27"/>
      <c r="B602" s="232">
        <v>3184</v>
      </c>
      <c r="C602" s="233" t="s">
        <v>782</v>
      </c>
      <c r="D602" s="234" t="s">
        <v>140</v>
      </c>
      <c r="E602" s="234" t="s">
        <v>57</v>
      </c>
      <c r="F602" s="235" t="s">
        <v>58</v>
      </c>
      <c r="G602" s="234" t="s">
        <v>57</v>
      </c>
      <c r="H602" s="236" t="s">
        <v>370</v>
      </c>
      <c r="I602" s="237">
        <v>1</v>
      </c>
      <c r="J602" s="234" t="s">
        <v>57</v>
      </c>
      <c r="K602" s="234" t="s">
        <v>0</v>
      </c>
      <c r="L602" s="234">
        <v>9000</v>
      </c>
      <c r="M602" s="238">
        <v>44319</v>
      </c>
      <c r="N602" s="237">
        <v>5</v>
      </c>
      <c r="O602" s="239">
        <v>0.03</v>
      </c>
      <c r="P602" s="240">
        <v>10458.227848101265</v>
      </c>
    </row>
    <row r="603" spans="1:16" ht="11.25" customHeight="1" x14ac:dyDescent="0.25">
      <c r="A603" s="27"/>
      <c r="B603" s="232">
        <v>3185</v>
      </c>
      <c r="C603" s="233" t="s">
        <v>783</v>
      </c>
      <c r="D603" s="234" t="s">
        <v>92</v>
      </c>
      <c r="E603" s="234" t="s">
        <v>57</v>
      </c>
      <c r="F603" s="235" t="s">
        <v>58</v>
      </c>
      <c r="G603" s="234" t="s">
        <v>57</v>
      </c>
      <c r="H603" s="236" t="s">
        <v>370</v>
      </c>
      <c r="I603" s="237">
        <v>1</v>
      </c>
      <c r="J603" s="234" t="s">
        <v>57</v>
      </c>
      <c r="K603" s="234" t="s">
        <v>0</v>
      </c>
      <c r="L603" s="234">
        <v>17389.11</v>
      </c>
      <c r="M603" s="238">
        <v>44927</v>
      </c>
      <c r="N603" s="237">
        <v>5</v>
      </c>
      <c r="O603" s="239">
        <v>0.03</v>
      </c>
      <c r="P603" s="240">
        <v>18292.440389610387</v>
      </c>
    </row>
    <row r="604" spans="1:16" ht="11.25" customHeight="1" x14ac:dyDescent="0.25">
      <c r="A604" s="27"/>
      <c r="B604" s="232">
        <v>3186</v>
      </c>
      <c r="C604" s="233" t="s">
        <v>784</v>
      </c>
      <c r="D604" s="234" t="s">
        <v>304</v>
      </c>
      <c r="E604" s="234" t="s">
        <v>57</v>
      </c>
      <c r="F604" s="235" t="s">
        <v>58</v>
      </c>
      <c r="G604" s="234" t="s">
        <v>57</v>
      </c>
      <c r="H604" s="236" t="s">
        <v>370</v>
      </c>
      <c r="I604" s="237">
        <v>1</v>
      </c>
      <c r="J604" s="234" t="s">
        <v>57</v>
      </c>
      <c r="K604" s="234" t="s">
        <v>2</v>
      </c>
      <c r="L604" s="234">
        <v>828.06</v>
      </c>
      <c r="M604" s="238">
        <v>44378</v>
      </c>
      <c r="N604" s="237">
        <v>5</v>
      </c>
      <c r="O604" s="239">
        <v>0.02</v>
      </c>
      <c r="P604" s="240">
        <v>954.9737185929647</v>
      </c>
    </row>
    <row r="605" spans="1:16" ht="11.25" customHeight="1" x14ac:dyDescent="0.25">
      <c r="A605" s="27"/>
      <c r="B605" s="232">
        <v>3187</v>
      </c>
      <c r="C605" s="233" t="s">
        <v>785</v>
      </c>
      <c r="D605" s="234" t="s">
        <v>116</v>
      </c>
      <c r="E605" s="234" t="s">
        <v>57</v>
      </c>
      <c r="F605" s="235" t="s">
        <v>58</v>
      </c>
      <c r="G605" s="234" t="s">
        <v>57</v>
      </c>
      <c r="H605" s="236">
        <v>1</v>
      </c>
      <c r="I605" s="237">
        <v>0</v>
      </c>
      <c r="J605" s="234" t="s">
        <v>57</v>
      </c>
      <c r="K605" s="234" t="s">
        <v>2</v>
      </c>
      <c r="L605" s="234">
        <v>17968.75</v>
      </c>
      <c r="M605" s="238">
        <v>44197</v>
      </c>
      <c r="N605" s="237">
        <v>5</v>
      </c>
      <c r="O605" s="239">
        <v>0.03</v>
      </c>
      <c r="P605" s="240">
        <v>20968.61758474576</v>
      </c>
    </row>
    <row r="606" spans="1:16" ht="11.25" customHeight="1" x14ac:dyDescent="0.25">
      <c r="A606" s="27"/>
      <c r="B606" s="232">
        <v>3188</v>
      </c>
      <c r="C606" s="233" t="s">
        <v>786</v>
      </c>
      <c r="D606" s="234" t="s">
        <v>99</v>
      </c>
      <c r="E606" s="234" t="s">
        <v>57</v>
      </c>
      <c r="F606" s="235" t="s">
        <v>58</v>
      </c>
      <c r="G606" s="234" t="s">
        <v>57</v>
      </c>
      <c r="H606" s="236" t="s">
        <v>370</v>
      </c>
      <c r="I606" s="237">
        <v>1</v>
      </c>
      <c r="J606" s="234" t="s">
        <v>57</v>
      </c>
      <c r="K606" s="234" t="s">
        <v>0</v>
      </c>
      <c r="L606" s="234">
        <v>565.70000000000005</v>
      </c>
      <c r="M606" s="238">
        <v>44378</v>
      </c>
      <c r="N606" s="237">
        <v>5</v>
      </c>
      <c r="O606" s="239">
        <v>2.5000000000000001E-2</v>
      </c>
      <c r="P606" s="240">
        <v>652.40276381909553</v>
      </c>
    </row>
    <row r="607" spans="1:16" ht="11.25" customHeight="1" x14ac:dyDescent="0.25">
      <c r="A607" s="27"/>
      <c r="B607" s="232">
        <v>3189</v>
      </c>
      <c r="C607" s="233" t="s">
        <v>787</v>
      </c>
      <c r="D607" s="234" t="s">
        <v>253</v>
      </c>
      <c r="E607" s="234" t="s">
        <v>57</v>
      </c>
      <c r="F607" s="235" t="s">
        <v>59</v>
      </c>
      <c r="G607" s="234" t="s">
        <v>57</v>
      </c>
      <c r="H607" s="236" t="s">
        <v>370</v>
      </c>
      <c r="I607" s="237">
        <v>1</v>
      </c>
      <c r="J607" s="234" t="s">
        <v>57</v>
      </c>
      <c r="K607" s="234" t="s">
        <v>2</v>
      </c>
      <c r="L607" s="234">
        <v>14490.93</v>
      </c>
      <c r="M607" s="238">
        <v>44743</v>
      </c>
      <c r="N607" s="237">
        <v>5</v>
      </c>
      <c r="O607" s="239">
        <v>0.03</v>
      </c>
      <c r="P607" s="240">
        <v>15874.312338902148</v>
      </c>
    </row>
    <row r="608" spans="1:16" ht="11.25" customHeight="1" x14ac:dyDescent="0.25">
      <c r="A608" s="27"/>
      <c r="B608" s="232">
        <v>3191</v>
      </c>
      <c r="C608" s="233" t="s">
        <v>788</v>
      </c>
      <c r="D608" s="234" t="s">
        <v>92</v>
      </c>
      <c r="E608" s="234" t="s">
        <v>57</v>
      </c>
      <c r="F608" s="235" t="s">
        <v>58</v>
      </c>
      <c r="G608" s="234" t="s">
        <v>57</v>
      </c>
      <c r="H608" s="236" t="s">
        <v>370</v>
      </c>
      <c r="I608" s="237">
        <v>1</v>
      </c>
      <c r="J608" s="234" t="s">
        <v>57</v>
      </c>
      <c r="K608" s="234" t="s">
        <v>0</v>
      </c>
      <c r="L608" s="234">
        <v>13579.9</v>
      </c>
      <c r="M608" s="238">
        <v>44501</v>
      </c>
      <c r="N608" s="237">
        <v>5</v>
      </c>
      <c r="O608" s="239">
        <v>2.5000000000000001E-2</v>
      </c>
      <c r="P608" s="240">
        <v>15557.006905158069</v>
      </c>
    </row>
    <row r="609" spans="1:16" ht="11.25" customHeight="1" x14ac:dyDescent="0.25">
      <c r="A609" s="27"/>
      <c r="B609" s="232">
        <v>3192</v>
      </c>
      <c r="C609" s="233" t="s">
        <v>789</v>
      </c>
      <c r="D609" s="234" t="s">
        <v>304</v>
      </c>
      <c r="E609" s="234" t="s">
        <v>57</v>
      </c>
      <c r="F609" s="235" t="s">
        <v>58</v>
      </c>
      <c r="G609" s="234" t="s">
        <v>57</v>
      </c>
      <c r="H609" s="236" t="s">
        <v>370</v>
      </c>
      <c r="I609" s="237">
        <v>1</v>
      </c>
      <c r="J609" s="234" t="s">
        <v>57</v>
      </c>
      <c r="K609" s="234" t="s">
        <v>0</v>
      </c>
      <c r="L609" s="234">
        <v>16631.43</v>
      </c>
      <c r="M609" s="238">
        <v>44864</v>
      </c>
      <c r="N609" s="237">
        <v>5</v>
      </c>
      <c r="O609" s="239">
        <v>0.05</v>
      </c>
      <c r="P609" s="240">
        <v>17808.304129082426</v>
      </c>
    </row>
    <row r="610" spans="1:16" ht="11.25" customHeight="1" x14ac:dyDescent="0.25">
      <c r="A610" s="27"/>
      <c r="B610" s="232">
        <v>3193</v>
      </c>
      <c r="C610" s="233" t="s">
        <v>790</v>
      </c>
      <c r="D610" s="234" t="s">
        <v>116</v>
      </c>
      <c r="E610" s="234" t="s">
        <v>57</v>
      </c>
      <c r="F610" s="235" t="s">
        <v>59</v>
      </c>
      <c r="G610" s="234" t="s">
        <v>57</v>
      </c>
      <c r="H610" s="236" t="s">
        <v>370</v>
      </c>
      <c r="I610" s="237">
        <v>1</v>
      </c>
      <c r="J610" s="234" t="s">
        <v>57</v>
      </c>
      <c r="K610" s="234" t="s">
        <v>2</v>
      </c>
      <c r="L610" s="234">
        <v>1159.27</v>
      </c>
      <c r="M610" s="238">
        <v>44317</v>
      </c>
      <c r="N610" s="237">
        <v>5</v>
      </c>
      <c r="O610" s="239">
        <v>0.03</v>
      </c>
      <c r="P610" s="240">
        <v>1347.1010886075949</v>
      </c>
    </row>
    <row r="611" spans="1:16" ht="11.25" customHeight="1" x14ac:dyDescent="0.25">
      <c r="A611" s="27"/>
      <c r="B611" s="232">
        <v>3194</v>
      </c>
      <c r="C611" s="233" t="s">
        <v>791</v>
      </c>
      <c r="D611" s="234" t="s">
        <v>253</v>
      </c>
      <c r="E611" s="234" t="s">
        <v>57</v>
      </c>
      <c r="F611" s="235" t="s">
        <v>58</v>
      </c>
      <c r="G611" s="234" t="s">
        <v>57</v>
      </c>
      <c r="H611" s="236" t="s">
        <v>370</v>
      </c>
      <c r="I611" s="237">
        <v>1</v>
      </c>
      <c r="J611" s="234" t="s">
        <v>57</v>
      </c>
      <c r="K611" s="234" t="s">
        <v>0</v>
      </c>
      <c r="L611" s="234">
        <v>6719.58</v>
      </c>
      <c r="M611" s="238">
        <v>44279</v>
      </c>
      <c r="N611" s="237">
        <v>5</v>
      </c>
      <c r="O611" s="239">
        <v>0.03</v>
      </c>
      <c r="P611" s="240">
        <v>7808.322075949367</v>
      </c>
    </row>
    <row r="612" spans="1:16" ht="11.25" customHeight="1" x14ac:dyDescent="0.25">
      <c r="A612" s="27"/>
      <c r="B612" s="232">
        <v>3195</v>
      </c>
      <c r="C612" s="233" t="s">
        <v>792</v>
      </c>
      <c r="D612" s="234" t="s">
        <v>140</v>
      </c>
      <c r="E612" s="234" t="s">
        <v>57</v>
      </c>
      <c r="F612" s="235" t="s">
        <v>58</v>
      </c>
      <c r="G612" s="234" t="s">
        <v>57</v>
      </c>
      <c r="H612" s="236" t="s">
        <v>370</v>
      </c>
      <c r="I612" s="237">
        <v>1</v>
      </c>
      <c r="J612" s="234" t="s">
        <v>57</v>
      </c>
      <c r="K612" s="234" t="s">
        <v>0</v>
      </c>
      <c r="L612" s="234">
        <v>20254</v>
      </c>
      <c r="M612" s="238">
        <v>44159</v>
      </c>
      <c r="N612" s="237">
        <v>5</v>
      </c>
      <c r="O612" s="239">
        <v>0.03</v>
      </c>
      <c r="P612" s="240">
        <v>23878.217465753423</v>
      </c>
    </row>
    <row r="613" spans="1:16" ht="11.25" customHeight="1" x14ac:dyDescent="0.25">
      <c r="A613" s="27"/>
      <c r="B613" s="232">
        <v>3196</v>
      </c>
      <c r="C613" s="233" t="s">
        <v>793</v>
      </c>
      <c r="D613" s="234" t="s">
        <v>304</v>
      </c>
      <c r="E613" s="234" t="s">
        <v>57</v>
      </c>
      <c r="F613" s="235" t="s">
        <v>58</v>
      </c>
      <c r="G613" s="234" t="s">
        <v>57</v>
      </c>
      <c r="H613" s="236" t="s">
        <v>370</v>
      </c>
      <c r="I613" s="237">
        <v>1</v>
      </c>
      <c r="J613" s="234" t="s">
        <v>57</v>
      </c>
      <c r="K613" s="234" t="s">
        <v>0</v>
      </c>
      <c r="L613" s="234">
        <v>7391.54</v>
      </c>
      <c r="M613" s="238">
        <v>44315</v>
      </c>
      <c r="N613" s="237">
        <v>5</v>
      </c>
      <c r="O613" s="239">
        <v>0.03</v>
      </c>
      <c r="P613" s="240">
        <v>8589.1566075949358</v>
      </c>
    </row>
    <row r="614" spans="1:16" ht="11.25" customHeight="1" x14ac:dyDescent="0.25">
      <c r="A614" s="27"/>
      <c r="B614" s="232">
        <v>3198</v>
      </c>
      <c r="C614" s="233" t="s">
        <v>794</v>
      </c>
      <c r="D614" s="234" t="s">
        <v>253</v>
      </c>
      <c r="E614" s="234" t="s">
        <v>57</v>
      </c>
      <c r="F614" s="235" t="s">
        <v>58</v>
      </c>
      <c r="G614" s="234" t="s">
        <v>57</v>
      </c>
      <c r="H614" s="236" t="s">
        <v>370</v>
      </c>
      <c r="I614" s="237">
        <v>1</v>
      </c>
      <c r="J614" s="234" t="s">
        <v>57</v>
      </c>
      <c r="K614" s="234" t="s">
        <v>0</v>
      </c>
      <c r="L614" s="234">
        <v>20723.419999999998</v>
      </c>
      <c r="M614" s="238">
        <v>44227</v>
      </c>
      <c r="N614" s="237">
        <v>5</v>
      </c>
      <c r="O614" s="239">
        <v>0.04</v>
      </c>
      <c r="P614" s="240">
        <v>24183.177406779658</v>
      </c>
    </row>
    <row r="615" spans="1:16" ht="11.25" customHeight="1" x14ac:dyDescent="0.25">
      <c r="A615" s="27"/>
      <c r="B615" s="232">
        <v>3199</v>
      </c>
      <c r="C615" s="233" t="s">
        <v>795</v>
      </c>
      <c r="D615" s="234" t="s">
        <v>116</v>
      </c>
      <c r="E615" s="234" t="s">
        <v>57</v>
      </c>
      <c r="F615" s="235" t="s">
        <v>58</v>
      </c>
      <c r="G615" s="234" t="s">
        <v>57</v>
      </c>
      <c r="H615" s="236">
        <v>1</v>
      </c>
      <c r="I615" s="237">
        <v>0</v>
      </c>
      <c r="J615" s="234" t="s">
        <v>57</v>
      </c>
      <c r="K615" s="234" t="s">
        <v>2</v>
      </c>
      <c r="L615" s="234">
        <v>9301.49</v>
      </c>
      <c r="M615" s="238">
        <v>45985</v>
      </c>
      <c r="N615" s="237">
        <v>5</v>
      </c>
      <c r="O615" s="239">
        <v>0.03</v>
      </c>
      <c r="P615" s="240">
        <v>8862.6868265671801</v>
      </c>
    </row>
    <row r="616" spans="1:16" ht="11.25" customHeight="1" x14ac:dyDescent="0.25">
      <c r="A616" s="27"/>
      <c r="B616" s="232">
        <v>3200</v>
      </c>
      <c r="C616" s="233" t="s">
        <v>796</v>
      </c>
      <c r="D616" s="234" t="s">
        <v>116</v>
      </c>
      <c r="E616" s="234" t="s">
        <v>57</v>
      </c>
      <c r="F616" s="235" t="s">
        <v>58</v>
      </c>
      <c r="G616" s="234" t="s">
        <v>57</v>
      </c>
      <c r="H616" s="236" t="s">
        <v>370</v>
      </c>
      <c r="I616" s="237">
        <v>1</v>
      </c>
      <c r="J616" s="234" t="s">
        <v>57</v>
      </c>
      <c r="K616" s="234" t="s">
        <v>2</v>
      </c>
      <c r="L616" s="234">
        <v>20000</v>
      </c>
      <c r="M616" s="238">
        <v>44490</v>
      </c>
      <c r="N616" s="237">
        <v>5</v>
      </c>
      <c r="O616" s="239">
        <v>0</v>
      </c>
      <c r="P616" s="240">
        <v>22911.813643926787</v>
      </c>
    </row>
    <row r="617" spans="1:16" ht="11.25" customHeight="1" x14ac:dyDescent="0.25">
      <c r="A617" s="27"/>
      <c r="B617" s="241"/>
      <c r="C617" s="234"/>
      <c r="D617" s="234"/>
      <c r="E617" s="234"/>
      <c r="F617" s="234"/>
      <c r="G617" s="234"/>
      <c r="H617" s="242"/>
      <c r="I617" s="234"/>
      <c r="J617" s="234"/>
      <c r="K617" s="234"/>
      <c r="L617" s="234"/>
      <c r="M617" s="234"/>
      <c r="N617" s="234"/>
      <c r="O617" s="239"/>
      <c r="P617" s="240"/>
    </row>
    <row r="618" spans="1:16" ht="11.25" customHeight="1" x14ac:dyDescent="0.25">
      <c r="A618" s="27"/>
      <c r="B618" s="241"/>
      <c r="C618" s="234"/>
      <c r="D618" s="234"/>
      <c r="E618" s="234"/>
      <c r="F618" s="234"/>
      <c r="G618" s="234"/>
      <c r="H618" s="242"/>
      <c r="I618" s="234"/>
      <c r="J618" s="234"/>
      <c r="K618" s="234"/>
      <c r="L618" s="234"/>
      <c r="M618" s="234"/>
      <c r="N618" s="234"/>
      <c r="O618" s="239"/>
      <c r="P618" s="240"/>
    </row>
    <row r="619" spans="1:16" ht="11.25" customHeight="1" x14ac:dyDescent="0.25">
      <c r="A619" s="27"/>
      <c r="B619" s="241"/>
      <c r="C619" s="234"/>
      <c r="D619" s="234"/>
      <c r="E619" s="234"/>
      <c r="F619" s="234"/>
      <c r="G619" s="234"/>
      <c r="H619" s="242"/>
      <c r="I619" s="234"/>
      <c r="J619" s="234"/>
      <c r="K619" s="234"/>
      <c r="L619" s="234"/>
      <c r="M619" s="234"/>
      <c r="N619" s="234"/>
      <c r="O619" s="239"/>
      <c r="P619" s="240"/>
    </row>
    <row r="620" spans="1:16" ht="11.25" customHeight="1" x14ac:dyDescent="0.25">
      <c r="A620" s="27"/>
      <c r="B620" s="241"/>
      <c r="C620" s="234"/>
      <c r="D620" s="234"/>
      <c r="E620" s="234"/>
      <c r="F620" s="234"/>
      <c r="G620" s="234"/>
      <c r="H620" s="242"/>
      <c r="I620" s="234"/>
      <c r="J620" s="234"/>
      <c r="K620" s="234"/>
      <c r="L620" s="234"/>
      <c r="M620" s="234"/>
      <c r="N620" s="234"/>
      <c r="O620" s="239"/>
      <c r="P620" s="240"/>
    </row>
    <row r="621" spans="1:16" ht="11.25" customHeight="1" x14ac:dyDescent="0.25">
      <c r="A621" s="27"/>
      <c r="B621" s="241"/>
      <c r="C621" s="234"/>
      <c r="D621" s="234"/>
      <c r="E621" s="234"/>
      <c r="F621" s="234"/>
      <c r="G621" s="234"/>
      <c r="H621" s="242"/>
      <c r="I621" s="234"/>
      <c r="J621" s="234"/>
      <c r="K621" s="234"/>
      <c r="L621" s="234"/>
      <c r="M621" s="234"/>
      <c r="N621" s="234"/>
      <c r="O621" s="239"/>
      <c r="P621" s="240"/>
    </row>
    <row r="622" spans="1:16" ht="11.25" customHeight="1" x14ac:dyDescent="0.25">
      <c r="A622" s="27"/>
      <c r="B622" s="241"/>
      <c r="C622" s="234"/>
      <c r="D622" s="234"/>
      <c r="E622" s="234"/>
      <c r="F622" s="234"/>
      <c r="G622" s="234"/>
      <c r="H622" s="242"/>
      <c r="I622" s="234"/>
      <c r="J622" s="234"/>
      <c r="K622" s="234"/>
      <c r="L622" s="234"/>
      <c r="M622" s="234"/>
      <c r="N622" s="234"/>
      <c r="O622" s="239"/>
      <c r="P622" s="240"/>
    </row>
    <row r="623" spans="1:16" ht="11.25" customHeight="1" x14ac:dyDescent="0.25">
      <c r="A623" s="27"/>
      <c r="B623" s="241"/>
      <c r="C623" s="234"/>
      <c r="D623" s="234"/>
      <c r="E623" s="234"/>
      <c r="F623" s="234"/>
      <c r="G623" s="234"/>
      <c r="H623" s="242"/>
      <c r="I623" s="234"/>
      <c r="J623" s="234"/>
      <c r="K623" s="234"/>
      <c r="L623" s="234"/>
      <c r="M623" s="234"/>
      <c r="N623" s="234"/>
      <c r="O623" s="239"/>
      <c r="P623" s="240"/>
    </row>
    <row r="624" spans="1:16" ht="11.25" customHeight="1" x14ac:dyDescent="0.25">
      <c r="B624" s="243"/>
      <c r="C624" s="244"/>
      <c r="D624" s="244"/>
      <c r="E624" s="244"/>
      <c r="F624" s="244"/>
      <c r="G624" s="244"/>
      <c r="H624" s="245"/>
      <c r="I624" s="244"/>
      <c r="J624" s="244"/>
      <c r="K624" s="244"/>
      <c r="L624" s="244"/>
      <c r="M624" s="244"/>
      <c r="N624" s="244"/>
      <c r="O624" s="246"/>
      <c r="P624" s="247"/>
    </row>
    <row r="625" spans="1:16" ht="11.25" customHeight="1" x14ac:dyDescent="0.25">
      <c r="A625" s="27"/>
      <c r="B625" s="59"/>
      <c r="C625" s="59"/>
      <c r="D625" s="59"/>
      <c r="E625" s="59"/>
      <c r="F625" s="59"/>
      <c r="G625" s="59"/>
      <c r="H625" s="59"/>
      <c r="I625" s="59"/>
      <c r="J625" s="59"/>
      <c r="K625" s="59"/>
      <c r="L625" s="59"/>
      <c r="M625" s="59"/>
      <c r="N625" s="59"/>
      <c r="O625" s="59"/>
      <c r="P625" s="59"/>
    </row>
    <row r="626" spans="1:16" ht="11.25" customHeight="1" x14ac:dyDescent="0.25">
      <c r="B626" s="27"/>
      <c r="C626" s="27"/>
      <c r="D626" s="27"/>
      <c r="E626" s="28"/>
      <c r="F626" s="28"/>
      <c r="G626" s="27"/>
      <c r="H626" s="27"/>
      <c r="I626" s="27"/>
      <c r="J626" s="27"/>
      <c r="K626" s="27"/>
      <c r="L626" s="27"/>
      <c r="M626" s="29"/>
      <c r="N626" s="29"/>
      <c r="O626" s="33"/>
      <c r="P626" s="34"/>
    </row>
    <row r="627" spans="1:16" ht="11.25" customHeight="1" x14ac:dyDescent="0.25">
      <c r="B627" s="27"/>
      <c r="C627" s="27"/>
      <c r="D627" s="27"/>
      <c r="E627" s="28"/>
      <c r="F627" s="28"/>
      <c r="G627" s="27"/>
      <c r="H627" s="27"/>
      <c r="I627" s="27"/>
      <c r="J627" s="27"/>
      <c r="K627" s="27"/>
      <c r="L627" s="27"/>
      <c r="M627" s="29"/>
      <c r="N627" s="29"/>
      <c r="O627" s="33"/>
      <c r="P627" s="34"/>
    </row>
    <row r="628" spans="1:16" ht="11.25" customHeight="1" x14ac:dyDescent="0.25">
      <c r="B628" s="27"/>
      <c r="C628" s="27"/>
      <c r="D628" s="27"/>
      <c r="E628" s="28"/>
      <c r="F628" s="28"/>
      <c r="G628" s="27"/>
      <c r="H628" s="27"/>
      <c r="I628" s="27"/>
      <c r="J628" s="27"/>
      <c r="K628" s="27"/>
      <c r="L628" s="27"/>
      <c r="M628" s="29"/>
      <c r="N628" s="29"/>
      <c r="O628" s="33"/>
      <c r="P628" s="34"/>
    </row>
    <row r="629" spans="1:16" ht="11.25" customHeight="1" x14ac:dyDescent="0.25">
      <c r="B629" s="27"/>
      <c r="C629" s="27"/>
      <c r="D629" s="27"/>
      <c r="E629" s="28"/>
      <c r="F629" s="28"/>
      <c r="G629" s="27"/>
      <c r="H629" s="27"/>
      <c r="I629" s="27"/>
      <c r="J629" s="27"/>
      <c r="K629" s="27"/>
      <c r="L629" s="27"/>
      <c r="M629" s="29"/>
      <c r="N629" s="29"/>
      <c r="O629" s="33"/>
      <c r="P629" s="34"/>
    </row>
    <row r="630" spans="1:16" ht="11.25" customHeight="1" x14ac:dyDescent="0.25">
      <c r="B630" s="27"/>
      <c r="C630" s="27"/>
      <c r="D630" s="27"/>
      <c r="E630" s="28"/>
      <c r="F630" s="28"/>
      <c r="G630" s="27"/>
      <c r="H630" s="27"/>
      <c r="I630" s="27"/>
      <c r="J630" s="27"/>
      <c r="K630" s="27"/>
      <c r="L630" s="27"/>
      <c r="M630" s="29"/>
      <c r="N630" s="29"/>
      <c r="O630" s="33"/>
      <c r="P630" s="34"/>
    </row>
    <row r="631" spans="1:16" ht="11.25" customHeight="1" x14ac:dyDescent="0.25">
      <c r="B631" s="27"/>
      <c r="C631" s="27"/>
      <c r="D631" s="27"/>
      <c r="E631" s="28"/>
      <c r="F631" s="28"/>
      <c r="G631" s="27"/>
      <c r="H631" s="27"/>
      <c r="I631" s="27"/>
      <c r="J631" s="27"/>
      <c r="K631" s="27"/>
      <c r="L631" s="27"/>
      <c r="M631" s="29"/>
      <c r="N631" s="29"/>
      <c r="O631" s="33"/>
      <c r="P631" s="34"/>
    </row>
    <row r="632" spans="1:16" ht="11.25" customHeight="1" x14ac:dyDescent="0.25">
      <c r="B632" s="27"/>
      <c r="C632" s="27"/>
      <c r="D632" s="27"/>
      <c r="E632" s="28"/>
      <c r="F632" s="28"/>
      <c r="G632" s="27"/>
      <c r="H632" s="27"/>
      <c r="I632" s="27"/>
      <c r="J632" s="27"/>
      <c r="K632" s="27"/>
      <c r="L632" s="27"/>
      <c r="M632" s="29"/>
      <c r="N632" s="29"/>
      <c r="O632" s="33"/>
      <c r="P632" s="34"/>
    </row>
    <row r="633" spans="1:16" ht="11.25" customHeight="1" x14ac:dyDescent="0.25">
      <c r="B633" s="27"/>
      <c r="C633" s="27"/>
      <c r="D633" s="27"/>
      <c r="E633" s="28"/>
      <c r="F633" s="28"/>
      <c r="G633" s="27"/>
      <c r="H633" s="27"/>
      <c r="I633" s="27"/>
      <c r="J633" s="27"/>
      <c r="K633" s="27"/>
      <c r="L633" s="27"/>
      <c r="M633" s="29"/>
      <c r="N633" s="29"/>
      <c r="O633" s="33"/>
      <c r="P633" s="34"/>
    </row>
    <row r="634" spans="1:16" ht="11.25" customHeight="1" x14ac:dyDescent="0.25">
      <c r="B634" s="27"/>
      <c r="C634" s="27"/>
      <c r="D634" s="27"/>
      <c r="E634" s="28"/>
      <c r="F634" s="28"/>
      <c r="G634" s="27"/>
      <c r="H634" s="27"/>
      <c r="I634" s="27"/>
      <c r="J634" s="27"/>
      <c r="K634" s="27"/>
      <c r="L634" s="27"/>
      <c r="M634" s="29"/>
      <c r="N634" s="29"/>
      <c r="O634" s="33"/>
      <c r="P634" s="34"/>
    </row>
    <row r="635" spans="1:16" ht="11.25" customHeight="1" x14ac:dyDescent="0.25">
      <c r="B635" s="27"/>
      <c r="C635" s="27"/>
      <c r="D635" s="27"/>
      <c r="E635" s="28"/>
      <c r="F635" s="28"/>
      <c r="G635" s="27"/>
      <c r="H635" s="27"/>
      <c r="I635" s="27"/>
      <c r="J635" s="27"/>
      <c r="K635" s="27"/>
      <c r="L635" s="27"/>
      <c r="M635" s="29"/>
      <c r="N635" s="29"/>
      <c r="O635" s="33"/>
      <c r="P635" s="34"/>
    </row>
    <row r="636" spans="1:16" ht="11.25" customHeight="1" x14ac:dyDescent="0.25">
      <c r="B636" s="27"/>
      <c r="C636" s="27"/>
      <c r="D636" s="27"/>
      <c r="E636" s="28"/>
      <c r="F636" s="28"/>
      <c r="G636" s="27"/>
      <c r="H636" s="27"/>
      <c r="I636" s="27"/>
      <c r="J636" s="27"/>
      <c r="K636" s="27"/>
      <c r="L636" s="27"/>
      <c r="M636" s="29"/>
      <c r="N636" s="29"/>
      <c r="O636" s="33"/>
      <c r="P636" s="34"/>
    </row>
    <row r="637" spans="1:16" ht="11.25" customHeight="1" x14ac:dyDescent="0.25">
      <c r="B637" s="27"/>
      <c r="C637" s="27"/>
      <c r="D637" s="27"/>
      <c r="E637" s="28"/>
      <c r="F637" s="28"/>
      <c r="G637" s="27"/>
      <c r="H637" s="27"/>
      <c r="I637" s="27"/>
      <c r="J637" s="27"/>
      <c r="K637" s="27"/>
      <c r="L637" s="27"/>
      <c r="M637" s="29"/>
      <c r="N637" s="29"/>
      <c r="O637" s="33"/>
      <c r="P637" s="34"/>
    </row>
    <row r="638" spans="1:16" ht="11.25" customHeight="1" x14ac:dyDescent="0.25">
      <c r="B638" s="27"/>
      <c r="C638" s="27"/>
      <c r="D638" s="27"/>
      <c r="E638" s="28"/>
      <c r="F638" s="28"/>
      <c r="G638" s="27"/>
      <c r="H638" s="27"/>
      <c r="I638" s="27"/>
      <c r="J638" s="27"/>
      <c r="K638" s="27"/>
      <c r="L638" s="27"/>
      <c r="M638" s="29"/>
      <c r="N638" s="29"/>
      <c r="O638" s="33"/>
      <c r="P638" s="34"/>
    </row>
    <row r="639" spans="1:16" ht="11.25" customHeight="1" x14ac:dyDescent="0.25">
      <c r="B639" s="27"/>
      <c r="C639" s="27"/>
      <c r="D639" s="27"/>
      <c r="E639" s="28"/>
      <c r="F639" s="28"/>
      <c r="G639" s="27"/>
      <c r="H639" s="27"/>
      <c r="I639" s="27"/>
      <c r="J639" s="27"/>
      <c r="K639" s="27"/>
      <c r="L639" s="27"/>
      <c r="M639" s="29"/>
      <c r="N639" s="29"/>
      <c r="O639" s="33"/>
      <c r="P639" s="34"/>
    </row>
    <row r="640" spans="1:16" ht="11.25" customHeight="1" x14ac:dyDescent="0.25">
      <c r="B640" s="27"/>
      <c r="C640" s="27"/>
      <c r="D640" s="27"/>
      <c r="E640" s="28"/>
      <c r="F640" s="28"/>
      <c r="G640" s="27"/>
      <c r="H640" s="27"/>
      <c r="I640" s="27"/>
      <c r="J640" s="27"/>
      <c r="K640" s="27"/>
      <c r="L640" s="27"/>
      <c r="M640" s="29"/>
      <c r="N640" s="29"/>
      <c r="O640" s="33"/>
      <c r="P640" s="34"/>
    </row>
    <row r="641" spans="2:16" ht="11.25" customHeight="1" x14ac:dyDescent="0.25">
      <c r="B641" s="27"/>
      <c r="C641" s="27"/>
      <c r="D641" s="27"/>
      <c r="E641" s="28"/>
      <c r="F641" s="28"/>
      <c r="G641" s="27"/>
      <c r="H641" s="27"/>
      <c r="I641" s="27"/>
      <c r="J641" s="27"/>
      <c r="K641" s="27"/>
      <c r="L641" s="27"/>
      <c r="M641" s="29"/>
      <c r="N641" s="29"/>
      <c r="O641" s="33"/>
      <c r="P641" s="34"/>
    </row>
    <row r="642" spans="2:16" ht="11.25" customHeight="1" x14ac:dyDescent="0.25">
      <c r="B642" s="27"/>
      <c r="C642" s="27"/>
      <c r="D642" s="27"/>
      <c r="E642" s="28"/>
      <c r="F642" s="28"/>
      <c r="G642" s="27"/>
      <c r="H642" s="27"/>
      <c r="I642" s="27"/>
      <c r="J642" s="27"/>
      <c r="K642" s="27"/>
      <c r="L642" s="27"/>
      <c r="M642" s="29"/>
      <c r="N642" s="29"/>
      <c r="O642" s="33"/>
      <c r="P642" s="34"/>
    </row>
    <row r="643" spans="2:16" ht="11.25" customHeight="1" x14ac:dyDescent="0.25">
      <c r="B643" s="27"/>
      <c r="C643" s="27"/>
      <c r="D643" s="27"/>
      <c r="E643" s="28"/>
      <c r="F643" s="28"/>
      <c r="G643" s="27"/>
      <c r="H643" s="27"/>
      <c r="I643" s="27"/>
      <c r="J643" s="27"/>
      <c r="K643" s="27"/>
      <c r="L643" s="27"/>
      <c r="M643" s="29"/>
      <c r="N643" s="29"/>
      <c r="O643" s="33"/>
      <c r="P643" s="34"/>
    </row>
    <row r="644" spans="2:16" ht="11.25" customHeight="1" x14ac:dyDescent="0.25">
      <c r="B644" s="27"/>
      <c r="C644" s="27"/>
      <c r="D644" s="27"/>
      <c r="E644" s="28"/>
      <c r="F644" s="28"/>
      <c r="G644" s="27"/>
      <c r="H644" s="27"/>
      <c r="I644" s="27"/>
      <c r="J644" s="27"/>
      <c r="K644" s="27"/>
      <c r="L644" s="27"/>
      <c r="M644" s="29"/>
      <c r="N644" s="29"/>
      <c r="O644" s="33"/>
      <c r="P644" s="34"/>
    </row>
    <row r="645" spans="2:16" ht="11.25" customHeight="1" x14ac:dyDescent="0.25">
      <c r="B645" s="27"/>
      <c r="C645" s="27"/>
      <c r="D645" s="27"/>
      <c r="E645" s="28"/>
      <c r="F645" s="28"/>
      <c r="G645" s="27"/>
      <c r="H645" s="27"/>
      <c r="I645" s="27"/>
      <c r="J645" s="27"/>
      <c r="K645" s="27"/>
      <c r="L645" s="27"/>
      <c r="M645" s="29"/>
      <c r="N645" s="29"/>
      <c r="O645" s="33"/>
      <c r="P645" s="34"/>
    </row>
    <row r="646" spans="2:16" ht="11.25" customHeight="1" x14ac:dyDescent="0.25">
      <c r="B646" s="27"/>
      <c r="C646" s="27"/>
      <c r="D646" s="27"/>
      <c r="E646" s="28"/>
      <c r="F646" s="28"/>
      <c r="G646" s="27"/>
      <c r="H646" s="27"/>
      <c r="I646" s="27"/>
      <c r="J646" s="27"/>
      <c r="K646" s="27"/>
      <c r="L646" s="27"/>
      <c r="M646" s="29"/>
      <c r="N646" s="29"/>
      <c r="O646" s="33"/>
      <c r="P646" s="34"/>
    </row>
    <row r="647" spans="2:16" ht="11.25" customHeight="1" x14ac:dyDescent="0.25">
      <c r="B647" s="27"/>
      <c r="C647" s="27"/>
      <c r="D647" s="27"/>
      <c r="E647" s="28"/>
      <c r="F647" s="28"/>
      <c r="G647" s="27"/>
      <c r="H647" s="27"/>
      <c r="I647" s="27"/>
      <c r="J647" s="27"/>
      <c r="K647" s="27"/>
      <c r="L647" s="27"/>
      <c r="M647" s="29"/>
      <c r="N647" s="29"/>
      <c r="O647" s="33"/>
      <c r="P647" s="34"/>
    </row>
    <row r="648" spans="2:16" ht="11.25" customHeight="1" x14ac:dyDescent="0.25">
      <c r="B648" s="27"/>
      <c r="C648" s="27"/>
      <c r="D648" s="27"/>
      <c r="E648" s="28"/>
      <c r="F648" s="28"/>
      <c r="G648" s="27"/>
      <c r="H648" s="27"/>
      <c r="I648" s="27"/>
      <c r="J648" s="27"/>
      <c r="K648" s="27"/>
      <c r="L648" s="27"/>
      <c r="M648" s="29"/>
      <c r="N648" s="29"/>
      <c r="O648" s="33"/>
      <c r="P648" s="34"/>
    </row>
    <row r="649" spans="2:16" ht="11.25" customHeight="1" x14ac:dyDescent="0.25">
      <c r="B649" s="27"/>
      <c r="C649" s="27"/>
      <c r="D649" s="27"/>
      <c r="E649" s="28"/>
      <c r="F649" s="28"/>
      <c r="G649" s="27"/>
      <c r="H649" s="27"/>
      <c r="I649" s="27"/>
      <c r="J649" s="27"/>
      <c r="K649" s="27"/>
      <c r="L649" s="27"/>
      <c r="M649" s="29"/>
      <c r="N649" s="29"/>
      <c r="O649" s="33"/>
      <c r="P649" s="34"/>
    </row>
    <row r="650" spans="2:16" ht="11.25" customHeight="1" x14ac:dyDescent="0.25">
      <c r="B650" s="27"/>
      <c r="C650" s="27"/>
      <c r="D650" s="27"/>
      <c r="E650" s="28"/>
      <c r="F650" s="28"/>
      <c r="G650" s="27"/>
      <c r="H650" s="27"/>
      <c r="I650" s="27"/>
      <c r="J650" s="27"/>
      <c r="K650" s="27"/>
      <c r="L650" s="27"/>
      <c r="M650" s="29"/>
      <c r="N650" s="29"/>
      <c r="O650" s="33"/>
      <c r="P650" s="34"/>
    </row>
    <row r="651" spans="2:16" ht="11.25" customHeight="1" x14ac:dyDescent="0.25">
      <c r="B651" s="27"/>
      <c r="C651" s="27"/>
      <c r="D651" s="27"/>
      <c r="E651" s="28"/>
      <c r="F651" s="28"/>
      <c r="G651" s="27"/>
      <c r="H651" s="27"/>
      <c r="I651" s="27"/>
      <c r="J651" s="27"/>
      <c r="K651" s="27"/>
      <c r="L651" s="27"/>
      <c r="M651" s="29"/>
      <c r="N651" s="29"/>
      <c r="O651" s="33"/>
      <c r="P651" s="34"/>
    </row>
    <row r="652" spans="2:16" ht="11.25" customHeight="1" x14ac:dyDescent="0.25">
      <c r="B652" s="27"/>
      <c r="C652" s="27"/>
      <c r="D652" s="27"/>
      <c r="E652" s="28"/>
      <c r="F652" s="28"/>
      <c r="G652" s="27"/>
      <c r="H652" s="27"/>
      <c r="I652" s="27"/>
      <c r="J652" s="27"/>
      <c r="K652" s="27"/>
      <c r="L652" s="27"/>
      <c r="M652" s="29"/>
      <c r="N652" s="29"/>
      <c r="O652" s="33"/>
      <c r="P652" s="34"/>
    </row>
    <row r="653" spans="2:16" ht="11.25" customHeight="1" x14ac:dyDescent="0.25">
      <c r="B653" s="27"/>
      <c r="C653" s="27"/>
      <c r="D653" s="27"/>
      <c r="E653" s="28"/>
      <c r="F653" s="28"/>
      <c r="G653" s="27"/>
      <c r="H653" s="27"/>
      <c r="I653" s="27"/>
      <c r="J653" s="27"/>
      <c r="K653" s="27"/>
      <c r="L653" s="27"/>
      <c r="M653" s="29"/>
      <c r="N653" s="29"/>
      <c r="O653" s="33"/>
      <c r="P653" s="34"/>
    </row>
    <row r="654" spans="2:16" ht="11.25" customHeight="1" x14ac:dyDescent="0.25">
      <c r="B654" s="27"/>
      <c r="C654" s="27"/>
      <c r="D654" s="27"/>
      <c r="E654" s="28"/>
      <c r="F654" s="28"/>
      <c r="G654" s="27"/>
      <c r="H654" s="27"/>
      <c r="I654" s="27"/>
      <c r="J654" s="27"/>
      <c r="K654" s="27"/>
      <c r="L654" s="27"/>
      <c r="M654" s="29"/>
      <c r="N654" s="29"/>
      <c r="O654" s="33"/>
      <c r="P654" s="34"/>
    </row>
    <row r="655" spans="2:16" ht="11.25" customHeight="1" x14ac:dyDescent="0.25">
      <c r="B655" s="27"/>
      <c r="C655" s="27"/>
      <c r="D655" s="27"/>
      <c r="E655" s="28"/>
      <c r="F655" s="28"/>
      <c r="G655" s="27"/>
      <c r="H655" s="27"/>
      <c r="I655" s="27"/>
      <c r="J655" s="27"/>
      <c r="K655" s="27"/>
      <c r="L655" s="27"/>
      <c r="M655" s="29"/>
      <c r="N655" s="29"/>
      <c r="O655" s="33"/>
      <c r="P655" s="34"/>
    </row>
    <row r="656" spans="2:16" ht="11.25" customHeight="1" x14ac:dyDescent="0.25">
      <c r="B656" s="27"/>
      <c r="C656" s="27"/>
      <c r="D656" s="27"/>
      <c r="E656" s="28"/>
      <c r="F656" s="28"/>
      <c r="G656" s="27"/>
      <c r="H656" s="27"/>
      <c r="I656" s="27"/>
      <c r="J656" s="27"/>
      <c r="K656" s="27"/>
      <c r="L656" s="27"/>
      <c r="M656" s="29"/>
      <c r="N656" s="29"/>
      <c r="O656" s="33"/>
      <c r="P656" s="34"/>
    </row>
    <row r="657" spans="2:16" ht="11.25" customHeight="1" x14ac:dyDescent="0.25">
      <c r="B657" s="27"/>
      <c r="C657" s="27"/>
      <c r="D657" s="27"/>
      <c r="E657" s="28"/>
      <c r="F657" s="28"/>
      <c r="G657" s="27"/>
      <c r="H657" s="27"/>
      <c r="I657" s="27"/>
      <c r="J657" s="27"/>
      <c r="K657" s="27"/>
      <c r="L657" s="27"/>
      <c r="M657" s="29"/>
      <c r="N657" s="29"/>
      <c r="O657" s="33"/>
      <c r="P657" s="34"/>
    </row>
    <row r="658" spans="2:16" ht="11.25" customHeight="1" x14ac:dyDescent="0.25">
      <c r="B658" s="27"/>
      <c r="C658" s="27"/>
      <c r="D658" s="27"/>
      <c r="E658" s="28"/>
      <c r="F658" s="28"/>
      <c r="G658" s="27"/>
      <c r="H658" s="27"/>
      <c r="I658" s="27"/>
      <c r="J658" s="27"/>
      <c r="K658" s="27"/>
      <c r="L658" s="27"/>
      <c r="M658" s="29"/>
      <c r="N658" s="29"/>
      <c r="O658" s="33"/>
      <c r="P658" s="34"/>
    </row>
    <row r="659" spans="2:16" ht="11.25" customHeight="1" x14ac:dyDescent="0.25">
      <c r="B659" s="27"/>
      <c r="C659" s="27"/>
      <c r="D659" s="27"/>
      <c r="E659" s="28"/>
      <c r="F659" s="28"/>
      <c r="G659" s="27"/>
      <c r="H659" s="27"/>
      <c r="I659" s="27"/>
      <c r="J659" s="27"/>
      <c r="K659" s="27"/>
      <c r="L659" s="27"/>
      <c r="M659" s="29"/>
      <c r="N659" s="29"/>
      <c r="O659" s="33"/>
      <c r="P659" s="34"/>
    </row>
    <row r="660" spans="2:16" ht="11.25" customHeight="1" x14ac:dyDescent="0.25">
      <c r="B660" s="27"/>
      <c r="C660" s="27"/>
      <c r="D660" s="27"/>
      <c r="E660" s="28"/>
      <c r="F660" s="28"/>
      <c r="G660" s="27"/>
      <c r="H660" s="27"/>
      <c r="I660" s="27"/>
      <c r="J660" s="27"/>
      <c r="K660" s="27"/>
      <c r="L660" s="27"/>
      <c r="M660" s="29"/>
      <c r="N660" s="29"/>
      <c r="O660" s="33"/>
      <c r="P660" s="34"/>
    </row>
    <row r="661" spans="2:16" ht="11.25" customHeight="1" x14ac:dyDescent="0.25">
      <c r="B661" s="27"/>
      <c r="C661" s="27"/>
      <c r="D661" s="27"/>
      <c r="E661" s="28"/>
      <c r="F661" s="28"/>
      <c r="G661" s="27"/>
      <c r="H661" s="27"/>
      <c r="I661" s="27"/>
      <c r="J661" s="27"/>
      <c r="K661" s="27"/>
      <c r="L661" s="27"/>
      <c r="M661" s="29"/>
      <c r="N661" s="29"/>
      <c r="O661" s="33"/>
      <c r="P661" s="34"/>
    </row>
    <row r="662" spans="2:16" ht="11.25" customHeight="1" x14ac:dyDescent="0.25">
      <c r="B662" s="27"/>
      <c r="C662" s="27"/>
      <c r="D662" s="27"/>
      <c r="E662" s="28"/>
      <c r="F662" s="28"/>
      <c r="G662" s="27"/>
      <c r="H662" s="27"/>
      <c r="I662" s="27"/>
      <c r="J662" s="27"/>
      <c r="K662" s="27"/>
      <c r="L662" s="27"/>
      <c r="M662" s="29"/>
      <c r="N662" s="29"/>
      <c r="O662" s="33"/>
      <c r="P662" s="34"/>
    </row>
    <row r="663" spans="2:16" ht="11.25" customHeight="1" x14ac:dyDescent="0.25">
      <c r="B663" s="27"/>
      <c r="C663" s="27"/>
      <c r="D663" s="27"/>
      <c r="E663" s="28"/>
      <c r="F663" s="28"/>
      <c r="G663" s="27"/>
      <c r="H663" s="27"/>
      <c r="I663" s="27"/>
      <c r="J663" s="27"/>
      <c r="K663" s="27"/>
      <c r="L663" s="27"/>
      <c r="M663" s="29"/>
      <c r="N663" s="29"/>
      <c r="O663" s="33"/>
      <c r="P663" s="34"/>
    </row>
    <row r="664" spans="2:16" ht="11.25" customHeight="1" x14ac:dyDescent="0.25">
      <c r="B664" s="27"/>
      <c r="C664" s="27"/>
      <c r="D664" s="27"/>
      <c r="E664" s="28"/>
      <c r="F664" s="28"/>
      <c r="G664" s="27"/>
      <c r="H664" s="27"/>
      <c r="I664" s="27"/>
      <c r="J664" s="27"/>
      <c r="K664" s="27"/>
      <c r="L664" s="27"/>
      <c r="M664" s="29"/>
      <c r="N664" s="29"/>
      <c r="O664" s="33"/>
      <c r="P664" s="34"/>
    </row>
    <row r="665" spans="2:16" ht="11.25" customHeight="1" x14ac:dyDescent="0.25">
      <c r="B665" s="27"/>
      <c r="C665" s="27"/>
      <c r="D665" s="27"/>
      <c r="E665" s="28"/>
      <c r="F665" s="28"/>
      <c r="G665" s="27"/>
      <c r="H665" s="27"/>
      <c r="I665" s="27"/>
      <c r="J665" s="27"/>
      <c r="K665" s="27"/>
      <c r="L665" s="27"/>
      <c r="M665" s="29"/>
      <c r="N665" s="29"/>
      <c r="O665" s="33"/>
      <c r="P665" s="34"/>
    </row>
    <row r="666" spans="2:16" ht="11.25" customHeight="1" x14ac:dyDescent="0.25">
      <c r="B666" s="27"/>
      <c r="C666" s="27"/>
      <c r="D666" s="27"/>
      <c r="E666" s="28"/>
      <c r="F666" s="28"/>
      <c r="G666" s="27"/>
      <c r="H666" s="27"/>
      <c r="I666" s="27"/>
      <c r="J666" s="27"/>
      <c r="K666" s="27"/>
      <c r="L666" s="27"/>
      <c r="M666" s="29"/>
      <c r="N666" s="29"/>
      <c r="O666" s="33"/>
      <c r="P666" s="34"/>
    </row>
    <row r="667" spans="2:16" ht="11.25" customHeight="1" x14ac:dyDescent="0.25">
      <c r="B667" s="27"/>
      <c r="C667" s="27"/>
      <c r="D667" s="27"/>
      <c r="E667" s="28"/>
      <c r="F667" s="28"/>
      <c r="G667" s="27"/>
      <c r="H667" s="27"/>
      <c r="I667" s="27"/>
      <c r="J667" s="27"/>
      <c r="K667" s="27"/>
      <c r="L667" s="27"/>
      <c r="M667" s="29"/>
      <c r="N667" s="29"/>
      <c r="O667" s="33"/>
      <c r="P667" s="34"/>
    </row>
    <row r="668" spans="2:16" ht="11.25" customHeight="1" x14ac:dyDescent="0.25">
      <c r="B668" s="27"/>
      <c r="C668" s="27"/>
      <c r="D668" s="27"/>
      <c r="E668" s="28"/>
      <c r="F668" s="28"/>
      <c r="G668" s="27"/>
      <c r="H668" s="27"/>
      <c r="I668" s="27"/>
      <c r="J668" s="27"/>
      <c r="K668" s="27"/>
      <c r="L668" s="27"/>
      <c r="M668" s="29"/>
      <c r="N668" s="29"/>
      <c r="O668" s="33"/>
      <c r="P668" s="34"/>
    </row>
    <row r="669" spans="2:16" ht="11.25" customHeight="1" x14ac:dyDescent="0.25">
      <c r="B669" s="27"/>
      <c r="C669" s="27"/>
      <c r="D669" s="27"/>
      <c r="E669" s="28"/>
      <c r="F669" s="28"/>
      <c r="G669" s="27"/>
      <c r="H669" s="27"/>
      <c r="I669" s="27"/>
      <c r="J669" s="27"/>
      <c r="K669" s="27"/>
      <c r="L669" s="27"/>
      <c r="M669" s="29"/>
      <c r="N669" s="29"/>
      <c r="O669" s="33"/>
      <c r="P669" s="34"/>
    </row>
    <row r="670" spans="2:16" ht="11.25" customHeight="1" x14ac:dyDescent="0.25">
      <c r="B670" s="27"/>
      <c r="C670" s="27"/>
      <c r="D670" s="27"/>
      <c r="E670" s="28"/>
      <c r="F670" s="28"/>
      <c r="G670" s="27"/>
      <c r="H670" s="27"/>
      <c r="I670" s="27"/>
      <c r="J670" s="27"/>
      <c r="K670" s="27"/>
      <c r="L670" s="27"/>
      <c r="M670" s="29"/>
      <c r="N670" s="29"/>
      <c r="O670" s="33"/>
      <c r="P670" s="34"/>
    </row>
    <row r="671" spans="2:16" ht="11.25" customHeight="1" x14ac:dyDescent="0.25">
      <c r="B671" s="27"/>
      <c r="C671" s="27"/>
      <c r="D671" s="27"/>
      <c r="E671" s="28"/>
      <c r="F671" s="28"/>
      <c r="G671" s="27"/>
      <c r="H671" s="27"/>
      <c r="I671" s="27"/>
      <c r="J671" s="27"/>
      <c r="K671" s="27"/>
      <c r="L671" s="27"/>
      <c r="M671" s="29"/>
      <c r="N671" s="29"/>
      <c r="O671" s="33"/>
      <c r="P671" s="34"/>
    </row>
    <row r="672" spans="2:16" ht="11.25" customHeight="1" x14ac:dyDescent="0.25">
      <c r="B672" s="27"/>
      <c r="C672" s="27"/>
      <c r="D672" s="27"/>
      <c r="E672" s="28"/>
      <c r="F672" s="28"/>
      <c r="G672" s="27"/>
      <c r="H672" s="27"/>
      <c r="I672" s="27"/>
      <c r="J672" s="27"/>
      <c r="K672" s="27"/>
      <c r="L672" s="27"/>
      <c r="M672" s="29"/>
      <c r="N672" s="29"/>
      <c r="O672" s="33"/>
      <c r="P672" s="34"/>
    </row>
    <row r="673" spans="2:16" ht="11.25" customHeight="1" x14ac:dyDescent="0.25">
      <c r="B673" s="27"/>
      <c r="C673" s="27"/>
      <c r="D673" s="27"/>
      <c r="E673" s="28"/>
      <c r="F673" s="28"/>
      <c r="G673" s="27"/>
      <c r="H673" s="27"/>
      <c r="I673" s="27"/>
      <c r="J673" s="27"/>
      <c r="K673" s="27"/>
      <c r="L673" s="27"/>
      <c r="M673" s="29"/>
      <c r="N673" s="29"/>
      <c r="O673" s="33"/>
      <c r="P673" s="34"/>
    </row>
    <row r="674" spans="2:16" ht="11.25" customHeight="1" x14ac:dyDescent="0.25">
      <c r="B674" s="27"/>
      <c r="C674" s="27"/>
      <c r="D674" s="27"/>
      <c r="E674" s="28"/>
      <c r="F674" s="28"/>
      <c r="G674" s="27"/>
      <c r="H674" s="27"/>
      <c r="I674" s="27"/>
      <c r="J674" s="27"/>
      <c r="K674" s="27"/>
      <c r="L674" s="27"/>
      <c r="M674" s="29"/>
      <c r="N674" s="29"/>
      <c r="O674" s="33"/>
      <c r="P674" s="34"/>
    </row>
    <row r="675" spans="2:16" ht="11.25" customHeight="1" x14ac:dyDescent="0.25">
      <c r="B675" s="27"/>
      <c r="C675" s="27"/>
      <c r="D675" s="27"/>
      <c r="E675" s="28"/>
      <c r="F675" s="28"/>
      <c r="G675" s="27"/>
      <c r="H675" s="27"/>
      <c r="I675" s="27"/>
      <c r="J675" s="27"/>
      <c r="K675" s="27"/>
      <c r="L675" s="27"/>
      <c r="M675" s="29"/>
      <c r="N675" s="29"/>
      <c r="O675" s="33"/>
      <c r="P675" s="34"/>
    </row>
    <row r="676" spans="2:16" ht="11.25" customHeight="1" x14ac:dyDescent="0.25">
      <c r="B676" s="27"/>
      <c r="C676" s="27"/>
      <c r="D676" s="27"/>
      <c r="E676" s="28"/>
      <c r="F676" s="28"/>
      <c r="G676" s="27"/>
      <c r="H676" s="27"/>
      <c r="I676" s="27"/>
      <c r="J676" s="27"/>
      <c r="K676" s="27"/>
      <c r="L676" s="27"/>
      <c r="M676" s="29"/>
      <c r="N676" s="29"/>
      <c r="O676" s="33"/>
      <c r="P676" s="34"/>
    </row>
    <row r="677" spans="2:16" ht="11.25" customHeight="1" x14ac:dyDescent="0.25">
      <c r="B677" s="27"/>
      <c r="C677" s="27"/>
      <c r="D677" s="27"/>
      <c r="E677" s="28"/>
      <c r="F677" s="28"/>
      <c r="G677" s="27"/>
      <c r="H677" s="27"/>
      <c r="I677" s="27"/>
      <c r="J677" s="27"/>
      <c r="K677" s="27"/>
      <c r="L677" s="27"/>
      <c r="M677" s="29"/>
      <c r="N677" s="29"/>
      <c r="O677" s="33"/>
      <c r="P677" s="34"/>
    </row>
    <row r="678" spans="2:16" ht="11.25" customHeight="1" x14ac:dyDescent="0.25">
      <c r="B678" s="27"/>
      <c r="C678" s="27"/>
      <c r="D678" s="27"/>
      <c r="E678" s="28"/>
      <c r="F678" s="28"/>
      <c r="G678" s="27"/>
      <c r="H678" s="27"/>
      <c r="I678" s="27"/>
      <c r="J678" s="27"/>
      <c r="K678" s="27"/>
      <c r="L678" s="27"/>
      <c r="M678" s="29"/>
      <c r="N678" s="29"/>
      <c r="O678" s="33"/>
      <c r="P678" s="34"/>
    </row>
    <row r="679" spans="2:16" ht="11.25" customHeight="1" x14ac:dyDescent="0.25">
      <c r="B679" s="27"/>
      <c r="C679" s="27"/>
      <c r="D679" s="27"/>
      <c r="E679" s="28"/>
      <c r="F679" s="28"/>
      <c r="G679" s="27"/>
      <c r="H679" s="27"/>
      <c r="I679" s="27"/>
      <c r="J679" s="27"/>
      <c r="K679" s="27"/>
      <c r="L679" s="27"/>
      <c r="M679" s="29"/>
      <c r="N679" s="29"/>
      <c r="O679" s="33"/>
      <c r="P679" s="34"/>
    </row>
    <row r="680" spans="2:16" ht="11.25" customHeight="1" x14ac:dyDescent="0.25">
      <c r="B680" s="27"/>
      <c r="C680" s="27"/>
      <c r="D680" s="27"/>
      <c r="E680" s="28"/>
      <c r="F680" s="28"/>
      <c r="G680" s="27"/>
      <c r="H680" s="27"/>
      <c r="I680" s="27"/>
      <c r="J680" s="27"/>
      <c r="K680" s="27"/>
      <c r="L680" s="27"/>
      <c r="M680" s="29"/>
      <c r="N680" s="29"/>
      <c r="O680" s="33"/>
      <c r="P680" s="34"/>
    </row>
    <row r="681" spans="2:16" ht="11.25" customHeight="1" x14ac:dyDescent="0.25">
      <c r="B681" s="27"/>
      <c r="C681" s="27"/>
      <c r="D681" s="27"/>
      <c r="E681" s="28"/>
      <c r="F681" s="28"/>
      <c r="G681" s="27"/>
      <c r="H681" s="27"/>
      <c r="I681" s="27"/>
      <c r="J681" s="27"/>
      <c r="K681" s="27"/>
      <c r="L681" s="27"/>
      <c r="M681" s="29"/>
      <c r="N681" s="29"/>
      <c r="O681" s="33"/>
      <c r="P681" s="34"/>
    </row>
    <row r="682" spans="2:16" ht="11.25" customHeight="1" x14ac:dyDescent="0.25">
      <c r="B682" s="27"/>
      <c r="C682" s="27"/>
      <c r="D682" s="27"/>
      <c r="E682" s="28"/>
      <c r="F682" s="28"/>
      <c r="G682" s="27"/>
      <c r="H682" s="27"/>
      <c r="I682" s="27"/>
      <c r="J682" s="27"/>
      <c r="K682" s="27"/>
      <c r="L682" s="27"/>
      <c r="M682" s="29"/>
      <c r="N682" s="29"/>
      <c r="O682" s="33"/>
      <c r="P682" s="34"/>
    </row>
    <row r="683" spans="2:16" ht="11.25" customHeight="1" x14ac:dyDescent="0.25">
      <c r="B683" s="27"/>
      <c r="C683" s="27"/>
      <c r="D683" s="27"/>
      <c r="E683" s="28"/>
      <c r="F683" s="28"/>
      <c r="G683" s="27"/>
      <c r="H683" s="27"/>
      <c r="I683" s="27"/>
      <c r="J683" s="27"/>
      <c r="K683" s="27"/>
      <c r="L683" s="27"/>
      <c r="M683" s="29"/>
      <c r="N683" s="29"/>
      <c r="O683" s="33"/>
      <c r="P683" s="34"/>
    </row>
    <row r="684" spans="2:16" ht="11.25" customHeight="1" x14ac:dyDescent="0.25">
      <c r="B684" s="27"/>
      <c r="C684" s="27"/>
      <c r="D684" s="27"/>
      <c r="E684" s="28"/>
      <c r="F684" s="28"/>
      <c r="G684" s="27"/>
      <c r="H684" s="27"/>
      <c r="I684" s="27"/>
      <c r="J684" s="27"/>
      <c r="K684" s="27"/>
      <c r="L684" s="27"/>
      <c r="M684" s="29"/>
      <c r="N684" s="29"/>
      <c r="O684" s="33"/>
      <c r="P684" s="34"/>
    </row>
    <row r="685" spans="2:16" ht="11.25" customHeight="1" x14ac:dyDescent="0.25">
      <c r="B685" s="27"/>
      <c r="C685" s="27"/>
      <c r="D685" s="27"/>
      <c r="E685" s="28"/>
      <c r="F685" s="28"/>
      <c r="G685" s="27"/>
      <c r="H685" s="27"/>
      <c r="I685" s="27"/>
      <c r="J685" s="27"/>
      <c r="K685" s="27"/>
      <c r="L685" s="27"/>
      <c r="M685" s="29"/>
      <c r="N685" s="29"/>
      <c r="O685" s="33"/>
      <c r="P685" s="34"/>
    </row>
    <row r="686" spans="2:16" ht="11.25" customHeight="1" x14ac:dyDescent="0.25">
      <c r="B686" s="27"/>
      <c r="C686" s="27"/>
      <c r="D686" s="27"/>
      <c r="E686" s="28"/>
      <c r="F686" s="28"/>
      <c r="G686" s="27"/>
      <c r="H686" s="27"/>
      <c r="I686" s="27"/>
      <c r="J686" s="27"/>
      <c r="K686" s="27"/>
      <c r="L686" s="27"/>
      <c r="M686" s="29"/>
      <c r="N686" s="29"/>
      <c r="O686" s="33"/>
      <c r="P686" s="34"/>
    </row>
    <row r="687" spans="2:16" ht="11.25" customHeight="1" x14ac:dyDescent="0.25">
      <c r="B687" s="27"/>
      <c r="C687" s="27"/>
      <c r="D687" s="27"/>
      <c r="E687" s="28"/>
      <c r="F687" s="28"/>
      <c r="G687" s="27"/>
      <c r="H687" s="27"/>
      <c r="I687" s="27"/>
      <c r="J687" s="27"/>
      <c r="K687" s="27"/>
      <c r="L687" s="27"/>
      <c r="M687" s="29"/>
      <c r="N687" s="29"/>
      <c r="O687" s="33"/>
      <c r="P687" s="34"/>
    </row>
    <row r="688" spans="2:16" ht="11.25" customHeight="1" x14ac:dyDescent="0.25">
      <c r="B688" s="27"/>
      <c r="C688" s="27"/>
      <c r="D688" s="27"/>
      <c r="E688" s="28"/>
      <c r="F688" s="28"/>
      <c r="G688" s="27"/>
      <c r="H688" s="27"/>
      <c r="I688" s="27"/>
      <c r="J688" s="27"/>
      <c r="K688" s="27"/>
      <c r="L688" s="27"/>
      <c r="M688" s="29"/>
      <c r="N688" s="29"/>
      <c r="O688" s="33"/>
      <c r="P688" s="34"/>
    </row>
  </sheetData>
  <mergeCells count="2">
    <mergeCell ref="K5:O5"/>
    <mergeCell ref="E5:G5"/>
  </mergeCells>
  <dataValidations count="1">
    <dataValidation type="list" allowBlank="1" sqref="E626:E646 E7:G624" xr:uid="{8C1E99BF-532D-4F13-9418-227958D026AF}">
      <formula1>"Y,N,N/A"</formula1>
    </dataValidation>
  </dataValidations>
  <pageMargins left="0.7" right="0.7" top="0.75" bottom="0.75" header="0" footer="0"/>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1CD26-A848-4B5D-A445-BF81E09B7FC6}">
  <sheetPr>
    <tabColor theme="6" tint="0.39997558519241921"/>
  </sheetPr>
  <dimension ref="D10"/>
  <sheetViews>
    <sheetView showGridLines="0" workbookViewId="0"/>
  </sheetViews>
  <sheetFormatPr defaultRowHeight="11.5" x14ac:dyDescent="0.25"/>
  <sheetData>
    <row r="10" spans="4:4" ht="28" x14ac:dyDescent="0.6">
      <c r="D10" s="83" t="s">
        <v>896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B2A0-FD43-44BD-B4D1-EF5DBE5E389C}">
  <dimension ref="B2:AM596"/>
  <sheetViews>
    <sheetView showGridLines="0" zoomScaleNormal="100" workbookViewId="0">
      <selection activeCell="G15" sqref="G15"/>
    </sheetView>
  </sheetViews>
  <sheetFormatPr defaultRowHeight="11.5" x14ac:dyDescent="0.25"/>
  <cols>
    <col min="1" max="1" width="2.09765625" customWidth="1"/>
    <col min="2" max="2" width="13" customWidth="1"/>
    <col min="3" max="3" width="15.8984375" style="22" bestFit="1" customWidth="1"/>
    <col min="4" max="4" width="12" style="22" bestFit="1" customWidth="1"/>
    <col min="5" max="5" width="13" style="22" bestFit="1" customWidth="1"/>
    <col min="6" max="7" width="12" style="22" bestFit="1" customWidth="1"/>
    <col min="8" max="8" width="12.59765625" style="22" bestFit="1" customWidth="1"/>
    <col min="9" max="9" width="10.3984375" style="22" bestFit="1" customWidth="1"/>
    <col min="10" max="10" width="11.69921875" style="22" bestFit="1" customWidth="1"/>
    <col min="11" max="11" width="11.8984375" style="22" bestFit="1" customWidth="1"/>
    <col min="15" max="15" width="17" customWidth="1"/>
    <col min="16" max="16" width="13" customWidth="1"/>
    <col min="17" max="17" width="14" customWidth="1"/>
    <col min="18" max="18" width="12" customWidth="1"/>
    <col min="25" max="25" width="10.3984375" bestFit="1" customWidth="1"/>
  </cols>
  <sheetData>
    <row r="2" spans="2:39" ht="18" x14ac:dyDescent="0.4">
      <c r="B2" s="127" t="s">
        <v>19</v>
      </c>
      <c r="D2"/>
      <c r="E2"/>
      <c r="F2"/>
      <c r="G2"/>
      <c r="L2" s="69"/>
      <c r="N2" s="53"/>
    </row>
    <row r="3" spans="2:39" x14ac:dyDescent="0.25">
      <c r="N3" s="53"/>
    </row>
    <row r="4" spans="2:39" x14ac:dyDescent="0.25">
      <c r="N4" s="53"/>
    </row>
    <row r="5" spans="2:39" ht="11.5" customHeight="1" x14ac:dyDescent="0.25">
      <c r="B5" s="267" t="s">
        <v>960</v>
      </c>
      <c r="C5" s="268"/>
      <c r="D5" s="268"/>
      <c r="E5" s="268"/>
      <c r="F5" s="268"/>
      <c r="G5" s="268"/>
      <c r="H5" s="268"/>
      <c r="I5" s="268"/>
      <c r="J5" s="268"/>
      <c r="K5" s="268"/>
      <c r="L5" s="268"/>
      <c r="M5" s="268"/>
      <c r="N5" s="268"/>
      <c r="O5" s="268"/>
      <c r="P5" s="268"/>
      <c r="Q5" s="269"/>
    </row>
    <row r="6" spans="2:39" x14ac:dyDescent="0.25">
      <c r="B6" s="270"/>
      <c r="C6" s="271"/>
      <c r="D6" s="271"/>
      <c r="E6" s="271"/>
      <c r="F6" s="271"/>
      <c r="G6" s="271"/>
      <c r="H6" s="271"/>
      <c r="I6" s="271"/>
      <c r="J6" s="271"/>
      <c r="K6" s="271"/>
      <c r="L6" s="271"/>
      <c r="M6" s="271"/>
      <c r="N6" s="271"/>
      <c r="O6" s="271"/>
      <c r="P6" s="271"/>
      <c r="Q6" s="272"/>
    </row>
    <row r="7" spans="2:39" x14ac:dyDescent="0.25">
      <c r="B7" s="270"/>
      <c r="C7" s="271"/>
      <c r="D7" s="271"/>
      <c r="E7" s="271"/>
      <c r="F7" s="271"/>
      <c r="G7" s="271"/>
      <c r="H7" s="271"/>
      <c r="I7" s="271"/>
      <c r="J7" s="271"/>
      <c r="K7" s="271"/>
      <c r="L7" s="271"/>
      <c r="M7" s="271"/>
      <c r="N7" s="271"/>
      <c r="O7" s="271"/>
      <c r="P7" s="271"/>
      <c r="Q7" s="272"/>
    </row>
    <row r="8" spans="2:39" x14ac:dyDescent="0.25">
      <c r="B8" s="270"/>
      <c r="C8" s="271"/>
      <c r="D8" s="271"/>
      <c r="E8" s="271"/>
      <c r="F8" s="271"/>
      <c r="G8" s="271"/>
      <c r="H8" s="271"/>
      <c r="I8" s="271"/>
      <c r="J8" s="271"/>
      <c r="K8" s="271"/>
      <c r="L8" s="271"/>
      <c r="M8" s="271"/>
      <c r="N8" s="271"/>
      <c r="O8" s="271"/>
      <c r="P8" s="271"/>
      <c r="Q8" s="272"/>
    </row>
    <row r="9" spans="2:39" x14ac:dyDescent="0.25">
      <c r="B9" s="270"/>
      <c r="C9" s="271"/>
      <c r="D9" s="271"/>
      <c r="E9" s="271"/>
      <c r="F9" s="271"/>
      <c r="G9" s="271"/>
      <c r="H9" s="271"/>
      <c r="I9" s="271"/>
      <c r="J9" s="271"/>
      <c r="K9" s="271"/>
      <c r="L9" s="271"/>
      <c r="M9" s="271"/>
      <c r="N9" s="271"/>
      <c r="O9" s="271"/>
      <c r="P9" s="271"/>
      <c r="Q9" s="272"/>
    </row>
    <row r="10" spans="2:39" x14ac:dyDescent="0.25">
      <c r="B10" s="273"/>
      <c r="C10" s="274"/>
      <c r="D10" s="274"/>
      <c r="E10" s="274"/>
      <c r="F10" s="274"/>
      <c r="G10" s="274"/>
      <c r="H10" s="274"/>
      <c r="I10" s="274"/>
      <c r="J10" s="274"/>
      <c r="K10" s="274"/>
      <c r="L10" s="274"/>
      <c r="M10" s="274"/>
      <c r="N10" s="274"/>
      <c r="O10" s="274"/>
      <c r="P10" s="274"/>
      <c r="Q10" s="275"/>
    </row>
    <row r="11" spans="2:39" x14ac:dyDescent="0.25">
      <c r="O11" s="56"/>
      <c r="R11" s="57"/>
    </row>
    <row r="12" spans="2:39" ht="14" x14ac:dyDescent="0.3">
      <c r="B12" s="19" t="s">
        <v>866</v>
      </c>
      <c r="N12" s="183" t="s">
        <v>955</v>
      </c>
      <c r="T12" s="184" t="s">
        <v>937</v>
      </c>
    </row>
    <row r="13" spans="2:39" ht="48.75" customHeight="1" x14ac:dyDescent="0.25">
      <c r="B13" s="188"/>
      <c r="C13" s="110" t="s">
        <v>861</v>
      </c>
      <c r="D13" s="88"/>
      <c r="E13" s="88"/>
      <c r="F13" s="88"/>
      <c r="G13" s="88"/>
      <c r="H13" s="88"/>
      <c r="I13" s="88"/>
      <c r="J13" s="88"/>
      <c r="K13" s="88"/>
      <c r="L13" s="89"/>
      <c r="N13" s="190" t="str">
        <f>'Lease data'!$B$6</f>
        <v>Sample ID no.</v>
      </c>
      <c r="O13" s="191" t="str">
        <f>'Lease data'!$E$6</f>
        <v>Is communication site? (Y/N)</v>
      </c>
      <c r="P13" s="191" t="str">
        <f>'Lease data'!$F$6</f>
        <v>Rooftop? (Y/N)</v>
      </c>
      <c r="Q13" s="192" t="str">
        <f>'Lease data'!$K$6</f>
        <v>Density category (calculated)</v>
      </c>
      <c r="R13" s="193" t="str">
        <f>'Lease data'!$P$6</f>
        <v>Rent adjusted for inflation ($2023-24, $)</v>
      </c>
      <c r="T13" s="187" t="s">
        <v>2</v>
      </c>
      <c r="U13" s="194" t="s">
        <v>0</v>
      </c>
      <c r="V13" s="194" t="s">
        <v>1</v>
      </c>
      <c r="W13" s="194" t="s">
        <v>8</v>
      </c>
      <c r="X13" s="194" t="s">
        <v>21</v>
      </c>
      <c r="Y13" s="249" t="s">
        <v>22</v>
      </c>
      <c r="Z13" s="1"/>
      <c r="AA13" s="1"/>
      <c r="AB13" s="185"/>
      <c r="AK13" s="5"/>
      <c r="AL13" s="9"/>
      <c r="AM13" s="5"/>
    </row>
    <row r="14" spans="2:39" ht="12" thickBot="1" x14ac:dyDescent="0.3">
      <c r="B14" s="141"/>
      <c r="C14"/>
      <c r="D14"/>
      <c r="E14"/>
      <c r="F14"/>
      <c r="G14"/>
      <c r="H14"/>
      <c r="I14"/>
      <c r="J14"/>
      <c r="K14"/>
      <c r="L14" s="91"/>
      <c r="N14" s="90" cm="1">
        <f t="array" ref="N14:N569">_xlfn._xlws.FILTER('Lease data'!$B$7:$B$616,('Lease data'!$J$7:$J$616="Y")*('Lease data'!$H$7:$H$616&lt;&gt;1),"empty")</f>
        <v>2</v>
      </c>
      <c r="O14" t="str">
        <f>_xlfn.XLOOKUP(N14,'Lease data'!$B$7:$B$616,'Lease data'!$E$7:$E$616)</f>
        <v>Y</v>
      </c>
      <c r="P14" t="str">
        <f>_xlfn.XLOOKUP(N14,'Lease data'!$B$7:$B$616,'Lease data'!$F$7:$F$616)</f>
        <v>N/A</v>
      </c>
      <c r="Q14" t="str">
        <f>_xlfn.XLOOKUP(N14,'Lease data'!$B$7:$B$616,'Lease data'!$K$7:$K$616)</f>
        <v>Medium</v>
      </c>
      <c r="R14" s="189">
        <f>_xlfn.XLOOKUP(N14,'Lease data'!$B$7:$B$616,'Lease data'!$P$7:$P$616)</f>
        <v>12807.888044776117</v>
      </c>
      <c r="T14" s="90">
        <f t="shared" ref="T14:W33" si="0">IF($Q14=T$13,1,0)</f>
        <v>0</v>
      </c>
      <c r="U14">
        <f t="shared" si="0"/>
        <v>1</v>
      </c>
      <c r="V14">
        <f t="shared" si="0"/>
        <v>0</v>
      </c>
      <c r="W14">
        <f t="shared" si="0"/>
        <v>0</v>
      </c>
      <c r="X14">
        <f t="shared" ref="X14:X77" si="1">IF(P14="Y",1,0)</f>
        <v>0</v>
      </c>
      <c r="Y14" s="189">
        <f t="shared" ref="Y14:Y77" si="2">R14</f>
        <v>12807.888044776117</v>
      </c>
      <c r="AB14" s="185"/>
      <c r="AK14" s="5"/>
      <c r="AL14" s="9"/>
      <c r="AM14" s="5"/>
    </row>
    <row r="15" spans="2:39" ht="12" x14ac:dyDescent="0.3">
      <c r="B15" s="141"/>
      <c r="C15" s="55" t="s">
        <v>20</v>
      </c>
      <c r="D15" s="55"/>
      <c r="E15"/>
      <c r="F15"/>
      <c r="G15"/>
      <c r="H15"/>
      <c r="I15"/>
      <c r="J15"/>
      <c r="K15"/>
      <c r="L15" s="91"/>
      <c r="N15" s="90">
        <v>8</v>
      </c>
      <c r="O15" t="str">
        <f>_xlfn.XLOOKUP(N15,'Lease data'!$B$7:$B$616,'Lease data'!$E$7:$E$616)</f>
        <v>Y</v>
      </c>
      <c r="P15" t="str">
        <f>_xlfn.XLOOKUP(N15,'Lease data'!$B$7:$B$616,'Lease data'!$F$7:$F$616)</f>
        <v>N/A</v>
      </c>
      <c r="Q15" t="str">
        <f>_xlfn.XLOOKUP(N15,'Lease data'!$B$7:$B$616,'Lease data'!$K$7:$K$616)</f>
        <v>Low</v>
      </c>
      <c r="R15" s="189">
        <f>_xlfn.XLOOKUP(N15,'Lease data'!$B$7:$B$616,'Lease data'!$P$7:$P$616)</f>
        <v>23897.300767218832</v>
      </c>
      <c r="T15" s="90">
        <f t="shared" si="0"/>
        <v>1</v>
      </c>
      <c r="U15">
        <f t="shared" si="0"/>
        <v>0</v>
      </c>
      <c r="V15">
        <f t="shared" si="0"/>
        <v>0</v>
      </c>
      <c r="W15">
        <f t="shared" si="0"/>
        <v>0</v>
      </c>
      <c r="X15">
        <f t="shared" si="1"/>
        <v>0</v>
      </c>
      <c r="Y15" s="189">
        <f t="shared" si="2"/>
        <v>23897.300767218832</v>
      </c>
      <c r="AB15" s="185"/>
      <c r="AK15" s="5"/>
      <c r="AL15" s="9"/>
      <c r="AM15" s="5"/>
    </row>
    <row r="16" spans="2:39" ht="15" customHeight="1" x14ac:dyDescent="0.25">
      <c r="B16" s="141"/>
      <c r="C16" t="s">
        <v>23</v>
      </c>
      <c r="D16" s="71">
        <v>0.75970701605517177</v>
      </c>
      <c r="E16"/>
      <c r="F16"/>
      <c r="G16"/>
      <c r="H16"/>
      <c r="I16"/>
      <c r="J16"/>
      <c r="K16"/>
      <c r="L16" s="91"/>
      <c r="N16" s="90">
        <v>12</v>
      </c>
      <c r="O16" t="str">
        <f>_xlfn.XLOOKUP(N16,'Lease data'!$B$7:$B$616,'Lease data'!$E$7:$E$616)</f>
        <v>Y</v>
      </c>
      <c r="P16" t="str">
        <f>_xlfn.XLOOKUP(N16,'Lease data'!$B$7:$B$616,'Lease data'!$F$7:$F$616)</f>
        <v>N/A</v>
      </c>
      <c r="Q16" t="str">
        <f>_xlfn.XLOOKUP(N16,'Lease data'!$B$7:$B$616,'Lease data'!$K$7:$K$616)</f>
        <v>Low</v>
      </c>
      <c r="R16" s="189">
        <f>_xlfn.XLOOKUP(N16,'Lease data'!$B$7:$B$616,'Lease data'!$P$7:$P$616)</f>
        <v>21609.415867480384</v>
      </c>
      <c r="T16" s="90">
        <f t="shared" si="0"/>
        <v>1</v>
      </c>
      <c r="U16">
        <f t="shared" si="0"/>
        <v>0</v>
      </c>
      <c r="V16">
        <f t="shared" si="0"/>
        <v>0</v>
      </c>
      <c r="W16">
        <f t="shared" si="0"/>
        <v>0</v>
      </c>
      <c r="X16">
        <f t="shared" si="1"/>
        <v>0</v>
      </c>
      <c r="Y16" s="189">
        <f t="shared" si="2"/>
        <v>21609.415867480384</v>
      </c>
      <c r="AB16" s="185"/>
    </row>
    <row r="17" spans="2:33" x14ac:dyDescent="0.25">
      <c r="B17" s="141"/>
      <c r="C17" t="s">
        <v>24</v>
      </c>
      <c r="D17" s="71">
        <v>0.57715475024345309</v>
      </c>
      <c r="E17"/>
      <c r="F17"/>
      <c r="G17"/>
      <c r="H17"/>
      <c r="I17"/>
      <c r="J17"/>
      <c r="K17"/>
      <c r="L17" s="91"/>
      <c r="N17" s="90">
        <v>17</v>
      </c>
      <c r="O17" t="str">
        <f>_xlfn.XLOOKUP(N17,'Lease data'!$B$7:$B$616,'Lease data'!$E$7:$E$616)</f>
        <v>Y</v>
      </c>
      <c r="P17" t="str">
        <f>_xlfn.XLOOKUP(N17,'Lease data'!$B$7:$B$616,'Lease data'!$F$7:$F$616)</f>
        <v>N/A</v>
      </c>
      <c r="Q17" t="str">
        <f>_xlfn.XLOOKUP(N17,'Lease data'!$B$7:$B$616,'Lease data'!$K$7:$K$616)</f>
        <v>Low</v>
      </c>
      <c r="R17" s="189">
        <f>_xlfn.XLOOKUP(N17,'Lease data'!$B$7:$B$616,'Lease data'!$P$7:$P$616)</f>
        <v>2264.8026315789475</v>
      </c>
      <c r="T17" s="90">
        <f t="shared" si="0"/>
        <v>1</v>
      </c>
      <c r="U17">
        <f t="shared" si="0"/>
        <v>0</v>
      </c>
      <c r="V17">
        <f t="shared" si="0"/>
        <v>0</v>
      </c>
      <c r="W17">
        <f t="shared" si="0"/>
        <v>0</v>
      </c>
      <c r="X17">
        <f t="shared" si="1"/>
        <v>0</v>
      </c>
      <c r="Y17" s="189">
        <f t="shared" si="2"/>
        <v>2264.8026315789475</v>
      </c>
      <c r="AB17" s="185"/>
    </row>
    <row r="18" spans="2:33" x14ac:dyDescent="0.25">
      <c r="B18" s="141"/>
      <c r="C18" t="s">
        <v>25</v>
      </c>
      <c r="D18" s="71">
        <v>0.57408509325792467</v>
      </c>
      <c r="E18"/>
      <c r="F18"/>
      <c r="G18"/>
      <c r="H18"/>
      <c r="I18"/>
      <c r="J18"/>
      <c r="K18"/>
      <c r="L18" s="91"/>
      <c r="N18" s="90">
        <v>19</v>
      </c>
      <c r="O18" t="str">
        <f>_xlfn.XLOOKUP(N18,'Lease data'!$B$7:$B$616,'Lease data'!$E$7:$E$616)</f>
        <v>Y</v>
      </c>
      <c r="P18" t="str">
        <f>_xlfn.XLOOKUP(N18,'Lease data'!$B$7:$B$616,'Lease data'!$F$7:$F$616)</f>
        <v>Y</v>
      </c>
      <c r="Q18" t="str">
        <f>_xlfn.XLOOKUP(N18,'Lease data'!$B$7:$B$616,'Lease data'!$K$7:$K$616)</f>
        <v>Medium</v>
      </c>
      <c r="R18" s="189">
        <f>_xlfn.XLOOKUP(N18,'Lease data'!$B$7:$B$616,'Lease data'!$P$7:$P$616)</f>
        <v>23524.236228813555</v>
      </c>
      <c r="T18" s="90">
        <f t="shared" si="0"/>
        <v>0</v>
      </c>
      <c r="U18">
        <f t="shared" si="0"/>
        <v>1</v>
      </c>
      <c r="V18">
        <f t="shared" si="0"/>
        <v>0</v>
      </c>
      <c r="W18">
        <f t="shared" si="0"/>
        <v>0</v>
      </c>
      <c r="X18">
        <f t="shared" si="1"/>
        <v>1</v>
      </c>
      <c r="Y18" s="189">
        <f t="shared" si="2"/>
        <v>23524.236228813555</v>
      </c>
      <c r="AB18" s="185"/>
    </row>
    <row r="19" spans="2:33" ht="12.75" customHeight="1" x14ac:dyDescent="0.25">
      <c r="B19" s="141"/>
      <c r="C19" t="s">
        <v>26</v>
      </c>
      <c r="D19" s="73">
        <v>10434.611339550203</v>
      </c>
      <c r="E19"/>
      <c r="F19"/>
      <c r="G19"/>
      <c r="H19"/>
      <c r="I19"/>
      <c r="J19"/>
      <c r="K19"/>
      <c r="L19" s="91"/>
      <c r="N19" s="90">
        <v>28</v>
      </c>
      <c r="O19" t="str">
        <f>_xlfn.XLOOKUP(N19,'Lease data'!$B$7:$B$616,'Lease data'!$E$7:$E$616)</f>
        <v>Y</v>
      </c>
      <c r="P19" t="str">
        <f>_xlfn.XLOOKUP(N19,'Lease data'!$B$7:$B$616,'Lease data'!$F$7:$F$616)</f>
        <v>N/A</v>
      </c>
      <c r="Q19" t="str">
        <f>_xlfn.XLOOKUP(N19,'Lease data'!$B$7:$B$616,'Lease data'!$K$7:$K$616)</f>
        <v>Medium</v>
      </c>
      <c r="R19" s="189">
        <f>_xlfn.XLOOKUP(N19,'Lease data'!$B$7:$B$616,'Lease data'!$P$7:$P$616)</f>
        <v>8067.0110374891019</v>
      </c>
      <c r="T19" s="90">
        <f t="shared" si="0"/>
        <v>0</v>
      </c>
      <c r="U19">
        <f t="shared" si="0"/>
        <v>1</v>
      </c>
      <c r="V19">
        <f t="shared" si="0"/>
        <v>0</v>
      </c>
      <c r="W19">
        <f t="shared" si="0"/>
        <v>0</v>
      </c>
      <c r="X19">
        <f t="shared" si="1"/>
        <v>0</v>
      </c>
      <c r="Y19" s="189">
        <f t="shared" si="2"/>
        <v>8067.0110374891019</v>
      </c>
      <c r="AB19" s="185"/>
    </row>
    <row r="20" spans="2:33" ht="12.75" customHeight="1" thickBot="1" x14ac:dyDescent="0.3">
      <c r="B20" s="141"/>
      <c r="C20" s="15" t="s">
        <v>27</v>
      </c>
      <c r="D20" s="72">
        <v>556</v>
      </c>
      <c r="E20"/>
      <c r="F20"/>
      <c r="G20"/>
      <c r="H20"/>
      <c r="I20"/>
      <c r="J20"/>
      <c r="K20"/>
      <c r="L20" s="91"/>
      <c r="N20" s="90">
        <v>34</v>
      </c>
      <c r="O20" t="str">
        <f>_xlfn.XLOOKUP(N20,'Lease data'!$B$7:$B$616,'Lease data'!$E$7:$E$616)</f>
        <v>Y</v>
      </c>
      <c r="P20" t="str">
        <f>_xlfn.XLOOKUP(N20,'Lease data'!$B$7:$B$616,'Lease data'!$F$7:$F$616)</f>
        <v>N/A</v>
      </c>
      <c r="Q20" t="str">
        <f>_xlfn.XLOOKUP(N20,'Lease data'!$B$7:$B$616,'Lease data'!$K$7:$K$616)</f>
        <v>Low</v>
      </c>
      <c r="R20" s="189">
        <f>_xlfn.XLOOKUP(N20,'Lease data'!$B$7:$B$616,'Lease data'!$P$7:$P$616)</f>
        <v>30235.750619006099</v>
      </c>
      <c r="T20" s="90">
        <f t="shared" si="0"/>
        <v>1</v>
      </c>
      <c r="U20">
        <f t="shared" si="0"/>
        <v>0</v>
      </c>
      <c r="V20">
        <f t="shared" si="0"/>
        <v>0</v>
      </c>
      <c r="W20">
        <f t="shared" si="0"/>
        <v>0</v>
      </c>
      <c r="X20">
        <f t="shared" si="1"/>
        <v>0</v>
      </c>
      <c r="Y20" s="189">
        <f t="shared" si="2"/>
        <v>30235.750619006099</v>
      </c>
      <c r="AB20" s="185"/>
    </row>
    <row r="21" spans="2:33" x14ac:dyDescent="0.25">
      <c r="B21" s="141"/>
      <c r="C21"/>
      <c r="D21"/>
      <c r="E21"/>
      <c r="F21"/>
      <c r="G21"/>
      <c r="H21"/>
      <c r="I21"/>
      <c r="J21"/>
      <c r="K21"/>
      <c r="L21" s="91"/>
      <c r="N21" s="90">
        <v>35</v>
      </c>
      <c r="O21" t="str">
        <f>_xlfn.XLOOKUP(N21,'Lease data'!$B$7:$B$616,'Lease data'!$E$7:$E$616)</f>
        <v>Y</v>
      </c>
      <c r="P21" t="str">
        <f>_xlfn.XLOOKUP(N21,'Lease data'!$B$7:$B$616,'Lease data'!$F$7:$F$616)</f>
        <v>N</v>
      </c>
      <c r="Q21" t="str">
        <f>_xlfn.XLOOKUP(N21,'Lease data'!$B$7:$B$616,'Lease data'!$K$7:$K$616)</f>
        <v>Medium</v>
      </c>
      <c r="R21" s="189">
        <f>_xlfn.XLOOKUP(N21,'Lease data'!$B$7:$B$616,'Lease data'!$P$7:$P$616)</f>
        <v>26656.025155131265</v>
      </c>
      <c r="T21" s="90">
        <f t="shared" si="0"/>
        <v>0</v>
      </c>
      <c r="U21">
        <f t="shared" si="0"/>
        <v>1</v>
      </c>
      <c r="V21">
        <f t="shared" si="0"/>
        <v>0</v>
      </c>
      <c r="W21">
        <f t="shared" si="0"/>
        <v>0</v>
      </c>
      <c r="X21">
        <f t="shared" si="1"/>
        <v>0</v>
      </c>
      <c r="Y21" s="189">
        <f t="shared" si="2"/>
        <v>26656.025155131265</v>
      </c>
      <c r="AB21" s="185"/>
    </row>
    <row r="22" spans="2:33" ht="12" thickBot="1" x14ac:dyDescent="0.3">
      <c r="B22" s="141"/>
      <c r="C22" t="s">
        <v>28</v>
      </c>
      <c r="D22"/>
      <c r="E22"/>
      <c r="F22"/>
      <c r="G22"/>
      <c r="H22"/>
      <c r="I22"/>
      <c r="J22"/>
      <c r="K22"/>
      <c r="L22" s="91"/>
      <c r="N22" s="90">
        <v>37</v>
      </c>
      <c r="O22" t="str">
        <f>_xlfn.XLOOKUP(N22,'Lease data'!$B$7:$B$616,'Lease data'!$E$7:$E$616)</f>
        <v>Y</v>
      </c>
      <c r="P22" t="str">
        <f>_xlfn.XLOOKUP(N22,'Lease data'!$B$7:$B$616,'Lease data'!$F$7:$F$616)</f>
        <v>N/A</v>
      </c>
      <c r="Q22" t="str">
        <f>_xlfn.XLOOKUP(N22,'Lease data'!$B$7:$B$616,'Lease data'!$K$7:$K$616)</f>
        <v>Medium</v>
      </c>
      <c r="R22" s="189">
        <f>_xlfn.XLOOKUP(N22,'Lease data'!$B$7:$B$616,'Lease data'!$P$7:$P$616)</f>
        <v>26557.882410501195</v>
      </c>
      <c r="T22" s="90">
        <f t="shared" si="0"/>
        <v>0</v>
      </c>
      <c r="U22">
        <f t="shared" si="0"/>
        <v>1</v>
      </c>
      <c r="V22">
        <f t="shared" si="0"/>
        <v>0</v>
      </c>
      <c r="W22">
        <f t="shared" si="0"/>
        <v>0</v>
      </c>
      <c r="X22">
        <f t="shared" si="1"/>
        <v>0</v>
      </c>
      <c r="Y22" s="189">
        <f t="shared" si="2"/>
        <v>26557.882410501195</v>
      </c>
      <c r="AB22" s="185"/>
    </row>
    <row r="23" spans="2:33" ht="12" x14ac:dyDescent="0.3">
      <c r="B23" s="141"/>
      <c r="C23" s="54"/>
      <c r="D23" s="54" t="s">
        <v>29</v>
      </c>
      <c r="E23" s="54" t="s">
        <v>30</v>
      </c>
      <c r="F23" s="54" t="s">
        <v>31</v>
      </c>
      <c r="G23" s="54" t="s">
        <v>32</v>
      </c>
      <c r="H23" s="54" t="s">
        <v>33</v>
      </c>
      <c r="I23"/>
      <c r="J23"/>
      <c r="K23"/>
      <c r="L23" s="91"/>
      <c r="N23" s="90">
        <v>52</v>
      </c>
      <c r="O23" t="str">
        <f>_xlfn.XLOOKUP(N23,'Lease data'!$B$7:$B$616,'Lease data'!$E$7:$E$616)</f>
        <v>Y</v>
      </c>
      <c r="P23" t="str">
        <f>_xlfn.XLOOKUP(N23,'Lease data'!$B$7:$B$616,'Lease data'!$F$7:$F$616)</f>
        <v>Y</v>
      </c>
      <c r="Q23" t="str">
        <f>_xlfn.XLOOKUP(N23,'Lease data'!$B$7:$B$616,'Lease data'!$K$7:$K$616)</f>
        <v>Sydney</v>
      </c>
      <c r="R23" s="189">
        <f>_xlfn.XLOOKUP(N23,'Lease data'!$B$7:$B$616,'Lease data'!$P$7:$P$616)</f>
        <v>46072.899517884915</v>
      </c>
      <c r="T23" s="90">
        <f t="shared" si="0"/>
        <v>0</v>
      </c>
      <c r="U23">
        <f t="shared" si="0"/>
        <v>0</v>
      </c>
      <c r="V23">
        <f t="shared" si="0"/>
        <v>0</v>
      </c>
      <c r="W23">
        <f t="shared" si="0"/>
        <v>1</v>
      </c>
      <c r="X23">
        <f t="shared" si="1"/>
        <v>1</v>
      </c>
      <c r="Y23" s="189">
        <f t="shared" si="2"/>
        <v>46072.899517884915</v>
      </c>
      <c r="AB23" s="185"/>
    </row>
    <row r="24" spans="2:33" x14ac:dyDescent="0.25">
      <c r="B24" s="141"/>
      <c r="C24" t="s">
        <v>34</v>
      </c>
      <c r="D24">
        <v>4</v>
      </c>
      <c r="E24">
        <v>81887002153.057098</v>
      </c>
      <c r="F24">
        <v>20471750538.264275</v>
      </c>
      <c r="G24">
        <v>188.01929758418609</v>
      </c>
      <c r="H24">
        <v>1.6486474083396401E-101</v>
      </c>
      <c r="I24"/>
      <c r="J24"/>
      <c r="K24"/>
      <c r="L24" s="91"/>
      <c r="N24" s="90">
        <v>55</v>
      </c>
      <c r="O24" t="str">
        <f>_xlfn.XLOOKUP(N24,'Lease data'!$B$7:$B$616,'Lease data'!$E$7:$E$616)</f>
        <v>Y</v>
      </c>
      <c r="P24" t="str">
        <f>_xlfn.XLOOKUP(N24,'Lease data'!$B$7:$B$616,'Lease data'!$F$7:$F$616)</f>
        <v>N/A</v>
      </c>
      <c r="Q24" t="str">
        <f>_xlfn.XLOOKUP(N24,'Lease data'!$B$7:$B$616,'Lease data'!$K$7:$K$616)</f>
        <v>Low</v>
      </c>
      <c r="R24" s="189">
        <f>_xlfn.XLOOKUP(N24,'Lease data'!$B$7:$B$616,'Lease data'!$P$7:$P$616)</f>
        <v>1326.2562814070352</v>
      </c>
      <c r="T24" s="90">
        <f t="shared" si="0"/>
        <v>1</v>
      </c>
      <c r="U24">
        <f t="shared" si="0"/>
        <v>0</v>
      </c>
      <c r="V24">
        <f t="shared" si="0"/>
        <v>0</v>
      </c>
      <c r="W24">
        <f t="shared" si="0"/>
        <v>0</v>
      </c>
      <c r="X24">
        <f t="shared" si="1"/>
        <v>0</v>
      </c>
      <c r="Y24" s="189">
        <f t="shared" si="2"/>
        <v>1326.2562814070352</v>
      </c>
      <c r="AB24" s="185"/>
    </row>
    <row r="25" spans="2:33" x14ac:dyDescent="0.25">
      <c r="B25" s="141"/>
      <c r="C25" t="s">
        <v>35</v>
      </c>
      <c r="D25">
        <v>551</v>
      </c>
      <c r="E25">
        <v>59993493707.915794</v>
      </c>
      <c r="F25">
        <v>108881113.80746968</v>
      </c>
      <c r="G25"/>
      <c r="H25"/>
      <c r="I25"/>
      <c r="J25"/>
      <c r="K25"/>
      <c r="L25" s="91"/>
      <c r="N25" s="90">
        <v>59</v>
      </c>
      <c r="O25" t="str">
        <f>_xlfn.XLOOKUP(N25,'Lease data'!$B$7:$B$616,'Lease data'!$E$7:$E$616)</f>
        <v>Y</v>
      </c>
      <c r="P25" t="str">
        <f>_xlfn.XLOOKUP(N25,'Lease data'!$B$7:$B$616,'Lease data'!$F$7:$F$616)</f>
        <v>N/A</v>
      </c>
      <c r="Q25" t="str">
        <f>_xlfn.XLOOKUP(N25,'Lease data'!$B$7:$B$616,'Lease data'!$K$7:$K$616)</f>
        <v>Low</v>
      </c>
      <c r="R25" s="189">
        <f>_xlfn.XLOOKUP(N25,'Lease data'!$B$7:$B$616,'Lease data'!$P$7:$P$616)</f>
        <v>954.9737185929647</v>
      </c>
      <c r="T25" s="90">
        <f t="shared" si="0"/>
        <v>1</v>
      </c>
      <c r="U25">
        <f t="shared" si="0"/>
        <v>0</v>
      </c>
      <c r="V25">
        <f t="shared" si="0"/>
        <v>0</v>
      </c>
      <c r="W25">
        <f t="shared" si="0"/>
        <v>0</v>
      </c>
      <c r="X25">
        <f t="shared" si="1"/>
        <v>0</v>
      </c>
      <c r="Y25" s="189">
        <f t="shared" si="2"/>
        <v>954.9737185929647</v>
      </c>
      <c r="AB25" s="185"/>
    </row>
    <row r="26" spans="2:33" ht="12" customHeight="1" thickBot="1" x14ac:dyDescent="0.3">
      <c r="B26" s="141"/>
      <c r="C26" s="15" t="s">
        <v>36</v>
      </c>
      <c r="D26" s="15">
        <v>555</v>
      </c>
      <c r="E26" s="15">
        <v>141880495860.9729</v>
      </c>
      <c r="F26" s="15"/>
      <c r="G26" s="15"/>
      <c r="H26" s="15"/>
      <c r="I26"/>
      <c r="J26"/>
      <c r="K26"/>
      <c r="L26" s="91"/>
      <c r="N26" s="90">
        <v>60</v>
      </c>
      <c r="O26" t="str">
        <f>_xlfn.XLOOKUP(N26,'Lease data'!$B$7:$B$616,'Lease data'!$E$7:$E$616)</f>
        <v>Y</v>
      </c>
      <c r="P26" t="str">
        <f>_xlfn.XLOOKUP(N26,'Lease data'!$B$7:$B$616,'Lease data'!$F$7:$F$616)</f>
        <v>N/A</v>
      </c>
      <c r="Q26" t="str">
        <f>_xlfn.XLOOKUP(N26,'Lease data'!$B$7:$B$616,'Lease data'!$K$7:$K$616)</f>
        <v>Low</v>
      </c>
      <c r="R26" s="189">
        <f>_xlfn.XLOOKUP(N26,'Lease data'!$B$7:$B$616,'Lease data'!$P$7:$P$616)</f>
        <v>1336.9470603015075</v>
      </c>
      <c r="T26" s="90">
        <f t="shared" si="0"/>
        <v>1</v>
      </c>
      <c r="U26">
        <f t="shared" si="0"/>
        <v>0</v>
      </c>
      <c r="V26">
        <f t="shared" si="0"/>
        <v>0</v>
      </c>
      <c r="W26">
        <f t="shared" si="0"/>
        <v>0</v>
      </c>
      <c r="X26">
        <f t="shared" si="1"/>
        <v>0</v>
      </c>
      <c r="Y26" s="189">
        <f t="shared" si="2"/>
        <v>1336.9470603015075</v>
      </c>
      <c r="AB26" s="185"/>
    </row>
    <row r="27" spans="2:33" ht="12" thickBot="1" x14ac:dyDescent="0.3">
      <c r="B27" s="141"/>
      <c r="C27"/>
      <c r="D27"/>
      <c r="E27"/>
      <c r="F27"/>
      <c r="G27"/>
      <c r="H27"/>
      <c r="I27"/>
      <c r="J27"/>
      <c r="K27"/>
      <c r="L27" s="91"/>
      <c r="N27" s="90">
        <v>66</v>
      </c>
      <c r="O27" t="str">
        <f>_xlfn.XLOOKUP(N27,'Lease data'!$B$7:$B$616,'Lease data'!$E$7:$E$616)</f>
        <v>Y</v>
      </c>
      <c r="P27" t="str">
        <f>_xlfn.XLOOKUP(N27,'Lease data'!$B$7:$B$616,'Lease data'!$F$7:$F$616)</f>
        <v>N</v>
      </c>
      <c r="Q27" t="str">
        <f>_xlfn.XLOOKUP(N27,'Lease data'!$B$7:$B$616,'Lease data'!$K$7:$K$616)</f>
        <v>Medium</v>
      </c>
      <c r="R27" s="189">
        <f>_xlfn.XLOOKUP(N27,'Lease data'!$B$7:$B$616,'Lease data'!$P$7:$P$616)</f>
        <v>10707.620528771384</v>
      </c>
      <c r="T27" s="90">
        <f t="shared" si="0"/>
        <v>0</v>
      </c>
      <c r="U27">
        <f t="shared" si="0"/>
        <v>1</v>
      </c>
      <c r="V27">
        <f t="shared" si="0"/>
        <v>0</v>
      </c>
      <c r="W27">
        <f t="shared" si="0"/>
        <v>0</v>
      </c>
      <c r="X27">
        <f t="shared" si="1"/>
        <v>0</v>
      </c>
      <c r="Y27" s="189">
        <f t="shared" si="2"/>
        <v>10707.620528771384</v>
      </c>
      <c r="AB27" s="185"/>
    </row>
    <row r="28" spans="2:33" ht="12" x14ac:dyDescent="0.3">
      <c r="B28" s="141"/>
      <c r="C28" s="54"/>
      <c r="D28" s="54" t="s">
        <v>11</v>
      </c>
      <c r="E28" s="54" t="s">
        <v>26</v>
      </c>
      <c r="F28" s="54" t="s">
        <v>37</v>
      </c>
      <c r="G28" s="54" t="s">
        <v>38</v>
      </c>
      <c r="H28" s="54" t="s">
        <v>39</v>
      </c>
      <c r="I28" s="54" t="s">
        <v>40</v>
      </c>
      <c r="J28" s="54" t="s">
        <v>41</v>
      </c>
      <c r="K28" s="54" t="s">
        <v>42</v>
      </c>
      <c r="L28" s="91"/>
      <c r="N28" s="90">
        <v>68</v>
      </c>
      <c r="O28" t="str">
        <f>_xlfn.XLOOKUP(N28,'Lease data'!$B$7:$B$616,'Lease data'!$E$7:$E$616)</f>
        <v>Y</v>
      </c>
      <c r="P28" t="str">
        <f>_xlfn.XLOOKUP(N28,'Lease data'!$B$7:$B$616,'Lease data'!$F$7:$F$616)</f>
        <v>N/A</v>
      </c>
      <c r="Q28" t="str">
        <f>_xlfn.XLOOKUP(N28,'Lease data'!$B$7:$B$616,'Lease data'!$K$7:$K$616)</f>
        <v>High</v>
      </c>
      <c r="R28" s="189">
        <f>_xlfn.XLOOKUP(N28,'Lease data'!$B$7:$B$616,'Lease data'!$P$7:$P$616)</f>
        <v>19250.822368421053</v>
      </c>
      <c r="T28" s="90">
        <f t="shared" si="0"/>
        <v>0</v>
      </c>
      <c r="U28">
        <f t="shared" si="0"/>
        <v>0</v>
      </c>
      <c r="V28">
        <f t="shared" si="0"/>
        <v>1</v>
      </c>
      <c r="W28">
        <f t="shared" si="0"/>
        <v>0</v>
      </c>
      <c r="X28">
        <f t="shared" si="1"/>
        <v>0</v>
      </c>
      <c r="Y28" s="189">
        <f t="shared" si="2"/>
        <v>19250.822368421053</v>
      </c>
      <c r="AB28" s="185"/>
    </row>
    <row r="29" spans="2:33" x14ac:dyDescent="0.25">
      <c r="B29" s="141"/>
      <c r="C29" t="s">
        <v>2</v>
      </c>
      <c r="D29" s="195">
        <v>8545.1992819153711</v>
      </c>
      <c r="E29" s="186">
        <v>621.59672777866501</v>
      </c>
      <c r="F29" s="186">
        <v>13.747175459646407</v>
      </c>
      <c r="G29" s="186">
        <v>3.4808373234111549E-37</v>
      </c>
      <c r="H29" s="186">
        <v>7324.2100763843882</v>
      </c>
      <c r="I29" s="186">
        <v>9766.188487446354</v>
      </c>
      <c r="J29" s="186">
        <v>7324.2100763843882</v>
      </c>
      <c r="K29" s="186">
        <v>9766.188487446354</v>
      </c>
      <c r="L29" s="91"/>
      <c r="N29" s="90">
        <v>71</v>
      </c>
      <c r="O29" t="str">
        <f>_xlfn.XLOOKUP(N29,'Lease data'!$B$7:$B$616,'Lease data'!$E$7:$E$616)</f>
        <v>Y</v>
      </c>
      <c r="P29" t="str">
        <f>_xlfn.XLOOKUP(N29,'Lease data'!$B$7:$B$616,'Lease data'!$F$7:$F$616)</f>
        <v>N/A</v>
      </c>
      <c r="Q29" t="str">
        <f>_xlfn.XLOOKUP(N29,'Lease data'!$B$7:$B$616,'Lease data'!$K$7:$K$616)</f>
        <v>Low</v>
      </c>
      <c r="R29" s="189">
        <f>_xlfn.XLOOKUP(N29,'Lease data'!$B$7:$B$616,'Lease data'!$P$7:$P$616)</f>
        <v>1556.5184626978146</v>
      </c>
      <c r="T29" s="90">
        <f t="shared" si="0"/>
        <v>1</v>
      </c>
      <c r="U29">
        <f t="shared" si="0"/>
        <v>0</v>
      </c>
      <c r="V29">
        <f t="shared" si="0"/>
        <v>0</v>
      </c>
      <c r="W29">
        <f t="shared" si="0"/>
        <v>0</v>
      </c>
      <c r="X29">
        <f t="shared" si="1"/>
        <v>0</v>
      </c>
      <c r="Y29" s="189">
        <f t="shared" si="2"/>
        <v>1556.5184626978146</v>
      </c>
      <c r="AB29" s="185"/>
    </row>
    <row r="30" spans="2:33" x14ac:dyDescent="0.25">
      <c r="B30" s="141"/>
      <c r="C30" t="s">
        <v>0</v>
      </c>
      <c r="D30" s="195">
        <v>8466.7402277617166</v>
      </c>
      <c r="E30" s="186">
        <v>1207.1454042786183</v>
      </c>
      <c r="F30" s="186">
        <v>7.0138528446963528</v>
      </c>
      <c r="G30" s="186">
        <v>6.8211062292858684E-12</v>
      </c>
      <c r="H30" s="186">
        <v>6095.5702356066904</v>
      </c>
      <c r="I30" s="186">
        <v>10837.910219916743</v>
      </c>
      <c r="J30" s="186">
        <v>6095.5702356066904</v>
      </c>
      <c r="K30" s="186">
        <v>10837.910219916743</v>
      </c>
      <c r="L30" s="91"/>
      <c r="N30" s="90">
        <v>72</v>
      </c>
      <c r="O30" t="str">
        <f>_xlfn.XLOOKUP(N30,'Lease data'!$B$7:$B$616,'Lease data'!$E$7:$E$616)</f>
        <v>Y</v>
      </c>
      <c r="P30" t="str">
        <f>_xlfn.XLOOKUP(N30,'Lease data'!$B$7:$B$616,'Lease data'!$F$7:$F$616)</f>
        <v>N/A</v>
      </c>
      <c r="Q30" t="str">
        <f>_xlfn.XLOOKUP(N30,'Lease data'!$B$7:$B$616,'Lease data'!$K$7:$K$616)</f>
        <v>Low</v>
      </c>
      <c r="R30" s="189">
        <f>_xlfn.XLOOKUP(N30,'Lease data'!$B$7:$B$616,'Lease data'!$P$7:$P$616)</f>
        <v>9226.1306532663311</v>
      </c>
      <c r="T30" s="90">
        <f t="shared" si="0"/>
        <v>1</v>
      </c>
      <c r="U30">
        <f t="shared" si="0"/>
        <v>0</v>
      </c>
      <c r="V30">
        <f t="shared" si="0"/>
        <v>0</v>
      </c>
      <c r="W30">
        <f t="shared" si="0"/>
        <v>0</v>
      </c>
      <c r="X30">
        <f t="shared" si="1"/>
        <v>0</v>
      </c>
      <c r="Y30" s="189">
        <f t="shared" si="2"/>
        <v>9226.1306532663311</v>
      </c>
      <c r="AF30" s="22"/>
      <c r="AG30" s="22"/>
    </row>
    <row r="31" spans="2:33" x14ac:dyDescent="0.25">
      <c r="B31" s="141"/>
      <c r="C31" t="s">
        <v>1</v>
      </c>
      <c r="D31" s="195">
        <v>21611.166728262531</v>
      </c>
      <c r="E31" s="186">
        <v>1457.1876394036508</v>
      </c>
      <c r="F31" s="186">
        <v>14.830737060813135</v>
      </c>
      <c r="G31" s="186">
        <v>4.1020200788735472E-42</v>
      </c>
      <c r="H31" s="186">
        <v>18748.844102300183</v>
      </c>
      <c r="I31" s="186">
        <v>24473.489354224879</v>
      </c>
      <c r="J31" s="186">
        <v>18748.844102300183</v>
      </c>
      <c r="K31" s="186">
        <v>24473.489354224879</v>
      </c>
      <c r="L31" s="91"/>
      <c r="N31" s="90">
        <v>73</v>
      </c>
      <c r="O31" t="str">
        <f>_xlfn.XLOOKUP(N31,'Lease data'!$B$7:$B$616,'Lease data'!$E$7:$E$616)</f>
        <v>Y</v>
      </c>
      <c r="P31" t="str">
        <f>_xlfn.XLOOKUP(N31,'Lease data'!$B$7:$B$616,'Lease data'!$F$7:$F$616)</f>
        <v>N/A</v>
      </c>
      <c r="Q31" t="str">
        <f>_xlfn.XLOOKUP(N31,'Lease data'!$B$7:$B$616,'Lease data'!$K$7:$K$616)</f>
        <v>Low</v>
      </c>
      <c r="R31" s="189">
        <f>_xlfn.XLOOKUP(N31,'Lease data'!$B$7:$B$616,'Lease data'!$P$7:$P$616)</f>
        <v>508.52125628140703</v>
      </c>
      <c r="T31" s="90">
        <f t="shared" si="0"/>
        <v>1</v>
      </c>
      <c r="U31">
        <f t="shared" si="0"/>
        <v>0</v>
      </c>
      <c r="V31">
        <f t="shared" si="0"/>
        <v>0</v>
      </c>
      <c r="W31">
        <f t="shared" si="0"/>
        <v>0</v>
      </c>
      <c r="X31">
        <f t="shared" si="1"/>
        <v>0</v>
      </c>
      <c r="Y31" s="189">
        <f t="shared" si="2"/>
        <v>508.52125628140703</v>
      </c>
    </row>
    <row r="32" spans="2:33" x14ac:dyDescent="0.25">
      <c r="B32" s="141"/>
      <c r="C32" t="s">
        <v>8</v>
      </c>
      <c r="D32" s="195">
        <v>27794.459087939609</v>
      </c>
      <c r="E32" s="186">
        <v>1528.5379744601805</v>
      </c>
      <c r="F32" s="186">
        <v>18.183688957911247</v>
      </c>
      <c r="G32" s="186">
        <v>3.1729377025658306E-58</v>
      </c>
      <c r="H32" s="186">
        <v>24791.984519372341</v>
      </c>
      <c r="I32" s="186">
        <v>30796.933656506877</v>
      </c>
      <c r="J32" s="186">
        <v>24791.984519372341</v>
      </c>
      <c r="K32" s="186">
        <v>30796.933656506877</v>
      </c>
      <c r="L32" s="91"/>
      <c r="N32" s="90">
        <v>76</v>
      </c>
      <c r="O32" t="str">
        <f>_xlfn.XLOOKUP(N32,'Lease data'!$B$7:$B$616,'Lease data'!$E$7:$E$616)</f>
        <v>Y</v>
      </c>
      <c r="P32" t="str">
        <f>_xlfn.XLOOKUP(N32,'Lease data'!$B$7:$B$616,'Lease data'!$F$7:$F$616)</f>
        <v>N/A</v>
      </c>
      <c r="Q32" t="str">
        <f>_xlfn.XLOOKUP(N32,'Lease data'!$B$7:$B$616,'Lease data'!$K$7:$K$616)</f>
        <v>Medium</v>
      </c>
      <c r="R32" s="189">
        <f>_xlfn.XLOOKUP(N32,'Lease data'!$B$7:$B$616,'Lease data'!$P$7:$P$616)</f>
        <v>10862.380253164556</v>
      </c>
      <c r="T32" s="90">
        <f t="shared" si="0"/>
        <v>0</v>
      </c>
      <c r="U32">
        <f t="shared" si="0"/>
        <v>1</v>
      </c>
      <c r="V32">
        <f t="shared" si="0"/>
        <v>0</v>
      </c>
      <c r="W32">
        <f t="shared" si="0"/>
        <v>0</v>
      </c>
      <c r="X32">
        <f t="shared" si="1"/>
        <v>0</v>
      </c>
      <c r="Y32" s="189">
        <f t="shared" si="2"/>
        <v>10862.380253164556</v>
      </c>
    </row>
    <row r="33" spans="2:25" ht="12" thickBot="1" x14ac:dyDescent="0.3">
      <c r="B33" s="141"/>
      <c r="C33" s="15" t="s">
        <v>21</v>
      </c>
      <c r="D33" s="196">
        <v>3820.9744492727941</v>
      </c>
      <c r="E33" s="248">
        <v>1570.8171588974349</v>
      </c>
      <c r="F33" s="248">
        <v>2.4324756243143901</v>
      </c>
      <c r="G33" s="248">
        <v>1.5313298386029562E-2</v>
      </c>
      <c r="H33" s="248">
        <v>735.45177972690817</v>
      </c>
      <c r="I33" s="248">
        <v>6906.4971188186801</v>
      </c>
      <c r="J33" s="248">
        <v>735.45177972690817</v>
      </c>
      <c r="K33" s="248">
        <v>6906.4971188186801</v>
      </c>
      <c r="L33" s="91"/>
      <c r="N33" s="90">
        <v>78</v>
      </c>
      <c r="O33" t="str">
        <f>_xlfn.XLOOKUP(N33,'Lease data'!$B$7:$B$616,'Lease data'!$E$7:$E$616)</f>
        <v>Y</v>
      </c>
      <c r="P33" t="str">
        <f>_xlfn.XLOOKUP(N33,'Lease data'!$B$7:$B$616,'Lease data'!$F$7:$F$616)</f>
        <v>N/A</v>
      </c>
      <c r="Q33" t="str">
        <f>_xlfn.XLOOKUP(N33,'Lease data'!$B$7:$B$616,'Lease data'!$K$7:$K$616)</f>
        <v>Low</v>
      </c>
      <c r="R33" s="189">
        <f>_xlfn.XLOOKUP(N33,'Lease data'!$B$7:$B$616,'Lease data'!$P$7:$P$616)</f>
        <v>8983.760201005025</v>
      </c>
      <c r="T33" s="90">
        <f t="shared" si="0"/>
        <v>1</v>
      </c>
      <c r="U33">
        <f t="shared" si="0"/>
        <v>0</v>
      </c>
      <c r="V33">
        <f t="shared" si="0"/>
        <v>0</v>
      </c>
      <c r="W33">
        <f t="shared" si="0"/>
        <v>0</v>
      </c>
      <c r="X33">
        <f t="shared" si="1"/>
        <v>0</v>
      </c>
      <c r="Y33" s="189">
        <f t="shared" si="2"/>
        <v>8983.760201005025</v>
      </c>
    </row>
    <row r="34" spans="2:25" x14ac:dyDescent="0.25">
      <c r="B34" s="141"/>
      <c r="C34"/>
      <c r="D34"/>
      <c r="E34"/>
      <c r="F34"/>
      <c r="G34"/>
      <c r="H34"/>
      <c r="I34"/>
      <c r="J34"/>
      <c r="K34"/>
      <c r="L34" s="91"/>
      <c r="N34" s="90">
        <v>80</v>
      </c>
      <c r="O34" t="str">
        <f>_xlfn.XLOOKUP(N34,'Lease data'!$B$7:$B$616,'Lease data'!$E$7:$E$616)</f>
        <v>Y</v>
      </c>
      <c r="P34" t="str">
        <f>_xlfn.XLOOKUP(N34,'Lease data'!$B$7:$B$616,'Lease data'!$F$7:$F$616)</f>
        <v>N/A</v>
      </c>
      <c r="Q34" t="str">
        <f>_xlfn.XLOOKUP(N34,'Lease data'!$B$7:$B$616,'Lease data'!$K$7:$K$616)</f>
        <v>Medium</v>
      </c>
      <c r="R34" s="189">
        <f>_xlfn.XLOOKUP(N34,'Lease data'!$B$7:$B$616,'Lease data'!$P$7:$P$616)</f>
        <v>6690.3863065326632</v>
      </c>
      <c r="T34" s="90">
        <f t="shared" ref="T34:W53" si="3">IF($Q34=T$13,1,0)</f>
        <v>0</v>
      </c>
      <c r="U34">
        <f t="shared" si="3"/>
        <v>1</v>
      </c>
      <c r="V34">
        <f t="shared" si="3"/>
        <v>0</v>
      </c>
      <c r="W34">
        <f t="shared" si="3"/>
        <v>0</v>
      </c>
      <c r="X34">
        <f t="shared" si="1"/>
        <v>0</v>
      </c>
      <c r="Y34" s="189">
        <f t="shared" si="2"/>
        <v>6690.3863065326632</v>
      </c>
    </row>
    <row r="35" spans="2:25" x14ac:dyDescent="0.25">
      <c r="B35" s="141"/>
      <c r="C35"/>
      <c r="D35"/>
      <c r="E35"/>
      <c r="F35"/>
      <c r="G35"/>
      <c r="H35"/>
      <c r="I35"/>
      <c r="J35"/>
      <c r="K35"/>
      <c r="L35" s="91"/>
      <c r="N35" s="90">
        <v>82</v>
      </c>
      <c r="O35" t="str">
        <f>_xlfn.XLOOKUP(N35,'Lease data'!$B$7:$B$616,'Lease data'!$E$7:$E$616)</f>
        <v>Y</v>
      </c>
      <c r="P35" t="str">
        <f>_xlfn.XLOOKUP(N35,'Lease data'!$B$7:$B$616,'Lease data'!$F$7:$F$616)</f>
        <v>N/A</v>
      </c>
      <c r="Q35" t="str">
        <f>_xlfn.XLOOKUP(N35,'Lease data'!$B$7:$B$616,'Lease data'!$K$7:$K$616)</f>
        <v>Low</v>
      </c>
      <c r="R35" s="189">
        <f>_xlfn.XLOOKUP(N35,'Lease data'!$B$7:$B$616,'Lease data'!$P$7:$P$616)</f>
        <v>10007.261580698832</v>
      </c>
      <c r="T35" s="90">
        <f t="shared" si="3"/>
        <v>1</v>
      </c>
      <c r="U35">
        <f t="shared" si="3"/>
        <v>0</v>
      </c>
      <c r="V35">
        <f t="shared" si="3"/>
        <v>0</v>
      </c>
      <c r="W35">
        <f t="shared" si="3"/>
        <v>0</v>
      </c>
      <c r="X35">
        <f t="shared" si="1"/>
        <v>0</v>
      </c>
      <c r="Y35" s="189">
        <f t="shared" si="2"/>
        <v>10007.261580698832</v>
      </c>
    </row>
    <row r="36" spans="2:25" x14ac:dyDescent="0.25">
      <c r="B36" s="141"/>
      <c r="C36"/>
      <c r="D36"/>
      <c r="E36"/>
      <c r="F36"/>
      <c r="G36"/>
      <c r="H36"/>
      <c r="I36"/>
      <c r="J36"/>
      <c r="K36"/>
      <c r="L36" s="91"/>
      <c r="N36" s="90">
        <v>85</v>
      </c>
      <c r="O36" t="str">
        <f>_xlfn.XLOOKUP(N36,'Lease data'!$B$7:$B$616,'Lease data'!$E$7:$E$616)</f>
        <v>Y</v>
      </c>
      <c r="P36" t="str">
        <f>_xlfn.XLOOKUP(N36,'Lease data'!$B$7:$B$616,'Lease data'!$F$7:$F$616)</f>
        <v>N/A</v>
      </c>
      <c r="Q36" t="str">
        <f>_xlfn.XLOOKUP(N36,'Lease data'!$B$7:$B$616,'Lease data'!$K$7:$K$616)</f>
        <v>High</v>
      </c>
      <c r="R36" s="189">
        <f>_xlfn.XLOOKUP(N36,'Lease data'!$B$7:$B$616,'Lease data'!$P$7:$P$616)</f>
        <v>15374.499424342104</v>
      </c>
      <c r="T36" s="90">
        <f t="shared" si="3"/>
        <v>0</v>
      </c>
      <c r="U36">
        <f t="shared" si="3"/>
        <v>0</v>
      </c>
      <c r="V36">
        <f t="shared" si="3"/>
        <v>1</v>
      </c>
      <c r="W36">
        <f t="shared" si="3"/>
        <v>0</v>
      </c>
      <c r="X36">
        <f t="shared" si="1"/>
        <v>0</v>
      </c>
      <c r="Y36" s="189">
        <f t="shared" si="2"/>
        <v>15374.499424342104</v>
      </c>
    </row>
    <row r="37" spans="2:25" x14ac:dyDescent="0.25">
      <c r="B37" s="141"/>
      <c r="C37" t="s">
        <v>43</v>
      </c>
      <c r="D37"/>
      <c r="E37"/>
      <c r="F37"/>
      <c r="G37"/>
      <c r="H37"/>
      <c r="I37"/>
      <c r="J37"/>
      <c r="K37"/>
      <c r="L37" s="91"/>
      <c r="N37" s="90">
        <v>86</v>
      </c>
      <c r="O37" t="str">
        <f>_xlfn.XLOOKUP(N37,'Lease data'!$B$7:$B$616,'Lease data'!$E$7:$E$616)</f>
        <v>Y</v>
      </c>
      <c r="P37" t="str">
        <f>_xlfn.XLOOKUP(N37,'Lease data'!$B$7:$B$616,'Lease data'!$F$7:$F$616)</f>
        <v>N/A</v>
      </c>
      <c r="Q37" t="str">
        <f>_xlfn.XLOOKUP(N37,'Lease data'!$B$7:$B$616,'Lease data'!$K$7:$K$616)</f>
        <v>Low</v>
      </c>
      <c r="R37" s="189">
        <f>_xlfn.XLOOKUP(N37,'Lease data'!$B$7:$B$616,'Lease data'!$P$7:$P$616)</f>
        <v>5889.1912908242612</v>
      </c>
      <c r="T37" s="90">
        <f t="shared" si="3"/>
        <v>1</v>
      </c>
      <c r="U37">
        <f t="shared" si="3"/>
        <v>0</v>
      </c>
      <c r="V37">
        <f t="shared" si="3"/>
        <v>0</v>
      </c>
      <c r="W37">
        <f t="shared" si="3"/>
        <v>0</v>
      </c>
      <c r="X37">
        <f t="shared" si="1"/>
        <v>0</v>
      </c>
      <c r="Y37" s="189">
        <f t="shared" si="2"/>
        <v>5889.1912908242612</v>
      </c>
    </row>
    <row r="38" spans="2:25" ht="12" thickBot="1" x14ac:dyDescent="0.3">
      <c r="B38" s="141"/>
      <c r="C38"/>
      <c r="D38"/>
      <c r="E38"/>
      <c r="F38"/>
      <c r="G38"/>
      <c r="H38"/>
      <c r="I38"/>
      <c r="J38"/>
      <c r="K38"/>
      <c r="L38" s="91"/>
      <c r="N38" s="90">
        <v>87</v>
      </c>
      <c r="O38" t="str">
        <f>_xlfn.XLOOKUP(N38,'Lease data'!$B$7:$B$616,'Lease data'!$E$7:$E$616)</f>
        <v>Y</v>
      </c>
      <c r="P38" t="str">
        <f>_xlfn.XLOOKUP(N38,'Lease data'!$B$7:$B$616,'Lease data'!$F$7:$F$616)</f>
        <v>N/A</v>
      </c>
      <c r="Q38" t="str">
        <f>_xlfn.XLOOKUP(N38,'Lease data'!$B$7:$B$616,'Lease data'!$K$7:$K$616)</f>
        <v>Low</v>
      </c>
      <c r="R38" s="189">
        <f>_xlfn.XLOOKUP(N38,'Lease data'!$B$7:$B$616,'Lease data'!$P$7:$P$616)</f>
        <v>13280.53492512479</v>
      </c>
      <c r="T38" s="90">
        <f t="shared" si="3"/>
        <v>1</v>
      </c>
      <c r="U38">
        <f t="shared" si="3"/>
        <v>0</v>
      </c>
      <c r="V38">
        <f t="shared" si="3"/>
        <v>0</v>
      </c>
      <c r="W38">
        <f t="shared" si="3"/>
        <v>0</v>
      </c>
      <c r="X38">
        <f t="shared" si="1"/>
        <v>0</v>
      </c>
      <c r="Y38" s="189">
        <f t="shared" si="2"/>
        <v>13280.53492512479</v>
      </c>
    </row>
    <row r="39" spans="2:25" ht="12" x14ac:dyDescent="0.3">
      <c r="B39" s="141"/>
      <c r="C39" s="54" t="s">
        <v>44</v>
      </c>
      <c r="D39" s="54" t="s">
        <v>45</v>
      </c>
      <c r="E39" s="54" t="s">
        <v>46</v>
      </c>
      <c r="F39"/>
      <c r="H39"/>
      <c r="I39" s="13"/>
      <c r="J39" s="20"/>
      <c r="K39" s="21"/>
      <c r="L39" s="91"/>
      <c r="N39" s="90">
        <v>88</v>
      </c>
      <c r="O39" t="str">
        <f>_xlfn.XLOOKUP(N39,'Lease data'!$B$7:$B$616,'Lease data'!$E$7:$E$616)</f>
        <v>Y</v>
      </c>
      <c r="P39" t="str">
        <f>_xlfn.XLOOKUP(N39,'Lease data'!$B$7:$B$616,'Lease data'!$F$7:$F$616)</f>
        <v>N</v>
      </c>
      <c r="Q39" t="str">
        <f>_xlfn.XLOOKUP(N39,'Lease data'!$B$7:$B$616,'Lease data'!$K$7:$K$616)</f>
        <v>Low</v>
      </c>
      <c r="R39" s="189">
        <f>_xlfn.XLOOKUP(N39,'Lease data'!$B$7:$B$616,'Lease data'!$P$7:$P$616)</f>
        <v>19049.168233890214</v>
      </c>
      <c r="T39" s="90">
        <f t="shared" si="3"/>
        <v>1</v>
      </c>
      <c r="U39">
        <f t="shared" si="3"/>
        <v>0</v>
      </c>
      <c r="V39">
        <f t="shared" si="3"/>
        <v>0</v>
      </c>
      <c r="W39">
        <f t="shared" si="3"/>
        <v>0</v>
      </c>
      <c r="X39">
        <f t="shared" si="1"/>
        <v>0</v>
      </c>
      <c r="Y39" s="189">
        <f t="shared" si="2"/>
        <v>19049.168233890214</v>
      </c>
    </row>
    <row r="40" spans="2:25" x14ac:dyDescent="0.25">
      <c r="B40" s="141"/>
      <c r="C40">
        <v>1</v>
      </c>
      <c r="D40" s="56">
        <v>17011.93950967709</v>
      </c>
      <c r="E40" s="56">
        <v>-4204.0514649009729</v>
      </c>
      <c r="F40"/>
      <c r="G40"/>
      <c r="H40"/>
      <c r="I40" s="49" t="s">
        <v>929</v>
      </c>
      <c r="J40" t="s">
        <v>47</v>
      </c>
      <c r="K40" s="16"/>
      <c r="L40" s="91"/>
      <c r="N40" s="90">
        <v>89</v>
      </c>
      <c r="O40" t="str">
        <f>_xlfn.XLOOKUP(N40,'Lease data'!$B$7:$B$616,'Lease data'!$E$7:$E$616)</f>
        <v>Y</v>
      </c>
      <c r="P40" t="str">
        <f>_xlfn.XLOOKUP(N40,'Lease data'!$B$7:$B$616,'Lease data'!$F$7:$F$616)</f>
        <v>Y</v>
      </c>
      <c r="Q40" t="str">
        <f>_xlfn.XLOOKUP(N40,'Lease data'!$B$7:$B$616,'Lease data'!$K$7:$K$616)</f>
        <v>Sydney</v>
      </c>
      <c r="R40" s="189">
        <f>_xlfn.XLOOKUP(N40,'Lease data'!$B$7:$B$616,'Lease data'!$P$7:$P$616)</f>
        <v>38961.196443007269</v>
      </c>
      <c r="T40" s="90">
        <f t="shared" si="3"/>
        <v>0</v>
      </c>
      <c r="U40">
        <f t="shared" si="3"/>
        <v>0</v>
      </c>
      <c r="V40">
        <f t="shared" si="3"/>
        <v>0</v>
      </c>
      <c r="W40">
        <f t="shared" si="3"/>
        <v>1</v>
      </c>
      <c r="X40">
        <f t="shared" si="1"/>
        <v>1</v>
      </c>
      <c r="Y40" s="189">
        <f t="shared" si="2"/>
        <v>38961.196443007269</v>
      </c>
    </row>
    <row r="41" spans="2:25" ht="12" thickBot="1" x14ac:dyDescent="0.3">
      <c r="B41" s="141"/>
      <c r="C41">
        <v>2</v>
      </c>
      <c r="D41" s="56">
        <v>8545.1992819153711</v>
      </c>
      <c r="E41" s="56">
        <v>15352.101485303461</v>
      </c>
      <c r="F41"/>
      <c r="G41"/>
      <c r="H41"/>
      <c r="I41" s="14"/>
      <c r="J41" s="15"/>
      <c r="K41" s="17"/>
      <c r="L41" s="91"/>
      <c r="N41" s="90">
        <v>90</v>
      </c>
      <c r="O41" t="str">
        <f>_xlfn.XLOOKUP(N41,'Lease data'!$B$7:$B$616,'Lease data'!$E$7:$E$616)</f>
        <v>Y</v>
      </c>
      <c r="P41" t="str">
        <f>_xlfn.XLOOKUP(N41,'Lease data'!$B$7:$B$616,'Lease data'!$F$7:$F$616)</f>
        <v>N/A</v>
      </c>
      <c r="Q41" t="str">
        <f>_xlfn.XLOOKUP(N41,'Lease data'!$B$7:$B$616,'Lease data'!$K$7:$K$616)</f>
        <v>Low</v>
      </c>
      <c r="R41" s="189">
        <f>_xlfn.XLOOKUP(N41,'Lease data'!$B$7:$B$616,'Lease data'!$P$7:$P$616)</f>
        <v>1391.7304184829991</v>
      </c>
      <c r="T41" s="90">
        <f t="shared" si="3"/>
        <v>1</v>
      </c>
      <c r="U41">
        <f t="shared" si="3"/>
        <v>0</v>
      </c>
      <c r="V41">
        <f t="shared" si="3"/>
        <v>0</v>
      </c>
      <c r="W41">
        <f t="shared" si="3"/>
        <v>0</v>
      </c>
      <c r="X41">
        <f t="shared" si="1"/>
        <v>0</v>
      </c>
      <c r="Y41" s="189">
        <f t="shared" si="2"/>
        <v>1391.7304184829991</v>
      </c>
    </row>
    <row r="42" spans="2:25" x14ac:dyDescent="0.25">
      <c r="B42" s="141"/>
      <c r="C42">
        <v>3</v>
      </c>
      <c r="D42" s="56">
        <v>8545.1992819153711</v>
      </c>
      <c r="E42" s="56">
        <v>13064.216585565013</v>
      </c>
      <c r="F42"/>
      <c r="G42"/>
      <c r="H42"/>
      <c r="I42"/>
      <c r="J42"/>
      <c r="K42"/>
      <c r="L42" s="91"/>
      <c r="N42" s="90">
        <v>91</v>
      </c>
      <c r="O42" t="str">
        <f>_xlfn.XLOOKUP(N42,'Lease data'!$B$7:$B$616,'Lease data'!$E$7:$E$616)</f>
        <v>Y</v>
      </c>
      <c r="P42" t="str">
        <f>_xlfn.XLOOKUP(N42,'Lease data'!$B$7:$B$616,'Lease data'!$F$7:$F$616)</f>
        <v>N/A</v>
      </c>
      <c r="Q42" t="str">
        <f>_xlfn.XLOOKUP(N42,'Lease data'!$B$7:$B$616,'Lease data'!$K$7:$K$616)</f>
        <v>Medium</v>
      </c>
      <c r="R42" s="189">
        <f>_xlfn.XLOOKUP(N42,'Lease data'!$B$7:$B$616,'Lease data'!$P$7:$P$616)</f>
        <v>9625.4111842105267</v>
      </c>
      <c r="T42" s="90">
        <f t="shared" si="3"/>
        <v>0</v>
      </c>
      <c r="U42">
        <f t="shared" si="3"/>
        <v>1</v>
      </c>
      <c r="V42">
        <f t="shared" si="3"/>
        <v>0</v>
      </c>
      <c r="W42">
        <f t="shared" si="3"/>
        <v>0</v>
      </c>
      <c r="X42">
        <f t="shared" si="1"/>
        <v>0</v>
      </c>
      <c r="Y42" s="189">
        <f t="shared" si="2"/>
        <v>9625.4111842105267</v>
      </c>
    </row>
    <row r="43" spans="2:25" x14ac:dyDescent="0.25">
      <c r="B43" s="141"/>
      <c r="C43">
        <v>4</v>
      </c>
      <c r="D43" s="56">
        <v>8545.1992819153711</v>
      </c>
      <c r="E43" s="56">
        <v>-6280.3966503364236</v>
      </c>
      <c r="F43"/>
      <c r="G43"/>
      <c r="H43"/>
      <c r="I43"/>
      <c r="J43"/>
      <c r="K43"/>
      <c r="L43" s="91"/>
      <c r="N43" s="90">
        <v>95</v>
      </c>
      <c r="O43" t="str">
        <f>_xlfn.XLOOKUP(N43,'Lease data'!$B$7:$B$616,'Lease data'!$E$7:$E$616)</f>
        <v>Y</v>
      </c>
      <c r="P43" t="str">
        <f>_xlfn.XLOOKUP(N43,'Lease data'!$B$7:$B$616,'Lease data'!$F$7:$F$616)</f>
        <v>Y</v>
      </c>
      <c r="Q43" t="str">
        <f>_xlfn.XLOOKUP(N43,'Lease data'!$B$7:$B$616,'Lease data'!$K$7:$K$616)</f>
        <v>High</v>
      </c>
      <c r="R43" s="189">
        <f>_xlfn.XLOOKUP(N43,'Lease data'!$B$7:$B$616,'Lease data'!$P$7:$P$616)</f>
        <v>55336.873914473683</v>
      </c>
      <c r="T43" s="90">
        <f t="shared" si="3"/>
        <v>0</v>
      </c>
      <c r="U43">
        <f t="shared" si="3"/>
        <v>0</v>
      </c>
      <c r="V43">
        <f t="shared" si="3"/>
        <v>1</v>
      </c>
      <c r="W43">
        <f t="shared" si="3"/>
        <v>0</v>
      </c>
      <c r="X43">
        <f t="shared" si="1"/>
        <v>1</v>
      </c>
      <c r="Y43" s="189">
        <f t="shared" si="2"/>
        <v>55336.873914473683</v>
      </c>
    </row>
    <row r="44" spans="2:25" x14ac:dyDescent="0.25">
      <c r="B44" s="141"/>
      <c r="C44">
        <v>5</v>
      </c>
      <c r="D44" s="56">
        <v>20832.913958949885</v>
      </c>
      <c r="E44" s="56">
        <v>2691.322269863671</v>
      </c>
      <c r="F44"/>
      <c r="G44"/>
      <c r="H44"/>
      <c r="I44"/>
      <c r="J44"/>
      <c r="K44"/>
      <c r="L44" s="91"/>
      <c r="N44" s="90">
        <v>98</v>
      </c>
      <c r="O44" t="str">
        <f>_xlfn.XLOOKUP(N44,'Lease data'!$B$7:$B$616,'Lease data'!$E$7:$E$616)</f>
        <v>Y</v>
      </c>
      <c r="P44" t="str">
        <f>_xlfn.XLOOKUP(N44,'Lease data'!$B$7:$B$616,'Lease data'!$F$7:$F$616)</f>
        <v>N/A</v>
      </c>
      <c r="Q44" t="str">
        <f>_xlfn.XLOOKUP(N44,'Lease data'!$B$7:$B$616,'Lease data'!$K$7:$K$616)</f>
        <v>Low</v>
      </c>
      <c r="R44" s="189">
        <f>_xlfn.XLOOKUP(N44,'Lease data'!$B$7:$B$616,'Lease data'!$P$7:$P$616)</f>
        <v>2546.5965829145725</v>
      </c>
      <c r="T44" s="90">
        <f t="shared" si="3"/>
        <v>1</v>
      </c>
      <c r="U44">
        <f t="shared" si="3"/>
        <v>0</v>
      </c>
      <c r="V44">
        <f t="shared" si="3"/>
        <v>0</v>
      </c>
      <c r="W44">
        <f t="shared" si="3"/>
        <v>0</v>
      </c>
      <c r="X44">
        <f t="shared" si="1"/>
        <v>0</v>
      </c>
      <c r="Y44" s="189">
        <f t="shared" si="2"/>
        <v>2546.5965829145725</v>
      </c>
    </row>
    <row r="45" spans="2:25" x14ac:dyDescent="0.25">
      <c r="B45" s="141"/>
      <c r="C45">
        <v>6</v>
      </c>
      <c r="D45" s="56">
        <v>17011.93950967709</v>
      </c>
      <c r="E45" s="56">
        <v>-8944.9284721879885</v>
      </c>
      <c r="F45"/>
      <c r="G45"/>
      <c r="H45"/>
      <c r="I45"/>
      <c r="J45"/>
      <c r="K45"/>
      <c r="L45" s="91"/>
      <c r="N45" s="90">
        <v>99</v>
      </c>
      <c r="O45" t="str">
        <f>_xlfn.XLOOKUP(N45,'Lease data'!$B$7:$B$616,'Lease data'!$E$7:$E$616)</f>
        <v>Y</v>
      </c>
      <c r="P45" t="str">
        <f>_xlfn.XLOOKUP(N45,'Lease data'!$B$7:$B$616,'Lease data'!$F$7:$F$616)</f>
        <v>Y</v>
      </c>
      <c r="Q45" t="str">
        <f>_xlfn.XLOOKUP(N45,'Lease data'!$B$7:$B$616,'Lease data'!$K$7:$K$616)</f>
        <v>Sydney</v>
      </c>
      <c r="R45" s="189">
        <f>_xlfn.XLOOKUP(N45,'Lease data'!$B$7:$B$616,'Lease data'!$P$7:$P$616)</f>
        <v>39349.767873417717</v>
      </c>
      <c r="T45" s="90">
        <f t="shared" si="3"/>
        <v>0</v>
      </c>
      <c r="U45">
        <f t="shared" si="3"/>
        <v>0</v>
      </c>
      <c r="V45">
        <f t="shared" si="3"/>
        <v>0</v>
      </c>
      <c r="W45">
        <f t="shared" si="3"/>
        <v>1</v>
      </c>
      <c r="X45">
        <f t="shared" si="1"/>
        <v>1</v>
      </c>
      <c r="Y45" s="189">
        <f t="shared" si="2"/>
        <v>39349.767873417717</v>
      </c>
    </row>
    <row r="46" spans="2:25" x14ac:dyDescent="0.25">
      <c r="B46" s="141"/>
      <c r="C46">
        <v>7</v>
      </c>
      <c r="D46" s="56">
        <v>8545.1992819153711</v>
      </c>
      <c r="E46" s="56">
        <v>21690.551337090728</v>
      </c>
      <c r="F46"/>
      <c r="G46"/>
      <c r="H46"/>
      <c r="I46"/>
      <c r="J46"/>
      <c r="K46"/>
      <c r="L46" s="91"/>
      <c r="N46" s="90">
        <v>103</v>
      </c>
      <c r="O46" t="str">
        <f>_xlfn.XLOOKUP(N46,'Lease data'!$B$7:$B$616,'Lease data'!$E$7:$E$616)</f>
        <v>Y</v>
      </c>
      <c r="P46" t="str">
        <f>_xlfn.XLOOKUP(N46,'Lease data'!$B$7:$B$616,'Lease data'!$F$7:$F$616)</f>
        <v>N/A</v>
      </c>
      <c r="Q46" t="str">
        <f>_xlfn.XLOOKUP(N46,'Lease data'!$B$7:$B$616,'Lease data'!$K$7:$K$616)</f>
        <v>Low</v>
      </c>
      <c r="R46" s="189">
        <f>_xlfn.XLOOKUP(N46,'Lease data'!$B$7:$B$616,'Lease data'!$P$7:$P$616)</f>
        <v>6366.4914572864318</v>
      </c>
      <c r="T46" s="90">
        <f t="shared" si="3"/>
        <v>1</v>
      </c>
      <c r="U46">
        <f t="shared" si="3"/>
        <v>0</v>
      </c>
      <c r="V46">
        <f t="shared" si="3"/>
        <v>0</v>
      </c>
      <c r="W46">
        <f t="shared" si="3"/>
        <v>0</v>
      </c>
      <c r="X46">
        <f t="shared" si="1"/>
        <v>0</v>
      </c>
      <c r="Y46" s="189">
        <f t="shared" si="2"/>
        <v>6366.4914572864318</v>
      </c>
    </row>
    <row r="47" spans="2:25" x14ac:dyDescent="0.25">
      <c r="B47" s="141"/>
      <c r="C47">
        <v>8</v>
      </c>
      <c r="D47" s="56">
        <v>17011.93950967709</v>
      </c>
      <c r="E47" s="56">
        <v>9644.0856454541754</v>
      </c>
      <c r="F47"/>
      <c r="G47"/>
      <c r="H47"/>
      <c r="I47"/>
      <c r="J47"/>
      <c r="K47"/>
      <c r="L47" s="91"/>
      <c r="N47" s="90">
        <v>104</v>
      </c>
      <c r="O47" t="str">
        <f>_xlfn.XLOOKUP(N47,'Lease data'!$B$7:$B$616,'Lease data'!$E$7:$E$616)</f>
        <v>Y</v>
      </c>
      <c r="P47" t="str">
        <f>_xlfn.XLOOKUP(N47,'Lease data'!$B$7:$B$616,'Lease data'!$F$7:$F$616)</f>
        <v>N/A</v>
      </c>
      <c r="Q47" t="str">
        <f>_xlfn.XLOOKUP(N47,'Lease data'!$B$7:$B$616,'Lease data'!$K$7:$K$616)</f>
        <v>Low</v>
      </c>
      <c r="R47" s="189">
        <f>_xlfn.XLOOKUP(N47,'Lease data'!$B$7:$B$616,'Lease data'!$P$7:$P$616)</f>
        <v>3229.145728643216</v>
      </c>
      <c r="T47" s="90">
        <f t="shared" si="3"/>
        <v>1</v>
      </c>
      <c r="U47">
        <f t="shared" si="3"/>
        <v>0</v>
      </c>
      <c r="V47">
        <f t="shared" si="3"/>
        <v>0</v>
      </c>
      <c r="W47">
        <f t="shared" si="3"/>
        <v>0</v>
      </c>
      <c r="X47">
        <f t="shared" si="1"/>
        <v>0</v>
      </c>
      <c r="Y47" s="189">
        <f t="shared" si="2"/>
        <v>3229.145728643216</v>
      </c>
    </row>
    <row r="48" spans="2:25" x14ac:dyDescent="0.25">
      <c r="B48" s="141"/>
      <c r="C48">
        <v>9</v>
      </c>
      <c r="D48" s="56">
        <v>17011.93950967709</v>
      </c>
      <c r="E48" s="56">
        <v>9545.9429008241059</v>
      </c>
      <c r="F48"/>
      <c r="G48"/>
      <c r="H48"/>
      <c r="I48"/>
      <c r="J48"/>
      <c r="K48"/>
      <c r="L48" s="91"/>
      <c r="N48" s="90">
        <v>106</v>
      </c>
      <c r="O48" t="str">
        <f>_xlfn.XLOOKUP(N48,'Lease data'!$B$7:$B$616,'Lease data'!$E$7:$E$616)</f>
        <v>Y</v>
      </c>
      <c r="P48" t="str">
        <f>_xlfn.XLOOKUP(N48,'Lease data'!$B$7:$B$616,'Lease data'!$F$7:$F$616)</f>
        <v>N/A</v>
      </c>
      <c r="Q48" t="str">
        <f>_xlfn.XLOOKUP(N48,'Lease data'!$B$7:$B$616,'Lease data'!$K$7:$K$616)</f>
        <v>Low</v>
      </c>
      <c r="R48" s="189">
        <f>_xlfn.XLOOKUP(N48,'Lease data'!$B$7:$B$616,'Lease data'!$P$7:$P$616)</f>
        <v>6197.0915513126492</v>
      </c>
      <c r="T48" s="90">
        <f t="shared" si="3"/>
        <v>1</v>
      </c>
      <c r="U48">
        <f t="shared" si="3"/>
        <v>0</v>
      </c>
      <c r="V48">
        <f t="shared" si="3"/>
        <v>0</v>
      </c>
      <c r="W48">
        <f t="shared" si="3"/>
        <v>0</v>
      </c>
      <c r="X48">
        <f t="shared" si="1"/>
        <v>0</v>
      </c>
      <c r="Y48" s="189">
        <f t="shared" si="2"/>
        <v>6197.0915513126492</v>
      </c>
    </row>
    <row r="49" spans="2:25" x14ac:dyDescent="0.25">
      <c r="B49" s="141"/>
      <c r="C49">
        <v>10</v>
      </c>
      <c r="D49" s="56">
        <v>40160.632819127772</v>
      </c>
      <c r="E49" s="56">
        <v>5912.2666987571429</v>
      </c>
      <c r="F49"/>
      <c r="G49"/>
      <c r="H49"/>
      <c r="I49"/>
      <c r="J49"/>
      <c r="K49"/>
      <c r="L49" s="91"/>
      <c r="N49" s="90">
        <v>107</v>
      </c>
      <c r="O49" t="str">
        <f>_xlfn.XLOOKUP(N49,'Lease data'!$B$7:$B$616,'Lease data'!$E$7:$E$616)</f>
        <v>Y</v>
      </c>
      <c r="P49" t="str">
        <f>_xlfn.XLOOKUP(N49,'Lease data'!$B$7:$B$616,'Lease data'!$F$7:$F$616)</f>
        <v>N/A</v>
      </c>
      <c r="Q49" t="str">
        <f>_xlfn.XLOOKUP(N49,'Lease data'!$B$7:$B$616,'Lease data'!$K$7:$K$616)</f>
        <v>Low</v>
      </c>
      <c r="R49" s="189">
        <f>_xlfn.XLOOKUP(N49,'Lease data'!$B$7:$B$616,'Lease data'!$P$7:$P$616)</f>
        <v>763.98128140703523</v>
      </c>
      <c r="T49" s="90">
        <f t="shared" si="3"/>
        <v>1</v>
      </c>
      <c r="U49">
        <f t="shared" si="3"/>
        <v>0</v>
      </c>
      <c r="V49">
        <f t="shared" si="3"/>
        <v>0</v>
      </c>
      <c r="W49">
        <f t="shared" si="3"/>
        <v>0</v>
      </c>
      <c r="X49">
        <f t="shared" si="1"/>
        <v>0</v>
      </c>
      <c r="Y49" s="189">
        <f t="shared" si="2"/>
        <v>763.98128140703523</v>
      </c>
    </row>
    <row r="50" spans="2:25" x14ac:dyDescent="0.25">
      <c r="B50" s="141"/>
      <c r="C50">
        <v>11</v>
      </c>
      <c r="D50" s="56">
        <v>8545.1992819153711</v>
      </c>
      <c r="E50" s="56">
        <v>-7218.9430005083359</v>
      </c>
      <c r="F50"/>
      <c r="G50"/>
      <c r="H50"/>
      <c r="I50"/>
      <c r="J50"/>
      <c r="K50"/>
      <c r="L50" s="91"/>
      <c r="N50" s="90">
        <v>108</v>
      </c>
      <c r="O50" t="str">
        <f>_xlfn.XLOOKUP(N50,'Lease data'!$B$7:$B$616,'Lease data'!$E$7:$E$616)</f>
        <v>Y</v>
      </c>
      <c r="P50" t="str">
        <f>_xlfn.XLOOKUP(N50,'Lease data'!$B$7:$B$616,'Lease data'!$F$7:$F$616)</f>
        <v>Y</v>
      </c>
      <c r="Q50" t="str">
        <f>_xlfn.XLOOKUP(N50,'Lease data'!$B$7:$B$616,'Lease data'!$K$7:$K$616)</f>
        <v>Sydney</v>
      </c>
      <c r="R50" s="189">
        <f>_xlfn.XLOOKUP(N50,'Lease data'!$B$7:$B$616,'Lease data'!$P$7:$P$616)</f>
        <v>42889.678831168821</v>
      </c>
      <c r="T50" s="90">
        <f t="shared" si="3"/>
        <v>0</v>
      </c>
      <c r="U50">
        <f t="shared" si="3"/>
        <v>0</v>
      </c>
      <c r="V50">
        <f t="shared" si="3"/>
        <v>0</v>
      </c>
      <c r="W50">
        <f t="shared" si="3"/>
        <v>1</v>
      </c>
      <c r="X50">
        <f t="shared" si="1"/>
        <v>1</v>
      </c>
      <c r="Y50" s="189">
        <f t="shared" si="2"/>
        <v>42889.678831168821</v>
      </c>
    </row>
    <row r="51" spans="2:25" x14ac:dyDescent="0.25">
      <c r="B51" s="141"/>
      <c r="C51">
        <v>12</v>
      </c>
      <c r="D51" s="56">
        <v>8545.1992819153711</v>
      </c>
      <c r="E51" s="56">
        <v>-7590.2255633224067</v>
      </c>
      <c r="F51"/>
      <c r="G51"/>
      <c r="H51"/>
      <c r="I51"/>
      <c r="J51"/>
      <c r="K51"/>
      <c r="L51" s="91"/>
      <c r="N51" s="90">
        <v>109</v>
      </c>
      <c r="O51" t="str">
        <f>_xlfn.XLOOKUP(N51,'Lease data'!$B$7:$B$616,'Lease data'!$E$7:$E$616)</f>
        <v>Y</v>
      </c>
      <c r="P51" t="str">
        <f>_xlfn.XLOOKUP(N51,'Lease data'!$B$7:$B$616,'Lease data'!$F$7:$F$616)</f>
        <v>N/A</v>
      </c>
      <c r="Q51" t="str">
        <f>_xlfn.XLOOKUP(N51,'Lease data'!$B$7:$B$616,'Lease data'!$K$7:$K$616)</f>
        <v>Low</v>
      </c>
      <c r="R51" s="189">
        <f>_xlfn.XLOOKUP(N51,'Lease data'!$B$7:$B$616,'Lease data'!$P$7:$P$616)</f>
        <v>20941.399494863013</v>
      </c>
      <c r="T51" s="90">
        <f t="shared" si="3"/>
        <v>1</v>
      </c>
      <c r="U51">
        <f t="shared" si="3"/>
        <v>0</v>
      </c>
      <c r="V51">
        <f t="shared" si="3"/>
        <v>0</v>
      </c>
      <c r="W51">
        <f t="shared" si="3"/>
        <v>0</v>
      </c>
      <c r="X51">
        <f t="shared" si="1"/>
        <v>0</v>
      </c>
      <c r="Y51" s="189">
        <f t="shared" si="2"/>
        <v>20941.399494863013</v>
      </c>
    </row>
    <row r="52" spans="2:25" x14ac:dyDescent="0.25">
      <c r="B52" s="141"/>
      <c r="C52">
        <v>13</v>
      </c>
      <c r="D52" s="56">
        <v>8545.1992819153711</v>
      </c>
      <c r="E52" s="56">
        <v>-7208.2522216138641</v>
      </c>
      <c r="F52"/>
      <c r="G52"/>
      <c r="H52"/>
      <c r="I52"/>
      <c r="J52"/>
      <c r="K52"/>
      <c r="L52" s="91"/>
      <c r="N52" s="90">
        <v>111</v>
      </c>
      <c r="O52" t="str">
        <f>_xlfn.XLOOKUP(N52,'Lease data'!$B$7:$B$616,'Lease data'!$E$7:$E$616)</f>
        <v>Y</v>
      </c>
      <c r="P52" t="str">
        <f>_xlfn.XLOOKUP(N52,'Lease data'!$B$7:$B$616,'Lease data'!$F$7:$F$616)</f>
        <v>N/A</v>
      </c>
      <c r="Q52" t="str">
        <f>_xlfn.XLOOKUP(N52,'Lease data'!$B$7:$B$616,'Lease data'!$K$7:$K$616)</f>
        <v>Sydney</v>
      </c>
      <c r="R52" s="189">
        <f>_xlfn.XLOOKUP(N52,'Lease data'!$B$7:$B$616,'Lease data'!$P$7:$P$616)</f>
        <v>54808.382187039744</v>
      </c>
      <c r="T52" s="90">
        <f t="shared" si="3"/>
        <v>0</v>
      </c>
      <c r="U52">
        <f t="shared" si="3"/>
        <v>0</v>
      </c>
      <c r="V52">
        <f t="shared" si="3"/>
        <v>0</v>
      </c>
      <c r="W52">
        <f t="shared" si="3"/>
        <v>1</v>
      </c>
      <c r="X52">
        <f t="shared" si="1"/>
        <v>0</v>
      </c>
      <c r="Y52" s="189">
        <f t="shared" si="2"/>
        <v>54808.382187039744</v>
      </c>
    </row>
    <row r="53" spans="2:25" x14ac:dyDescent="0.25">
      <c r="B53" s="141"/>
      <c r="C53">
        <v>14</v>
      </c>
      <c r="D53" s="56">
        <v>17011.93950967709</v>
      </c>
      <c r="E53" s="56">
        <v>-6304.3189809057058</v>
      </c>
      <c r="F53"/>
      <c r="G53"/>
      <c r="H53"/>
      <c r="I53"/>
      <c r="J53"/>
      <c r="K53"/>
      <c r="L53" s="91"/>
      <c r="N53" s="90">
        <v>113</v>
      </c>
      <c r="O53" t="str">
        <f>_xlfn.XLOOKUP(N53,'Lease data'!$B$7:$B$616,'Lease data'!$E$7:$E$616)</f>
        <v>Y</v>
      </c>
      <c r="P53" t="str">
        <f>_xlfn.XLOOKUP(N53,'Lease data'!$B$7:$B$616,'Lease data'!$F$7:$F$616)</f>
        <v>N</v>
      </c>
      <c r="Q53" t="str">
        <f>_xlfn.XLOOKUP(N53,'Lease data'!$B$7:$B$616,'Lease data'!$K$7:$K$616)</f>
        <v>Low</v>
      </c>
      <c r="R53" s="189">
        <f>_xlfn.XLOOKUP(N53,'Lease data'!$B$7:$B$616,'Lease data'!$P$7:$P$616)</f>
        <v>7316.971948051947</v>
      </c>
      <c r="T53" s="90">
        <f t="shared" si="3"/>
        <v>1</v>
      </c>
      <c r="U53">
        <f t="shared" si="3"/>
        <v>0</v>
      </c>
      <c r="V53">
        <f t="shared" si="3"/>
        <v>0</v>
      </c>
      <c r="W53">
        <f t="shared" si="3"/>
        <v>0</v>
      </c>
      <c r="X53">
        <f t="shared" si="1"/>
        <v>0</v>
      </c>
      <c r="Y53" s="189">
        <f t="shared" si="2"/>
        <v>7316.971948051947</v>
      </c>
    </row>
    <row r="54" spans="2:25" x14ac:dyDescent="0.25">
      <c r="B54" s="141"/>
      <c r="C54">
        <v>15</v>
      </c>
      <c r="D54" s="56">
        <v>30156.366010177902</v>
      </c>
      <c r="E54" s="56">
        <v>-10905.543641756849</v>
      </c>
      <c r="F54"/>
      <c r="G54"/>
      <c r="H54"/>
      <c r="I54"/>
      <c r="J54"/>
      <c r="K54"/>
      <c r="L54" s="91"/>
      <c r="N54" s="90">
        <v>119</v>
      </c>
      <c r="O54" t="str">
        <f>_xlfn.XLOOKUP(N54,'Lease data'!$B$7:$B$616,'Lease data'!$E$7:$E$616)</f>
        <v>Y</v>
      </c>
      <c r="P54" t="str">
        <f>_xlfn.XLOOKUP(N54,'Lease data'!$B$7:$B$616,'Lease data'!$F$7:$F$616)</f>
        <v>N</v>
      </c>
      <c r="Q54" t="str">
        <f>_xlfn.XLOOKUP(N54,'Lease data'!$B$7:$B$616,'Lease data'!$K$7:$K$616)</f>
        <v>Low</v>
      </c>
      <c r="R54" s="189">
        <f>_xlfn.XLOOKUP(N54,'Lease data'!$B$7:$B$616,'Lease data'!$P$7:$P$616)</f>
        <v>30422.338455223875</v>
      </c>
      <c r="T54" s="90">
        <f t="shared" ref="T54:W73" si="4">IF($Q54=T$13,1,0)</f>
        <v>1</v>
      </c>
      <c r="U54">
        <f t="shared" si="4"/>
        <v>0</v>
      </c>
      <c r="V54">
        <f t="shared" si="4"/>
        <v>0</v>
      </c>
      <c r="W54">
        <f t="shared" si="4"/>
        <v>0</v>
      </c>
      <c r="X54">
        <f t="shared" si="1"/>
        <v>0</v>
      </c>
      <c r="Y54" s="189">
        <f t="shared" si="2"/>
        <v>30422.338455223875</v>
      </c>
    </row>
    <row r="55" spans="2:25" x14ac:dyDescent="0.25">
      <c r="B55" s="141"/>
      <c r="C55">
        <v>16</v>
      </c>
      <c r="D55" s="56">
        <v>8545.1992819153711</v>
      </c>
      <c r="E55" s="56">
        <v>-6988.6808192175567</v>
      </c>
      <c r="F55"/>
      <c r="G55"/>
      <c r="H55"/>
      <c r="I55"/>
      <c r="J55"/>
      <c r="K55"/>
      <c r="L55" s="91"/>
      <c r="N55" s="90">
        <v>120</v>
      </c>
      <c r="O55" t="str">
        <f>_xlfn.XLOOKUP(N55,'Lease data'!$B$7:$B$616,'Lease data'!$E$7:$E$616)</f>
        <v>Y</v>
      </c>
      <c r="P55" t="str">
        <f>_xlfn.XLOOKUP(N55,'Lease data'!$B$7:$B$616,'Lease data'!$F$7:$F$616)</f>
        <v>N/A</v>
      </c>
      <c r="Q55" t="str">
        <f>_xlfn.XLOOKUP(N55,'Lease data'!$B$7:$B$616,'Lease data'!$K$7:$K$616)</f>
        <v>Medium</v>
      </c>
      <c r="R55" s="189">
        <f>_xlfn.XLOOKUP(N55,'Lease data'!$B$7:$B$616,'Lease data'!$P$7:$P$616)</f>
        <v>20584.832570715473</v>
      </c>
      <c r="T55" s="90">
        <f t="shared" si="4"/>
        <v>0</v>
      </c>
      <c r="U55">
        <f t="shared" si="4"/>
        <v>1</v>
      </c>
      <c r="V55">
        <f t="shared" si="4"/>
        <v>0</v>
      </c>
      <c r="W55">
        <f t="shared" si="4"/>
        <v>0</v>
      </c>
      <c r="X55">
        <f t="shared" si="1"/>
        <v>0</v>
      </c>
      <c r="Y55" s="189">
        <f t="shared" si="2"/>
        <v>20584.832570715473</v>
      </c>
    </row>
    <row r="56" spans="2:25" x14ac:dyDescent="0.25">
      <c r="B56" s="141"/>
      <c r="C56">
        <v>17</v>
      </c>
      <c r="D56" s="56">
        <v>8545.1992819153711</v>
      </c>
      <c r="E56" s="56">
        <v>680.93137135096003</v>
      </c>
      <c r="F56"/>
      <c r="G56"/>
      <c r="H56"/>
      <c r="I56"/>
      <c r="J56"/>
      <c r="K56"/>
      <c r="L56" s="91"/>
      <c r="N56" s="90">
        <v>121</v>
      </c>
      <c r="O56" t="str">
        <f>_xlfn.XLOOKUP(N56,'Lease data'!$B$7:$B$616,'Lease data'!$E$7:$E$616)</f>
        <v>Y</v>
      </c>
      <c r="P56" t="str">
        <f>_xlfn.XLOOKUP(N56,'Lease data'!$B$7:$B$616,'Lease data'!$F$7:$F$616)</f>
        <v>N/A</v>
      </c>
      <c r="Q56" t="str">
        <f>_xlfn.XLOOKUP(N56,'Lease data'!$B$7:$B$616,'Lease data'!$K$7:$K$616)</f>
        <v>Low</v>
      </c>
      <c r="R56" s="189">
        <f>_xlfn.XLOOKUP(N56,'Lease data'!$B$7:$B$616,'Lease data'!$P$7:$P$616)</f>
        <v>12094.825274463006</v>
      </c>
      <c r="T56" s="90">
        <f t="shared" si="4"/>
        <v>1</v>
      </c>
      <c r="U56">
        <f t="shared" si="4"/>
        <v>0</v>
      </c>
      <c r="V56">
        <f t="shared" si="4"/>
        <v>0</v>
      </c>
      <c r="W56">
        <f t="shared" si="4"/>
        <v>0</v>
      </c>
      <c r="X56">
        <f t="shared" si="1"/>
        <v>0</v>
      </c>
      <c r="Y56" s="189">
        <f t="shared" si="2"/>
        <v>12094.825274463006</v>
      </c>
    </row>
    <row r="57" spans="2:25" x14ac:dyDescent="0.25">
      <c r="B57" s="141"/>
      <c r="C57">
        <v>18</v>
      </c>
      <c r="D57" s="56">
        <v>8545.1992819153711</v>
      </c>
      <c r="E57" s="56">
        <v>-8036.6780256339644</v>
      </c>
      <c r="F57"/>
      <c r="G57"/>
      <c r="H57"/>
      <c r="I57"/>
      <c r="J57"/>
      <c r="K57"/>
      <c r="L57" s="91"/>
      <c r="N57" s="90">
        <v>122</v>
      </c>
      <c r="O57" t="str">
        <f>_xlfn.XLOOKUP(N57,'Lease data'!$B$7:$B$616,'Lease data'!$E$7:$E$616)</f>
        <v>Y</v>
      </c>
      <c r="P57" t="str">
        <f>_xlfn.XLOOKUP(N57,'Lease data'!$B$7:$B$616,'Lease data'!$F$7:$F$616)</f>
        <v>N/A</v>
      </c>
      <c r="Q57" t="str">
        <f>_xlfn.XLOOKUP(N57,'Lease data'!$B$7:$B$616,'Lease data'!$K$7:$K$616)</f>
        <v>Low</v>
      </c>
      <c r="R57" s="189">
        <f>_xlfn.XLOOKUP(N57,'Lease data'!$B$7:$B$616,'Lease data'!$P$7:$P$616)</f>
        <v>6197.0915513126492</v>
      </c>
      <c r="T57" s="90">
        <f t="shared" si="4"/>
        <v>1</v>
      </c>
      <c r="U57">
        <f t="shared" si="4"/>
        <v>0</v>
      </c>
      <c r="V57">
        <f t="shared" si="4"/>
        <v>0</v>
      </c>
      <c r="W57">
        <f t="shared" si="4"/>
        <v>0</v>
      </c>
      <c r="X57">
        <f t="shared" si="1"/>
        <v>0</v>
      </c>
      <c r="Y57" s="189">
        <f t="shared" si="2"/>
        <v>6197.0915513126492</v>
      </c>
    </row>
    <row r="58" spans="2:25" x14ac:dyDescent="0.25">
      <c r="B58" s="141"/>
      <c r="C58">
        <v>19</v>
      </c>
      <c r="D58" s="56">
        <v>17011.93950967709</v>
      </c>
      <c r="E58" s="56">
        <v>-6149.5592565125335</v>
      </c>
      <c r="F58"/>
      <c r="G58"/>
      <c r="H58"/>
      <c r="I58"/>
      <c r="J58"/>
      <c r="K58"/>
      <c r="L58" s="91"/>
      <c r="N58" s="90">
        <v>126</v>
      </c>
      <c r="O58" t="str">
        <f>_xlfn.XLOOKUP(N58,'Lease data'!$B$7:$B$616,'Lease data'!$E$7:$E$616)</f>
        <v>Y</v>
      </c>
      <c r="P58" t="str">
        <f>_xlfn.XLOOKUP(N58,'Lease data'!$B$7:$B$616,'Lease data'!$F$7:$F$616)</f>
        <v>N/A</v>
      </c>
      <c r="Q58" t="str">
        <f>_xlfn.XLOOKUP(N58,'Lease data'!$B$7:$B$616,'Lease data'!$K$7:$K$616)</f>
        <v>Low</v>
      </c>
      <c r="R58" s="189">
        <f>_xlfn.XLOOKUP(N58,'Lease data'!$B$7:$B$616,'Lease data'!$P$7:$P$616)</f>
        <v>19754.430379746835</v>
      </c>
      <c r="T58" s="90">
        <f t="shared" si="4"/>
        <v>1</v>
      </c>
      <c r="U58">
        <f t="shared" si="4"/>
        <v>0</v>
      </c>
      <c r="V58">
        <f t="shared" si="4"/>
        <v>0</v>
      </c>
      <c r="W58">
        <f t="shared" si="4"/>
        <v>0</v>
      </c>
      <c r="X58">
        <f t="shared" si="1"/>
        <v>0</v>
      </c>
      <c r="Y58" s="189">
        <f t="shared" si="2"/>
        <v>19754.430379746835</v>
      </c>
    </row>
    <row r="59" spans="2:25" x14ac:dyDescent="0.25">
      <c r="B59" s="141"/>
      <c r="C59">
        <v>20</v>
      </c>
      <c r="D59" s="56">
        <v>8545.1992819153711</v>
      </c>
      <c r="E59" s="56">
        <v>438.56091908965391</v>
      </c>
      <c r="F59"/>
      <c r="G59"/>
      <c r="H59"/>
      <c r="I59"/>
      <c r="J59"/>
      <c r="K59"/>
      <c r="L59" s="91"/>
      <c r="N59" s="90">
        <v>132</v>
      </c>
      <c r="O59" t="str">
        <f>_xlfn.XLOOKUP(N59,'Lease data'!$B$7:$B$616,'Lease data'!$E$7:$E$616)</f>
        <v>Y</v>
      </c>
      <c r="P59" t="str">
        <f>_xlfn.XLOOKUP(N59,'Lease data'!$B$7:$B$616,'Lease data'!$F$7:$F$616)</f>
        <v>N/A</v>
      </c>
      <c r="Q59" t="str">
        <f>_xlfn.XLOOKUP(N59,'Lease data'!$B$7:$B$616,'Lease data'!$K$7:$K$616)</f>
        <v>Low</v>
      </c>
      <c r="R59" s="189">
        <f>_xlfn.XLOOKUP(N59,'Lease data'!$B$7:$B$616,'Lease data'!$P$7:$P$616)</f>
        <v>2269.1898994974872</v>
      </c>
      <c r="T59" s="90">
        <f t="shared" si="4"/>
        <v>1</v>
      </c>
      <c r="U59">
        <f t="shared" si="4"/>
        <v>0</v>
      </c>
      <c r="V59">
        <f t="shared" si="4"/>
        <v>0</v>
      </c>
      <c r="W59">
        <f t="shared" si="4"/>
        <v>0</v>
      </c>
      <c r="X59">
        <f t="shared" si="1"/>
        <v>0</v>
      </c>
      <c r="Y59" s="189">
        <f t="shared" si="2"/>
        <v>2269.1898994974872</v>
      </c>
    </row>
    <row r="60" spans="2:25" x14ac:dyDescent="0.25">
      <c r="B60" s="141"/>
      <c r="C60">
        <v>21</v>
      </c>
      <c r="D60" s="56">
        <v>17011.93950967709</v>
      </c>
      <c r="E60" s="56">
        <v>-10321.553203144427</v>
      </c>
      <c r="F60"/>
      <c r="G60"/>
      <c r="H60"/>
      <c r="I60"/>
      <c r="J60"/>
      <c r="K60"/>
      <c r="L60" s="91"/>
      <c r="N60" s="90">
        <v>133</v>
      </c>
      <c r="O60" t="str">
        <f>_xlfn.XLOOKUP(N60,'Lease data'!$B$7:$B$616,'Lease data'!$E$7:$E$616)</f>
        <v>Y</v>
      </c>
      <c r="P60" t="str">
        <f>_xlfn.XLOOKUP(N60,'Lease data'!$B$7:$B$616,'Lease data'!$F$7:$F$616)</f>
        <v>N/A</v>
      </c>
      <c r="Q60" t="str">
        <f>_xlfn.XLOOKUP(N60,'Lease data'!$B$7:$B$616,'Lease data'!$K$7:$K$616)</f>
        <v>Sydney</v>
      </c>
      <c r="R60" s="189">
        <f>_xlfn.XLOOKUP(N60,'Lease data'!$B$7:$B$616,'Lease data'!$P$7:$P$616)</f>
        <v>41011.261016949145</v>
      </c>
      <c r="T60" s="90">
        <f t="shared" si="4"/>
        <v>0</v>
      </c>
      <c r="U60">
        <f t="shared" si="4"/>
        <v>0</v>
      </c>
      <c r="V60">
        <f t="shared" si="4"/>
        <v>0</v>
      </c>
      <c r="W60">
        <f t="shared" si="4"/>
        <v>1</v>
      </c>
      <c r="X60">
        <f t="shared" si="1"/>
        <v>0</v>
      </c>
      <c r="Y60" s="189">
        <f t="shared" si="2"/>
        <v>41011.261016949145</v>
      </c>
    </row>
    <row r="61" spans="2:25" x14ac:dyDescent="0.25">
      <c r="B61" s="141"/>
      <c r="C61">
        <v>22</v>
      </c>
      <c r="D61" s="56">
        <v>8545.1992819153711</v>
      </c>
      <c r="E61" s="56">
        <v>1462.0622987834613</v>
      </c>
      <c r="F61"/>
      <c r="G61"/>
      <c r="H61"/>
      <c r="I61"/>
      <c r="J61"/>
      <c r="K61"/>
      <c r="L61" s="91"/>
      <c r="N61" s="90">
        <v>136</v>
      </c>
      <c r="O61" t="str">
        <f>_xlfn.XLOOKUP(N61,'Lease data'!$B$7:$B$616,'Lease data'!$E$7:$E$616)</f>
        <v>Y</v>
      </c>
      <c r="P61" t="str">
        <f>_xlfn.XLOOKUP(N61,'Lease data'!$B$7:$B$616,'Lease data'!$F$7:$F$616)</f>
        <v>N/A</v>
      </c>
      <c r="Q61" t="str">
        <f>_xlfn.XLOOKUP(N61,'Lease data'!$B$7:$B$616,'Lease data'!$K$7:$K$616)</f>
        <v>High</v>
      </c>
      <c r="R61" s="189">
        <f>_xlfn.XLOOKUP(N61,'Lease data'!$B$7:$B$616,'Lease data'!$P$7:$P$616)</f>
        <v>23629.738988486843</v>
      </c>
      <c r="T61" s="90">
        <f t="shared" si="4"/>
        <v>0</v>
      </c>
      <c r="U61">
        <f t="shared" si="4"/>
        <v>0</v>
      </c>
      <c r="V61">
        <f t="shared" si="4"/>
        <v>1</v>
      </c>
      <c r="W61">
        <f t="shared" si="4"/>
        <v>0</v>
      </c>
      <c r="X61">
        <f t="shared" si="1"/>
        <v>0</v>
      </c>
      <c r="Y61" s="189">
        <f t="shared" si="2"/>
        <v>23629.738988486843</v>
      </c>
    </row>
    <row r="62" spans="2:25" x14ac:dyDescent="0.25">
      <c r="B62" s="141"/>
      <c r="C62">
        <v>23</v>
      </c>
      <c r="D62" s="56">
        <v>30156.366010177902</v>
      </c>
      <c r="E62" s="56">
        <v>-14781.866585835798</v>
      </c>
      <c r="F62"/>
      <c r="G62"/>
      <c r="H62"/>
      <c r="I62"/>
      <c r="J62"/>
      <c r="K62"/>
      <c r="L62" s="91"/>
      <c r="N62" s="90">
        <v>137</v>
      </c>
      <c r="O62" t="str">
        <f>_xlfn.XLOOKUP(N62,'Lease data'!$B$7:$B$616,'Lease data'!$E$7:$E$616)</f>
        <v>Y</v>
      </c>
      <c r="P62" t="str">
        <f>_xlfn.XLOOKUP(N62,'Lease data'!$B$7:$B$616,'Lease data'!$F$7:$F$616)</f>
        <v>N</v>
      </c>
      <c r="Q62" t="str">
        <f>_xlfn.XLOOKUP(N62,'Lease data'!$B$7:$B$616,'Lease data'!$K$7:$K$616)</f>
        <v>Sydney</v>
      </c>
      <c r="R62" s="189">
        <f>_xlfn.XLOOKUP(N62,'Lease data'!$B$7:$B$616,'Lease data'!$P$7:$P$616)</f>
        <v>54846.61016949152</v>
      </c>
      <c r="T62" s="90">
        <f t="shared" si="4"/>
        <v>0</v>
      </c>
      <c r="U62">
        <f t="shared" si="4"/>
        <v>0</v>
      </c>
      <c r="V62">
        <f t="shared" si="4"/>
        <v>0</v>
      </c>
      <c r="W62">
        <f t="shared" si="4"/>
        <v>1</v>
      </c>
      <c r="X62">
        <f t="shared" si="1"/>
        <v>0</v>
      </c>
      <c r="Y62" s="189">
        <f t="shared" si="2"/>
        <v>54846.61016949152</v>
      </c>
    </row>
    <row r="63" spans="2:25" x14ac:dyDescent="0.25">
      <c r="B63" s="141"/>
      <c r="C63">
        <v>24</v>
      </c>
      <c r="D63" s="56">
        <v>8545.1992819153711</v>
      </c>
      <c r="E63" s="56">
        <v>-2656.0079910911099</v>
      </c>
      <c r="F63"/>
      <c r="G63"/>
      <c r="H63"/>
      <c r="I63"/>
      <c r="J63"/>
      <c r="K63"/>
      <c r="L63" s="91"/>
      <c r="N63" s="90">
        <v>139</v>
      </c>
      <c r="O63" t="str">
        <f>_xlfn.XLOOKUP(N63,'Lease data'!$B$7:$B$616,'Lease data'!$E$7:$E$616)</f>
        <v>Y</v>
      </c>
      <c r="P63" t="str">
        <f>_xlfn.XLOOKUP(N63,'Lease data'!$B$7:$B$616,'Lease data'!$F$7:$F$616)</f>
        <v>Y</v>
      </c>
      <c r="Q63" t="str">
        <f>_xlfn.XLOOKUP(N63,'Lease data'!$B$7:$B$616,'Lease data'!$K$7:$K$616)</f>
        <v>Sydney</v>
      </c>
      <c r="R63" s="189">
        <f>_xlfn.XLOOKUP(N63,'Lease data'!$B$7:$B$616,'Lease data'!$P$7:$P$616)</f>
        <v>37878.784398305077</v>
      </c>
      <c r="T63" s="90">
        <f t="shared" si="4"/>
        <v>0</v>
      </c>
      <c r="U63">
        <f t="shared" si="4"/>
        <v>0</v>
      </c>
      <c r="V63">
        <f t="shared" si="4"/>
        <v>0</v>
      </c>
      <c r="W63">
        <f t="shared" si="4"/>
        <v>1</v>
      </c>
      <c r="X63">
        <f t="shared" si="1"/>
        <v>1</v>
      </c>
      <c r="Y63" s="189">
        <f t="shared" si="2"/>
        <v>37878.784398305077</v>
      </c>
    </row>
    <row r="64" spans="2:25" x14ac:dyDescent="0.25">
      <c r="B64" s="141"/>
      <c r="C64">
        <v>25</v>
      </c>
      <c r="D64" s="56">
        <v>8545.1992819153711</v>
      </c>
      <c r="E64" s="56">
        <v>4735.3356432094188</v>
      </c>
      <c r="F64"/>
      <c r="G64"/>
      <c r="H64"/>
      <c r="I64"/>
      <c r="J64"/>
      <c r="K64"/>
      <c r="L64" s="91"/>
      <c r="N64" s="90">
        <v>140</v>
      </c>
      <c r="O64" t="str">
        <f>_xlfn.XLOOKUP(N64,'Lease data'!$B$7:$B$616,'Lease data'!$E$7:$E$616)</f>
        <v>Y</v>
      </c>
      <c r="P64" t="str">
        <f>_xlfn.XLOOKUP(N64,'Lease data'!$B$7:$B$616,'Lease data'!$F$7:$F$616)</f>
        <v>N/A</v>
      </c>
      <c r="Q64" t="str">
        <f>_xlfn.XLOOKUP(N64,'Lease data'!$B$7:$B$616,'Lease data'!$K$7:$K$616)</f>
        <v>Low</v>
      </c>
      <c r="R64" s="189">
        <f>_xlfn.XLOOKUP(N64,'Lease data'!$B$7:$B$616,'Lease data'!$P$7:$P$616)</f>
        <v>10406.410320895522</v>
      </c>
      <c r="T64" s="90">
        <f t="shared" si="4"/>
        <v>1</v>
      </c>
      <c r="U64">
        <f t="shared" si="4"/>
        <v>0</v>
      </c>
      <c r="V64">
        <f t="shared" si="4"/>
        <v>0</v>
      </c>
      <c r="W64">
        <f t="shared" si="4"/>
        <v>0</v>
      </c>
      <c r="X64">
        <f t="shared" si="1"/>
        <v>0</v>
      </c>
      <c r="Y64" s="189">
        <f t="shared" si="2"/>
        <v>10406.410320895522</v>
      </c>
    </row>
    <row r="65" spans="2:25" x14ac:dyDescent="0.25">
      <c r="B65" s="141"/>
      <c r="C65">
        <v>26</v>
      </c>
      <c r="D65" s="56">
        <v>8545.1992819153711</v>
      </c>
      <c r="E65" s="56">
        <v>10503.968951974843</v>
      </c>
      <c r="F65"/>
      <c r="G65"/>
      <c r="H65"/>
      <c r="I65"/>
      <c r="J65"/>
      <c r="K65"/>
      <c r="L65" s="91"/>
      <c r="N65" s="90">
        <v>145</v>
      </c>
      <c r="O65" t="str">
        <f>_xlfn.XLOOKUP(N65,'Lease data'!$B$7:$B$616,'Lease data'!$E$7:$E$616)</f>
        <v>Y</v>
      </c>
      <c r="P65" t="str">
        <f>_xlfn.XLOOKUP(N65,'Lease data'!$B$7:$B$616,'Lease data'!$F$7:$F$616)</f>
        <v>Y</v>
      </c>
      <c r="Q65" t="str">
        <f>_xlfn.XLOOKUP(N65,'Lease data'!$B$7:$B$616,'Lease data'!$K$7:$K$616)</f>
        <v>Sydney</v>
      </c>
      <c r="R65" s="189">
        <f>_xlfn.XLOOKUP(N65,'Lease data'!$B$7:$B$616,'Lease data'!$P$7:$P$616)</f>
        <v>39634.04605263158</v>
      </c>
      <c r="T65" s="90">
        <f t="shared" si="4"/>
        <v>0</v>
      </c>
      <c r="U65">
        <f t="shared" si="4"/>
        <v>0</v>
      </c>
      <c r="V65">
        <f t="shared" si="4"/>
        <v>0</v>
      </c>
      <c r="W65">
        <f t="shared" si="4"/>
        <v>1</v>
      </c>
      <c r="X65">
        <f t="shared" si="1"/>
        <v>1</v>
      </c>
      <c r="Y65" s="189">
        <f t="shared" si="2"/>
        <v>39634.04605263158</v>
      </c>
    </row>
    <row r="66" spans="2:25" x14ac:dyDescent="0.25">
      <c r="B66" s="141"/>
      <c r="C66">
        <v>27</v>
      </c>
      <c r="D66" s="56">
        <v>40160.632819127772</v>
      </c>
      <c r="E66" s="56">
        <v>-1199.4363761205022</v>
      </c>
      <c r="F66"/>
      <c r="G66"/>
      <c r="H66"/>
      <c r="I66"/>
      <c r="J66"/>
      <c r="K66"/>
      <c r="L66" s="91"/>
      <c r="N66" s="90">
        <v>157</v>
      </c>
      <c r="O66" t="str">
        <f>_xlfn.XLOOKUP(N66,'Lease data'!$B$7:$B$616,'Lease data'!$E$7:$E$616)</f>
        <v>Y</v>
      </c>
      <c r="P66" t="str">
        <f>_xlfn.XLOOKUP(N66,'Lease data'!$B$7:$B$616,'Lease data'!$F$7:$F$616)</f>
        <v>N</v>
      </c>
      <c r="Q66" t="str">
        <f>_xlfn.XLOOKUP(N66,'Lease data'!$B$7:$B$616,'Lease data'!$K$7:$K$616)</f>
        <v>Low</v>
      </c>
      <c r="R66" s="189">
        <f>_xlfn.XLOOKUP(N66,'Lease data'!$B$7:$B$616,'Lease data'!$P$7:$P$616)</f>
        <v>28178.24065326633</v>
      </c>
      <c r="T66" s="90">
        <f t="shared" si="4"/>
        <v>1</v>
      </c>
      <c r="U66">
        <f t="shared" si="4"/>
        <v>0</v>
      </c>
      <c r="V66">
        <f t="shared" si="4"/>
        <v>0</v>
      </c>
      <c r="W66">
        <f t="shared" si="4"/>
        <v>0</v>
      </c>
      <c r="X66">
        <f t="shared" si="1"/>
        <v>0</v>
      </c>
      <c r="Y66" s="189">
        <f t="shared" si="2"/>
        <v>28178.24065326633</v>
      </c>
    </row>
    <row r="67" spans="2:25" x14ac:dyDescent="0.25">
      <c r="B67" s="141"/>
      <c r="C67">
        <v>28</v>
      </c>
      <c r="D67" s="56">
        <v>8545.1992819153711</v>
      </c>
      <c r="E67" s="56">
        <v>-7153.468863432372</v>
      </c>
      <c r="F67"/>
      <c r="G67"/>
      <c r="H67"/>
      <c r="I67"/>
      <c r="J67"/>
      <c r="K67"/>
      <c r="L67" s="91"/>
      <c r="N67" s="90">
        <v>161</v>
      </c>
      <c r="O67" t="str">
        <f>_xlfn.XLOOKUP(N67,'Lease data'!$B$7:$B$616,'Lease data'!$E$7:$E$616)</f>
        <v>Y</v>
      </c>
      <c r="P67" t="str">
        <f>_xlfn.XLOOKUP(N67,'Lease data'!$B$7:$B$616,'Lease data'!$F$7:$F$616)</f>
        <v>Y</v>
      </c>
      <c r="Q67" t="str">
        <f>_xlfn.XLOOKUP(N67,'Lease data'!$B$7:$B$616,'Lease data'!$K$7:$K$616)</f>
        <v>Sydney</v>
      </c>
      <c r="R67" s="189">
        <f>_xlfn.XLOOKUP(N67,'Lease data'!$B$7:$B$616,'Lease data'!$P$7:$P$616)</f>
        <v>56133.533015359732</v>
      </c>
      <c r="T67" s="90">
        <f t="shared" si="4"/>
        <v>0</v>
      </c>
      <c r="U67">
        <f t="shared" si="4"/>
        <v>0</v>
      </c>
      <c r="V67">
        <f t="shared" si="4"/>
        <v>0</v>
      </c>
      <c r="W67">
        <f t="shared" si="4"/>
        <v>1</v>
      </c>
      <c r="X67">
        <f t="shared" si="1"/>
        <v>1</v>
      </c>
      <c r="Y67" s="189">
        <f t="shared" si="2"/>
        <v>56133.533015359732</v>
      </c>
    </row>
    <row r="68" spans="2:25" x14ac:dyDescent="0.25">
      <c r="B68" s="141"/>
      <c r="C68">
        <v>29</v>
      </c>
      <c r="D68" s="56">
        <v>17011.93950967709</v>
      </c>
      <c r="E68" s="56">
        <v>-7386.5283254665628</v>
      </c>
      <c r="F68"/>
      <c r="G68"/>
      <c r="H68"/>
      <c r="I68"/>
      <c r="J68"/>
      <c r="K68"/>
      <c r="L68" s="91"/>
      <c r="N68" s="90">
        <v>163</v>
      </c>
      <c r="O68" t="str">
        <f>_xlfn.XLOOKUP(N68,'Lease data'!$B$7:$B$616,'Lease data'!$E$7:$E$616)</f>
        <v>Y</v>
      </c>
      <c r="P68" t="str">
        <f>_xlfn.XLOOKUP(N68,'Lease data'!$B$7:$B$616,'Lease data'!$F$7:$F$616)</f>
        <v>Y</v>
      </c>
      <c r="Q68" t="str">
        <f>_xlfn.XLOOKUP(N68,'Lease data'!$B$7:$B$616,'Lease data'!$K$7:$K$616)</f>
        <v>High</v>
      </c>
      <c r="R68" s="189">
        <f>_xlfn.XLOOKUP(N68,'Lease data'!$B$7:$B$616,'Lease data'!$P$7:$P$616)</f>
        <v>28055.63667829119</v>
      </c>
      <c r="T68" s="90">
        <f t="shared" si="4"/>
        <v>0</v>
      </c>
      <c r="U68">
        <f t="shared" si="4"/>
        <v>0</v>
      </c>
      <c r="V68">
        <f t="shared" si="4"/>
        <v>1</v>
      </c>
      <c r="W68">
        <f t="shared" si="4"/>
        <v>0</v>
      </c>
      <c r="X68">
        <f t="shared" si="1"/>
        <v>1</v>
      </c>
      <c r="Y68" s="189">
        <f t="shared" si="2"/>
        <v>28055.63667829119</v>
      </c>
    </row>
    <row r="69" spans="2:25" x14ac:dyDescent="0.25">
      <c r="B69" s="141"/>
      <c r="C69">
        <v>30</v>
      </c>
      <c r="D69" s="56">
        <v>33977.340459450694</v>
      </c>
      <c r="E69" s="56">
        <v>21359.533455022989</v>
      </c>
      <c r="F69"/>
      <c r="G69"/>
      <c r="H69"/>
      <c r="I69"/>
      <c r="J69"/>
      <c r="K69"/>
      <c r="L69" s="91"/>
      <c r="N69" s="90">
        <v>167</v>
      </c>
      <c r="O69" t="str">
        <f>_xlfn.XLOOKUP(N69,'Lease data'!$B$7:$B$616,'Lease data'!$E$7:$E$616)</f>
        <v>Y</v>
      </c>
      <c r="P69" t="str">
        <f>_xlfn.XLOOKUP(N69,'Lease data'!$B$7:$B$616,'Lease data'!$F$7:$F$616)</f>
        <v>N/A</v>
      </c>
      <c r="Q69" t="str">
        <f>_xlfn.XLOOKUP(N69,'Lease data'!$B$7:$B$616,'Lease data'!$K$7:$K$616)</f>
        <v>Low</v>
      </c>
      <c r="R69" s="189">
        <f>_xlfn.XLOOKUP(N69,'Lease data'!$B$7:$B$616,'Lease data'!$P$7:$P$616)</f>
        <v>1768.4075342465753</v>
      </c>
      <c r="T69" s="90">
        <f t="shared" si="4"/>
        <v>1</v>
      </c>
      <c r="U69">
        <f t="shared" si="4"/>
        <v>0</v>
      </c>
      <c r="V69">
        <f t="shared" si="4"/>
        <v>0</v>
      </c>
      <c r="W69">
        <f t="shared" si="4"/>
        <v>0</v>
      </c>
      <c r="X69">
        <f t="shared" si="1"/>
        <v>0</v>
      </c>
      <c r="Y69" s="189">
        <f t="shared" si="2"/>
        <v>1768.4075342465753</v>
      </c>
    </row>
    <row r="70" spans="2:25" x14ac:dyDescent="0.25">
      <c r="B70" s="141"/>
      <c r="C70">
        <v>31</v>
      </c>
      <c r="D70" s="56">
        <v>8545.1992819153711</v>
      </c>
      <c r="E70" s="56">
        <v>-5998.6026990007986</v>
      </c>
      <c r="F70"/>
      <c r="G70"/>
      <c r="H70"/>
      <c r="I70"/>
      <c r="J70"/>
      <c r="K70"/>
      <c r="L70" s="91"/>
      <c r="N70" s="90">
        <v>168</v>
      </c>
      <c r="O70" t="str">
        <f>_xlfn.XLOOKUP(N70,'Lease data'!$B$7:$B$616,'Lease data'!$E$7:$E$616)</f>
        <v>Y</v>
      </c>
      <c r="P70" t="str">
        <f>_xlfn.XLOOKUP(N70,'Lease data'!$B$7:$B$616,'Lease data'!$F$7:$F$616)</f>
        <v>N</v>
      </c>
      <c r="Q70" t="str">
        <f>_xlfn.XLOOKUP(N70,'Lease data'!$B$7:$B$616,'Lease data'!$K$7:$K$616)</f>
        <v>Sydney</v>
      </c>
      <c r="R70" s="189">
        <f>_xlfn.XLOOKUP(N70,'Lease data'!$B$7:$B$616,'Lease data'!$P$7:$P$616)</f>
        <v>47500</v>
      </c>
      <c r="T70" s="90">
        <f t="shared" si="4"/>
        <v>0</v>
      </c>
      <c r="U70">
        <f t="shared" si="4"/>
        <v>0</v>
      </c>
      <c r="V70">
        <f t="shared" si="4"/>
        <v>0</v>
      </c>
      <c r="W70">
        <f t="shared" si="4"/>
        <v>1</v>
      </c>
      <c r="X70">
        <f t="shared" si="1"/>
        <v>0</v>
      </c>
      <c r="Y70" s="189">
        <f t="shared" si="2"/>
        <v>47500</v>
      </c>
    </row>
    <row r="71" spans="2:25" x14ac:dyDescent="0.25">
      <c r="B71" s="141"/>
      <c r="C71">
        <v>32</v>
      </c>
      <c r="D71" s="56">
        <v>40160.632819127772</v>
      </c>
      <c r="E71" s="56">
        <v>-810.8649457100546</v>
      </c>
      <c r="F71"/>
      <c r="G71"/>
      <c r="H71"/>
      <c r="I71"/>
      <c r="J71"/>
      <c r="K71"/>
      <c r="L71" s="91"/>
      <c r="N71" s="90">
        <v>180</v>
      </c>
      <c r="O71" t="str">
        <f>_xlfn.XLOOKUP(N71,'Lease data'!$B$7:$B$616,'Lease data'!$E$7:$E$616)</f>
        <v>Y</v>
      </c>
      <c r="P71" t="str">
        <f>_xlfn.XLOOKUP(N71,'Lease data'!$B$7:$B$616,'Lease data'!$F$7:$F$616)</f>
        <v>N/A</v>
      </c>
      <c r="Q71" t="str">
        <f>_xlfn.XLOOKUP(N71,'Lease data'!$B$7:$B$616,'Lease data'!$K$7:$K$616)</f>
        <v>Low</v>
      </c>
      <c r="R71" s="189">
        <f>_xlfn.XLOOKUP(N71,'Lease data'!$B$7:$B$616,'Lease data'!$P$7:$P$616)</f>
        <v>17046.30702177294</v>
      </c>
      <c r="T71" s="90">
        <f t="shared" si="4"/>
        <v>1</v>
      </c>
      <c r="U71">
        <f t="shared" si="4"/>
        <v>0</v>
      </c>
      <c r="V71">
        <f t="shared" si="4"/>
        <v>0</v>
      </c>
      <c r="W71">
        <f t="shared" si="4"/>
        <v>0</v>
      </c>
      <c r="X71">
        <f t="shared" si="1"/>
        <v>0</v>
      </c>
      <c r="Y71" s="189">
        <f t="shared" si="2"/>
        <v>17046.30702177294</v>
      </c>
    </row>
    <row r="72" spans="2:25" x14ac:dyDescent="0.25">
      <c r="B72" s="141"/>
      <c r="C72">
        <v>33</v>
      </c>
      <c r="D72" s="56">
        <v>8545.1992819153711</v>
      </c>
      <c r="E72" s="56">
        <v>-2178.7078246289393</v>
      </c>
      <c r="F72"/>
      <c r="G72"/>
      <c r="H72"/>
      <c r="I72"/>
      <c r="J72"/>
      <c r="K72"/>
      <c r="L72" s="91"/>
      <c r="N72" s="90">
        <v>184</v>
      </c>
      <c r="O72" t="str">
        <f>_xlfn.XLOOKUP(N72,'Lease data'!$B$7:$B$616,'Lease data'!$E$7:$E$616)</f>
        <v>Y</v>
      </c>
      <c r="P72" t="str">
        <f>_xlfn.XLOOKUP(N72,'Lease data'!$B$7:$B$616,'Lease data'!$F$7:$F$616)</f>
        <v>N/A</v>
      </c>
      <c r="Q72" t="str">
        <f>_xlfn.XLOOKUP(N72,'Lease data'!$B$7:$B$616,'Lease data'!$K$7:$K$616)</f>
        <v>Low</v>
      </c>
      <c r="R72" s="189">
        <f>_xlfn.XLOOKUP(N72,'Lease data'!$B$7:$B$616,'Lease data'!$P$7:$P$616)</f>
        <v>5079.7825775656329</v>
      </c>
      <c r="T72" s="90">
        <f t="shared" si="4"/>
        <v>1</v>
      </c>
      <c r="U72">
        <f t="shared" si="4"/>
        <v>0</v>
      </c>
      <c r="V72">
        <f t="shared" si="4"/>
        <v>0</v>
      </c>
      <c r="W72">
        <f t="shared" si="4"/>
        <v>0</v>
      </c>
      <c r="X72">
        <f t="shared" si="1"/>
        <v>0</v>
      </c>
      <c r="Y72" s="189">
        <f t="shared" si="2"/>
        <v>5079.7825775656329</v>
      </c>
    </row>
    <row r="73" spans="2:25" x14ac:dyDescent="0.25">
      <c r="B73" s="141"/>
      <c r="C73">
        <v>34</v>
      </c>
      <c r="D73" s="56">
        <v>8545.1992819153711</v>
      </c>
      <c r="E73" s="56">
        <v>-5316.0535532721551</v>
      </c>
      <c r="F73"/>
      <c r="G73"/>
      <c r="H73"/>
      <c r="I73"/>
      <c r="J73"/>
      <c r="K73"/>
      <c r="L73" s="91"/>
      <c r="N73" s="90">
        <v>185</v>
      </c>
      <c r="O73" t="str">
        <f>_xlfn.XLOOKUP(N73,'Lease data'!$B$7:$B$616,'Lease data'!$E$7:$E$616)</f>
        <v>Y</v>
      </c>
      <c r="P73" t="str">
        <f>_xlfn.XLOOKUP(N73,'Lease data'!$B$7:$B$616,'Lease data'!$F$7:$F$616)</f>
        <v>N/A</v>
      </c>
      <c r="Q73" t="str">
        <f>_xlfn.XLOOKUP(N73,'Lease data'!$B$7:$B$616,'Lease data'!$K$7:$K$616)</f>
        <v>Low</v>
      </c>
      <c r="R73" s="189">
        <f>_xlfn.XLOOKUP(N73,'Lease data'!$B$7:$B$616,'Lease data'!$P$7:$P$616)</f>
        <v>10361.688311688309</v>
      </c>
      <c r="T73" s="90">
        <f t="shared" si="4"/>
        <v>1</v>
      </c>
      <c r="U73">
        <f t="shared" si="4"/>
        <v>0</v>
      </c>
      <c r="V73">
        <f t="shared" si="4"/>
        <v>0</v>
      </c>
      <c r="W73">
        <f t="shared" si="4"/>
        <v>0</v>
      </c>
      <c r="X73">
        <f t="shared" si="1"/>
        <v>0</v>
      </c>
      <c r="Y73" s="189">
        <f t="shared" si="2"/>
        <v>10361.688311688309</v>
      </c>
    </row>
    <row r="74" spans="2:25" x14ac:dyDescent="0.25">
      <c r="B74" s="141"/>
      <c r="C74">
        <v>35</v>
      </c>
      <c r="D74" s="56">
        <v>8545.1992819153711</v>
      </c>
      <c r="E74" s="56">
        <v>-2348.1077306027219</v>
      </c>
      <c r="F74"/>
      <c r="G74"/>
      <c r="H74"/>
      <c r="I74"/>
      <c r="J74"/>
      <c r="K74"/>
      <c r="L74" s="91"/>
      <c r="N74" s="90">
        <v>188</v>
      </c>
      <c r="O74" t="str">
        <f>_xlfn.XLOOKUP(N74,'Lease data'!$B$7:$B$616,'Lease data'!$E$7:$E$616)</f>
        <v>Y</v>
      </c>
      <c r="P74" t="str">
        <f>_xlfn.XLOOKUP(N74,'Lease data'!$B$7:$B$616,'Lease data'!$F$7:$F$616)</f>
        <v>N</v>
      </c>
      <c r="Q74" t="str">
        <f>_xlfn.XLOOKUP(N74,'Lease data'!$B$7:$B$616,'Lease data'!$K$7:$K$616)</f>
        <v>High</v>
      </c>
      <c r="R74" s="189">
        <f>_xlfn.XLOOKUP(N74,'Lease data'!$B$7:$B$616,'Lease data'!$P$7:$P$616)</f>
        <v>35233.789118644068</v>
      </c>
      <c r="T74" s="90">
        <f t="shared" ref="T74:W93" si="5">IF($Q74=T$13,1,0)</f>
        <v>0</v>
      </c>
      <c r="U74">
        <f t="shared" si="5"/>
        <v>0</v>
      </c>
      <c r="V74">
        <f t="shared" si="5"/>
        <v>1</v>
      </c>
      <c r="W74">
        <f t="shared" si="5"/>
        <v>0</v>
      </c>
      <c r="X74">
        <f t="shared" si="1"/>
        <v>0</v>
      </c>
      <c r="Y74" s="189">
        <f t="shared" si="2"/>
        <v>35233.789118644068</v>
      </c>
    </row>
    <row r="75" spans="2:25" x14ac:dyDescent="0.25">
      <c r="B75" s="141"/>
      <c r="C75">
        <v>36</v>
      </c>
      <c r="D75" s="56">
        <v>8545.1992819153711</v>
      </c>
      <c r="E75" s="56">
        <v>-7781.2180005083355</v>
      </c>
      <c r="F75"/>
      <c r="G75"/>
      <c r="H75"/>
      <c r="I75"/>
      <c r="J75"/>
      <c r="K75"/>
      <c r="L75" s="91"/>
      <c r="N75" s="90">
        <v>189</v>
      </c>
      <c r="O75" t="str">
        <f>_xlfn.XLOOKUP(N75,'Lease data'!$B$7:$B$616,'Lease data'!$E$7:$E$616)</f>
        <v>Y</v>
      </c>
      <c r="P75" t="str">
        <f>_xlfn.XLOOKUP(N75,'Lease data'!$B$7:$B$616,'Lease data'!$F$7:$F$616)</f>
        <v>N/A</v>
      </c>
      <c r="Q75" t="str">
        <f>_xlfn.XLOOKUP(N75,'Lease data'!$B$7:$B$616,'Lease data'!$K$7:$K$616)</f>
        <v>Low</v>
      </c>
      <c r="R75" s="189">
        <f>_xlfn.XLOOKUP(N75,'Lease data'!$B$7:$B$616,'Lease data'!$P$7:$P$616)</f>
        <v>6679.4776119402977</v>
      </c>
      <c r="T75" s="90">
        <f t="shared" si="5"/>
        <v>1</v>
      </c>
      <c r="U75">
        <f t="shared" si="5"/>
        <v>0</v>
      </c>
      <c r="V75">
        <f t="shared" si="5"/>
        <v>0</v>
      </c>
      <c r="W75">
        <f t="shared" si="5"/>
        <v>0</v>
      </c>
      <c r="X75">
        <f t="shared" si="1"/>
        <v>0</v>
      </c>
      <c r="Y75" s="189">
        <f t="shared" si="2"/>
        <v>6679.4776119402977</v>
      </c>
    </row>
    <row r="76" spans="2:25" x14ac:dyDescent="0.25">
      <c r="B76" s="141"/>
      <c r="C76">
        <v>37</v>
      </c>
      <c r="D76" s="56">
        <v>40160.632819127772</v>
      </c>
      <c r="E76" s="56">
        <v>2729.0460120410498</v>
      </c>
      <c r="F76"/>
      <c r="G76"/>
      <c r="H76"/>
      <c r="I76"/>
      <c r="J76"/>
      <c r="K76"/>
      <c r="L76" s="91"/>
      <c r="N76" s="90">
        <v>194</v>
      </c>
      <c r="O76" t="str">
        <f>_xlfn.XLOOKUP(N76,'Lease data'!$B$7:$B$616,'Lease data'!$E$7:$E$616)</f>
        <v>Y</v>
      </c>
      <c r="P76" t="str">
        <f>_xlfn.XLOOKUP(N76,'Lease data'!$B$7:$B$616,'Lease data'!$F$7:$F$616)</f>
        <v>N/A</v>
      </c>
      <c r="Q76" t="str">
        <f>_xlfn.XLOOKUP(N76,'Lease data'!$B$7:$B$616,'Lease data'!$K$7:$K$616)</f>
        <v>Medium</v>
      </c>
      <c r="R76" s="189">
        <f>_xlfn.XLOOKUP(N76,'Lease data'!$B$7:$B$616,'Lease data'!$P$7:$P$616)</f>
        <v>17378.296796267496</v>
      </c>
      <c r="T76" s="90">
        <f t="shared" si="5"/>
        <v>0</v>
      </c>
      <c r="U76">
        <f t="shared" si="5"/>
        <v>1</v>
      </c>
      <c r="V76">
        <f t="shared" si="5"/>
        <v>0</v>
      </c>
      <c r="W76">
        <f t="shared" si="5"/>
        <v>0</v>
      </c>
      <c r="X76">
        <f t="shared" si="1"/>
        <v>0</v>
      </c>
      <c r="Y76" s="189">
        <f t="shared" si="2"/>
        <v>17378.296796267496</v>
      </c>
    </row>
    <row r="77" spans="2:25" x14ac:dyDescent="0.25">
      <c r="B77" s="141"/>
      <c r="C77">
        <v>38</v>
      </c>
      <c r="D77" s="56">
        <v>8545.1992819153711</v>
      </c>
      <c r="E77" s="56">
        <v>12396.200212947642</v>
      </c>
      <c r="F77"/>
      <c r="G77"/>
      <c r="H77"/>
      <c r="I77"/>
      <c r="J77"/>
      <c r="K77"/>
      <c r="L77" s="91"/>
      <c r="N77" s="90">
        <v>195</v>
      </c>
      <c r="O77" t="str">
        <f>_xlfn.XLOOKUP(N77,'Lease data'!$B$7:$B$616,'Lease data'!$E$7:$E$616)</f>
        <v>Y</v>
      </c>
      <c r="P77" t="str">
        <f>_xlfn.XLOOKUP(N77,'Lease data'!$B$7:$B$616,'Lease data'!$F$7:$F$616)</f>
        <v>N</v>
      </c>
      <c r="Q77" t="str">
        <f>_xlfn.XLOOKUP(N77,'Lease data'!$B$7:$B$616,'Lease data'!$K$7:$K$616)</f>
        <v>Medium</v>
      </c>
      <c r="R77" s="189">
        <f>_xlfn.XLOOKUP(N77,'Lease data'!$B$7:$B$616,'Lease data'!$P$7:$P$616)</f>
        <v>20876.028308631212</v>
      </c>
      <c r="T77" s="90">
        <f t="shared" si="5"/>
        <v>0</v>
      </c>
      <c r="U77">
        <f t="shared" si="5"/>
        <v>1</v>
      </c>
      <c r="V77">
        <f t="shared" si="5"/>
        <v>0</v>
      </c>
      <c r="W77">
        <f t="shared" si="5"/>
        <v>0</v>
      </c>
      <c r="X77">
        <f t="shared" si="1"/>
        <v>0</v>
      </c>
      <c r="Y77" s="189">
        <f t="shared" si="2"/>
        <v>20876.028308631212</v>
      </c>
    </row>
    <row r="78" spans="2:25" x14ac:dyDescent="0.25">
      <c r="B78" s="141"/>
      <c r="C78">
        <v>39</v>
      </c>
      <c r="D78" s="56">
        <v>36339.65836985498</v>
      </c>
      <c r="E78" s="56">
        <v>18468.723817184764</v>
      </c>
      <c r="F78"/>
      <c r="G78"/>
      <c r="H78"/>
      <c r="I78"/>
      <c r="J78"/>
      <c r="K78"/>
      <c r="L78" s="91"/>
      <c r="N78" s="90">
        <v>196</v>
      </c>
      <c r="O78" t="str">
        <f>_xlfn.XLOOKUP(N78,'Lease data'!$B$7:$B$616,'Lease data'!$E$7:$E$616)</f>
        <v>Y</v>
      </c>
      <c r="P78" t="str">
        <f>_xlfn.XLOOKUP(N78,'Lease data'!$B$7:$B$616,'Lease data'!$F$7:$F$616)</f>
        <v>N/A</v>
      </c>
      <c r="Q78" t="str">
        <f>_xlfn.XLOOKUP(N78,'Lease data'!$B$7:$B$616,'Lease data'!$K$7:$K$616)</f>
        <v>Low</v>
      </c>
      <c r="R78" s="189">
        <f>_xlfn.XLOOKUP(N78,'Lease data'!$B$7:$B$616,'Lease data'!$P$7:$P$616)</f>
        <v>8995.4773869346736</v>
      </c>
      <c r="T78" s="90">
        <f t="shared" si="5"/>
        <v>1</v>
      </c>
      <c r="U78">
        <f t="shared" si="5"/>
        <v>0</v>
      </c>
      <c r="V78">
        <f t="shared" si="5"/>
        <v>0</v>
      </c>
      <c r="W78">
        <f t="shared" si="5"/>
        <v>0</v>
      </c>
      <c r="X78">
        <f t="shared" ref="X78:X141" si="6">IF(P78="Y",1,0)</f>
        <v>0</v>
      </c>
      <c r="Y78" s="189">
        <f t="shared" ref="Y78:Y141" si="7">R78</f>
        <v>8995.4773869346736</v>
      </c>
    </row>
    <row r="79" spans="2:25" x14ac:dyDescent="0.25">
      <c r="B79" s="141"/>
      <c r="C79">
        <v>40</v>
      </c>
      <c r="D79" s="56">
        <v>8545.1992819153711</v>
      </c>
      <c r="E79" s="56">
        <v>-1228.2273338634241</v>
      </c>
      <c r="F79"/>
      <c r="G79"/>
      <c r="H79"/>
      <c r="I79"/>
      <c r="J79"/>
      <c r="K79"/>
      <c r="L79" s="91"/>
      <c r="N79" s="90">
        <v>200</v>
      </c>
      <c r="O79" t="str">
        <f>_xlfn.XLOOKUP(N79,'Lease data'!$B$7:$B$616,'Lease data'!$E$7:$E$616)</f>
        <v>Y</v>
      </c>
      <c r="P79" t="str">
        <f>_xlfn.XLOOKUP(N79,'Lease data'!$B$7:$B$616,'Lease data'!$F$7:$F$616)</f>
        <v>Y</v>
      </c>
      <c r="Q79" t="str">
        <f>_xlfn.XLOOKUP(N79,'Lease data'!$B$7:$B$616,'Lease data'!$K$7:$K$616)</f>
        <v>High</v>
      </c>
      <c r="R79" s="189">
        <f>_xlfn.XLOOKUP(N79,'Lease data'!$B$7:$B$616,'Lease data'!$P$7:$P$616)</f>
        <v>23765.923587328769</v>
      </c>
      <c r="T79" s="90">
        <f t="shared" si="5"/>
        <v>0</v>
      </c>
      <c r="U79">
        <f t="shared" si="5"/>
        <v>0</v>
      </c>
      <c r="V79">
        <f t="shared" si="5"/>
        <v>1</v>
      </c>
      <c r="W79">
        <f t="shared" si="5"/>
        <v>0</v>
      </c>
      <c r="X79">
        <f t="shared" si="6"/>
        <v>1</v>
      </c>
      <c r="Y79" s="189">
        <f t="shared" si="7"/>
        <v>23765.923587328769</v>
      </c>
    </row>
    <row r="80" spans="2:25" x14ac:dyDescent="0.25">
      <c r="B80" s="141"/>
      <c r="C80">
        <v>41</v>
      </c>
      <c r="D80" s="56">
        <v>8545.1992819153711</v>
      </c>
      <c r="E80" s="56">
        <v>21877.139173308504</v>
      </c>
      <c r="F80"/>
      <c r="G80"/>
      <c r="H80"/>
      <c r="I80"/>
      <c r="J80"/>
      <c r="K80"/>
      <c r="L80" s="91"/>
      <c r="N80" s="90">
        <v>202</v>
      </c>
      <c r="O80" t="str">
        <f>_xlfn.XLOOKUP(N80,'Lease data'!$B$7:$B$616,'Lease data'!$E$7:$E$616)</f>
        <v>Y</v>
      </c>
      <c r="P80" t="str">
        <f>_xlfn.XLOOKUP(N80,'Lease data'!$B$7:$B$616,'Lease data'!$F$7:$F$616)</f>
        <v>N/A</v>
      </c>
      <c r="Q80" t="str">
        <f>_xlfn.XLOOKUP(N80,'Lease data'!$B$7:$B$616,'Lease data'!$K$7:$K$616)</f>
        <v>High</v>
      </c>
      <c r="R80" s="189">
        <f>_xlfn.XLOOKUP(N80,'Lease data'!$B$7:$B$616,'Lease data'!$P$7:$P$616)</f>
        <v>36390.049016949146</v>
      </c>
      <c r="T80" s="90">
        <f t="shared" si="5"/>
        <v>0</v>
      </c>
      <c r="U80">
        <f t="shared" si="5"/>
        <v>0</v>
      </c>
      <c r="V80">
        <f t="shared" si="5"/>
        <v>1</v>
      </c>
      <c r="W80">
        <f t="shared" si="5"/>
        <v>0</v>
      </c>
      <c r="X80">
        <f t="shared" si="6"/>
        <v>0</v>
      </c>
      <c r="Y80" s="189">
        <f t="shared" si="7"/>
        <v>36390.049016949146</v>
      </c>
    </row>
    <row r="81" spans="2:25" x14ac:dyDescent="0.25">
      <c r="B81" s="141"/>
      <c r="C81">
        <v>42</v>
      </c>
      <c r="D81" s="56">
        <v>17011.93950967709</v>
      </c>
      <c r="E81" s="56">
        <v>3572.8930610383832</v>
      </c>
      <c r="F81"/>
      <c r="G81"/>
      <c r="H81"/>
      <c r="I81"/>
      <c r="J81"/>
      <c r="K81"/>
      <c r="L81" s="91"/>
      <c r="N81" s="90">
        <v>203</v>
      </c>
      <c r="O81" t="str">
        <f>_xlfn.XLOOKUP(N81,'Lease data'!$B$7:$B$616,'Lease data'!$E$7:$E$616)</f>
        <v>Y</v>
      </c>
      <c r="P81" t="str">
        <f>_xlfn.XLOOKUP(N81,'Lease data'!$B$7:$B$616,'Lease data'!$F$7:$F$616)</f>
        <v>Y</v>
      </c>
      <c r="Q81" t="str">
        <f>_xlfn.XLOOKUP(N81,'Lease data'!$B$7:$B$616,'Lease data'!$K$7:$K$616)</f>
        <v>Sydney</v>
      </c>
      <c r="R81" s="189">
        <f>_xlfn.XLOOKUP(N81,'Lease data'!$B$7:$B$616,'Lease data'!$P$7:$P$616)</f>
        <v>23524.236228813555</v>
      </c>
      <c r="T81" s="90">
        <f t="shared" si="5"/>
        <v>0</v>
      </c>
      <c r="U81">
        <f t="shared" si="5"/>
        <v>0</v>
      </c>
      <c r="V81">
        <f t="shared" si="5"/>
        <v>0</v>
      </c>
      <c r="W81">
        <f t="shared" si="5"/>
        <v>1</v>
      </c>
      <c r="X81">
        <f t="shared" si="6"/>
        <v>1</v>
      </c>
      <c r="Y81" s="189">
        <f t="shared" si="7"/>
        <v>23524.236228813555</v>
      </c>
    </row>
    <row r="82" spans="2:25" x14ac:dyDescent="0.25">
      <c r="B82" s="141"/>
      <c r="C82">
        <v>43</v>
      </c>
      <c r="D82" s="56">
        <v>8545.1992819153711</v>
      </c>
      <c r="E82" s="56">
        <v>3549.6259925476352</v>
      </c>
      <c r="F82"/>
      <c r="G82"/>
      <c r="H82"/>
      <c r="I82"/>
      <c r="J82"/>
      <c r="K82"/>
      <c r="L82" s="91"/>
      <c r="N82" s="90">
        <v>204</v>
      </c>
      <c r="O82" t="str">
        <f>_xlfn.XLOOKUP(N82,'Lease data'!$B$7:$B$616,'Lease data'!$E$7:$E$616)</f>
        <v>Y</v>
      </c>
      <c r="P82" t="str">
        <f>_xlfn.XLOOKUP(N82,'Lease data'!$B$7:$B$616,'Lease data'!$F$7:$F$616)</f>
        <v>N/A</v>
      </c>
      <c r="Q82" t="str">
        <f>_xlfn.XLOOKUP(N82,'Lease data'!$B$7:$B$616,'Lease data'!$K$7:$K$616)</f>
        <v>Medium</v>
      </c>
      <c r="R82" s="189">
        <f>_xlfn.XLOOKUP(N82,'Lease data'!$B$7:$B$616,'Lease data'!$P$7:$P$616)</f>
        <v>9691.7564463452582</v>
      </c>
      <c r="T82" s="90">
        <f t="shared" si="5"/>
        <v>0</v>
      </c>
      <c r="U82">
        <f t="shared" si="5"/>
        <v>1</v>
      </c>
      <c r="V82">
        <f t="shared" si="5"/>
        <v>0</v>
      </c>
      <c r="W82">
        <f t="shared" si="5"/>
        <v>0</v>
      </c>
      <c r="X82">
        <f t="shared" si="6"/>
        <v>0</v>
      </c>
      <c r="Y82" s="189">
        <f t="shared" si="7"/>
        <v>9691.7564463452582</v>
      </c>
    </row>
    <row r="83" spans="2:25" x14ac:dyDescent="0.25">
      <c r="B83" s="141"/>
      <c r="C83">
        <v>44</v>
      </c>
      <c r="D83" s="56">
        <v>8545.1992819153711</v>
      </c>
      <c r="E83" s="56">
        <v>-2348.1077306027219</v>
      </c>
      <c r="F83"/>
      <c r="G83"/>
      <c r="H83"/>
      <c r="I83"/>
      <c r="J83"/>
      <c r="K83"/>
      <c r="L83" s="91"/>
      <c r="N83" s="90">
        <v>206</v>
      </c>
      <c r="O83" t="str">
        <f>_xlfn.XLOOKUP(N83,'Lease data'!$B$7:$B$616,'Lease data'!$E$7:$E$616)</f>
        <v>Y</v>
      </c>
      <c r="P83" t="str">
        <f>_xlfn.XLOOKUP(N83,'Lease data'!$B$7:$B$616,'Lease data'!$F$7:$F$616)</f>
        <v>Y</v>
      </c>
      <c r="Q83" t="str">
        <f>_xlfn.XLOOKUP(N83,'Lease data'!$B$7:$B$616,'Lease data'!$K$7:$K$616)</f>
        <v>Sydney</v>
      </c>
      <c r="R83" s="189">
        <f>_xlfn.XLOOKUP(N83,'Lease data'!$B$7:$B$616,'Lease data'!$P$7:$P$616)</f>
        <v>43135.649300155521</v>
      </c>
      <c r="T83" s="90">
        <f t="shared" si="5"/>
        <v>0</v>
      </c>
      <c r="U83">
        <f t="shared" si="5"/>
        <v>0</v>
      </c>
      <c r="V83">
        <f t="shared" si="5"/>
        <v>0</v>
      </c>
      <c r="W83">
        <f t="shared" si="5"/>
        <v>1</v>
      </c>
      <c r="X83">
        <f t="shared" si="6"/>
        <v>1</v>
      </c>
      <c r="Y83" s="189">
        <f t="shared" si="7"/>
        <v>43135.649300155521</v>
      </c>
    </row>
    <row r="84" spans="2:25" x14ac:dyDescent="0.25">
      <c r="B84" s="141"/>
      <c r="C84">
        <v>45</v>
      </c>
      <c r="D84" s="56">
        <v>8545.1992819153711</v>
      </c>
      <c r="E84" s="56">
        <v>11209.231097831464</v>
      </c>
      <c r="F84"/>
      <c r="G84"/>
      <c r="H84"/>
      <c r="I84"/>
      <c r="J84"/>
      <c r="K84"/>
      <c r="L84" s="91"/>
      <c r="N84" s="90">
        <v>207</v>
      </c>
      <c r="O84" t="str">
        <f>_xlfn.XLOOKUP(N84,'Lease data'!$B$7:$B$616,'Lease data'!$E$7:$E$616)</f>
        <v>Y</v>
      </c>
      <c r="P84" t="str">
        <f>_xlfn.XLOOKUP(N84,'Lease data'!$B$7:$B$616,'Lease data'!$F$7:$F$616)</f>
        <v>N</v>
      </c>
      <c r="Q84" t="str">
        <f>_xlfn.XLOOKUP(N84,'Lease data'!$B$7:$B$616,'Lease data'!$K$7:$K$616)</f>
        <v>Medium</v>
      </c>
      <c r="R84" s="189">
        <f>_xlfn.XLOOKUP(N84,'Lease data'!$B$7:$B$616,'Lease data'!$P$7:$P$616)</f>
        <v>19691.451044407895</v>
      </c>
      <c r="T84" s="90">
        <f t="shared" si="5"/>
        <v>0</v>
      </c>
      <c r="U84">
        <f t="shared" si="5"/>
        <v>1</v>
      </c>
      <c r="V84">
        <f t="shared" si="5"/>
        <v>0</v>
      </c>
      <c r="W84">
        <f t="shared" si="5"/>
        <v>0</v>
      </c>
      <c r="X84">
        <f t="shared" si="6"/>
        <v>0</v>
      </c>
      <c r="Y84" s="189">
        <f t="shared" si="7"/>
        <v>19691.451044407895</v>
      </c>
    </row>
    <row r="85" spans="2:25" x14ac:dyDescent="0.25">
      <c r="B85" s="141"/>
      <c r="C85">
        <v>46</v>
      </c>
      <c r="D85" s="56">
        <v>8545.1992819153711</v>
      </c>
      <c r="E85" s="56">
        <v>-6276.0093824178839</v>
      </c>
      <c r="F85"/>
      <c r="G85"/>
      <c r="H85"/>
      <c r="I85"/>
      <c r="J85"/>
      <c r="K85"/>
      <c r="L85" s="91"/>
      <c r="N85" s="90">
        <v>210</v>
      </c>
      <c r="O85" t="str">
        <f>_xlfn.XLOOKUP(N85,'Lease data'!$B$7:$B$616,'Lease data'!$E$7:$E$616)</f>
        <v>Y</v>
      </c>
      <c r="P85" t="str">
        <f>_xlfn.XLOOKUP(N85,'Lease data'!$B$7:$B$616,'Lease data'!$F$7:$F$616)</f>
        <v>Y</v>
      </c>
      <c r="Q85" t="str">
        <f>_xlfn.XLOOKUP(N85,'Lease data'!$B$7:$B$616,'Lease data'!$K$7:$K$616)</f>
        <v>High</v>
      </c>
      <c r="R85" s="189">
        <f>_xlfn.XLOOKUP(N85,'Lease data'!$B$7:$B$616,'Lease data'!$P$7:$P$616)</f>
        <v>18367.470539383561</v>
      </c>
      <c r="T85" s="90">
        <f t="shared" si="5"/>
        <v>0</v>
      </c>
      <c r="U85">
        <f t="shared" si="5"/>
        <v>0</v>
      </c>
      <c r="V85">
        <f t="shared" si="5"/>
        <v>1</v>
      </c>
      <c r="W85">
        <f t="shared" si="5"/>
        <v>0</v>
      </c>
      <c r="X85">
        <f t="shared" si="6"/>
        <v>1</v>
      </c>
      <c r="Y85" s="189">
        <f t="shared" si="7"/>
        <v>18367.470539383561</v>
      </c>
    </row>
    <row r="86" spans="2:25" x14ac:dyDescent="0.25">
      <c r="B86" s="141"/>
      <c r="C86">
        <v>47</v>
      </c>
      <c r="D86" s="56">
        <v>36339.65836985498</v>
      </c>
      <c r="E86" s="56">
        <v>4671.6026470941651</v>
      </c>
      <c r="F86"/>
      <c r="G86"/>
      <c r="H86"/>
      <c r="I86"/>
      <c r="J86"/>
      <c r="K86"/>
      <c r="L86" s="91"/>
      <c r="N86" s="90">
        <v>211</v>
      </c>
      <c r="O86" t="str">
        <f>_xlfn.XLOOKUP(N86,'Lease data'!$B$7:$B$616,'Lease data'!$E$7:$E$616)</f>
        <v>Y</v>
      </c>
      <c r="P86" t="str">
        <f>_xlfn.XLOOKUP(N86,'Lease data'!$B$7:$B$616,'Lease data'!$F$7:$F$616)</f>
        <v>N/A</v>
      </c>
      <c r="Q86" t="str">
        <f>_xlfn.XLOOKUP(N86,'Lease data'!$B$7:$B$616,'Lease data'!$K$7:$K$616)</f>
        <v>Sydney</v>
      </c>
      <c r="R86" s="189">
        <f>_xlfn.XLOOKUP(N86,'Lease data'!$B$7:$B$616,'Lease data'!$P$7:$P$616)</f>
        <v>42667.489761336517</v>
      </c>
      <c r="T86" s="90">
        <f t="shared" si="5"/>
        <v>0</v>
      </c>
      <c r="U86">
        <f t="shared" si="5"/>
        <v>0</v>
      </c>
      <c r="V86">
        <f t="shared" si="5"/>
        <v>0</v>
      </c>
      <c r="W86">
        <f t="shared" si="5"/>
        <v>1</v>
      </c>
      <c r="X86">
        <f t="shared" si="6"/>
        <v>0</v>
      </c>
      <c r="Y86" s="189">
        <f t="shared" si="7"/>
        <v>42667.489761336517</v>
      </c>
    </row>
    <row r="87" spans="2:25" x14ac:dyDescent="0.25">
      <c r="B87" s="141"/>
      <c r="C87">
        <v>48</v>
      </c>
      <c r="D87" s="56">
        <v>30156.366010177902</v>
      </c>
      <c r="E87" s="56">
        <v>-6526.6270216910598</v>
      </c>
      <c r="F87"/>
      <c r="G87"/>
      <c r="H87"/>
      <c r="I87"/>
      <c r="J87"/>
      <c r="K87"/>
      <c r="L87" s="91"/>
      <c r="N87" s="90">
        <v>217</v>
      </c>
      <c r="O87" t="str">
        <f>_xlfn.XLOOKUP(N87,'Lease data'!$B$7:$B$616,'Lease data'!$E$7:$E$616)</f>
        <v>Y</v>
      </c>
      <c r="P87" t="str">
        <f>_xlfn.XLOOKUP(N87,'Lease data'!$B$7:$B$616,'Lease data'!$F$7:$F$616)</f>
        <v>N</v>
      </c>
      <c r="Q87" t="str">
        <f>_xlfn.XLOOKUP(N87,'Lease data'!$B$7:$B$616,'Lease data'!$K$7:$K$616)</f>
        <v>Low</v>
      </c>
      <c r="R87" s="189">
        <f>_xlfn.XLOOKUP(N87,'Lease data'!$B$7:$B$616,'Lease data'!$P$7:$P$616)</f>
        <v>7359.4653015075373</v>
      </c>
      <c r="T87" s="90">
        <f t="shared" si="5"/>
        <v>1</v>
      </c>
      <c r="U87">
        <f t="shared" si="5"/>
        <v>0</v>
      </c>
      <c r="V87">
        <f t="shared" si="5"/>
        <v>0</v>
      </c>
      <c r="W87">
        <f t="shared" si="5"/>
        <v>0</v>
      </c>
      <c r="X87">
        <f t="shared" si="6"/>
        <v>0</v>
      </c>
      <c r="Y87" s="189">
        <f t="shared" si="7"/>
        <v>7359.4653015075373</v>
      </c>
    </row>
    <row r="88" spans="2:25" x14ac:dyDescent="0.25">
      <c r="B88" s="141"/>
      <c r="C88">
        <v>49</v>
      </c>
      <c r="D88" s="56">
        <v>36339.65836985498</v>
      </c>
      <c r="E88" s="56">
        <v>18506.951799636539</v>
      </c>
      <c r="F88"/>
      <c r="G88"/>
      <c r="H88"/>
      <c r="I88"/>
      <c r="J88"/>
      <c r="K88"/>
      <c r="L88" s="91"/>
      <c r="N88" s="90">
        <v>220</v>
      </c>
      <c r="O88" t="str">
        <f>_xlfn.XLOOKUP(N88,'Lease data'!$B$7:$B$616,'Lease data'!$E$7:$E$616)</f>
        <v>Y</v>
      </c>
      <c r="P88" t="str">
        <f>_xlfn.XLOOKUP(N88,'Lease data'!$B$7:$B$616,'Lease data'!$F$7:$F$616)</f>
        <v>N/A</v>
      </c>
      <c r="Q88" t="str">
        <f>_xlfn.XLOOKUP(N88,'Lease data'!$B$7:$B$616,'Lease data'!$K$7:$K$616)</f>
        <v>Low</v>
      </c>
      <c r="R88" s="189">
        <f>_xlfn.XLOOKUP(N88,'Lease data'!$B$7:$B$616,'Lease data'!$P$7:$P$616)</f>
        <v>770.70895522388048</v>
      </c>
      <c r="T88" s="90">
        <f t="shared" si="5"/>
        <v>1</v>
      </c>
      <c r="U88">
        <f t="shared" si="5"/>
        <v>0</v>
      </c>
      <c r="V88">
        <f t="shared" si="5"/>
        <v>0</v>
      </c>
      <c r="W88">
        <f t="shared" si="5"/>
        <v>0</v>
      </c>
      <c r="X88">
        <f t="shared" si="6"/>
        <v>0</v>
      </c>
      <c r="Y88" s="189">
        <f t="shared" si="7"/>
        <v>770.70895522388048</v>
      </c>
    </row>
    <row r="89" spans="2:25" x14ac:dyDescent="0.25">
      <c r="B89" s="141"/>
      <c r="C89">
        <v>50</v>
      </c>
      <c r="D89" s="56">
        <v>40160.632819127772</v>
      </c>
      <c r="E89" s="56">
        <v>-2281.8484208226946</v>
      </c>
      <c r="F89"/>
      <c r="G89"/>
      <c r="H89"/>
      <c r="I89"/>
      <c r="J89"/>
      <c r="K89"/>
      <c r="L89" s="91"/>
      <c r="N89" s="90">
        <v>221</v>
      </c>
      <c r="O89" t="str">
        <f>_xlfn.XLOOKUP(N89,'Lease data'!$B$7:$B$616,'Lease data'!$E$7:$E$616)</f>
        <v>Y</v>
      </c>
      <c r="P89" t="str">
        <f>_xlfn.XLOOKUP(N89,'Lease data'!$B$7:$B$616,'Lease data'!$F$7:$F$616)</f>
        <v>N/A</v>
      </c>
      <c r="Q89" t="str">
        <f>_xlfn.XLOOKUP(N89,'Lease data'!$B$7:$B$616,'Lease data'!$K$7:$K$616)</f>
        <v>Medium</v>
      </c>
      <c r="R89" s="189">
        <f>_xlfn.XLOOKUP(N89,'Lease data'!$B$7:$B$616,'Lease data'!$P$7:$P$616)</f>
        <v>16061.430793157077</v>
      </c>
      <c r="T89" s="90">
        <f t="shared" si="5"/>
        <v>0</v>
      </c>
      <c r="U89">
        <f t="shared" si="5"/>
        <v>1</v>
      </c>
      <c r="V89">
        <f t="shared" si="5"/>
        <v>0</v>
      </c>
      <c r="W89">
        <f t="shared" si="5"/>
        <v>0</v>
      </c>
      <c r="X89">
        <f t="shared" si="6"/>
        <v>0</v>
      </c>
      <c r="Y89" s="189">
        <f t="shared" si="7"/>
        <v>16061.430793157077</v>
      </c>
    </row>
    <row r="90" spans="2:25" x14ac:dyDescent="0.25">
      <c r="B90" s="141"/>
      <c r="C90">
        <v>51</v>
      </c>
      <c r="D90" s="56">
        <v>8545.1992819153711</v>
      </c>
      <c r="E90" s="56">
        <v>1861.211038980151</v>
      </c>
      <c r="F90"/>
      <c r="G90"/>
      <c r="H90"/>
      <c r="I90"/>
      <c r="J90"/>
      <c r="K90"/>
      <c r="L90" s="91"/>
      <c r="N90" s="90">
        <v>226</v>
      </c>
      <c r="O90" t="str">
        <f>_xlfn.XLOOKUP(N90,'Lease data'!$B$7:$B$616,'Lease data'!$E$7:$E$616)</f>
        <v>Y</v>
      </c>
      <c r="P90" t="str">
        <f>_xlfn.XLOOKUP(N90,'Lease data'!$B$7:$B$616,'Lease data'!$F$7:$F$616)</f>
        <v>N/A</v>
      </c>
      <c r="Q90" t="str">
        <f>_xlfn.XLOOKUP(N90,'Lease data'!$B$7:$B$616,'Lease data'!$K$7:$K$616)</f>
        <v>Low</v>
      </c>
      <c r="R90" s="189">
        <f>_xlfn.XLOOKUP(N90,'Lease data'!$B$7:$B$616,'Lease data'!$P$7:$P$616)</f>
        <v>1729.8994974874372</v>
      </c>
      <c r="T90" s="90">
        <f t="shared" si="5"/>
        <v>1</v>
      </c>
      <c r="U90">
        <f t="shared" si="5"/>
        <v>0</v>
      </c>
      <c r="V90">
        <f t="shared" si="5"/>
        <v>0</v>
      </c>
      <c r="W90">
        <f t="shared" si="5"/>
        <v>0</v>
      </c>
      <c r="X90">
        <f t="shared" si="6"/>
        <v>0</v>
      </c>
      <c r="Y90" s="189">
        <f t="shared" si="7"/>
        <v>1729.8994974874372</v>
      </c>
    </row>
    <row r="91" spans="2:25" x14ac:dyDescent="0.25">
      <c r="B91" s="141"/>
      <c r="C91">
        <v>52</v>
      </c>
      <c r="D91" s="56">
        <v>40160.632819127772</v>
      </c>
      <c r="E91" s="56">
        <v>-526.58676649619156</v>
      </c>
      <c r="F91"/>
      <c r="G91"/>
      <c r="H91"/>
      <c r="I91"/>
      <c r="J91"/>
      <c r="K91"/>
      <c r="L91" s="91"/>
      <c r="N91" s="90">
        <v>231</v>
      </c>
      <c r="O91" t="str">
        <f>_xlfn.XLOOKUP(N91,'Lease data'!$B$7:$B$616,'Lease data'!$E$7:$E$616)</f>
        <v>Y</v>
      </c>
      <c r="P91" t="str">
        <f>_xlfn.XLOOKUP(N91,'Lease data'!$B$7:$B$616,'Lease data'!$F$7:$F$616)</f>
        <v>N</v>
      </c>
      <c r="Q91" t="str">
        <f>_xlfn.XLOOKUP(N91,'Lease data'!$B$7:$B$616,'Lease data'!$K$7:$K$616)</f>
        <v>Low</v>
      </c>
      <c r="R91" s="189">
        <f>_xlfn.XLOOKUP(N91,'Lease data'!$B$7:$B$616,'Lease data'!$P$7:$P$616)</f>
        <v>2831.0032894736842</v>
      </c>
      <c r="T91" s="90">
        <f t="shared" si="5"/>
        <v>1</v>
      </c>
      <c r="U91">
        <f t="shared" si="5"/>
        <v>0</v>
      </c>
      <c r="V91">
        <f t="shared" si="5"/>
        <v>0</v>
      </c>
      <c r="W91">
        <f t="shared" si="5"/>
        <v>0</v>
      </c>
      <c r="X91">
        <f t="shared" si="6"/>
        <v>0</v>
      </c>
      <c r="Y91" s="189">
        <f t="shared" si="7"/>
        <v>2831.0032894736842</v>
      </c>
    </row>
    <row r="92" spans="2:25" x14ac:dyDescent="0.25">
      <c r="B92" s="141"/>
      <c r="C92">
        <v>53</v>
      </c>
      <c r="D92" s="56">
        <v>8545.1992819153711</v>
      </c>
      <c r="E92" s="56">
        <v>19633.041371350959</v>
      </c>
      <c r="F92"/>
      <c r="G92"/>
      <c r="H92"/>
      <c r="I92"/>
      <c r="J92"/>
      <c r="K92"/>
      <c r="L92" s="91"/>
      <c r="N92" s="90">
        <v>232</v>
      </c>
      <c r="O92" t="str">
        <f>_xlfn.XLOOKUP(N92,'Lease data'!$B$7:$B$616,'Lease data'!$E$7:$E$616)</f>
        <v>Y</v>
      </c>
      <c r="P92" t="str">
        <f>_xlfn.XLOOKUP(N92,'Lease data'!$B$7:$B$616,'Lease data'!$F$7:$F$616)</f>
        <v>Y</v>
      </c>
      <c r="Q92" t="str">
        <f>_xlfn.XLOOKUP(N92,'Lease data'!$B$7:$B$616,'Lease data'!$K$7:$K$616)</f>
        <v>Sydney</v>
      </c>
      <c r="R92" s="189">
        <f>_xlfn.XLOOKUP(N92,'Lease data'!$B$7:$B$616,'Lease data'!$P$7:$P$616)</f>
        <v>34367.720465890176</v>
      </c>
      <c r="T92" s="90">
        <f t="shared" si="5"/>
        <v>0</v>
      </c>
      <c r="U92">
        <f t="shared" si="5"/>
        <v>0</v>
      </c>
      <c r="V92">
        <f t="shared" si="5"/>
        <v>0</v>
      </c>
      <c r="W92">
        <f t="shared" si="5"/>
        <v>1</v>
      </c>
      <c r="X92">
        <f t="shared" si="6"/>
        <v>1</v>
      </c>
      <c r="Y92" s="189">
        <f t="shared" si="7"/>
        <v>34367.720465890176</v>
      </c>
    </row>
    <row r="93" spans="2:25" x14ac:dyDescent="0.25">
      <c r="B93" s="141"/>
      <c r="C93">
        <v>54</v>
      </c>
      <c r="D93" s="56">
        <v>40160.632819127772</v>
      </c>
      <c r="E93" s="56">
        <v>15972.90019623196</v>
      </c>
      <c r="F93"/>
      <c r="G93"/>
      <c r="H93"/>
      <c r="I93"/>
      <c r="J93"/>
      <c r="K93"/>
      <c r="L93" s="91"/>
      <c r="N93" s="90">
        <v>237</v>
      </c>
      <c r="O93" t="str">
        <f>_xlfn.XLOOKUP(N93,'Lease data'!$B$7:$B$616,'Lease data'!$E$7:$E$616)</f>
        <v>Y</v>
      </c>
      <c r="P93" t="str">
        <f>_xlfn.XLOOKUP(N93,'Lease data'!$B$7:$B$616,'Lease data'!$F$7:$F$616)</f>
        <v>N</v>
      </c>
      <c r="Q93" t="str">
        <f>_xlfn.XLOOKUP(N93,'Lease data'!$B$7:$B$616,'Lease data'!$K$7:$K$616)</f>
        <v>Low</v>
      </c>
      <c r="R93" s="189">
        <f>_xlfn.XLOOKUP(N93,'Lease data'!$B$7:$B$616,'Lease data'!$P$7:$P$616)</f>
        <v>30437.056258223685</v>
      </c>
      <c r="T93" s="90">
        <f t="shared" si="5"/>
        <v>1</v>
      </c>
      <c r="U93">
        <f t="shared" si="5"/>
        <v>0</v>
      </c>
      <c r="V93">
        <f t="shared" si="5"/>
        <v>0</v>
      </c>
      <c r="W93">
        <f t="shared" si="5"/>
        <v>0</v>
      </c>
      <c r="X93">
        <f t="shared" si="6"/>
        <v>0</v>
      </c>
      <c r="Y93" s="189">
        <f t="shared" si="7"/>
        <v>30437.056258223685</v>
      </c>
    </row>
    <row r="94" spans="2:25" x14ac:dyDescent="0.25">
      <c r="B94" s="141"/>
      <c r="C94">
        <v>55</v>
      </c>
      <c r="D94" s="56">
        <v>33977.340459450694</v>
      </c>
      <c r="E94" s="56">
        <v>-5921.7037811595037</v>
      </c>
      <c r="F94"/>
      <c r="G94"/>
      <c r="H94"/>
      <c r="I94"/>
      <c r="J94"/>
      <c r="K94"/>
      <c r="L94" s="91"/>
      <c r="N94" s="90">
        <v>239</v>
      </c>
      <c r="O94" t="str">
        <f>_xlfn.XLOOKUP(N94,'Lease data'!$B$7:$B$616,'Lease data'!$E$7:$E$616)</f>
        <v>Y</v>
      </c>
      <c r="P94" t="str">
        <f>_xlfn.XLOOKUP(N94,'Lease data'!$B$7:$B$616,'Lease data'!$F$7:$F$616)</f>
        <v>N/A</v>
      </c>
      <c r="Q94" t="str">
        <f>_xlfn.XLOOKUP(N94,'Lease data'!$B$7:$B$616,'Lease data'!$K$7:$K$616)</f>
        <v>Low</v>
      </c>
      <c r="R94" s="189">
        <f>_xlfn.XLOOKUP(N94,'Lease data'!$B$7:$B$616,'Lease data'!$P$7:$P$616)</f>
        <v>22719.099661016946</v>
      </c>
      <c r="T94" s="90">
        <f t="shared" ref="T94:W113" si="8">IF($Q94=T$13,1,0)</f>
        <v>1</v>
      </c>
      <c r="U94">
        <f t="shared" si="8"/>
        <v>0</v>
      </c>
      <c r="V94">
        <f t="shared" si="8"/>
        <v>0</v>
      </c>
      <c r="W94">
        <f t="shared" si="8"/>
        <v>0</v>
      </c>
      <c r="X94">
        <f t="shared" si="6"/>
        <v>0</v>
      </c>
      <c r="Y94" s="189">
        <f t="shared" si="7"/>
        <v>22719.099661016946</v>
      </c>
    </row>
    <row r="95" spans="2:25" x14ac:dyDescent="0.25">
      <c r="B95" s="141"/>
      <c r="C95">
        <v>56</v>
      </c>
      <c r="D95" s="56">
        <v>8545.1992819153711</v>
      </c>
      <c r="E95" s="56">
        <v>-6776.7917476687962</v>
      </c>
      <c r="F95"/>
      <c r="G95"/>
      <c r="H95"/>
      <c r="I95"/>
      <c r="J95"/>
      <c r="K95"/>
      <c r="L95" s="91"/>
      <c r="N95" s="90">
        <v>240</v>
      </c>
      <c r="O95" t="str">
        <f>_xlfn.XLOOKUP(N95,'Lease data'!$B$7:$B$616,'Lease data'!$E$7:$E$616)</f>
        <v>Y</v>
      </c>
      <c r="P95" t="str">
        <f>_xlfn.XLOOKUP(N95,'Lease data'!$B$7:$B$616,'Lease data'!$F$7:$F$616)</f>
        <v>N/A</v>
      </c>
      <c r="Q95" t="str">
        <f>_xlfn.XLOOKUP(N95,'Lease data'!$B$7:$B$616,'Lease data'!$K$7:$K$616)</f>
        <v>Low</v>
      </c>
      <c r="R95" s="189">
        <f>_xlfn.XLOOKUP(N95,'Lease data'!$B$7:$B$616,'Lease data'!$P$7:$P$616)</f>
        <v>2035.0828372434012</v>
      </c>
      <c r="T95" s="90">
        <f t="shared" si="8"/>
        <v>1</v>
      </c>
      <c r="U95">
        <f t="shared" si="8"/>
        <v>0</v>
      </c>
      <c r="V95">
        <f t="shared" si="8"/>
        <v>0</v>
      </c>
      <c r="W95">
        <f t="shared" si="8"/>
        <v>0</v>
      </c>
      <c r="X95">
        <f t="shared" si="6"/>
        <v>0</v>
      </c>
      <c r="Y95" s="189">
        <f t="shared" si="7"/>
        <v>2035.0828372434012</v>
      </c>
    </row>
    <row r="96" spans="2:25" x14ac:dyDescent="0.25">
      <c r="B96" s="141"/>
      <c r="C96">
        <v>57</v>
      </c>
      <c r="D96" s="56">
        <v>36339.65836985498</v>
      </c>
      <c r="E96" s="56">
        <v>11160.34163014502</v>
      </c>
      <c r="F96"/>
      <c r="G96"/>
      <c r="H96"/>
      <c r="I96"/>
      <c r="J96"/>
      <c r="K96"/>
      <c r="L96" s="91"/>
      <c r="N96" s="90">
        <v>244</v>
      </c>
      <c r="O96" t="str">
        <f>_xlfn.XLOOKUP(N96,'Lease data'!$B$7:$B$616,'Lease data'!$E$7:$E$616)</f>
        <v>Y</v>
      </c>
      <c r="P96" t="str">
        <f>_xlfn.XLOOKUP(N96,'Lease data'!$B$7:$B$616,'Lease data'!$F$7:$F$616)</f>
        <v>N/A</v>
      </c>
      <c r="Q96" t="str">
        <f>_xlfn.XLOOKUP(N96,'Lease data'!$B$7:$B$616,'Lease data'!$K$7:$K$616)</f>
        <v>Medium</v>
      </c>
      <c r="R96" s="189">
        <f>_xlfn.XLOOKUP(N96,'Lease data'!$B$7:$B$616,'Lease data'!$P$7:$P$616)</f>
        <v>11288.455831946754</v>
      </c>
      <c r="T96" s="90">
        <f t="shared" si="8"/>
        <v>0</v>
      </c>
      <c r="U96">
        <f t="shared" si="8"/>
        <v>1</v>
      </c>
      <c r="V96">
        <f t="shared" si="8"/>
        <v>0</v>
      </c>
      <c r="W96">
        <f t="shared" si="8"/>
        <v>0</v>
      </c>
      <c r="X96">
        <f t="shared" si="6"/>
        <v>0</v>
      </c>
      <c r="Y96" s="189">
        <f t="shared" si="7"/>
        <v>11288.455831946754</v>
      </c>
    </row>
    <row r="97" spans="2:25" x14ac:dyDescent="0.25">
      <c r="B97" s="141"/>
      <c r="C97">
        <v>58</v>
      </c>
      <c r="D97" s="56">
        <v>8545.1992819153711</v>
      </c>
      <c r="E97" s="56">
        <v>8501.107739857569</v>
      </c>
      <c r="F97"/>
      <c r="G97"/>
      <c r="H97"/>
      <c r="I97"/>
      <c r="J97"/>
      <c r="K97"/>
      <c r="L97" s="91"/>
      <c r="N97" s="90">
        <v>249</v>
      </c>
      <c r="O97" t="str">
        <f>_xlfn.XLOOKUP(N97,'Lease data'!$B$7:$B$616,'Lease data'!$E$7:$E$616)</f>
        <v>Y</v>
      </c>
      <c r="P97" t="str">
        <f>_xlfn.XLOOKUP(N97,'Lease data'!$B$7:$B$616,'Lease data'!$F$7:$F$616)</f>
        <v>N/A</v>
      </c>
      <c r="Q97" t="str">
        <f>_xlfn.XLOOKUP(N97,'Lease data'!$B$7:$B$616,'Lease data'!$K$7:$K$616)</f>
        <v>Low</v>
      </c>
      <c r="R97" s="189">
        <f>_xlfn.XLOOKUP(N97,'Lease data'!$B$7:$B$616,'Lease data'!$P$7:$P$616)</f>
        <v>8734.7014925373114</v>
      </c>
      <c r="T97" s="90">
        <f t="shared" si="8"/>
        <v>1</v>
      </c>
      <c r="U97">
        <f t="shared" si="8"/>
        <v>0</v>
      </c>
      <c r="V97">
        <f t="shared" si="8"/>
        <v>0</v>
      </c>
      <c r="W97">
        <f t="shared" si="8"/>
        <v>0</v>
      </c>
      <c r="X97">
        <f t="shared" si="6"/>
        <v>0</v>
      </c>
      <c r="Y97" s="189">
        <f t="shared" si="7"/>
        <v>8734.7014925373114</v>
      </c>
    </row>
    <row r="98" spans="2:25" x14ac:dyDescent="0.25">
      <c r="B98" s="141"/>
      <c r="C98">
        <v>59</v>
      </c>
      <c r="D98" s="56">
        <v>8545.1992819153711</v>
      </c>
      <c r="E98" s="56">
        <v>-3465.4167043497382</v>
      </c>
      <c r="F98"/>
      <c r="G98"/>
      <c r="H98"/>
      <c r="I98"/>
      <c r="J98"/>
      <c r="K98"/>
      <c r="L98" s="91"/>
      <c r="N98" s="90">
        <v>256</v>
      </c>
      <c r="O98" t="str">
        <f>_xlfn.XLOOKUP(N98,'Lease data'!$B$7:$B$616,'Lease data'!$E$7:$E$616)</f>
        <v>Y</v>
      </c>
      <c r="P98" t="str">
        <f>_xlfn.XLOOKUP(N98,'Lease data'!$B$7:$B$616,'Lease data'!$F$7:$F$616)</f>
        <v>N/A</v>
      </c>
      <c r="Q98" t="str">
        <f>_xlfn.XLOOKUP(N98,'Lease data'!$B$7:$B$616,'Lease data'!$K$7:$K$616)</f>
        <v>Medium</v>
      </c>
      <c r="R98" s="189">
        <f>_xlfn.XLOOKUP(N98,'Lease data'!$B$7:$B$616,'Lease data'!$P$7:$P$616)</f>
        <v>18103.970962025316</v>
      </c>
      <c r="T98" s="90">
        <f t="shared" si="8"/>
        <v>0</v>
      </c>
      <c r="U98">
        <f t="shared" si="8"/>
        <v>1</v>
      </c>
      <c r="V98">
        <f t="shared" si="8"/>
        <v>0</v>
      </c>
      <c r="W98">
        <f t="shared" si="8"/>
        <v>0</v>
      </c>
      <c r="X98">
        <f t="shared" si="6"/>
        <v>0</v>
      </c>
      <c r="Y98" s="189">
        <f t="shared" si="7"/>
        <v>18103.970962025316</v>
      </c>
    </row>
    <row r="99" spans="2:25" x14ac:dyDescent="0.25">
      <c r="B99" s="141"/>
      <c r="C99">
        <v>60</v>
      </c>
      <c r="D99" s="56">
        <v>8545.1992819153711</v>
      </c>
      <c r="E99" s="56">
        <v>1816.489029772938</v>
      </c>
      <c r="F99"/>
      <c r="G99"/>
      <c r="H99"/>
      <c r="I99"/>
      <c r="J99"/>
      <c r="K99"/>
      <c r="L99" s="91"/>
      <c r="N99" s="90">
        <v>257</v>
      </c>
      <c r="O99" t="str">
        <f>_xlfn.XLOOKUP(N99,'Lease data'!$B$7:$B$616,'Lease data'!$E$7:$E$616)</f>
        <v>Y</v>
      </c>
      <c r="P99" t="str">
        <f>_xlfn.XLOOKUP(N99,'Lease data'!$B$7:$B$616,'Lease data'!$F$7:$F$616)</f>
        <v>N/A</v>
      </c>
      <c r="Q99" t="str">
        <f>_xlfn.XLOOKUP(N99,'Lease data'!$B$7:$B$616,'Lease data'!$K$7:$K$616)</f>
        <v>Low</v>
      </c>
      <c r="R99" s="189">
        <f>_xlfn.XLOOKUP(N99,'Lease data'!$B$7:$B$616,'Lease data'!$P$7:$P$616)</f>
        <v>13955.658311688308</v>
      </c>
      <c r="T99" s="90">
        <f t="shared" si="8"/>
        <v>1</v>
      </c>
      <c r="U99">
        <f t="shared" si="8"/>
        <v>0</v>
      </c>
      <c r="V99">
        <f t="shared" si="8"/>
        <v>0</v>
      </c>
      <c r="W99">
        <f t="shared" si="8"/>
        <v>0</v>
      </c>
      <c r="X99">
        <f t="shared" si="6"/>
        <v>0</v>
      </c>
      <c r="Y99" s="189">
        <f t="shared" si="7"/>
        <v>13955.658311688308</v>
      </c>
    </row>
    <row r="100" spans="2:25" x14ac:dyDescent="0.25">
      <c r="B100" s="141"/>
      <c r="C100">
        <v>61</v>
      </c>
      <c r="D100" s="56">
        <v>30156.366010177902</v>
      </c>
      <c r="E100" s="56">
        <v>5077.423108466166</v>
      </c>
      <c r="F100"/>
      <c r="G100"/>
      <c r="H100"/>
      <c r="I100"/>
      <c r="J100"/>
      <c r="K100"/>
      <c r="L100" s="91"/>
      <c r="N100" s="90">
        <v>259</v>
      </c>
      <c r="O100" t="str">
        <f>_xlfn.XLOOKUP(N100,'Lease data'!$B$7:$B$616,'Lease data'!$E$7:$E$616)</f>
        <v>Y</v>
      </c>
      <c r="P100" t="str">
        <f>_xlfn.XLOOKUP(N100,'Lease data'!$B$7:$B$616,'Lease data'!$F$7:$F$616)</f>
        <v>N/A</v>
      </c>
      <c r="Q100" t="str">
        <f>_xlfn.XLOOKUP(N100,'Lease data'!$B$7:$B$616,'Lease data'!$K$7:$K$616)</f>
        <v>Low</v>
      </c>
      <c r="R100" s="189">
        <f>_xlfn.XLOOKUP(N100,'Lease data'!$B$7:$B$616,'Lease data'!$P$7:$P$616)</f>
        <v>5353.8102643856919</v>
      </c>
      <c r="T100" s="90">
        <f t="shared" si="8"/>
        <v>1</v>
      </c>
      <c r="U100">
        <f t="shared" si="8"/>
        <v>0</v>
      </c>
      <c r="V100">
        <f t="shared" si="8"/>
        <v>0</v>
      </c>
      <c r="W100">
        <f t="shared" si="8"/>
        <v>0</v>
      </c>
      <c r="X100">
        <f t="shared" si="6"/>
        <v>0</v>
      </c>
      <c r="Y100" s="189">
        <f t="shared" si="7"/>
        <v>5353.8102643856919</v>
      </c>
    </row>
    <row r="101" spans="2:25" x14ac:dyDescent="0.25">
      <c r="B101" s="141"/>
      <c r="C101">
        <v>62</v>
      </c>
      <c r="D101" s="56">
        <v>8545.1992819153711</v>
      </c>
      <c r="E101" s="56">
        <v>-1865.7216699750734</v>
      </c>
      <c r="F101"/>
      <c r="G101"/>
      <c r="H101"/>
      <c r="I101"/>
      <c r="J101"/>
      <c r="K101"/>
      <c r="L101" s="91"/>
      <c r="N101" s="90">
        <v>260</v>
      </c>
      <c r="O101" t="str">
        <f>_xlfn.XLOOKUP(N101,'Lease data'!$B$7:$B$616,'Lease data'!$E$7:$E$616)</f>
        <v>Y</v>
      </c>
      <c r="P101" t="str">
        <f>_xlfn.XLOOKUP(N101,'Lease data'!$B$7:$B$616,'Lease data'!$F$7:$F$616)</f>
        <v>N/A</v>
      </c>
      <c r="Q101" t="str">
        <f>_xlfn.XLOOKUP(N101,'Lease data'!$B$7:$B$616,'Lease data'!$K$7:$K$616)</f>
        <v>Low</v>
      </c>
      <c r="R101" s="189">
        <f>_xlfn.XLOOKUP(N101,'Lease data'!$B$7:$B$616,'Lease data'!$P$7:$P$616)</f>
        <v>1027.6119402985073</v>
      </c>
      <c r="T101" s="90">
        <f t="shared" si="8"/>
        <v>1</v>
      </c>
      <c r="U101">
        <f t="shared" si="8"/>
        <v>0</v>
      </c>
      <c r="V101">
        <f t="shared" si="8"/>
        <v>0</v>
      </c>
      <c r="W101">
        <f t="shared" si="8"/>
        <v>0</v>
      </c>
      <c r="X101">
        <f t="shared" si="6"/>
        <v>0</v>
      </c>
      <c r="Y101" s="189">
        <f t="shared" si="7"/>
        <v>1027.6119402985073</v>
      </c>
    </row>
    <row r="102" spans="2:25" x14ac:dyDescent="0.25">
      <c r="B102" s="141"/>
      <c r="C102">
        <v>63</v>
      </c>
      <c r="D102" s="56">
        <v>17011.93950967709</v>
      </c>
      <c r="E102" s="56">
        <v>366.35728659040615</v>
      </c>
      <c r="F102"/>
      <c r="G102"/>
      <c r="H102"/>
      <c r="I102"/>
      <c r="J102"/>
      <c r="K102"/>
      <c r="L102" s="91"/>
      <c r="N102" s="90">
        <v>261</v>
      </c>
      <c r="O102" t="str">
        <f>_xlfn.XLOOKUP(N102,'Lease data'!$B$7:$B$616,'Lease data'!$E$7:$E$616)</f>
        <v>Y</v>
      </c>
      <c r="P102" t="str">
        <f>_xlfn.XLOOKUP(N102,'Lease data'!$B$7:$B$616,'Lease data'!$F$7:$F$616)</f>
        <v>N/A</v>
      </c>
      <c r="Q102" t="str">
        <f>_xlfn.XLOOKUP(N102,'Lease data'!$B$7:$B$616,'Lease data'!$K$7:$K$616)</f>
        <v>Low</v>
      </c>
      <c r="R102" s="189">
        <f>_xlfn.XLOOKUP(N102,'Lease data'!$B$7:$B$616,'Lease data'!$P$7:$P$616)</f>
        <v>2957.7565632458231</v>
      </c>
      <c r="T102" s="90">
        <f t="shared" si="8"/>
        <v>1</v>
      </c>
      <c r="U102">
        <f t="shared" si="8"/>
        <v>0</v>
      </c>
      <c r="V102">
        <f t="shared" si="8"/>
        <v>0</v>
      </c>
      <c r="W102">
        <f t="shared" si="8"/>
        <v>0</v>
      </c>
      <c r="X102">
        <f t="shared" si="6"/>
        <v>0</v>
      </c>
      <c r="Y102" s="189">
        <f t="shared" si="7"/>
        <v>2957.7565632458231</v>
      </c>
    </row>
    <row r="103" spans="2:25" x14ac:dyDescent="0.25">
      <c r="B103" s="141"/>
      <c r="C103">
        <v>64</v>
      </c>
      <c r="D103" s="56">
        <v>17011.93950967709</v>
      </c>
      <c r="E103" s="56">
        <v>3864.0887989541225</v>
      </c>
      <c r="F103"/>
      <c r="G103"/>
      <c r="H103"/>
      <c r="I103"/>
      <c r="J103"/>
      <c r="K103"/>
      <c r="L103" s="91"/>
      <c r="N103" s="90">
        <v>263</v>
      </c>
      <c r="O103" t="str">
        <f>_xlfn.XLOOKUP(N103,'Lease data'!$B$7:$B$616,'Lease data'!$E$7:$E$616)</f>
        <v>Y</v>
      </c>
      <c r="P103" t="str">
        <f>_xlfn.XLOOKUP(N103,'Lease data'!$B$7:$B$616,'Lease data'!$F$7:$F$616)</f>
        <v>N/A</v>
      </c>
      <c r="Q103" t="str">
        <f>_xlfn.XLOOKUP(N103,'Lease data'!$B$7:$B$616,'Lease data'!$K$7:$K$616)</f>
        <v>Low</v>
      </c>
      <c r="R103" s="189">
        <f>_xlfn.XLOOKUP(N103,'Lease data'!$B$7:$B$616,'Lease data'!$P$7:$P$616)</f>
        <v>7782.5923134890736</v>
      </c>
      <c r="T103" s="90">
        <f t="shared" si="8"/>
        <v>1</v>
      </c>
      <c r="U103">
        <f t="shared" si="8"/>
        <v>0</v>
      </c>
      <c r="V103">
        <f t="shared" si="8"/>
        <v>0</v>
      </c>
      <c r="W103">
        <f t="shared" si="8"/>
        <v>0</v>
      </c>
      <c r="X103">
        <f t="shared" si="6"/>
        <v>0</v>
      </c>
      <c r="Y103" s="189">
        <f t="shared" si="7"/>
        <v>7782.5923134890736</v>
      </c>
    </row>
    <row r="104" spans="2:25" x14ac:dyDescent="0.25">
      <c r="B104" s="141"/>
      <c r="C104">
        <v>65</v>
      </c>
      <c r="D104" s="56">
        <v>8545.1992819153711</v>
      </c>
      <c r="E104" s="56">
        <v>450.27810501930253</v>
      </c>
      <c r="F104"/>
      <c r="G104"/>
      <c r="H104"/>
      <c r="I104"/>
      <c r="J104"/>
      <c r="K104"/>
      <c r="L104" s="91"/>
      <c r="N104" s="90">
        <v>265</v>
      </c>
      <c r="O104" t="str">
        <f>_xlfn.XLOOKUP(N104,'Lease data'!$B$7:$B$616,'Lease data'!$E$7:$E$616)</f>
        <v>Y</v>
      </c>
      <c r="P104" t="str">
        <f>_xlfn.XLOOKUP(N104,'Lease data'!$B$7:$B$616,'Lease data'!$F$7:$F$616)</f>
        <v>N/A</v>
      </c>
      <c r="Q104" t="str">
        <f>_xlfn.XLOOKUP(N104,'Lease data'!$B$7:$B$616,'Lease data'!$K$7:$K$616)</f>
        <v>Low</v>
      </c>
      <c r="R104" s="189">
        <f>_xlfn.XLOOKUP(N104,'Lease data'!$B$7:$B$616,'Lease data'!$P$7:$P$616)</f>
        <v>5885.4520065789466</v>
      </c>
      <c r="T104" s="90">
        <f t="shared" si="8"/>
        <v>1</v>
      </c>
      <c r="U104">
        <f t="shared" si="8"/>
        <v>0</v>
      </c>
      <c r="V104">
        <f t="shared" si="8"/>
        <v>0</v>
      </c>
      <c r="W104">
        <f t="shared" si="8"/>
        <v>0</v>
      </c>
      <c r="X104">
        <f t="shared" si="6"/>
        <v>0</v>
      </c>
      <c r="Y104" s="189">
        <f t="shared" si="7"/>
        <v>5885.4520065789466</v>
      </c>
    </row>
    <row r="105" spans="2:25" x14ac:dyDescent="0.25">
      <c r="B105" s="141"/>
      <c r="C105">
        <v>66</v>
      </c>
      <c r="D105" s="56">
        <v>33977.340459450694</v>
      </c>
      <c r="E105" s="56">
        <v>-10211.416872121925</v>
      </c>
      <c r="F105"/>
      <c r="G105"/>
      <c r="H105"/>
      <c r="I105"/>
      <c r="J105"/>
      <c r="K105"/>
      <c r="L105" s="91"/>
      <c r="N105" s="90">
        <v>266</v>
      </c>
      <c r="O105" t="str">
        <f>_xlfn.XLOOKUP(N105,'Lease data'!$B$7:$B$616,'Lease data'!$E$7:$E$616)</f>
        <v>Y</v>
      </c>
      <c r="P105" t="str">
        <f>_xlfn.XLOOKUP(N105,'Lease data'!$B$7:$B$616,'Lease data'!$F$7:$F$616)</f>
        <v>N/A</v>
      </c>
      <c r="Q105" t="str">
        <f>_xlfn.XLOOKUP(N105,'Lease data'!$B$7:$B$616,'Lease data'!$K$7:$K$616)</f>
        <v>Low</v>
      </c>
      <c r="R105" s="189">
        <f>_xlfn.XLOOKUP(N105,'Lease data'!$B$7:$B$616,'Lease data'!$P$7:$P$616)</f>
        <v>6157.4005007363749</v>
      </c>
      <c r="T105" s="90">
        <f t="shared" si="8"/>
        <v>1</v>
      </c>
      <c r="U105">
        <f t="shared" si="8"/>
        <v>0</v>
      </c>
      <c r="V105">
        <f t="shared" si="8"/>
        <v>0</v>
      </c>
      <c r="W105">
        <f t="shared" si="8"/>
        <v>0</v>
      </c>
      <c r="X105">
        <f t="shared" si="6"/>
        <v>0</v>
      </c>
      <c r="Y105" s="189">
        <f t="shared" si="7"/>
        <v>6157.4005007363749</v>
      </c>
    </row>
    <row r="106" spans="2:25" x14ac:dyDescent="0.25">
      <c r="B106" s="141"/>
      <c r="C106">
        <v>67</v>
      </c>
      <c r="D106" s="56">
        <v>30156.366010177902</v>
      </c>
      <c r="E106" s="56">
        <v>6233.6830067712435</v>
      </c>
      <c r="F106"/>
      <c r="G106"/>
      <c r="H106"/>
      <c r="I106"/>
      <c r="J106"/>
      <c r="K106"/>
      <c r="L106" s="91"/>
      <c r="N106" s="90">
        <v>267</v>
      </c>
      <c r="O106" t="str">
        <f>_xlfn.XLOOKUP(N106,'Lease data'!$B$7:$B$616,'Lease data'!$E$7:$E$616)</f>
        <v>Y</v>
      </c>
      <c r="P106" t="str">
        <f>_xlfn.XLOOKUP(N106,'Lease data'!$B$7:$B$616,'Lease data'!$F$7:$F$616)</f>
        <v>N</v>
      </c>
      <c r="Q106" t="str">
        <f>_xlfn.XLOOKUP(N106,'Lease data'!$B$7:$B$616,'Lease data'!$K$7:$K$616)</f>
        <v>Low</v>
      </c>
      <c r="R106" s="189">
        <f>_xlfn.XLOOKUP(N106,'Lease data'!$B$7:$B$616,'Lease data'!$P$7:$P$616)</f>
        <v>9403.9467083946965</v>
      </c>
      <c r="T106" s="90">
        <f t="shared" si="8"/>
        <v>1</v>
      </c>
      <c r="U106">
        <f t="shared" si="8"/>
        <v>0</v>
      </c>
      <c r="V106">
        <f t="shared" si="8"/>
        <v>0</v>
      </c>
      <c r="W106">
        <f t="shared" si="8"/>
        <v>0</v>
      </c>
      <c r="X106">
        <f t="shared" si="6"/>
        <v>0</v>
      </c>
      <c r="Y106" s="189">
        <f t="shared" si="7"/>
        <v>9403.9467083946965</v>
      </c>
    </row>
    <row r="107" spans="2:25" x14ac:dyDescent="0.25">
      <c r="B107" s="141"/>
      <c r="C107">
        <v>68</v>
      </c>
      <c r="D107" s="56">
        <v>40160.632819127772</v>
      </c>
      <c r="E107" s="56">
        <v>-16636.396590314216</v>
      </c>
      <c r="F107"/>
      <c r="G107"/>
      <c r="H107"/>
      <c r="I107"/>
      <c r="J107"/>
      <c r="K107"/>
      <c r="L107" s="91"/>
      <c r="N107" s="90">
        <v>269</v>
      </c>
      <c r="O107" t="str">
        <f>_xlfn.XLOOKUP(N107,'Lease data'!$B$7:$B$616,'Lease data'!$E$7:$E$616)</f>
        <v>Y</v>
      </c>
      <c r="P107" t="str">
        <f>_xlfn.XLOOKUP(N107,'Lease data'!$B$7:$B$616,'Lease data'!$F$7:$F$616)</f>
        <v>N</v>
      </c>
      <c r="Q107" t="str">
        <f>_xlfn.XLOOKUP(N107,'Lease data'!$B$7:$B$616,'Lease data'!$K$7:$K$616)</f>
        <v>Sydney</v>
      </c>
      <c r="R107" s="189">
        <f>_xlfn.XLOOKUP(N107,'Lease data'!$B$7:$B$616,'Lease data'!$P$7:$P$616)</f>
        <v>77076.67124105012</v>
      </c>
      <c r="T107" s="90">
        <f t="shared" si="8"/>
        <v>0</v>
      </c>
      <c r="U107">
        <f t="shared" si="8"/>
        <v>0</v>
      </c>
      <c r="V107">
        <f t="shared" si="8"/>
        <v>0</v>
      </c>
      <c r="W107">
        <f t="shared" si="8"/>
        <v>1</v>
      </c>
      <c r="X107">
        <f t="shared" si="6"/>
        <v>0</v>
      </c>
      <c r="Y107" s="189">
        <f t="shared" si="7"/>
        <v>77076.67124105012</v>
      </c>
    </row>
    <row r="108" spans="2:25" x14ac:dyDescent="0.25">
      <c r="B108" s="141"/>
      <c r="C108">
        <v>69</v>
      </c>
      <c r="D108" s="56">
        <v>17011.93950967709</v>
      </c>
      <c r="E108" s="56">
        <v>-7320.1830633318314</v>
      </c>
      <c r="F108"/>
      <c r="G108"/>
      <c r="H108"/>
      <c r="I108"/>
      <c r="J108"/>
      <c r="K108"/>
      <c r="L108" s="91"/>
      <c r="N108" s="90">
        <v>271</v>
      </c>
      <c r="O108" t="str">
        <f>_xlfn.XLOOKUP(N108,'Lease data'!$B$7:$B$616,'Lease data'!$E$7:$E$616)</f>
        <v>Y</v>
      </c>
      <c r="P108" t="str">
        <f>_xlfn.XLOOKUP(N108,'Lease data'!$B$7:$B$616,'Lease data'!$F$7:$F$616)</f>
        <v>N/A</v>
      </c>
      <c r="Q108" t="str">
        <f>_xlfn.XLOOKUP(N108,'Lease data'!$B$7:$B$616,'Lease data'!$K$7:$K$616)</f>
        <v>Low</v>
      </c>
      <c r="R108" s="189">
        <f>_xlfn.XLOOKUP(N108,'Lease data'!$B$7:$B$616,'Lease data'!$P$7:$P$616)</f>
        <v>2103.8961038961033</v>
      </c>
      <c r="T108" s="90">
        <f t="shared" si="8"/>
        <v>1</v>
      </c>
      <c r="U108">
        <f t="shared" si="8"/>
        <v>0</v>
      </c>
      <c r="V108">
        <f t="shared" si="8"/>
        <v>0</v>
      </c>
      <c r="W108">
        <f t="shared" si="8"/>
        <v>0</v>
      </c>
      <c r="X108">
        <f t="shared" si="6"/>
        <v>0</v>
      </c>
      <c r="Y108" s="189">
        <f t="shared" si="7"/>
        <v>2103.8961038961033</v>
      </c>
    </row>
    <row r="109" spans="2:25" x14ac:dyDescent="0.25">
      <c r="B109" s="141"/>
      <c r="C109">
        <v>70</v>
      </c>
      <c r="D109" s="56">
        <v>40160.632819127772</v>
      </c>
      <c r="E109" s="56">
        <v>2975.0164810277493</v>
      </c>
      <c r="F109"/>
      <c r="G109"/>
      <c r="H109"/>
      <c r="I109"/>
      <c r="J109"/>
      <c r="K109"/>
      <c r="L109" s="91"/>
      <c r="N109" s="90">
        <v>275</v>
      </c>
      <c r="O109" t="str">
        <f>_xlfn.XLOOKUP(N109,'Lease data'!$B$7:$B$616,'Lease data'!$E$7:$E$616)</f>
        <v>Y</v>
      </c>
      <c r="P109" t="str">
        <f>_xlfn.XLOOKUP(N109,'Lease data'!$B$7:$B$616,'Lease data'!$F$7:$F$616)</f>
        <v>N/A</v>
      </c>
      <c r="Q109" t="str">
        <f>_xlfn.XLOOKUP(N109,'Lease data'!$B$7:$B$616,'Lease data'!$K$7:$K$616)</f>
        <v>Low</v>
      </c>
      <c r="R109" s="189">
        <f>_xlfn.XLOOKUP(N109,'Lease data'!$B$7:$B$616,'Lease data'!$P$7:$P$616)</f>
        <v>18293.305852869842</v>
      </c>
      <c r="T109" s="90">
        <f t="shared" si="8"/>
        <v>1</v>
      </c>
      <c r="U109">
        <f t="shared" si="8"/>
        <v>0</v>
      </c>
      <c r="V109">
        <f t="shared" si="8"/>
        <v>0</v>
      </c>
      <c r="W109">
        <f t="shared" si="8"/>
        <v>0</v>
      </c>
      <c r="X109">
        <f t="shared" si="6"/>
        <v>0</v>
      </c>
      <c r="Y109" s="189">
        <f t="shared" si="7"/>
        <v>18293.305852869842</v>
      </c>
    </row>
    <row r="110" spans="2:25" x14ac:dyDescent="0.25">
      <c r="B110" s="141"/>
      <c r="C110">
        <v>71</v>
      </c>
      <c r="D110" s="56">
        <v>17011.93950967709</v>
      </c>
      <c r="E110" s="56">
        <v>2679.5115347308056</v>
      </c>
      <c r="F110"/>
      <c r="G110"/>
      <c r="H110"/>
      <c r="I110"/>
      <c r="J110"/>
      <c r="K110"/>
      <c r="L110" s="91"/>
      <c r="N110" s="90">
        <v>276</v>
      </c>
      <c r="O110" t="str">
        <f>_xlfn.XLOOKUP(N110,'Lease data'!$B$7:$B$616,'Lease data'!$E$7:$E$616)</f>
        <v>Y</v>
      </c>
      <c r="P110" t="str">
        <f>_xlfn.XLOOKUP(N110,'Lease data'!$B$7:$B$616,'Lease data'!$F$7:$F$616)</f>
        <v>N/A</v>
      </c>
      <c r="Q110" t="str">
        <f>_xlfn.XLOOKUP(N110,'Lease data'!$B$7:$B$616,'Lease data'!$K$7:$K$616)</f>
        <v>Low</v>
      </c>
      <c r="R110" s="189">
        <f>_xlfn.XLOOKUP(N110,'Lease data'!$B$7:$B$616,'Lease data'!$P$7:$P$616)</f>
        <v>3001.3077593722755</v>
      </c>
      <c r="T110" s="90">
        <f t="shared" si="8"/>
        <v>1</v>
      </c>
      <c r="U110">
        <f t="shared" si="8"/>
        <v>0</v>
      </c>
      <c r="V110">
        <f t="shared" si="8"/>
        <v>0</v>
      </c>
      <c r="W110">
        <f t="shared" si="8"/>
        <v>0</v>
      </c>
      <c r="X110">
        <f t="shared" si="6"/>
        <v>0</v>
      </c>
      <c r="Y110" s="189">
        <f t="shared" si="7"/>
        <v>3001.3077593722755</v>
      </c>
    </row>
    <row r="111" spans="2:25" x14ac:dyDescent="0.25">
      <c r="B111" s="141"/>
      <c r="C111">
        <v>72</v>
      </c>
      <c r="D111" s="56">
        <v>33977.340459450694</v>
      </c>
      <c r="E111" s="56">
        <v>-15609.869920067133</v>
      </c>
      <c r="F111"/>
      <c r="G111"/>
      <c r="H111"/>
      <c r="I111"/>
      <c r="J111"/>
      <c r="K111"/>
      <c r="L111" s="91"/>
      <c r="N111" s="90">
        <v>277</v>
      </c>
      <c r="O111" t="str">
        <f>_xlfn.XLOOKUP(N111,'Lease data'!$B$7:$B$616,'Lease data'!$E$7:$E$616)</f>
        <v>Y</v>
      </c>
      <c r="P111" t="str">
        <f>_xlfn.XLOOKUP(N111,'Lease data'!$B$7:$B$616,'Lease data'!$F$7:$F$616)</f>
        <v>N/A</v>
      </c>
      <c r="Q111" t="str">
        <f>_xlfn.XLOOKUP(N111,'Lease data'!$B$7:$B$616,'Lease data'!$K$7:$K$616)</f>
        <v>Low</v>
      </c>
      <c r="R111" s="189">
        <f>_xlfn.XLOOKUP(N111,'Lease data'!$B$7:$B$616,'Lease data'!$P$7:$P$616)</f>
        <v>954.9737185929647</v>
      </c>
      <c r="T111" s="90">
        <f t="shared" si="8"/>
        <v>1</v>
      </c>
      <c r="U111">
        <f t="shared" si="8"/>
        <v>0</v>
      </c>
      <c r="V111">
        <f t="shared" si="8"/>
        <v>0</v>
      </c>
      <c r="W111">
        <f t="shared" si="8"/>
        <v>0</v>
      </c>
      <c r="X111">
        <f t="shared" si="6"/>
        <v>0</v>
      </c>
      <c r="Y111" s="189">
        <f t="shared" si="7"/>
        <v>954.9737185929647</v>
      </c>
    </row>
    <row r="112" spans="2:25" x14ac:dyDescent="0.25">
      <c r="B112" s="141"/>
      <c r="C112">
        <v>73</v>
      </c>
      <c r="D112" s="56">
        <v>36339.65836985498</v>
      </c>
      <c r="E112" s="56">
        <v>6327.8313914815371</v>
      </c>
      <c r="F112"/>
      <c r="G112"/>
      <c r="H112"/>
      <c r="I112"/>
      <c r="J112"/>
      <c r="K112"/>
      <c r="L112" s="91"/>
      <c r="N112" s="90">
        <v>279</v>
      </c>
      <c r="O112" t="str">
        <f>_xlfn.XLOOKUP(N112,'Lease data'!$B$7:$B$616,'Lease data'!$E$7:$E$616)</f>
        <v>Y</v>
      </c>
      <c r="P112" t="str">
        <f>_xlfn.XLOOKUP(N112,'Lease data'!$B$7:$B$616,'Lease data'!$F$7:$F$616)</f>
        <v>N/A</v>
      </c>
      <c r="Q112" t="str">
        <f>_xlfn.XLOOKUP(N112,'Lease data'!$B$7:$B$616,'Lease data'!$K$7:$K$616)</f>
        <v>Sydney</v>
      </c>
      <c r="R112" s="189">
        <f>_xlfn.XLOOKUP(N112,'Lease data'!$B$7:$B$616,'Lease data'!$P$7:$P$616)</f>
        <v>21065.808365102635</v>
      </c>
      <c r="T112" s="90">
        <f t="shared" si="8"/>
        <v>0</v>
      </c>
      <c r="U112">
        <f t="shared" si="8"/>
        <v>0</v>
      </c>
      <c r="V112">
        <f t="shared" si="8"/>
        <v>0</v>
      </c>
      <c r="W112">
        <f t="shared" si="8"/>
        <v>1</v>
      </c>
      <c r="X112">
        <f t="shared" si="6"/>
        <v>0</v>
      </c>
      <c r="Y112" s="189">
        <f t="shared" si="7"/>
        <v>21065.808365102635</v>
      </c>
    </row>
    <row r="113" spans="2:25" x14ac:dyDescent="0.25">
      <c r="B113" s="141"/>
      <c r="C113">
        <v>74</v>
      </c>
      <c r="D113" s="56">
        <v>8545.1992819153711</v>
      </c>
      <c r="E113" s="56">
        <v>-1185.7339804078338</v>
      </c>
      <c r="F113"/>
      <c r="G113"/>
      <c r="H113"/>
      <c r="I113"/>
      <c r="J113"/>
      <c r="K113"/>
      <c r="L113" s="91"/>
      <c r="N113" s="90">
        <v>284</v>
      </c>
      <c r="O113" t="str">
        <f>_xlfn.XLOOKUP(N113,'Lease data'!$B$7:$B$616,'Lease data'!$E$7:$E$616)</f>
        <v>Y</v>
      </c>
      <c r="P113" t="str">
        <f>_xlfn.XLOOKUP(N113,'Lease data'!$B$7:$B$616,'Lease data'!$F$7:$F$616)</f>
        <v>N/A</v>
      </c>
      <c r="Q113" t="str">
        <f>_xlfn.XLOOKUP(N113,'Lease data'!$B$7:$B$616,'Lease data'!$K$7:$K$616)</f>
        <v>Medium</v>
      </c>
      <c r="R113" s="189">
        <f>_xlfn.XLOOKUP(N113,'Lease data'!$B$7:$B$616,'Lease data'!$P$7:$P$616)</f>
        <v>3601.5693112467302</v>
      </c>
      <c r="T113" s="90">
        <f t="shared" si="8"/>
        <v>0</v>
      </c>
      <c r="U113">
        <f t="shared" si="8"/>
        <v>1</v>
      </c>
      <c r="V113">
        <f t="shared" si="8"/>
        <v>0</v>
      </c>
      <c r="W113">
        <f t="shared" si="8"/>
        <v>0</v>
      </c>
      <c r="X113">
        <f t="shared" si="6"/>
        <v>0</v>
      </c>
      <c r="Y113" s="189">
        <f t="shared" si="7"/>
        <v>3601.5693112467302</v>
      </c>
    </row>
    <row r="114" spans="2:25" x14ac:dyDescent="0.25">
      <c r="B114" s="141"/>
      <c r="C114">
        <v>75</v>
      </c>
      <c r="D114" s="56">
        <v>8545.1992819153711</v>
      </c>
      <c r="E114" s="56">
        <v>-7774.4903266914907</v>
      </c>
      <c r="F114"/>
      <c r="G114"/>
      <c r="H114"/>
      <c r="I114"/>
      <c r="J114"/>
      <c r="K114"/>
      <c r="L114" s="91"/>
      <c r="N114" s="90">
        <v>285</v>
      </c>
      <c r="O114" t="str">
        <f>_xlfn.XLOOKUP(N114,'Lease data'!$B$7:$B$616,'Lease data'!$E$7:$E$616)</f>
        <v>Y</v>
      </c>
      <c r="P114" t="str">
        <f>_xlfn.XLOOKUP(N114,'Lease data'!$B$7:$B$616,'Lease data'!$F$7:$F$616)</f>
        <v>N</v>
      </c>
      <c r="Q114" t="str">
        <f>_xlfn.XLOOKUP(N114,'Lease data'!$B$7:$B$616,'Lease data'!$K$7:$K$616)</f>
        <v>Low</v>
      </c>
      <c r="R114" s="189">
        <f>_xlfn.XLOOKUP(N114,'Lease data'!$B$7:$B$616,'Lease data'!$P$7:$P$616)</f>
        <v>14992.462311557789</v>
      </c>
      <c r="T114" s="90">
        <f t="shared" ref="T114:W133" si="9">IF($Q114=T$13,1,0)</f>
        <v>1</v>
      </c>
      <c r="U114">
        <f t="shared" si="9"/>
        <v>0</v>
      </c>
      <c r="V114">
        <f t="shared" si="9"/>
        <v>0</v>
      </c>
      <c r="W114">
        <f t="shared" si="9"/>
        <v>0</v>
      </c>
      <c r="X114">
        <f t="shared" si="6"/>
        <v>0</v>
      </c>
      <c r="Y114" s="189">
        <f t="shared" si="7"/>
        <v>14992.462311557789</v>
      </c>
    </row>
    <row r="115" spans="2:25" x14ac:dyDescent="0.25">
      <c r="B115" s="141"/>
      <c r="C115">
        <v>76</v>
      </c>
      <c r="D115" s="56">
        <v>17011.93950967709</v>
      </c>
      <c r="E115" s="56">
        <v>-950.50871652001297</v>
      </c>
      <c r="F115"/>
      <c r="G115"/>
      <c r="H115"/>
      <c r="I115"/>
      <c r="J115"/>
      <c r="K115"/>
      <c r="L115" s="91"/>
      <c r="N115" s="90">
        <v>286</v>
      </c>
      <c r="O115" t="str">
        <f>_xlfn.XLOOKUP(N115,'Lease data'!$B$7:$B$616,'Lease data'!$E$7:$E$616)</f>
        <v>Y</v>
      </c>
      <c r="P115" t="str">
        <f>_xlfn.XLOOKUP(N115,'Lease data'!$B$7:$B$616,'Lease data'!$F$7:$F$616)</f>
        <v>N/A</v>
      </c>
      <c r="Q115" t="str">
        <f>_xlfn.XLOOKUP(N115,'Lease data'!$B$7:$B$616,'Lease data'!$K$7:$K$616)</f>
        <v>Low</v>
      </c>
      <c r="R115" s="189">
        <f>_xlfn.XLOOKUP(N115,'Lease data'!$B$7:$B$616,'Lease data'!$P$7:$P$616)</f>
        <v>8403.6617262423715</v>
      </c>
      <c r="T115" s="90">
        <f t="shared" si="9"/>
        <v>1</v>
      </c>
      <c r="U115">
        <f t="shared" si="9"/>
        <v>0</v>
      </c>
      <c r="V115">
        <f t="shared" si="9"/>
        <v>0</v>
      </c>
      <c r="W115">
        <f t="shared" si="9"/>
        <v>0</v>
      </c>
      <c r="X115">
        <f t="shared" si="6"/>
        <v>0</v>
      </c>
      <c r="Y115" s="189">
        <f t="shared" si="7"/>
        <v>8403.6617262423715</v>
      </c>
    </row>
    <row r="116" spans="2:25" x14ac:dyDescent="0.25">
      <c r="B116" s="141"/>
      <c r="C116">
        <v>77</v>
      </c>
      <c r="D116" s="56">
        <v>8545.1992819153711</v>
      </c>
      <c r="E116" s="56">
        <v>-6815.2997844279344</v>
      </c>
      <c r="F116"/>
      <c r="G116"/>
      <c r="H116"/>
      <c r="I116"/>
      <c r="J116"/>
      <c r="K116"/>
      <c r="L116" s="91"/>
      <c r="N116" s="90">
        <v>289</v>
      </c>
      <c r="O116" t="str">
        <f>_xlfn.XLOOKUP(N116,'Lease data'!$B$7:$B$616,'Lease data'!$E$7:$E$616)</f>
        <v>Y</v>
      </c>
      <c r="P116" t="str">
        <f>_xlfn.XLOOKUP(N116,'Lease data'!$B$7:$B$616,'Lease data'!$F$7:$F$616)</f>
        <v>N/A</v>
      </c>
      <c r="Q116" t="str">
        <f>_xlfn.XLOOKUP(N116,'Lease data'!$B$7:$B$616,'Lease data'!$K$7:$K$616)</f>
        <v>Low</v>
      </c>
      <c r="R116" s="189">
        <f>_xlfn.XLOOKUP(N116,'Lease data'!$B$7:$B$616,'Lease data'!$P$7:$P$616)</f>
        <v>10789.014120603015</v>
      </c>
      <c r="T116" s="90">
        <f t="shared" si="9"/>
        <v>1</v>
      </c>
      <c r="U116">
        <f t="shared" si="9"/>
        <v>0</v>
      </c>
      <c r="V116">
        <f t="shared" si="9"/>
        <v>0</v>
      </c>
      <c r="W116">
        <f t="shared" si="9"/>
        <v>0</v>
      </c>
      <c r="X116">
        <f t="shared" si="6"/>
        <v>0</v>
      </c>
      <c r="Y116" s="189">
        <f t="shared" si="7"/>
        <v>10789.014120603015</v>
      </c>
    </row>
    <row r="117" spans="2:25" x14ac:dyDescent="0.25">
      <c r="B117" s="141"/>
      <c r="C117">
        <v>78</v>
      </c>
      <c r="D117" s="56">
        <v>8545.1992819153711</v>
      </c>
      <c r="E117" s="56">
        <v>-5714.1959924416869</v>
      </c>
      <c r="F117"/>
      <c r="G117"/>
      <c r="H117"/>
      <c r="I117"/>
      <c r="J117"/>
      <c r="K117"/>
      <c r="L117" s="91"/>
      <c r="N117" s="90">
        <v>299</v>
      </c>
      <c r="O117" t="str">
        <f>_xlfn.XLOOKUP(N117,'Lease data'!$B$7:$B$616,'Lease data'!$E$7:$E$616)</f>
        <v>Y</v>
      </c>
      <c r="P117" t="str">
        <f>_xlfn.XLOOKUP(N117,'Lease data'!$B$7:$B$616,'Lease data'!$F$7:$F$616)</f>
        <v>N/A</v>
      </c>
      <c r="Q117" t="str">
        <f>_xlfn.XLOOKUP(N117,'Lease data'!$B$7:$B$616,'Lease data'!$K$7:$K$616)</f>
        <v>High</v>
      </c>
      <c r="R117" s="189">
        <f>_xlfn.XLOOKUP(N117,'Lease data'!$B$7:$B$616,'Lease data'!$P$7:$P$616)</f>
        <v>24615.868327787022</v>
      </c>
      <c r="T117" s="90">
        <f t="shared" si="9"/>
        <v>0</v>
      </c>
      <c r="U117">
        <f t="shared" si="9"/>
        <v>0</v>
      </c>
      <c r="V117">
        <f t="shared" si="9"/>
        <v>1</v>
      </c>
      <c r="W117">
        <f t="shared" si="9"/>
        <v>0</v>
      </c>
      <c r="X117">
        <f t="shared" si="6"/>
        <v>0</v>
      </c>
      <c r="Y117" s="189">
        <f t="shared" si="7"/>
        <v>24615.868327787022</v>
      </c>
    </row>
    <row r="118" spans="2:25" x14ac:dyDescent="0.25">
      <c r="B118" s="141"/>
      <c r="C118">
        <v>79</v>
      </c>
      <c r="D118" s="56">
        <v>40160.632819127772</v>
      </c>
      <c r="E118" s="56">
        <v>-5792.9123532375961</v>
      </c>
      <c r="F118"/>
      <c r="G118"/>
      <c r="H118"/>
      <c r="I118"/>
      <c r="J118"/>
      <c r="K118"/>
      <c r="L118" s="91"/>
      <c r="N118" s="90">
        <v>304</v>
      </c>
      <c r="O118" t="str">
        <f>_xlfn.XLOOKUP(N118,'Lease data'!$B$7:$B$616,'Lease data'!$E$7:$E$616)</f>
        <v>Y</v>
      </c>
      <c r="P118" t="str">
        <f>_xlfn.XLOOKUP(N118,'Lease data'!$B$7:$B$616,'Lease data'!$F$7:$F$616)</f>
        <v>N/A</v>
      </c>
      <c r="Q118" t="str">
        <f>_xlfn.XLOOKUP(N118,'Lease data'!$B$7:$B$616,'Lease data'!$K$7:$K$616)</f>
        <v>Low</v>
      </c>
      <c r="R118" s="189">
        <f>_xlfn.XLOOKUP(N118,'Lease data'!$B$7:$B$616,'Lease data'!$P$7:$P$616)</f>
        <v>7001.6949152542365</v>
      </c>
      <c r="T118" s="90">
        <f t="shared" si="9"/>
        <v>1</v>
      </c>
      <c r="U118">
        <f t="shared" si="9"/>
        <v>0</v>
      </c>
      <c r="V118">
        <f t="shared" si="9"/>
        <v>0</v>
      </c>
      <c r="W118">
        <f t="shared" si="9"/>
        <v>0</v>
      </c>
      <c r="X118">
        <f t="shared" si="6"/>
        <v>0</v>
      </c>
      <c r="Y118" s="189">
        <f t="shared" si="7"/>
        <v>7001.6949152542365</v>
      </c>
    </row>
    <row r="119" spans="2:25" x14ac:dyDescent="0.25">
      <c r="B119" s="141"/>
      <c r="C119">
        <v>80</v>
      </c>
      <c r="D119" s="56">
        <v>8545.1992819153711</v>
      </c>
      <c r="E119" s="56">
        <v>21891.856976308314</v>
      </c>
      <c r="F119"/>
      <c r="G119"/>
      <c r="H119"/>
      <c r="I119"/>
      <c r="J119"/>
      <c r="K119"/>
      <c r="L119" s="91"/>
      <c r="N119" s="90">
        <v>307</v>
      </c>
      <c r="O119" t="str">
        <f>_xlfn.XLOOKUP(N119,'Lease data'!$B$7:$B$616,'Lease data'!$E$7:$E$616)</f>
        <v>Y</v>
      </c>
      <c r="P119" t="str">
        <f>_xlfn.XLOOKUP(N119,'Lease data'!$B$7:$B$616,'Lease data'!$F$7:$F$616)</f>
        <v>N/A</v>
      </c>
      <c r="Q119" t="str">
        <f>_xlfn.XLOOKUP(N119,'Lease data'!$B$7:$B$616,'Lease data'!$K$7:$K$616)</f>
        <v>Low</v>
      </c>
      <c r="R119" s="189">
        <f>_xlfn.XLOOKUP(N119,'Lease data'!$B$7:$B$616,'Lease data'!$P$7:$P$616)</f>
        <v>1070.7620528771383</v>
      </c>
      <c r="T119" s="90">
        <f t="shared" si="9"/>
        <v>1</v>
      </c>
      <c r="U119">
        <f t="shared" si="9"/>
        <v>0</v>
      </c>
      <c r="V119">
        <f t="shared" si="9"/>
        <v>0</v>
      </c>
      <c r="W119">
        <f t="shared" si="9"/>
        <v>0</v>
      </c>
      <c r="X119">
        <f t="shared" si="6"/>
        <v>0</v>
      </c>
      <c r="Y119" s="189">
        <f t="shared" si="7"/>
        <v>1070.7620528771383</v>
      </c>
    </row>
    <row r="120" spans="2:25" x14ac:dyDescent="0.25">
      <c r="B120" s="141"/>
      <c r="C120">
        <v>81</v>
      </c>
      <c r="D120" s="56">
        <v>8545.1992819153711</v>
      </c>
      <c r="E120" s="56">
        <v>14173.900379101575</v>
      </c>
      <c r="F120"/>
      <c r="G120"/>
      <c r="H120"/>
      <c r="I120"/>
      <c r="J120"/>
      <c r="K120"/>
      <c r="L120" s="91"/>
      <c r="N120" s="90">
        <v>310</v>
      </c>
      <c r="O120" t="str">
        <f>_xlfn.XLOOKUP(N120,'Lease data'!$B$7:$B$616,'Lease data'!$E$7:$E$616)</f>
        <v>Y</v>
      </c>
      <c r="P120" t="str">
        <f>_xlfn.XLOOKUP(N120,'Lease data'!$B$7:$B$616,'Lease data'!$F$7:$F$616)</f>
        <v>N/A</v>
      </c>
      <c r="Q120" t="str">
        <f>_xlfn.XLOOKUP(N120,'Lease data'!$B$7:$B$616,'Lease data'!$K$7:$K$616)</f>
        <v>Low</v>
      </c>
      <c r="R120" s="189">
        <f>_xlfn.XLOOKUP(N120,'Lease data'!$B$7:$B$616,'Lease data'!$P$7:$P$616)</f>
        <v>1061.005025125628</v>
      </c>
      <c r="T120" s="90">
        <f t="shared" si="9"/>
        <v>1</v>
      </c>
      <c r="U120">
        <f t="shared" si="9"/>
        <v>0</v>
      </c>
      <c r="V120">
        <f t="shared" si="9"/>
        <v>0</v>
      </c>
      <c r="W120">
        <f t="shared" si="9"/>
        <v>0</v>
      </c>
      <c r="X120">
        <f t="shared" si="6"/>
        <v>0</v>
      </c>
      <c r="Y120" s="189">
        <f t="shared" si="7"/>
        <v>1061.005025125628</v>
      </c>
    </row>
    <row r="121" spans="2:25" x14ac:dyDescent="0.25">
      <c r="B121" s="141"/>
      <c r="C121">
        <v>82</v>
      </c>
      <c r="D121" s="56">
        <v>8545.1992819153711</v>
      </c>
      <c r="E121" s="56">
        <v>-6510.1164446719704</v>
      </c>
      <c r="F121"/>
      <c r="G121"/>
      <c r="H121"/>
      <c r="I121"/>
      <c r="J121"/>
      <c r="K121"/>
      <c r="L121" s="91"/>
      <c r="N121" s="90">
        <v>312</v>
      </c>
      <c r="O121" t="str">
        <f>_xlfn.XLOOKUP(N121,'Lease data'!$B$7:$B$616,'Lease data'!$E$7:$E$616)</f>
        <v>Y</v>
      </c>
      <c r="P121" t="str">
        <f>_xlfn.XLOOKUP(N121,'Lease data'!$B$7:$B$616,'Lease data'!$F$7:$F$616)</f>
        <v>Y</v>
      </c>
      <c r="Q121" t="str">
        <f>_xlfn.XLOOKUP(N121,'Lease data'!$B$7:$B$616,'Lease data'!$K$7:$K$616)</f>
        <v>Medium</v>
      </c>
      <c r="R121" s="189">
        <f>_xlfn.XLOOKUP(N121,'Lease data'!$B$7:$B$616,'Lease data'!$P$7:$P$616)</f>
        <v>32955.494987873884</v>
      </c>
      <c r="T121" s="90">
        <f t="shared" si="9"/>
        <v>0</v>
      </c>
      <c r="U121">
        <f t="shared" si="9"/>
        <v>1</v>
      </c>
      <c r="V121">
        <f t="shared" si="9"/>
        <v>0</v>
      </c>
      <c r="W121">
        <f t="shared" si="9"/>
        <v>0</v>
      </c>
      <c r="X121">
        <f t="shared" si="6"/>
        <v>1</v>
      </c>
      <c r="Y121" s="189">
        <f t="shared" si="7"/>
        <v>32955.494987873884</v>
      </c>
    </row>
    <row r="122" spans="2:25" x14ac:dyDescent="0.25">
      <c r="B122" s="141"/>
      <c r="C122">
        <v>83</v>
      </c>
      <c r="D122" s="56">
        <v>17011.93950967709</v>
      </c>
      <c r="E122" s="56">
        <v>-5723.4836777303353</v>
      </c>
      <c r="F122"/>
      <c r="G122"/>
      <c r="H122"/>
      <c r="I122"/>
      <c r="J122"/>
      <c r="K122"/>
      <c r="L122" s="91"/>
      <c r="N122" s="90">
        <v>313</v>
      </c>
      <c r="O122" t="str">
        <f>_xlfn.XLOOKUP(N122,'Lease data'!$B$7:$B$616,'Lease data'!$E$7:$E$616)</f>
        <v>Y</v>
      </c>
      <c r="P122" t="str">
        <f>_xlfn.XLOOKUP(N122,'Lease data'!$B$7:$B$616,'Lease data'!$F$7:$F$616)</f>
        <v>N/A</v>
      </c>
      <c r="Q122" t="str">
        <f>_xlfn.XLOOKUP(N122,'Lease data'!$B$7:$B$616,'Lease data'!$K$7:$K$616)</f>
        <v>Low</v>
      </c>
      <c r="R122" s="189">
        <f>_xlfn.XLOOKUP(N122,'Lease data'!$B$7:$B$616,'Lease data'!$P$7:$P$616)</f>
        <v>7480.08218270008</v>
      </c>
      <c r="T122" s="90">
        <f t="shared" si="9"/>
        <v>1</v>
      </c>
      <c r="U122">
        <f t="shared" si="9"/>
        <v>0</v>
      </c>
      <c r="V122">
        <f t="shared" si="9"/>
        <v>0</v>
      </c>
      <c r="W122">
        <f t="shared" si="9"/>
        <v>0</v>
      </c>
      <c r="X122">
        <f t="shared" si="6"/>
        <v>0</v>
      </c>
      <c r="Y122" s="189">
        <f t="shared" si="7"/>
        <v>7480.08218270008</v>
      </c>
    </row>
    <row r="123" spans="2:25" x14ac:dyDescent="0.25">
      <c r="B123" s="141"/>
      <c r="C123">
        <v>84</v>
      </c>
      <c r="D123" s="56">
        <v>8545.1992819153711</v>
      </c>
      <c r="E123" s="56">
        <v>189.50221062194032</v>
      </c>
      <c r="F123"/>
      <c r="G123"/>
      <c r="H123"/>
      <c r="I123"/>
      <c r="J123"/>
      <c r="K123"/>
      <c r="L123" s="91"/>
      <c r="N123" s="90">
        <v>317</v>
      </c>
      <c r="O123" t="str">
        <f>_xlfn.XLOOKUP(N123,'Lease data'!$B$7:$B$616,'Lease data'!$E$7:$E$616)</f>
        <v>Y</v>
      </c>
      <c r="P123" t="str">
        <f>_xlfn.XLOOKUP(N123,'Lease data'!$B$7:$B$616,'Lease data'!$F$7:$F$616)</f>
        <v>N/A</v>
      </c>
      <c r="Q123" t="str">
        <f>_xlfn.XLOOKUP(N123,'Lease data'!$B$7:$B$616,'Lease data'!$K$7:$K$616)</f>
        <v>Low</v>
      </c>
      <c r="R123" s="189">
        <f>_xlfn.XLOOKUP(N123,'Lease data'!$B$7:$B$616,'Lease data'!$P$7:$P$616)</f>
        <v>1051.9480519480517</v>
      </c>
      <c r="T123" s="90">
        <f t="shared" si="9"/>
        <v>1</v>
      </c>
      <c r="U123">
        <f t="shared" si="9"/>
        <v>0</v>
      </c>
      <c r="V123">
        <f t="shared" si="9"/>
        <v>0</v>
      </c>
      <c r="W123">
        <f t="shared" si="9"/>
        <v>0</v>
      </c>
      <c r="X123">
        <f t="shared" si="6"/>
        <v>0</v>
      </c>
      <c r="Y123" s="189">
        <f t="shared" si="7"/>
        <v>1051.9480519480517</v>
      </c>
    </row>
    <row r="124" spans="2:25" x14ac:dyDescent="0.25">
      <c r="B124" s="141"/>
      <c r="C124">
        <v>85</v>
      </c>
      <c r="D124" s="56">
        <v>17011.93950967709</v>
      </c>
      <c r="E124" s="56">
        <v>1092.0314523482266</v>
      </c>
      <c r="F124"/>
      <c r="G124"/>
      <c r="H124"/>
      <c r="I124"/>
      <c r="J124"/>
      <c r="K124"/>
      <c r="L124" s="91"/>
      <c r="N124" s="90">
        <v>319</v>
      </c>
      <c r="O124" t="str">
        <f>_xlfn.XLOOKUP(N124,'Lease data'!$B$7:$B$616,'Lease data'!$E$7:$E$616)</f>
        <v>Y</v>
      </c>
      <c r="P124" t="str">
        <f>_xlfn.XLOOKUP(N124,'Lease data'!$B$7:$B$616,'Lease data'!$F$7:$F$616)</f>
        <v>N/A</v>
      </c>
      <c r="Q124" t="str">
        <f>_xlfn.XLOOKUP(N124,'Lease data'!$B$7:$B$616,'Lease data'!$K$7:$K$616)</f>
        <v>High</v>
      </c>
      <c r="R124" s="189">
        <f>_xlfn.XLOOKUP(N124,'Lease data'!$B$7:$B$616,'Lease data'!$P$7:$P$616)</f>
        <v>40692.703231343279</v>
      </c>
      <c r="T124" s="90">
        <f t="shared" si="9"/>
        <v>0</v>
      </c>
      <c r="U124">
        <f t="shared" si="9"/>
        <v>0</v>
      </c>
      <c r="V124">
        <f t="shared" si="9"/>
        <v>1</v>
      </c>
      <c r="W124">
        <f t="shared" si="9"/>
        <v>0</v>
      </c>
      <c r="X124">
        <f t="shared" si="6"/>
        <v>0</v>
      </c>
      <c r="Y124" s="189">
        <f t="shared" si="7"/>
        <v>40692.703231343279</v>
      </c>
    </row>
    <row r="125" spans="2:25" x14ac:dyDescent="0.25">
      <c r="B125" s="141"/>
      <c r="C125">
        <v>86</v>
      </c>
      <c r="D125" s="56">
        <v>8545.1992819153711</v>
      </c>
      <c r="E125" s="56">
        <v>5410.4590297729374</v>
      </c>
      <c r="F125"/>
      <c r="G125"/>
      <c r="H125"/>
      <c r="I125"/>
      <c r="J125"/>
      <c r="K125"/>
      <c r="L125" s="91"/>
      <c r="N125" s="90">
        <v>320</v>
      </c>
      <c r="O125" t="str">
        <f>_xlfn.XLOOKUP(N125,'Lease data'!$B$7:$B$616,'Lease data'!$E$7:$E$616)</f>
        <v>Y</v>
      </c>
      <c r="P125" t="str">
        <f>_xlfn.XLOOKUP(N125,'Lease data'!$B$7:$B$616,'Lease data'!$F$7:$F$616)</f>
        <v>N/A</v>
      </c>
      <c r="Q125" t="str">
        <f>_xlfn.XLOOKUP(N125,'Lease data'!$B$7:$B$616,'Lease data'!$K$7:$K$616)</f>
        <v>Low</v>
      </c>
      <c r="R125" s="189">
        <f>_xlfn.XLOOKUP(N125,'Lease data'!$B$7:$B$616,'Lease data'!$P$7:$P$616)</f>
        <v>13092.628849171751</v>
      </c>
      <c r="T125" s="90">
        <f t="shared" si="9"/>
        <v>1</v>
      </c>
      <c r="U125">
        <f t="shared" si="9"/>
        <v>0</v>
      </c>
      <c r="V125">
        <f t="shared" si="9"/>
        <v>0</v>
      </c>
      <c r="W125">
        <f t="shared" si="9"/>
        <v>0</v>
      </c>
      <c r="X125">
        <f t="shared" si="6"/>
        <v>0</v>
      </c>
      <c r="Y125" s="189">
        <f t="shared" si="7"/>
        <v>13092.628849171751</v>
      </c>
    </row>
    <row r="126" spans="2:25" x14ac:dyDescent="0.25">
      <c r="B126" s="141"/>
      <c r="C126">
        <v>87</v>
      </c>
      <c r="D126" s="56">
        <v>8545.1992819153711</v>
      </c>
      <c r="E126" s="56">
        <v>-3191.3890175296792</v>
      </c>
      <c r="F126"/>
      <c r="G126"/>
      <c r="H126"/>
      <c r="I126"/>
      <c r="J126"/>
      <c r="K126"/>
      <c r="L126" s="91"/>
      <c r="N126" s="90">
        <v>321</v>
      </c>
      <c r="O126" t="str">
        <f>_xlfn.XLOOKUP(N126,'Lease data'!$B$7:$B$616,'Lease data'!$E$7:$E$616)</f>
        <v>Y</v>
      </c>
      <c r="P126" t="str">
        <f>_xlfn.XLOOKUP(N126,'Lease data'!$B$7:$B$616,'Lease data'!$F$7:$F$616)</f>
        <v>N/A</v>
      </c>
      <c r="Q126" t="str">
        <f>_xlfn.XLOOKUP(N126,'Lease data'!$B$7:$B$616,'Lease data'!$K$7:$K$616)</f>
        <v>Low</v>
      </c>
      <c r="R126" s="189">
        <f>_xlfn.XLOOKUP(N126,'Lease data'!$B$7:$B$616,'Lease data'!$P$7:$P$616)</f>
        <v>6342.9648241206023</v>
      </c>
      <c r="T126" s="90">
        <f t="shared" si="9"/>
        <v>1</v>
      </c>
      <c r="U126">
        <f t="shared" si="9"/>
        <v>0</v>
      </c>
      <c r="V126">
        <f t="shared" si="9"/>
        <v>0</v>
      </c>
      <c r="W126">
        <f t="shared" si="9"/>
        <v>0</v>
      </c>
      <c r="X126">
        <f t="shared" si="6"/>
        <v>0</v>
      </c>
      <c r="Y126" s="189">
        <f t="shared" si="7"/>
        <v>6342.9648241206023</v>
      </c>
    </row>
    <row r="127" spans="2:25" x14ac:dyDescent="0.25">
      <c r="B127" s="141"/>
      <c r="C127">
        <v>88</v>
      </c>
      <c r="D127" s="56">
        <v>8545.1992819153711</v>
      </c>
      <c r="E127" s="56">
        <v>-7517.5873416168633</v>
      </c>
      <c r="F127"/>
      <c r="G127"/>
      <c r="H127"/>
      <c r="I127"/>
      <c r="J127"/>
      <c r="K127"/>
      <c r="L127" s="91"/>
      <c r="N127" s="90">
        <v>323</v>
      </c>
      <c r="O127" t="str">
        <f>_xlfn.XLOOKUP(N127,'Lease data'!$B$7:$B$616,'Lease data'!$E$7:$E$616)</f>
        <v>Y</v>
      </c>
      <c r="P127" t="str">
        <f>_xlfn.XLOOKUP(N127,'Lease data'!$B$7:$B$616,'Lease data'!$F$7:$F$616)</f>
        <v>N/A</v>
      </c>
      <c r="Q127" t="str">
        <f>_xlfn.XLOOKUP(N127,'Lease data'!$B$7:$B$616,'Lease data'!$K$7:$K$616)</f>
        <v>Low</v>
      </c>
      <c r="R127" s="189">
        <f>_xlfn.XLOOKUP(N127,'Lease data'!$B$7:$B$616,'Lease data'!$P$7:$P$616)</f>
        <v>5188.3948756593827</v>
      </c>
      <c r="T127" s="90">
        <f t="shared" si="9"/>
        <v>1</v>
      </c>
      <c r="U127">
        <f t="shared" si="9"/>
        <v>0</v>
      </c>
      <c r="V127">
        <f t="shared" si="9"/>
        <v>0</v>
      </c>
      <c r="W127">
        <f t="shared" si="9"/>
        <v>0</v>
      </c>
      <c r="X127">
        <f t="shared" si="6"/>
        <v>0</v>
      </c>
      <c r="Y127" s="189">
        <f t="shared" si="7"/>
        <v>5188.3948756593827</v>
      </c>
    </row>
    <row r="128" spans="2:25" x14ac:dyDescent="0.25">
      <c r="B128" s="141"/>
      <c r="C128">
        <v>89</v>
      </c>
      <c r="D128" s="56">
        <v>8545.1992819153711</v>
      </c>
      <c r="E128" s="56">
        <v>-5587.4427186695484</v>
      </c>
      <c r="F128"/>
      <c r="G128"/>
      <c r="H128"/>
      <c r="I128"/>
      <c r="J128"/>
      <c r="K128"/>
      <c r="L128" s="91"/>
      <c r="N128" s="90">
        <v>325</v>
      </c>
      <c r="O128" t="str">
        <f>_xlfn.XLOOKUP(N128,'Lease data'!$B$7:$B$616,'Lease data'!$E$7:$E$616)</f>
        <v>Y</v>
      </c>
      <c r="P128" t="str">
        <f>_xlfn.XLOOKUP(N128,'Lease data'!$B$7:$B$616,'Lease data'!$F$7:$F$616)</f>
        <v>N/A</v>
      </c>
      <c r="Q128" t="str">
        <f>_xlfn.XLOOKUP(N128,'Lease data'!$B$7:$B$616,'Lease data'!$K$7:$K$616)</f>
        <v>Low</v>
      </c>
      <c r="R128" s="189">
        <f>_xlfn.XLOOKUP(N128,'Lease data'!$B$7:$B$616,'Lease data'!$P$7:$P$616)</f>
        <v>2883.1658291457284</v>
      </c>
      <c r="T128" s="90">
        <f t="shared" si="9"/>
        <v>1</v>
      </c>
      <c r="U128">
        <f t="shared" si="9"/>
        <v>0</v>
      </c>
      <c r="V128">
        <f t="shared" si="9"/>
        <v>0</v>
      </c>
      <c r="W128">
        <f t="shared" si="9"/>
        <v>0</v>
      </c>
      <c r="X128">
        <f t="shared" si="6"/>
        <v>0</v>
      </c>
      <c r="Y128" s="189">
        <f t="shared" si="7"/>
        <v>2883.1658291457284</v>
      </c>
    </row>
    <row r="129" spans="2:25" x14ac:dyDescent="0.25">
      <c r="B129" s="141"/>
      <c r="C129">
        <v>90</v>
      </c>
      <c r="D129" s="56">
        <v>8545.1992819153711</v>
      </c>
      <c r="E129" s="56">
        <v>-762.6069684262975</v>
      </c>
      <c r="F129"/>
      <c r="G129"/>
      <c r="H129"/>
      <c r="I129"/>
      <c r="J129"/>
      <c r="K129"/>
      <c r="L129" s="91"/>
      <c r="N129" s="90">
        <v>326</v>
      </c>
      <c r="O129" t="str">
        <f>_xlfn.XLOOKUP(N129,'Lease data'!$B$7:$B$616,'Lease data'!$E$7:$E$616)</f>
        <v>Y</v>
      </c>
      <c r="P129" t="str">
        <f>_xlfn.XLOOKUP(N129,'Lease data'!$B$7:$B$616,'Lease data'!$F$7:$F$616)</f>
        <v>N/A</v>
      </c>
      <c r="Q129" t="str">
        <f>_xlfn.XLOOKUP(N129,'Lease data'!$B$7:$B$616,'Lease data'!$K$7:$K$616)</f>
        <v>Medium</v>
      </c>
      <c r="R129" s="189">
        <f>_xlfn.XLOOKUP(N129,'Lease data'!$B$7:$B$616,'Lease data'!$P$7:$P$616)</f>
        <v>9409.6944915254226</v>
      </c>
      <c r="T129" s="90">
        <f t="shared" si="9"/>
        <v>0</v>
      </c>
      <c r="U129">
        <f t="shared" si="9"/>
        <v>1</v>
      </c>
      <c r="V129">
        <f t="shared" si="9"/>
        <v>0</v>
      </c>
      <c r="W129">
        <f t="shared" si="9"/>
        <v>0</v>
      </c>
      <c r="X129">
        <f t="shared" si="6"/>
        <v>0</v>
      </c>
      <c r="Y129" s="189">
        <f t="shared" si="7"/>
        <v>9409.6944915254226</v>
      </c>
    </row>
    <row r="130" spans="2:25" x14ac:dyDescent="0.25">
      <c r="B130" s="141"/>
      <c r="C130">
        <v>91</v>
      </c>
      <c r="D130" s="56">
        <v>8545.1992819153711</v>
      </c>
      <c r="E130" s="56">
        <v>-2659.7472753364245</v>
      </c>
      <c r="F130"/>
      <c r="G130"/>
      <c r="H130"/>
      <c r="I130"/>
      <c r="J130"/>
      <c r="K130"/>
      <c r="L130" s="91"/>
      <c r="N130" s="90">
        <v>328</v>
      </c>
      <c r="O130" t="str">
        <f>_xlfn.XLOOKUP(N130,'Lease data'!$B$7:$B$616,'Lease data'!$E$7:$E$616)</f>
        <v>Y</v>
      </c>
      <c r="P130" t="str">
        <f>_xlfn.XLOOKUP(N130,'Lease data'!$B$7:$B$616,'Lease data'!$F$7:$F$616)</f>
        <v>Y</v>
      </c>
      <c r="Q130" t="str">
        <f>_xlfn.XLOOKUP(N130,'Lease data'!$B$7:$B$616,'Lease data'!$K$7:$K$616)</f>
        <v>High</v>
      </c>
      <c r="R130" s="189">
        <f>_xlfn.XLOOKUP(N130,'Lease data'!$B$7:$B$616,'Lease data'!$P$7:$P$616)</f>
        <v>55116.23684210526</v>
      </c>
      <c r="T130" s="90">
        <f t="shared" si="9"/>
        <v>0</v>
      </c>
      <c r="U130">
        <f t="shared" si="9"/>
        <v>0</v>
      </c>
      <c r="V130">
        <f t="shared" si="9"/>
        <v>1</v>
      </c>
      <c r="W130">
        <f t="shared" si="9"/>
        <v>0</v>
      </c>
      <c r="X130">
        <f t="shared" si="6"/>
        <v>1</v>
      </c>
      <c r="Y130" s="189">
        <f t="shared" si="7"/>
        <v>55116.23684210526</v>
      </c>
    </row>
    <row r="131" spans="2:25" x14ac:dyDescent="0.25">
      <c r="B131" s="141"/>
      <c r="C131">
        <v>92</v>
      </c>
      <c r="D131" s="56">
        <v>8545.1992819153711</v>
      </c>
      <c r="E131" s="56">
        <v>-2387.7987811789963</v>
      </c>
      <c r="F131"/>
      <c r="G131"/>
      <c r="H131"/>
      <c r="I131"/>
      <c r="J131"/>
      <c r="K131"/>
      <c r="L131" s="91"/>
      <c r="N131" s="90">
        <v>329</v>
      </c>
      <c r="O131" t="str">
        <f>_xlfn.XLOOKUP(N131,'Lease data'!$B$7:$B$616,'Lease data'!$E$7:$E$616)</f>
        <v>Y</v>
      </c>
      <c r="P131" t="str">
        <f>_xlfn.XLOOKUP(N131,'Lease data'!$B$7:$B$616,'Lease data'!$F$7:$F$616)</f>
        <v>Y</v>
      </c>
      <c r="Q131" t="str">
        <f>_xlfn.XLOOKUP(N131,'Lease data'!$B$7:$B$616,'Lease data'!$K$7:$K$616)</f>
        <v>Sydney</v>
      </c>
      <c r="R131" s="189">
        <f>_xlfn.XLOOKUP(N131,'Lease data'!$B$7:$B$616,'Lease data'!$P$7:$P$616)</f>
        <v>35008.474576271183</v>
      </c>
      <c r="T131" s="90">
        <f t="shared" si="9"/>
        <v>0</v>
      </c>
      <c r="U131">
        <f t="shared" si="9"/>
        <v>0</v>
      </c>
      <c r="V131">
        <f t="shared" si="9"/>
        <v>0</v>
      </c>
      <c r="W131">
        <f t="shared" si="9"/>
        <v>1</v>
      </c>
      <c r="X131">
        <f t="shared" si="6"/>
        <v>1</v>
      </c>
      <c r="Y131" s="189">
        <f t="shared" si="7"/>
        <v>35008.474576271183</v>
      </c>
    </row>
    <row r="132" spans="2:25" x14ac:dyDescent="0.25">
      <c r="B132" s="141"/>
      <c r="C132">
        <v>93</v>
      </c>
      <c r="D132" s="56">
        <v>8545.1992819153711</v>
      </c>
      <c r="E132" s="56">
        <v>858.74742647932544</v>
      </c>
      <c r="F132"/>
      <c r="G132"/>
      <c r="H132"/>
      <c r="I132"/>
      <c r="J132"/>
      <c r="K132"/>
      <c r="L132" s="91"/>
      <c r="N132" s="90">
        <v>332</v>
      </c>
      <c r="O132" t="str">
        <f>_xlfn.XLOOKUP(N132,'Lease data'!$B$7:$B$616,'Lease data'!$E$7:$E$616)</f>
        <v>Y</v>
      </c>
      <c r="P132" t="str">
        <f>_xlfn.XLOOKUP(N132,'Lease data'!$B$7:$B$616,'Lease data'!$F$7:$F$616)</f>
        <v>N/A</v>
      </c>
      <c r="Q132" t="str">
        <f>_xlfn.XLOOKUP(N132,'Lease data'!$B$7:$B$616,'Lease data'!$K$7:$K$616)</f>
        <v>Low</v>
      </c>
      <c r="R132" s="189">
        <f>_xlfn.XLOOKUP(N132,'Lease data'!$B$7:$B$616,'Lease data'!$P$7:$P$616)</f>
        <v>8021.7054271356783</v>
      </c>
      <c r="T132" s="90">
        <f t="shared" si="9"/>
        <v>1</v>
      </c>
      <c r="U132">
        <f t="shared" si="9"/>
        <v>0</v>
      </c>
      <c r="V132">
        <f t="shared" si="9"/>
        <v>0</v>
      </c>
      <c r="W132">
        <f t="shared" si="9"/>
        <v>0</v>
      </c>
      <c r="X132">
        <f t="shared" si="6"/>
        <v>0</v>
      </c>
      <c r="Y132" s="189">
        <f t="shared" si="7"/>
        <v>8021.7054271356783</v>
      </c>
    </row>
    <row r="133" spans="2:25" x14ac:dyDescent="0.25">
      <c r="B133" s="141"/>
      <c r="C133">
        <v>94</v>
      </c>
      <c r="D133" s="56">
        <v>36339.65836985498</v>
      </c>
      <c r="E133" s="56">
        <v>40737.01287119514</v>
      </c>
      <c r="F133"/>
      <c r="G133"/>
      <c r="H133"/>
      <c r="I133"/>
      <c r="J133"/>
      <c r="K133"/>
      <c r="L133" s="91"/>
      <c r="N133" s="90">
        <v>337</v>
      </c>
      <c r="O133" t="str">
        <f>_xlfn.XLOOKUP(N133,'Lease data'!$B$7:$B$616,'Lease data'!$E$7:$E$616)</f>
        <v>Y</v>
      </c>
      <c r="P133" t="str">
        <f>_xlfn.XLOOKUP(N133,'Lease data'!$B$7:$B$616,'Lease data'!$F$7:$F$616)</f>
        <v>N/A</v>
      </c>
      <c r="Q133" t="str">
        <f>_xlfn.XLOOKUP(N133,'Lease data'!$B$7:$B$616,'Lease data'!$K$7:$K$616)</f>
        <v>Low</v>
      </c>
      <c r="R133" s="189">
        <f>_xlfn.XLOOKUP(N133,'Lease data'!$B$7:$B$616,'Lease data'!$P$7:$P$616)</f>
        <v>6972.1518987341769</v>
      </c>
      <c r="T133" s="90">
        <f t="shared" si="9"/>
        <v>1</v>
      </c>
      <c r="U133">
        <f t="shared" si="9"/>
        <v>0</v>
      </c>
      <c r="V133">
        <f t="shared" si="9"/>
        <v>0</v>
      </c>
      <c r="W133">
        <f t="shared" si="9"/>
        <v>0</v>
      </c>
      <c r="X133">
        <f t="shared" si="6"/>
        <v>0</v>
      </c>
      <c r="Y133" s="189">
        <f t="shared" si="7"/>
        <v>6972.1518987341769</v>
      </c>
    </row>
    <row r="134" spans="2:25" x14ac:dyDescent="0.25">
      <c r="B134" s="141"/>
      <c r="C134">
        <v>95</v>
      </c>
      <c r="D134" s="56">
        <v>8545.1992819153711</v>
      </c>
      <c r="E134" s="56">
        <v>-6441.3031780192678</v>
      </c>
      <c r="F134"/>
      <c r="G134"/>
      <c r="H134"/>
      <c r="I134"/>
      <c r="J134"/>
      <c r="K134"/>
      <c r="L134" s="91"/>
      <c r="N134" s="90">
        <v>339</v>
      </c>
      <c r="O134" t="str">
        <f>_xlfn.XLOOKUP(N134,'Lease data'!$B$7:$B$616,'Lease data'!$E$7:$E$616)</f>
        <v>Y</v>
      </c>
      <c r="P134" t="str">
        <f>_xlfn.XLOOKUP(N134,'Lease data'!$B$7:$B$616,'Lease data'!$F$7:$F$616)</f>
        <v>N/A</v>
      </c>
      <c r="Q134" t="str">
        <f>_xlfn.XLOOKUP(N134,'Lease data'!$B$7:$B$616,'Lease data'!$K$7:$K$616)</f>
        <v>Low</v>
      </c>
      <c r="R134" s="189">
        <f>_xlfn.XLOOKUP(N134,'Lease data'!$B$7:$B$616,'Lease data'!$P$7:$P$616)</f>
        <v>636.64914572864313</v>
      </c>
      <c r="T134" s="90">
        <f t="shared" ref="T134:W153" si="10">IF($Q134=T$13,1,0)</f>
        <v>1</v>
      </c>
      <c r="U134">
        <f t="shared" si="10"/>
        <v>0</v>
      </c>
      <c r="V134">
        <f t="shared" si="10"/>
        <v>0</v>
      </c>
      <c r="W134">
        <f t="shared" si="10"/>
        <v>0</v>
      </c>
      <c r="X134">
        <f t="shared" si="6"/>
        <v>0</v>
      </c>
      <c r="Y134" s="189">
        <f t="shared" si="7"/>
        <v>636.64914572864313</v>
      </c>
    </row>
    <row r="135" spans="2:25" x14ac:dyDescent="0.25">
      <c r="B135" s="141"/>
      <c r="C135">
        <v>96</v>
      </c>
      <c r="D135" s="56">
        <v>8545.1992819153711</v>
      </c>
      <c r="E135" s="56">
        <v>9748.106570954471</v>
      </c>
      <c r="F135"/>
      <c r="G135"/>
      <c r="H135"/>
      <c r="I135"/>
      <c r="J135"/>
      <c r="K135"/>
      <c r="L135" s="91"/>
      <c r="N135" s="90">
        <v>341</v>
      </c>
      <c r="O135" t="str">
        <f>_xlfn.XLOOKUP(N135,'Lease data'!$B$7:$B$616,'Lease data'!$E$7:$E$616)</f>
        <v>Y</v>
      </c>
      <c r="P135" t="str">
        <f>_xlfn.XLOOKUP(N135,'Lease data'!$B$7:$B$616,'Lease data'!$F$7:$F$616)</f>
        <v>N/A</v>
      </c>
      <c r="Q135" t="str">
        <f>_xlfn.XLOOKUP(N135,'Lease data'!$B$7:$B$616,'Lease data'!$K$7:$K$616)</f>
        <v>Low</v>
      </c>
      <c r="R135" s="189">
        <f>_xlfn.XLOOKUP(N135,'Lease data'!$B$7:$B$616,'Lease data'!$P$7:$P$616)</f>
        <v>2546.5965829145725</v>
      </c>
      <c r="T135" s="90">
        <f t="shared" si="10"/>
        <v>1</v>
      </c>
      <c r="U135">
        <f t="shared" si="10"/>
        <v>0</v>
      </c>
      <c r="V135">
        <f t="shared" si="10"/>
        <v>0</v>
      </c>
      <c r="W135">
        <f t="shared" si="10"/>
        <v>0</v>
      </c>
      <c r="X135">
        <f t="shared" si="6"/>
        <v>0</v>
      </c>
      <c r="Y135" s="189">
        <f t="shared" si="7"/>
        <v>2546.5965829145725</v>
      </c>
    </row>
    <row r="136" spans="2:25" x14ac:dyDescent="0.25">
      <c r="B136" s="141"/>
      <c r="C136">
        <v>97</v>
      </c>
      <c r="D136" s="56">
        <v>8545.1992819153711</v>
      </c>
      <c r="E136" s="56">
        <v>-5543.8915225430956</v>
      </c>
      <c r="F136"/>
      <c r="G136"/>
      <c r="H136"/>
      <c r="I136"/>
      <c r="J136"/>
      <c r="K136"/>
      <c r="L136" s="91"/>
      <c r="N136" s="90">
        <v>343</v>
      </c>
      <c r="O136" t="str">
        <f>_xlfn.XLOOKUP(N136,'Lease data'!$B$7:$B$616,'Lease data'!$E$7:$E$616)</f>
        <v>Y</v>
      </c>
      <c r="P136" t="str">
        <f>_xlfn.XLOOKUP(N136,'Lease data'!$B$7:$B$616,'Lease data'!$F$7:$F$616)</f>
        <v>Y</v>
      </c>
      <c r="Q136" t="str">
        <f>_xlfn.XLOOKUP(N136,'Lease data'!$B$7:$B$616,'Lease data'!$K$7:$K$616)</f>
        <v>Sydney</v>
      </c>
      <c r="R136" s="189">
        <f>_xlfn.XLOOKUP(N136,'Lease data'!$B$7:$B$616,'Lease data'!$P$7:$P$616)</f>
        <v>40893.215212609961</v>
      </c>
      <c r="T136" s="90">
        <f t="shared" si="10"/>
        <v>0</v>
      </c>
      <c r="U136">
        <f t="shared" si="10"/>
        <v>0</v>
      </c>
      <c r="V136">
        <f t="shared" si="10"/>
        <v>0</v>
      </c>
      <c r="W136">
        <f t="shared" si="10"/>
        <v>1</v>
      </c>
      <c r="X136">
        <f t="shared" si="6"/>
        <v>1</v>
      </c>
      <c r="Y136" s="189">
        <f t="shared" si="7"/>
        <v>40893.215212609961</v>
      </c>
    </row>
    <row r="137" spans="2:25" x14ac:dyDescent="0.25">
      <c r="B137" s="141"/>
      <c r="C137">
        <v>98</v>
      </c>
      <c r="D137" s="56">
        <v>8545.1992819153711</v>
      </c>
      <c r="E137" s="56">
        <v>-7590.2255633224067</v>
      </c>
      <c r="F137"/>
      <c r="G137"/>
      <c r="H137"/>
      <c r="I137"/>
      <c r="J137"/>
      <c r="K137"/>
      <c r="L137" s="91"/>
      <c r="N137" s="90">
        <v>347</v>
      </c>
      <c r="O137" t="str">
        <f>_xlfn.XLOOKUP(N137,'Lease data'!$B$7:$B$616,'Lease data'!$E$7:$E$616)</f>
        <v>Y</v>
      </c>
      <c r="P137" t="str">
        <f>_xlfn.XLOOKUP(N137,'Lease data'!$B$7:$B$616,'Lease data'!$F$7:$F$616)</f>
        <v>N/A</v>
      </c>
      <c r="Q137" t="str">
        <f>_xlfn.XLOOKUP(N137,'Lease data'!$B$7:$B$616,'Lease data'!$K$7:$K$616)</f>
        <v>Low</v>
      </c>
      <c r="R137" s="189">
        <f>_xlfn.XLOOKUP(N137,'Lease data'!$B$7:$B$616,'Lease data'!$P$7:$P$616)</f>
        <v>576.6331658291457</v>
      </c>
      <c r="T137" s="90">
        <f t="shared" si="10"/>
        <v>1</v>
      </c>
      <c r="U137">
        <f t="shared" si="10"/>
        <v>0</v>
      </c>
      <c r="V137">
        <f t="shared" si="10"/>
        <v>0</v>
      </c>
      <c r="W137">
        <f t="shared" si="10"/>
        <v>0</v>
      </c>
      <c r="X137">
        <f t="shared" si="6"/>
        <v>0</v>
      </c>
      <c r="Y137" s="189">
        <f t="shared" si="7"/>
        <v>576.6331658291457</v>
      </c>
    </row>
    <row r="138" spans="2:25" x14ac:dyDescent="0.25">
      <c r="B138" s="141"/>
      <c r="C138">
        <v>99</v>
      </c>
      <c r="D138" s="56">
        <v>36339.65836985498</v>
      </c>
      <c r="E138" s="56">
        <v>-15273.850004752345</v>
      </c>
      <c r="F138"/>
      <c r="G138"/>
      <c r="H138"/>
      <c r="I138"/>
      <c r="J138"/>
      <c r="K138"/>
      <c r="L138" s="91"/>
      <c r="N138" s="90">
        <v>349</v>
      </c>
      <c r="O138" t="str">
        <f>_xlfn.XLOOKUP(N138,'Lease data'!$B$7:$B$616,'Lease data'!$E$7:$E$616)</f>
        <v>Y</v>
      </c>
      <c r="P138" t="str">
        <f>_xlfn.XLOOKUP(N138,'Lease data'!$B$7:$B$616,'Lease data'!$F$7:$F$616)</f>
        <v>N/A</v>
      </c>
      <c r="Q138" t="str">
        <f>_xlfn.XLOOKUP(N138,'Lease data'!$B$7:$B$616,'Lease data'!$K$7:$K$616)</f>
        <v>Low</v>
      </c>
      <c r="R138" s="189">
        <f>_xlfn.XLOOKUP(N138,'Lease data'!$B$7:$B$616,'Lease data'!$P$7:$P$616)</f>
        <v>9524.5895942720763</v>
      </c>
      <c r="T138" s="90">
        <f t="shared" si="10"/>
        <v>1</v>
      </c>
      <c r="U138">
        <f t="shared" si="10"/>
        <v>0</v>
      </c>
      <c r="V138">
        <f t="shared" si="10"/>
        <v>0</v>
      </c>
      <c r="W138">
        <f t="shared" si="10"/>
        <v>0</v>
      </c>
      <c r="X138">
        <f t="shared" si="6"/>
        <v>0</v>
      </c>
      <c r="Y138" s="189">
        <f t="shared" si="7"/>
        <v>9524.5895942720763</v>
      </c>
    </row>
    <row r="139" spans="2:25" x14ac:dyDescent="0.25">
      <c r="B139" s="141"/>
      <c r="C139">
        <v>100</v>
      </c>
      <c r="D139" s="56">
        <v>17011.93950967709</v>
      </c>
      <c r="E139" s="56">
        <v>-13410.370198430359</v>
      </c>
      <c r="F139"/>
      <c r="G139"/>
      <c r="H139"/>
      <c r="I139"/>
      <c r="J139"/>
      <c r="K139"/>
      <c r="L139" s="91"/>
      <c r="N139" s="90">
        <v>357</v>
      </c>
      <c r="O139" t="str">
        <f>_xlfn.XLOOKUP(N139,'Lease data'!$B$7:$B$616,'Lease data'!$E$7:$E$616)</f>
        <v>Y</v>
      </c>
      <c r="P139" t="str">
        <f>_xlfn.XLOOKUP(N139,'Lease data'!$B$7:$B$616,'Lease data'!$F$7:$F$616)</f>
        <v>N/A</v>
      </c>
      <c r="Q139" t="str">
        <f>_xlfn.XLOOKUP(N139,'Lease data'!$B$7:$B$616,'Lease data'!$K$7:$K$616)</f>
        <v>Low</v>
      </c>
      <c r="R139" s="189">
        <f>_xlfn.XLOOKUP(N139,'Lease data'!$B$7:$B$616,'Lease data'!$P$7:$P$616)</f>
        <v>1200.5231037489102</v>
      </c>
      <c r="T139" s="90">
        <f t="shared" si="10"/>
        <v>1</v>
      </c>
      <c r="U139">
        <f t="shared" si="10"/>
        <v>0</v>
      </c>
      <c r="V139">
        <f t="shared" si="10"/>
        <v>0</v>
      </c>
      <c r="W139">
        <f t="shared" si="10"/>
        <v>0</v>
      </c>
      <c r="X139">
        <f t="shared" si="6"/>
        <v>0</v>
      </c>
      <c r="Y139" s="189">
        <f t="shared" si="7"/>
        <v>1200.5231037489102</v>
      </c>
    </row>
    <row r="140" spans="2:25" x14ac:dyDescent="0.25">
      <c r="B140" s="141"/>
      <c r="C140">
        <v>101</v>
      </c>
      <c r="D140" s="56">
        <v>8545.1992819153711</v>
      </c>
      <c r="E140" s="56">
        <v>6447.2630296424177</v>
      </c>
      <c r="F140"/>
      <c r="G140"/>
      <c r="H140"/>
      <c r="I140"/>
      <c r="J140"/>
      <c r="K140"/>
      <c r="L140" s="91"/>
      <c r="N140" s="90">
        <v>358</v>
      </c>
      <c r="O140" t="str">
        <f>_xlfn.XLOOKUP(N140,'Lease data'!$B$7:$B$616,'Lease data'!$E$7:$E$616)</f>
        <v>Y</v>
      </c>
      <c r="P140" t="str">
        <f>_xlfn.XLOOKUP(N140,'Lease data'!$B$7:$B$616,'Lease data'!$F$7:$F$616)</f>
        <v>Y</v>
      </c>
      <c r="Q140" t="str">
        <f>_xlfn.XLOOKUP(N140,'Lease data'!$B$7:$B$616,'Lease data'!$K$7:$K$616)</f>
        <v>Sydney</v>
      </c>
      <c r="R140" s="189">
        <f>_xlfn.XLOOKUP(N140,'Lease data'!$B$7:$B$616,'Lease data'!$P$7:$P$616)</f>
        <v>36175.423728813555</v>
      </c>
      <c r="T140" s="90">
        <f t="shared" si="10"/>
        <v>0</v>
      </c>
      <c r="U140">
        <f t="shared" si="10"/>
        <v>0</v>
      </c>
      <c r="V140">
        <f t="shared" si="10"/>
        <v>0</v>
      </c>
      <c r="W140">
        <f t="shared" si="10"/>
        <v>1</v>
      </c>
      <c r="X140">
        <f t="shared" si="6"/>
        <v>1</v>
      </c>
      <c r="Y140" s="189">
        <f t="shared" si="7"/>
        <v>36175.423728813555</v>
      </c>
    </row>
    <row r="141" spans="2:25" x14ac:dyDescent="0.25">
      <c r="B141" s="141"/>
      <c r="C141">
        <v>102</v>
      </c>
      <c r="D141" s="56">
        <v>8545.1992819153711</v>
      </c>
      <c r="E141" s="56">
        <v>-141.53755567299959</v>
      </c>
      <c r="F141"/>
      <c r="G141"/>
      <c r="H141"/>
      <c r="I141"/>
      <c r="J141"/>
      <c r="K141"/>
      <c r="L141" s="91"/>
      <c r="N141" s="90">
        <v>367</v>
      </c>
      <c r="O141" t="str">
        <f>_xlfn.XLOOKUP(N141,'Lease data'!$B$7:$B$616,'Lease data'!$E$7:$E$616)</f>
        <v>Y</v>
      </c>
      <c r="P141" t="str">
        <f>_xlfn.XLOOKUP(N141,'Lease data'!$B$7:$B$616,'Lease data'!$F$7:$F$616)</f>
        <v>N/A</v>
      </c>
      <c r="Q141" t="str">
        <f>_xlfn.XLOOKUP(N141,'Lease data'!$B$7:$B$616,'Lease data'!$K$7:$K$616)</f>
        <v>Low</v>
      </c>
      <c r="R141" s="189">
        <f>_xlfn.XLOOKUP(N141,'Lease data'!$B$7:$B$616,'Lease data'!$P$7:$P$616)</f>
        <v>668.479296482412</v>
      </c>
      <c r="T141" s="90">
        <f t="shared" si="10"/>
        <v>1</v>
      </c>
      <c r="U141">
        <f t="shared" si="10"/>
        <v>0</v>
      </c>
      <c r="V141">
        <f t="shared" si="10"/>
        <v>0</v>
      </c>
      <c r="W141">
        <f t="shared" si="10"/>
        <v>0</v>
      </c>
      <c r="X141">
        <f t="shared" si="6"/>
        <v>0</v>
      </c>
      <c r="Y141" s="189">
        <f t="shared" si="7"/>
        <v>668.479296482412</v>
      </c>
    </row>
    <row r="142" spans="2:25" x14ac:dyDescent="0.25">
      <c r="B142" s="141"/>
      <c r="C142">
        <v>103</v>
      </c>
      <c r="D142" s="56">
        <v>8545.1992819153711</v>
      </c>
      <c r="E142" s="56">
        <v>2243.8148386876437</v>
      </c>
      <c r="F142"/>
      <c r="G142"/>
      <c r="H142"/>
      <c r="I142"/>
      <c r="J142"/>
      <c r="K142"/>
      <c r="L142" s="91"/>
      <c r="N142" s="90">
        <v>369</v>
      </c>
      <c r="O142" t="str">
        <f>_xlfn.XLOOKUP(N142,'Lease data'!$B$7:$B$616,'Lease data'!$E$7:$E$616)</f>
        <v>Y</v>
      </c>
      <c r="P142" t="str">
        <f>_xlfn.XLOOKUP(N142,'Lease data'!$B$7:$B$616,'Lease data'!$F$7:$F$616)</f>
        <v>N/A</v>
      </c>
      <c r="Q142" t="str">
        <f>_xlfn.XLOOKUP(N142,'Lease data'!$B$7:$B$616,'Lease data'!$K$7:$K$616)</f>
        <v>Low</v>
      </c>
      <c r="R142" s="189">
        <f>_xlfn.XLOOKUP(N142,'Lease data'!$B$7:$B$616,'Lease data'!$P$7:$P$616)</f>
        <v>954.9737185929647</v>
      </c>
      <c r="T142" s="90">
        <f t="shared" si="10"/>
        <v>1</v>
      </c>
      <c r="U142">
        <f t="shared" si="10"/>
        <v>0</v>
      </c>
      <c r="V142">
        <f t="shared" si="10"/>
        <v>0</v>
      </c>
      <c r="W142">
        <f t="shared" si="10"/>
        <v>0</v>
      </c>
      <c r="X142">
        <f t="shared" ref="X142:X205" si="11">IF(P142="Y",1,0)</f>
        <v>0</v>
      </c>
      <c r="Y142" s="189">
        <f t="shared" ref="Y142:Y205" si="12">R142</f>
        <v>954.9737185929647</v>
      </c>
    </row>
    <row r="143" spans="2:25" x14ac:dyDescent="0.25">
      <c r="B143" s="141"/>
      <c r="C143">
        <v>104</v>
      </c>
      <c r="D143" s="56">
        <v>30156.366010177902</v>
      </c>
      <c r="E143" s="56">
        <v>-5540.4976823908801</v>
      </c>
      <c r="F143"/>
      <c r="G143"/>
      <c r="H143"/>
      <c r="I143"/>
      <c r="J143"/>
      <c r="K143"/>
      <c r="L143" s="91"/>
      <c r="N143" s="90">
        <v>371</v>
      </c>
      <c r="O143" t="str">
        <f>_xlfn.XLOOKUP(N143,'Lease data'!$B$7:$B$616,'Lease data'!$E$7:$E$616)</f>
        <v>Y</v>
      </c>
      <c r="P143" t="str">
        <f>_xlfn.XLOOKUP(N143,'Lease data'!$B$7:$B$616,'Lease data'!$F$7:$F$616)</f>
        <v>N/A</v>
      </c>
      <c r="Q143" t="str">
        <f>_xlfn.XLOOKUP(N143,'Lease data'!$B$7:$B$616,'Lease data'!$K$7:$K$616)</f>
        <v>Low</v>
      </c>
      <c r="R143" s="189">
        <f>_xlfn.XLOOKUP(N143,'Lease data'!$B$7:$B$616,'Lease data'!$P$7:$P$616)</f>
        <v>1701.8486865671639</v>
      </c>
      <c r="T143" s="90">
        <f t="shared" si="10"/>
        <v>1</v>
      </c>
      <c r="U143">
        <f t="shared" si="10"/>
        <v>0</v>
      </c>
      <c r="V143">
        <f t="shared" si="10"/>
        <v>0</v>
      </c>
      <c r="W143">
        <f t="shared" si="10"/>
        <v>0</v>
      </c>
      <c r="X143">
        <f t="shared" si="11"/>
        <v>0</v>
      </c>
      <c r="Y143" s="189">
        <f t="shared" si="12"/>
        <v>1701.8486865671639</v>
      </c>
    </row>
    <row r="144" spans="2:25" x14ac:dyDescent="0.25">
      <c r="B144" s="141"/>
      <c r="C144">
        <v>105</v>
      </c>
      <c r="D144" s="56">
        <v>8545.1992819153711</v>
      </c>
      <c r="E144" s="56">
        <v>-1543.5043666611346</v>
      </c>
      <c r="F144"/>
      <c r="G144"/>
      <c r="H144"/>
      <c r="I144"/>
      <c r="J144"/>
      <c r="K144"/>
      <c r="L144" s="91"/>
      <c r="N144" s="90">
        <v>372</v>
      </c>
      <c r="O144" t="str">
        <f>_xlfn.XLOOKUP(N144,'Lease data'!$B$7:$B$616,'Lease data'!$E$7:$E$616)</f>
        <v>Y</v>
      </c>
      <c r="P144" t="str">
        <f>_xlfn.XLOOKUP(N144,'Lease data'!$B$7:$B$616,'Lease data'!$F$7:$F$616)</f>
        <v>N/A</v>
      </c>
      <c r="Q144" t="str">
        <f>_xlfn.XLOOKUP(N144,'Lease data'!$B$7:$B$616,'Lease data'!$K$7:$K$616)</f>
        <v>Low</v>
      </c>
      <c r="R144" s="189">
        <f>_xlfn.XLOOKUP(N144,'Lease data'!$B$7:$B$616,'Lease data'!$P$7:$P$616)</f>
        <v>7921.9705993150683</v>
      </c>
      <c r="T144" s="90">
        <f t="shared" si="10"/>
        <v>1</v>
      </c>
      <c r="U144">
        <f t="shared" si="10"/>
        <v>0</v>
      </c>
      <c r="V144">
        <f t="shared" si="10"/>
        <v>0</v>
      </c>
      <c r="W144">
        <f t="shared" si="10"/>
        <v>0</v>
      </c>
      <c r="X144">
        <f t="shared" si="11"/>
        <v>0</v>
      </c>
      <c r="Y144" s="189">
        <f t="shared" si="12"/>
        <v>7921.9705993150683</v>
      </c>
    </row>
    <row r="145" spans="2:25" x14ac:dyDescent="0.25">
      <c r="B145" s="141"/>
      <c r="C145">
        <v>106</v>
      </c>
      <c r="D145" s="56">
        <v>8545.1992819153711</v>
      </c>
      <c r="E145" s="56">
        <v>-7474.4372290382325</v>
      </c>
      <c r="F145"/>
      <c r="G145"/>
      <c r="H145"/>
      <c r="I145"/>
      <c r="J145"/>
      <c r="K145"/>
      <c r="L145" s="91"/>
      <c r="N145" s="90">
        <v>373</v>
      </c>
      <c r="O145" t="str">
        <f>_xlfn.XLOOKUP(N145,'Lease data'!$B$7:$B$616,'Lease data'!$E$7:$E$616)</f>
        <v>Y</v>
      </c>
      <c r="P145" t="str">
        <f>_xlfn.XLOOKUP(N145,'Lease data'!$B$7:$B$616,'Lease data'!$F$7:$F$616)</f>
        <v>N</v>
      </c>
      <c r="Q145" t="str">
        <f>_xlfn.XLOOKUP(N145,'Lease data'!$B$7:$B$616,'Lease data'!$K$7:$K$616)</f>
        <v>Low</v>
      </c>
      <c r="R145" s="189">
        <f>_xlfn.XLOOKUP(N145,'Lease data'!$B$7:$B$616,'Lease data'!$P$7:$P$616)</f>
        <v>7926.8092105263158</v>
      </c>
      <c r="T145" s="90">
        <f t="shared" si="10"/>
        <v>1</v>
      </c>
      <c r="U145">
        <f t="shared" si="10"/>
        <v>0</v>
      </c>
      <c r="V145">
        <f t="shared" si="10"/>
        <v>0</v>
      </c>
      <c r="W145">
        <f t="shared" si="10"/>
        <v>0</v>
      </c>
      <c r="X145">
        <f t="shared" si="11"/>
        <v>0</v>
      </c>
      <c r="Y145" s="189">
        <f t="shared" si="12"/>
        <v>7926.8092105263158</v>
      </c>
    </row>
    <row r="146" spans="2:25" x14ac:dyDescent="0.25">
      <c r="B146" s="141"/>
      <c r="C146">
        <v>107</v>
      </c>
      <c r="D146" s="56">
        <v>8545.1992819153711</v>
      </c>
      <c r="E146" s="56">
        <v>-7484.1942567897431</v>
      </c>
      <c r="F146"/>
      <c r="G146"/>
      <c r="H146"/>
      <c r="I146"/>
      <c r="J146"/>
      <c r="K146"/>
      <c r="L146" s="91"/>
      <c r="N146" s="90">
        <v>377</v>
      </c>
      <c r="O146" t="str">
        <f>_xlfn.XLOOKUP(N146,'Lease data'!$B$7:$B$616,'Lease data'!$E$7:$E$616)</f>
        <v>Y</v>
      </c>
      <c r="P146" t="str">
        <f>_xlfn.XLOOKUP(N146,'Lease data'!$B$7:$B$616,'Lease data'!$F$7:$F$616)</f>
        <v>N/A</v>
      </c>
      <c r="Q146" t="str">
        <f>_xlfn.XLOOKUP(N146,'Lease data'!$B$7:$B$616,'Lease data'!$K$7:$K$616)</f>
        <v>Low</v>
      </c>
      <c r="R146" s="189">
        <f>_xlfn.XLOOKUP(N146,'Lease data'!$B$7:$B$616,'Lease data'!$P$7:$P$616)</f>
        <v>822.08955223880582</v>
      </c>
      <c r="T146" s="90">
        <f t="shared" si="10"/>
        <v>1</v>
      </c>
      <c r="U146">
        <f t="shared" si="10"/>
        <v>0</v>
      </c>
      <c r="V146">
        <f t="shared" si="10"/>
        <v>0</v>
      </c>
      <c r="W146">
        <f t="shared" si="10"/>
        <v>0</v>
      </c>
      <c r="X146">
        <f t="shared" si="11"/>
        <v>0</v>
      </c>
      <c r="Y146" s="189">
        <f t="shared" si="12"/>
        <v>822.08955223880582</v>
      </c>
    </row>
    <row r="147" spans="2:25" x14ac:dyDescent="0.25">
      <c r="B147" s="141"/>
      <c r="C147">
        <v>108</v>
      </c>
      <c r="D147" s="56">
        <v>20832.913958949885</v>
      </c>
      <c r="E147" s="56">
        <v>12122.581028924</v>
      </c>
      <c r="F147"/>
      <c r="G147"/>
      <c r="H147"/>
      <c r="I147"/>
      <c r="J147"/>
      <c r="K147"/>
      <c r="L147" s="91"/>
      <c r="N147" s="90">
        <v>380</v>
      </c>
      <c r="O147" t="str">
        <f>_xlfn.XLOOKUP(N147,'Lease data'!$B$7:$B$616,'Lease data'!$E$7:$E$616)</f>
        <v>Y</v>
      </c>
      <c r="P147" t="str">
        <f>_xlfn.XLOOKUP(N147,'Lease data'!$B$7:$B$616,'Lease data'!$F$7:$F$616)</f>
        <v>Y</v>
      </c>
      <c r="Q147" t="str">
        <f>_xlfn.XLOOKUP(N147,'Lease data'!$B$7:$B$616,'Lease data'!$K$7:$K$616)</f>
        <v>Sydney</v>
      </c>
      <c r="R147" s="189">
        <f>_xlfn.XLOOKUP(N147,'Lease data'!$B$7:$B$616,'Lease data'!$P$7:$P$616)</f>
        <v>38341.288782816227</v>
      </c>
      <c r="T147" s="90">
        <f t="shared" si="10"/>
        <v>0</v>
      </c>
      <c r="U147">
        <f t="shared" si="10"/>
        <v>0</v>
      </c>
      <c r="V147">
        <f t="shared" si="10"/>
        <v>0</v>
      </c>
      <c r="W147">
        <f t="shared" si="10"/>
        <v>1</v>
      </c>
      <c r="X147">
        <f t="shared" si="11"/>
        <v>1</v>
      </c>
      <c r="Y147" s="189">
        <f t="shared" si="12"/>
        <v>38341.288782816227</v>
      </c>
    </row>
    <row r="148" spans="2:25" x14ac:dyDescent="0.25">
      <c r="B148" s="141"/>
      <c r="C148">
        <v>109</v>
      </c>
      <c r="D148" s="56">
        <v>8545.1992819153711</v>
      </c>
      <c r="E148" s="56">
        <v>-1065.1170992152911</v>
      </c>
      <c r="F148"/>
      <c r="G148"/>
      <c r="H148"/>
      <c r="I148"/>
      <c r="J148"/>
      <c r="K148"/>
      <c r="L148" s="91"/>
      <c r="N148" s="90">
        <v>381</v>
      </c>
      <c r="O148" t="str">
        <f>_xlfn.XLOOKUP(N148,'Lease data'!$B$7:$B$616,'Lease data'!$E$7:$E$616)</f>
        <v>Y</v>
      </c>
      <c r="P148" t="str">
        <f>_xlfn.XLOOKUP(N148,'Lease data'!$B$7:$B$616,'Lease data'!$F$7:$F$616)</f>
        <v>Y</v>
      </c>
      <c r="Q148" t="str">
        <f>_xlfn.XLOOKUP(N148,'Lease data'!$B$7:$B$616,'Lease data'!$K$7:$K$616)</f>
        <v>High</v>
      </c>
      <c r="R148" s="189">
        <f>_xlfn.XLOOKUP(N148,'Lease data'!$B$7:$B$616,'Lease data'!$P$7:$P$616)</f>
        <v>39494.134484536073</v>
      </c>
      <c r="T148" s="90">
        <f t="shared" si="10"/>
        <v>0</v>
      </c>
      <c r="U148">
        <f t="shared" si="10"/>
        <v>0</v>
      </c>
      <c r="V148">
        <f t="shared" si="10"/>
        <v>1</v>
      </c>
      <c r="W148">
        <f t="shared" si="10"/>
        <v>0</v>
      </c>
      <c r="X148">
        <f t="shared" si="11"/>
        <v>1</v>
      </c>
      <c r="Y148" s="189">
        <f t="shared" si="12"/>
        <v>39494.134484536073</v>
      </c>
    </row>
    <row r="149" spans="2:25" x14ac:dyDescent="0.25">
      <c r="B149" s="141"/>
      <c r="C149">
        <v>110</v>
      </c>
      <c r="D149" s="56">
        <v>8545.1992819153711</v>
      </c>
      <c r="E149" s="56">
        <v>-7493.2512299673199</v>
      </c>
      <c r="F149"/>
      <c r="G149"/>
      <c r="H149"/>
      <c r="I149"/>
      <c r="J149"/>
      <c r="K149"/>
      <c r="L149" s="91"/>
      <c r="N149" s="90">
        <v>383</v>
      </c>
      <c r="O149" t="str">
        <f>_xlfn.XLOOKUP(N149,'Lease data'!$B$7:$B$616,'Lease data'!$E$7:$E$616)</f>
        <v>Y</v>
      </c>
      <c r="P149" t="str">
        <f>_xlfn.XLOOKUP(N149,'Lease data'!$B$7:$B$616,'Lease data'!$F$7:$F$616)</f>
        <v>N/A</v>
      </c>
      <c r="Q149" t="str">
        <f>_xlfn.XLOOKUP(N149,'Lease data'!$B$7:$B$616,'Lease data'!$K$7:$K$616)</f>
        <v>Low</v>
      </c>
      <c r="R149" s="189">
        <f>_xlfn.XLOOKUP(N149,'Lease data'!$B$7:$B$616,'Lease data'!$P$7:$P$616)</f>
        <v>745.43675879396983</v>
      </c>
      <c r="T149" s="90">
        <f t="shared" si="10"/>
        <v>1</v>
      </c>
      <c r="U149">
        <f t="shared" si="10"/>
        <v>0</v>
      </c>
      <c r="V149">
        <f t="shared" si="10"/>
        <v>0</v>
      </c>
      <c r="W149">
        <f t="shared" si="10"/>
        <v>0</v>
      </c>
      <c r="X149">
        <f t="shared" si="11"/>
        <v>0</v>
      </c>
      <c r="Y149" s="189">
        <f t="shared" si="12"/>
        <v>745.43675879396983</v>
      </c>
    </row>
    <row r="150" spans="2:25" x14ac:dyDescent="0.25">
      <c r="B150" s="141"/>
      <c r="C150">
        <v>111</v>
      </c>
      <c r="D150" s="56">
        <v>30156.366010177902</v>
      </c>
      <c r="E150" s="56">
        <v>10536.337221165377</v>
      </c>
      <c r="F150"/>
      <c r="G150"/>
      <c r="H150"/>
      <c r="I150"/>
      <c r="J150"/>
      <c r="K150"/>
      <c r="L150" s="91"/>
      <c r="N150" s="90">
        <v>384</v>
      </c>
      <c r="O150" t="str">
        <f>_xlfn.XLOOKUP(N150,'Lease data'!$B$7:$B$616,'Lease data'!$E$7:$E$616)</f>
        <v>Y</v>
      </c>
      <c r="P150" t="str">
        <f>_xlfn.XLOOKUP(N150,'Lease data'!$B$7:$B$616,'Lease data'!$F$7:$F$616)</f>
        <v>N</v>
      </c>
      <c r="Q150" t="str">
        <f>_xlfn.XLOOKUP(N150,'Lease data'!$B$7:$B$616,'Lease data'!$K$7:$K$616)</f>
        <v>Low</v>
      </c>
      <c r="R150" s="189">
        <f>_xlfn.XLOOKUP(N150,'Lease data'!$B$7:$B$616,'Lease data'!$P$7:$P$616)</f>
        <v>7619.6629116945114</v>
      </c>
      <c r="T150" s="90">
        <f t="shared" si="10"/>
        <v>1</v>
      </c>
      <c r="U150">
        <f t="shared" si="10"/>
        <v>0</v>
      </c>
      <c r="V150">
        <f t="shared" si="10"/>
        <v>0</v>
      </c>
      <c r="W150">
        <f t="shared" si="10"/>
        <v>0</v>
      </c>
      <c r="X150">
        <f t="shared" si="11"/>
        <v>0</v>
      </c>
      <c r="Y150" s="189">
        <f t="shared" si="12"/>
        <v>7619.6629116945114</v>
      </c>
    </row>
    <row r="151" spans="2:25" x14ac:dyDescent="0.25">
      <c r="B151" s="141"/>
      <c r="C151">
        <v>112</v>
      </c>
      <c r="D151" s="56">
        <v>8545.1992819153711</v>
      </c>
      <c r="E151" s="56">
        <v>4547.4295672563803</v>
      </c>
      <c r="F151"/>
      <c r="G151"/>
      <c r="H151"/>
      <c r="I151"/>
      <c r="J151"/>
      <c r="K151"/>
      <c r="L151" s="91"/>
      <c r="N151" s="90">
        <v>385</v>
      </c>
      <c r="O151" t="str">
        <f>_xlfn.XLOOKUP(N151,'Lease data'!$B$7:$B$616,'Lease data'!$E$7:$E$616)</f>
        <v>Y</v>
      </c>
      <c r="P151" t="str">
        <f>_xlfn.XLOOKUP(N151,'Lease data'!$B$7:$B$616,'Lease data'!$F$7:$F$616)</f>
        <v>N</v>
      </c>
      <c r="Q151" t="str">
        <f>_xlfn.XLOOKUP(N151,'Lease data'!$B$7:$B$616,'Lease data'!$K$7:$K$616)</f>
        <v>Low</v>
      </c>
      <c r="R151" s="189">
        <f>_xlfn.XLOOKUP(N151,'Lease data'!$B$7:$B$616,'Lease data'!$P$7:$P$616)</f>
        <v>20452.412768285503</v>
      </c>
      <c r="T151" s="90">
        <f t="shared" si="10"/>
        <v>1</v>
      </c>
      <c r="U151">
        <f t="shared" si="10"/>
        <v>0</v>
      </c>
      <c r="V151">
        <f t="shared" si="10"/>
        <v>0</v>
      </c>
      <c r="W151">
        <f t="shared" si="10"/>
        <v>0</v>
      </c>
      <c r="X151">
        <f t="shared" si="11"/>
        <v>0</v>
      </c>
      <c r="Y151" s="189">
        <f t="shared" si="12"/>
        <v>20452.412768285503</v>
      </c>
    </row>
    <row r="152" spans="2:25" x14ac:dyDescent="0.25">
      <c r="B152" s="141"/>
      <c r="C152">
        <v>113</v>
      </c>
      <c r="D152" s="56">
        <v>8545.1992819153711</v>
      </c>
      <c r="E152" s="56">
        <v>-2202.2344577947688</v>
      </c>
      <c r="F152"/>
      <c r="G152"/>
      <c r="H152"/>
      <c r="I152"/>
      <c r="J152"/>
      <c r="K152"/>
      <c r="L152" s="91"/>
      <c r="N152" s="90">
        <v>387</v>
      </c>
      <c r="O152" t="str">
        <f>_xlfn.XLOOKUP(N152,'Lease data'!$B$7:$B$616,'Lease data'!$E$7:$E$616)</f>
        <v>Y</v>
      </c>
      <c r="P152" t="str">
        <f>_xlfn.XLOOKUP(N152,'Lease data'!$B$7:$B$616,'Lease data'!$F$7:$F$616)</f>
        <v>N/A</v>
      </c>
      <c r="Q152" t="str">
        <f>_xlfn.XLOOKUP(N152,'Lease data'!$B$7:$B$616,'Lease data'!$K$7:$K$616)</f>
        <v>High</v>
      </c>
      <c r="R152" s="189">
        <f>_xlfn.XLOOKUP(N152,'Lease data'!$B$7:$B$616,'Lease data'!$P$7:$P$616)</f>
        <v>16329.121306376361</v>
      </c>
      <c r="T152" s="90">
        <f t="shared" si="10"/>
        <v>0</v>
      </c>
      <c r="U152">
        <f t="shared" si="10"/>
        <v>0</v>
      </c>
      <c r="V152">
        <f t="shared" si="10"/>
        <v>1</v>
      </c>
      <c r="W152">
        <f t="shared" si="10"/>
        <v>0</v>
      </c>
      <c r="X152">
        <f t="shared" si="11"/>
        <v>0</v>
      </c>
      <c r="Y152" s="189">
        <f t="shared" si="12"/>
        <v>16329.121306376361</v>
      </c>
    </row>
    <row r="153" spans="2:25" x14ac:dyDescent="0.25">
      <c r="B153" s="141"/>
      <c r="C153">
        <v>114</v>
      </c>
      <c r="D153" s="56">
        <v>8545.1992819153711</v>
      </c>
      <c r="E153" s="56">
        <v>-3356.8044062559884</v>
      </c>
      <c r="F153"/>
      <c r="G153"/>
      <c r="H153"/>
      <c r="I153"/>
      <c r="J153"/>
      <c r="K153"/>
      <c r="L153" s="91"/>
      <c r="N153" s="90">
        <v>388</v>
      </c>
      <c r="O153" t="str">
        <f>_xlfn.XLOOKUP(N153,'Lease data'!$B$7:$B$616,'Lease data'!$E$7:$E$616)</f>
        <v>Y</v>
      </c>
      <c r="P153" t="str">
        <f>_xlfn.XLOOKUP(N153,'Lease data'!$B$7:$B$616,'Lease data'!$F$7:$F$616)</f>
        <v>Y</v>
      </c>
      <c r="Q153" t="str">
        <f>_xlfn.XLOOKUP(N153,'Lease data'!$B$7:$B$616,'Lease data'!$K$7:$K$616)</f>
        <v>Sydney</v>
      </c>
      <c r="R153" s="189">
        <f>_xlfn.XLOOKUP(N153,'Lease data'!$B$7:$B$616,'Lease data'!$P$7:$P$616)</f>
        <v>13799.697003352794</v>
      </c>
      <c r="T153" s="90">
        <f t="shared" si="10"/>
        <v>0</v>
      </c>
      <c r="U153">
        <f t="shared" si="10"/>
        <v>0</v>
      </c>
      <c r="V153">
        <f t="shared" si="10"/>
        <v>0</v>
      </c>
      <c r="W153">
        <f t="shared" si="10"/>
        <v>1</v>
      </c>
      <c r="X153">
        <f t="shared" si="11"/>
        <v>1</v>
      </c>
      <c r="Y153" s="189">
        <f t="shared" si="12"/>
        <v>13799.697003352794</v>
      </c>
    </row>
    <row r="154" spans="2:25" x14ac:dyDescent="0.25">
      <c r="B154" s="141"/>
      <c r="C154">
        <v>115</v>
      </c>
      <c r="D154" s="56">
        <v>8545.1992819153711</v>
      </c>
      <c r="E154" s="56">
        <v>-5662.0334527696432</v>
      </c>
      <c r="F154"/>
      <c r="G154"/>
      <c r="H154"/>
      <c r="I154"/>
      <c r="J154"/>
      <c r="K154"/>
      <c r="L154" s="91"/>
      <c r="N154" s="90">
        <v>393</v>
      </c>
      <c r="O154" t="str">
        <f>_xlfn.XLOOKUP(N154,'Lease data'!$B$7:$B$616,'Lease data'!$E$7:$E$616)</f>
        <v>Y</v>
      </c>
      <c r="P154" t="str">
        <f>_xlfn.XLOOKUP(N154,'Lease data'!$B$7:$B$616,'Lease data'!$F$7:$F$616)</f>
        <v>N/A</v>
      </c>
      <c r="Q154" t="str">
        <f>_xlfn.XLOOKUP(N154,'Lease data'!$B$7:$B$616,'Lease data'!$K$7:$K$616)</f>
        <v>Low</v>
      </c>
      <c r="R154" s="189">
        <f>_xlfn.XLOOKUP(N154,'Lease data'!$B$7:$B$616,'Lease data'!$P$7:$P$616)</f>
        <v>8111.9293078055944</v>
      </c>
      <c r="T154" s="90">
        <f t="shared" ref="T154:W173" si="13">IF($Q154=T$13,1,0)</f>
        <v>1</v>
      </c>
      <c r="U154">
        <f t="shared" si="13"/>
        <v>0</v>
      </c>
      <c r="V154">
        <f t="shared" si="13"/>
        <v>0</v>
      </c>
      <c r="W154">
        <f t="shared" si="13"/>
        <v>0</v>
      </c>
      <c r="X154">
        <f t="shared" si="11"/>
        <v>0</v>
      </c>
      <c r="Y154" s="189">
        <f t="shared" si="12"/>
        <v>8111.9293078055944</v>
      </c>
    </row>
    <row r="155" spans="2:25" x14ac:dyDescent="0.25">
      <c r="B155" s="141"/>
      <c r="C155">
        <v>116</v>
      </c>
      <c r="D155" s="56">
        <v>17011.93950967709</v>
      </c>
      <c r="E155" s="56">
        <v>-7602.245018151667</v>
      </c>
      <c r="F155"/>
      <c r="G155"/>
      <c r="H155"/>
      <c r="I155"/>
      <c r="J155"/>
      <c r="K155"/>
      <c r="L155" s="91"/>
      <c r="N155" s="90">
        <v>397</v>
      </c>
      <c r="O155" t="str">
        <f>_xlfn.XLOOKUP(N155,'Lease data'!$B$7:$B$616,'Lease data'!$E$7:$E$616)</f>
        <v>Y</v>
      </c>
      <c r="P155" t="str">
        <f>_xlfn.XLOOKUP(N155,'Lease data'!$B$7:$B$616,'Lease data'!$F$7:$F$616)</f>
        <v>N/A</v>
      </c>
      <c r="Q155" t="str">
        <f>_xlfn.XLOOKUP(N155,'Lease data'!$B$7:$B$616,'Lease data'!$K$7:$K$616)</f>
        <v>Medium</v>
      </c>
      <c r="R155" s="189">
        <f>_xlfn.XLOOKUP(N155,'Lease data'!$B$7:$B$616,'Lease data'!$P$7:$P$616)</f>
        <v>20923.561130653263</v>
      </c>
      <c r="T155" s="90">
        <f t="shared" si="13"/>
        <v>0</v>
      </c>
      <c r="U155">
        <f t="shared" si="13"/>
        <v>1</v>
      </c>
      <c r="V155">
        <f t="shared" si="13"/>
        <v>0</v>
      </c>
      <c r="W155">
        <f t="shared" si="13"/>
        <v>0</v>
      </c>
      <c r="X155">
        <f t="shared" si="11"/>
        <v>0</v>
      </c>
      <c r="Y155" s="189">
        <f t="shared" si="12"/>
        <v>20923.561130653263</v>
      </c>
    </row>
    <row r="156" spans="2:25" x14ac:dyDescent="0.25">
      <c r="B156" s="141"/>
      <c r="C156">
        <v>117</v>
      </c>
      <c r="D156" s="56">
        <v>33977.340459450694</v>
      </c>
      <c r="E156" s="56">
        <v>21138.896382654566</v>
      </c>
      <c r="F156"/>
      <c r="G156"/>
      <c r="H156"/>
      <c r="I156"/>
      <c r="J156"/>
      <c r="K156"/>
      <c r="L156" s="91"/>
      <c r="N156" s="90">
        <v>398</v>
      </c>
      <c r="O156" t="str">
        <f>_xlfn.XLOOKUP(N156,'Lease data'!$B$7:$B$616,'Lease data'!$E$7:$E$616)</f>
        <v>Y</v>
      </c>
      <c r="P156" t="str">
        <f>_xlfn.XLOOKUP(N156,'Lease data'!$B$7:$B$616,'Lease data'!$F$7:$F$616)</f>
        <v>N</v>
      </c>
      <c r="Q156" t="str">
        <f>_xlfn.XLOOKUP(N156,'Lease data'!$B$7:$B$616,'Lease data'!$K$7:$K$616)</f>
        <v>High</v>
      </c>
      <c r="R156" s="189">
        <f>_xlfn.XLOOKUP(N156,'Lease data'!$B$7:$B$616,'Lease data'!$P$7:$P$616)</f>
        <v>24627.527216174185</v>
      </c>
      <c r="T156" s="90">
        <f t="shared" si="13"/>
        <v>0</v>
      </c>
      <c r="U156">
        <f t="shared" si="13"/>
        <v>0</v>
      </c>
      <c r="V156">
        <f t="shared" si="13"/>
        <v>1</v>
      </c>
      <c r="W156">
        <f t="shared" si="13"/>
        <v>0</v>
      </c>
      <c r="X156">
        <f t="shared" si="11"/>
        <v>0</v>
      </c>
      <c r="Y156" s="189">
        <f t="shared" si="12"/>
        <v>24627.527216174185</v>
      </c>
    </row>
    <row r="157" spans="2:25" x14ac:dyDescent="0.25">
      <c r="B157" s="141"/>
      <c r="C157">
        <v>118</v>
      </c>
      <c r="D157" s="56">
        <v>40160.632819127772</v>
      </c>
      <c r="E157" s="56">
        <v>-5152.1582428565889</v>
      </c>
      <c r="F157"/>
      <c r="G157"/>
      <c r="H157"/>
      <c r="I157"/>
      <c r="J157"/>
      <c r="K157"/>
      <c r="L157" s="91"/>
      <c r="N157" s="90">
        <v>399</v>
      </c>
      <c r="O157" t="str">
        <f>_xlfn.XLOOKUP(N157,'Lease data'!$B$7:$B$616,'Lease data'!$E$7:$E$616)</f>
        <v>Y</v>
      </c>
      <c r="P157" t="str">
        <f>_xlfn.XLOOKUP(N157,'Lease data'!$B$7:$B$616,'Lease data'!$F$7:$F$616)</f>
        <v>N/A</v>
      </c>
      <c r="Q157" t="str">
        <f>_xlfn.XLOOKUP(N157,'Lease data'!$B$7:$B$616,'Lease data'!$K$7:$K$616)</f>
        <v>Low</v>
      </c>
      <c r="R157" s="189">
        <f>_xlfn.XLOOKUP(N157,'Lease data'!$B$7:$B$616,'Lease data'!$P$7:$P$616)</f>
        <v>700.30944723618086</v>
      </c>
      <c r="T157" s="90">
        <f t="shared" si="13"/>
        <v>1</v>
      </c>
      <c r="U157">
        <f t="shared" si="13"/>
        <v>0</v>
      </c>
      <c r="V157">
        <f t="shared" si="13"/>
        <v>0</v>
      </c>
      <c r="W157">
        <f t="shared" si="13"/>
        <v>0</v>
      </c>
      <c r="X157">
        <f t="shared" si="11"/>
        <v>0</v>
      </c>
      <c r="Y157" s="189">
        <f t="shared" si="12"/>
        <v>700.30944723618086</v>
      </c>
    </row>
    <row r="158" spans="2:25" x14ac:dyDescent="0.25">
      <c r="B158" s="141"/>
      <c r="C158">
        <v>119</v>
      </c>
      <c r="D158" s="56">
        <v>8545.1992819153711</v>
      </c>
      <c r="E158" s="56">
        <v>-523.49385477969281</v>
      </c>
      <c r="F158"/>
      <c r="G158"/>
      <c r="H158"/>
      <c r="I158"/>
      <c r="J158"/>
      <c r="K158"/>
      <c r="L158" s="91"/>
      <c r="N158" s="90">
        <v>402</v>
      </c>
      <c r="O158" t="str">
        <f>_xlfn.XLOOKUP(N158,'Lease data'!$B$7:$B$616,'Lease data'!$E$7:$E$616)</f>
        <v>Y</v>
      </c>
      <c r="P158" t="str">
        <f>_xlfn.XLOOKUP(N158,'Lease data'!$B$7:$B$616,'Lease data'!$F$7:$F$616)</f>
        <v>N/A</v>
      </c>
      <c r="Q158" t="str">
        <f>_xlfn.XLOOKUP(N158,'Lease data'!$B$7:$B$616,'Lease data'!$K$7:$K$616)</f>
        <v>Low</v>
      </c>
      <c r="R158" s="189">
        <f>_xlfn.XLOOKUP(N158,'Lease data'!$B$7:$B$616,'Lease data'!$P$7:$P$616)</f>
        <v>725.96021100226085</v>
      </c>
      <c r="T158" s="90">
        <f t="shared" si="13"/>
        <v>1</v>
      </c>
      <c r="U158">
        <f t="shared" si="13"/>
        <v>0</v>
      </c>
      <c r="V158">
        <f t="shared" si="13"/>
        <v>0</v>
      </c>
      <c r="W158">
        <f t="shared" si="13"/>
        <v>0</v>
      </c>
      <c r="X158">
        <f t="shared" si="11"/>
        <v>0</v>
      </c>
      <c r="Y158" s="189">
        <f t="shared" si="12"/>
        <v>725.96021100226085</v>
      </c>
    </row>
    <row r="159" spans="2:25" x14ac:dyDescent="0.25">
      <c r="B159" s="141"/>
      <c r="C159">
        <v>120</v>
      </c>
      <c r="D159" s="56">
        <v>8545.1992819153711</v>
      </c>
      <c r="E159" s="56">
        <v>-1573.0473831811942</v>
      </c>
      <c r="F159"/>
      <c r="G159"/>
      <c r="H159"/>
      <c r="I159"/>
      <c r="J159"/>
      <c r="K159"/>
      <c r="L159" s="91"/>
      <c r="N159" s="90">
        <v>408</v>
      </c>
      <c r="O159" t="str">
        <f>_xlfn.XLOOKUP(N159,'Lease data'!$B$7:$B$616,'Lease data'!$E$7:$E$616)</f>
        <v>Y</v>
      </c>
      <c r="P159" t="str">
        <f>_xlfn.XLOOKUP(N159,'Lease data'!$B$7:$B$616,'Lease data'!$F$7:$F$616)</f>
        <v>N/A</v>
      </c>
      <c r="Q159" t="str">
        <f>_xlfn.XLOOKUP(N159,'Lease data'!$B$7:$B$616,'Lease data'!$K$7:$K$616)</f>
        <v>Low</v>
      </c>
      <c r="R159" s="189">
        <f>_xlfn.XLOOKUP(N159,'Lease data'!$B$7:$B$616,'Lease data'!$P$7:$P$616)</f>
        <v>10777.041239600665</v>
      </c>
      <c r="T159" s="90">
        <f t="shared" si="13"/>
        <v>1</v>
      </c>
      <c r="U159">
        <f t="shared" si="13"/>
        <v>0</v>
      </c>
      <c r="V159">
        <f t="shared" si="13"/>
        <v>0</v>
      </c>
      <c r="W159">
        <f t="shared" si="13"/>
        <v>0</v>
      </c>
      <c r="X159">
        <f t="shared" si="11"/>
        <v>0</v>
      </c>
      <c r="Y159" s="189">
        <f t="shared" si="12"/>
        <v>10777.041239600665</v>
      </c>
    </row>
    <row r="160" spans="2:25" x14ac:dyDescent="0.25">
      <c r="B160" s="141"/>
      <c r="C160">
        <v>121</v>
      </c>
      <c r="D160" s="56">
        <v>8545.1992819153711</v>
      </c>
      <c r="E160" s="56">
        <v>-7908.5501361867282</v>
      </c>
      <c r="F160"/>
      <c r="G160"/>
      <c r="H160"/>
      <c r="I160"/>
      <c r="J160"/>
      <c r="K160"/>
      <c r="L160" s="91"/>
      <c r="N160" s="90">
        <v>410</v>
      </c>
      <c r="O160" t="str">
        <f>_xlfn.XLOOKUP(N160,'Lease data'!$B$7:$B$616,'Lease data'!$E$7:$E$616)</f>
        <v>Y</v>
      </c>
      <c r="P160" t="str">
        <f>_xlfn.XLOOKUP(N160,'Lease data'!$B$7:$B$616,'Lease data'!$F$7:$F$616)</f>
        <v>N</v>
      </c>
      <c r="Q160" t="str">
        <f>_xlfn.XLOOKUP(N160,'Lease data'!$B$7:$B$616,'Lease data'!$K$7:$K$616)</f>
        <v>High</v>
      </c>
      <c r="R160" s="189">
        <f>_xlfn.XLOOKUP(N160,'Lease data'!$B$7:$B$616,'Lease data'!$P$7:$P$616)</f>
        <v>13369.516733668341</v>
      </c>
      <c r="T160" s="90">
        <f t="shared" si="13"/>
        <v>0</v>
      </c>
      <c r="U160">
        <f t="shared" si="13"/>
        <v>0</v>
      </c>
      <c r="V160">
        <f t="shared" si="13"/>
        <v>1</v>
      </c>
      <c r="W160">
        <f t="shared" si="13"/>
        <v>0</v>
      </c>
      <c r="X160">
        <f t="shared" si="11"/>
        <v>0</v>
      </c>
      <c r="Y160" s="189">
        <f t="shared" si="12"/>
        <v>13369.516733668341</v>
      </c>
    </row>
    <row r="161" spans="2:25" x14ac:dyDescent="0.25">
      <c r="B161" s="141"/>
      <c r="C161">
        <v>122</v>
      </c>
      <c r="D161" s="56">
        <v>8545.1992819153711</v>
      </c>
      <c r="E161" s="56">
        <v>-5998.6026990007986</v>
      </c>
      <c r="F161"/>
      <c r="G161"/>
      <c r="H161"/>
      <c r="I161"/>
      <c r="J161"/>
      <c r="K161"/>
      <c r="L161" s="91"/>
      <c r="N161" s="90">
        <v>412</v>
      </c>
      <c r="O161" t="str">
        <f>_xlfn.XLOOKUP(N161,'Lease data'!$B$7:$B$616,'Lease data'!$E$7:$E$616)</f>
        <v>Y</v>
      </c>
      <c r="P161" t="str">
        <f>_xlfn.XLOOKUP(N161,'Lease data'!$B$7:$B$616,'Lease data'!$F$7:$F$616)</f>
        <v>N</v>
      </c>
      <c r="Q161" t="str">
        <f>_xlfn.XLOOKUP(N161,'Lease data'!$B$7:$B$616,'Lease data'!$K$7:$K$616)</f>
        <v>Sydney</v>
      </c>
      <c r="R161" s="189">
        <f>_xlfn.XLOOKUP(N161,'Lease data'!$B$7:$B$616,'Lease data'!$P$7:$P$616)</f>
        <v>66235.176180904513</v>
      </c>
      <c r="T161" s="90">
        <f t="shared" si="13"/>
        <v>0</v>
      </c>
      <c r="U161">
        <f t="shared" si="13"/>
        <v>0</v>
      </c>
      <c r="V161">
        <f t="shared" si="13"/>
        <v>0</v>
      </c>
      <c r="W161">
        <f t="shared" si="13"/>
        <v>1</v>
      </c>
      <c r="X161">
        <f t="shared" si="11"/>
        <v>0</v>
      </c>
      <c r="Y161" s="189">
        <f t="shared" si="12"/>
        <v>66235.176180904513</v>
      </c>
    </row>
    <row r="162" spans="2:25" x14ac:dyDescent="0.25">
      <c r="B162" s="141"/>
      <c r="C162">
        <v>123</v>
      </c>
      <c r="D162" s="56">
        <v>40160.632819127772</v>
      </c>
      <c r="E162" s="56">
        <v>732.58239348218922</v>
      </c>
      <c r="F162"/>
      <c r="G162"/>
      <c r="H162"/>
      <c r="I162"/>
      <c r="J162"/>
      <c r="K162"/>
      <c r="L162" s="91"/>
      <c r="N162" s="90">
        <v>420</v>
      </c>
      <c r="O162" t="str">
        <f>_xlfn.XLOOKUP(N162,'Lease data'!$B$7:$B$616,'Lease data'!$E$7:$E$616)</f>
        <v>Y</v>
      </c>
      <c r="P162" t="str">
        <f>_xlfn.XLOOKUP(N162,'Lease data'!$B$7:$B$616,'Lease data'!$F$7:$F$616)</f>
        <v>Y</v>
      </c>
      <c r="Q162" t="str">
        <f>_xlfn.XLOOKUP(N162,'Lease data'!$B$7:$B$616,'Lease data'!$K$7:$K$616)</f>
        <v>High</v>
      </c>
      <c r="R162" s="189">
        <f>_xlfn.XLOOKUP(N162,'Lease data'!$B$7:$B$616,'Lease data'!$P$7:$P$616)</f>
        <v>24250.038809344387</v>
      </c>
      <c r="T162" s="90">
        <f t="shared" si="13"/>
        <v>0</v>
      </c>
      <c r="U162">
        <f t="shared" si="13"/>
        <v>0</v>
      </c>
      <c r="V162">
        <f t="shared" si="13"/>
        <v>1</v>
      </c>
      <c r="W162">
        <f t="shared" si="13"/>
        <v>0</v>
      </c>
      <c r="X162">
        <f t="shared" si="11"/>
        <v>1</v>
      </c>
      <c r="Y162" s="189">
        <f t="shared" si="12"/>
        <v>24250.038809344387</v>
      </c>
    </row>
    <row r="163" spans="2:25" x14ac:dyDescent="0.25">
      <c r="B163" s="141"/>
      <c r="C163">
        <v>124</v>
      </c>
      <c r="D163" s="56">
        <v>8545.1992819153711</v>
      </c>
      <c r="E163" s="56">
        <v>-7968.5661160862255</v>
      </c>
      <c r="F163"/>
      <c r="G163"/>
      <c r="H163"/>
      <c r="I163"/>
      <c r="J163"/>
      <c r="K163"/>
      <c r="L163" s="91"/>
      <c r="N163" s="90">
        <v>424</v>
      </c>
      <c r="O163" t="str">
        <f>_xlfn.XLOOKUP(N163,'Lease data'!$B$7:$B$616,'Lease data'!$E$7:$E$616)</f>
        <v>Y</v>
      </c>
      <c r="P163" t="str">
        <f>_xlfn.XLOOKUP(N163,'Lease data'!$B$7:$B$616,'Lease data'!$F$7:$F$616)</f>
        <v>N/A</v>
      </c>
      <c r="Q163" t="str">
        <f>_xlfn.XLOOKUP(N163,'Lease data'!$B$7:$B$616,'Lease data'!$K$7:$K$616)</f>
        <v>Low</v>
      </c>
      <c r="R163" s="189">
        <f>_xlfn.XLOOKUP(N163,'Lease data'!$B$7:$B$616,'Lease data'!$P$7:$P$616)</f>
        <v>1200.5231037489102</v>
      </c>
      <c r="T163" s="90">
        <f t="shared" si="13"/>
        <v>1</v>
      </c>
      <c r="U163">
        <f t="shared" si="13"/>
        <v>0</v>
      </c>
      <c r="V163">
        <f t="shared" si="13"/>
        <v>0</v>
      </c>
      <c r="W163">
        <f t="shared" si="13"/>
        <v>0</v>
      </c>
      <c r="X163">
        <f t="shared" si="11"/>
        <v>0</v>
      </c>
      <c r="Y163" s="189">
        <f t="shared" si="12"/>
        <v>1200.5231037489102</v>
      </c>
    </row>
    <row r="164" spans="2:25" x14ac:dyDescent="0.25">
      <c r="B164" s="141"/>
      <c r="C164">
        <v>125</v>
      </c>
      <c r="D164" s="56">
        <v>8545.1992819153711</v>
      </c>
      <c r="E164" s="56">
        <v>979.39031235670518</v>
      </c>
      <c r="F164"/>
      <c r="G164"/>
      <c r="H164"/>
      <c r="I164"/>
      <c r="J164"/>
      <c r="K164"/>
      <c r="L164" s="91"/>
      <c r="N164" s="90">
        <v>426</v>
      </c>
      <c r="O164" t="str">
        <f>_xlfn.XLOOKUP(N164,'Lease data'!$B$7:$B$616,'Lease data'!$E$7:$E$616)</f>
        <v>Y</v>
      </c>
      <c r="P164" t="str">
        <f>_xlfn.XLOOKUP(N164,'Lease data'!$B$7:$B$616,'Lease data'!$F$7:$F$616)</f>
        <v>N/A</v>
      </c>
      <c r="Q164" t="str">
        <f>_xlfn.XLOOKUP(N164,'Lease data'!$B$7:$B$616,'Lease data'!$K$7:$K$616)</f>
        <v>Low</v>
      </c>
      <c r="R164" s="189">
        <f>_xlfn.XLOOKUP(N164,'Lease data'!$B$7:$B$616,'Lease data'!$P$7:$P$616)</f>
        <v>796.39925373134315</v>
      </c>
      <c r="T164" s="90">
        <f t="shared" si="13"/>
        <v>1</v>
      </c>
      <c r="U164">
        <f t="shared" si="13"/>
        <v>0</v>
      </c>
      <c r="V164">
        <f t="shared" si="13"/>
        <v>0</v>
      </c>
      <c r="W164">
        <f t="shared" si="13"/>
        <v>0</v>
      </c>
      <c r="X164">
        <f t="shared" si="11"/>
        <v>0</v>
      </c>
      <c r="Y164" s="189">
        <f t="shared" si="12"/>
        <v>796.39925373134315</v>
      </c>
    </row>
    <row r="165" spans="2:25" x14ac:dyDescent="0.25">
      <c r="B165" s="141"/>
      <c r="C165">
        <v>126</v>
      </c>
      <c r="D165" s="56">
        <v>8545.1992819153711</v>
      </c>
      <c r="E165" s="56">
        <v>-7344.6761781664609</v>
      </c>
      <c r="F165"/>
      <c r="G165"/>
      <c r="H165"/>
      <c r="I165"/>
      <c r="J165"/>
      <c r="K165"/>
      <c r="L165" s="91"/>
      <c r="N165" s="90">
        <v>434</v>
      </c>
      <c r="O165" t="str">
        <f>_xlfn.XLOOKUP(N165,'Lease data'!$B$7:$B$616,'Lease data'!$E$7:$E$616)</f>
        <v>Y</v>
      </c>
      <c r="P165" t="str">
        <f>_xlfn.XLOOKUP(N165,'Lease data'!$B$7:$B$616,'Lease data'!$F$7:$F$616)</f>
        <v>N/A</v>
      </c>
      <c r="Q165" t="str">
        <f>_xlfn.XLOOKUP(N165,'Lease data'!$B$7:$B$616,'Lease data'!$K$7:$K$616)</f>
        <v>Low</v>
      </c>
      <c r="R165" s="189">
        <f>_xlfn.XLOOKUP(N165,'Lease data'!$B$7:$B$616,'Lease data'!$P$7:$P$616)</f>
        <v>576.6331658291457</v>
      </c>
      <c r="T165" s="90">
        <f t="shared" si="13"/>
        <v>1</v>
      </c>
      <c r="U165">
        <f t="shared" si="13"/>
        <v>0</v>
      </c>
      <c r="V165">
        <f t="shared" si="13"/>
        <v>0</v>
      </c>
      <c r="W165">
        <f t="shared" si="13"/>
        <v>0</v>
      </c>
      <c r="X165">
        <f t="shared" si="11"/>
        <v>0</v>
      </c>
      <c r="Y165" s="189">
        <f t="shared" si="12"/>
        <v>576.6331658291457</v>
      </c>
    </row>
    <row r="166" spans="2:25" x14ac:dyDescent="0.25">
      <c r="B166" s="141"/>
      <c r="C166">
        <v>127</v>
      </c>
      <c r="D166" s="56">
        <v>40160.632819127772</v>
      </c>
      <c r="E166" s="56">
        <v>-3985.2090903142162</v>
      </c>
      <c r="F166"/>
      <c r="G166"/>
      <c r="H166"/>
      <c r="I166"/>
      <c r="J166"/>
      <c r="K166"/>
      <c r="L166" s="91"/>
      <c r="N166" s="90">
        <v>435</v>
      </c>
      <c r="O166" t="str">
        <f>_xlfn.XLOOKUP(N166,'Lease data'!$B$7:$B$616,'Lease data'!$E$7:$E$616)</f>
        <v>Y</v>
      </c>
      <c r="P166" t="str">
        <f>_xlfn.XLOOKUP(N166,'Lease data'!$B$7:$B$616,'Lease data'!$F$7:$F$616)</f>
        <v>N/A</v>
      </c>
      <c r="Q166" t="str">
        <f>_xlfn.XLOOKUP(N166,'Lease data'!$B$7:$B$616,'Lease data'!$K$7:$K$616)</f>
        <v>Low</v>
      </c>
      <c r="R166" s="189">
        <f>_xlfn.XLOOKUP(N166,'Lease data'!$B$7:$B$616,'Lease data'!$P$7:$P$616)</f>
        <v>6507.341772151899</v>
      </c>
      <c r="T166" s="90">
        <f t="shared" si="13"/>
        <v>1</v>
      </c>
      <c r="U166">
        <f t="shared" si="13"/>
        <v>0</v>
      </c>
      <c r="V166">
        <f t="shared" si="13"/>
        <v>0</v>
      </c>
      <c r="W166">
        <f t="shared" si="13"/>
        <v>0</v>
      </c>
      <c r="X166">
        <f t="shared" si="11"/>
        <v>0</v>
      </c>
      <c r="Y166" s="189">
        <f t="shared" si="12"/>
        <v>6507.341772151899</v>
      </c>
    </row>
    <row r="167" spans="2:25" x14ac:dyDescent="0.25">
      <c r="B167" s="141"/>
      <c r="C167">
        <v>128</v>
      </c>
      <c r="D167" s="56">
        <v>8545.1992819153711</v>
      </c>
      <c r="E167" s="56">
        <v>-7876.7199854329592</v>
      </c>
      <c r="F167"/>
      <c r="G167"/>
      <c r="H167"/>
      <c r="I167"/>
      <c r="J167"/>
      <c r="K167"/>
      <c r="L167" s="91"/>
      <c r="N167" s="90">
        <v>440</v>
      </c>
      <c r="O167" t="str">
        <f>_xlfn.XLOOKUP(N167,'Lease data'!$B$7:$B$616,'Lease data'!$E$7:$E$616)</f>
        <v>Y</v>
      </c>
      <c r="P167" t="str">
        <f>_xlfn.XLOOKUP(N167,'Lease data'!$B$7:$B$616,'Lease data'!$F$7:$F$616)</f>
        <v>N</v>
      </c>
      <c r="Q167" t="str">
        <f>_xlfn.XLOOKUP(N167,'Lease data'!$B$7:$B$616,'Lease data'!$K$7:$K$616)</f>
        <v>Sydney</v>
      </c>
      <c r="R167" s="189">
        <f>_xlfn.XLOOKUP(N167,'Lease data'!$B$7:$B$616,'Lease data'!$P$7:$P$616)</f>
        <v>41523.615751789977</v>
      </c>
      <c r="T167" s="90">
        <f t="shared" si="13"/>
        <v>0</v>
      </c>
      <c r="U167">
        <f t="shared" si="13"/>
        <v>0</v>
      </c>
      <c r="V167">
        <f t="shared" si="13"/>
        <v>0</v>
      </c>
      <c r="W167">
        <f t="shared" si="13"/>
        <v>1</v>
      </c>
      <c r="X167">
        <f t="shared" si="11"/>
        <v>0</v>
      </c>
      <c r="Y167" s="189">
        <f t="shared" si="12"/>
        <v>41523.615751789977</v>
      </c>
    </row>
    <row r="168" spans="2:25" x14ac:dyDescent="0.25">
      <c r="B168" s="141"/>
      <c r="C168">
        <v>129</v>
      </c>
      <c r="D168" s="56">
        <v>8545.1992819153711</v>
      </c>
      <c r="E168" s="56">
        <v>-7590.2255633224067</v>
      </c>
      <c r="F168"/>
      <c r="G168"/>
      <c r="H168"/>
      <c r="I168"/>
      <c r="J168"/>
      <c r="K168"/>
      <c r="L168" s="91"/>
      <c r="N168" s="90">
        <v>443</v>
      </c>
      <c r="O168" t="str">
        <f>_xlfn.XLOOKUP(N168,'Lease data'!$B$7:$B$616,'Lease data'!$E$7:$E$616)</f>
        <v>Y</v>
      </c>
      <c r="P168" t="str">
        <f>_xlfn.XLOOKUP(N168,'Lease data'!$B$7:$B$616,'Lease data'!$F$7:$F$616)</f>
        <v>N/A</v>
      </c>
      <c r="Q168" t="str">
        <f>_xlfn.XLOOKUP(N168,'Lease data'!$B$7:$B$616,'Lease data'!$K$7:$K$616)</f>
        <v>Low</v>
      </c>
      <c r="R168" s="189">
        <f>_xlfn.XLOOKUP(N168,'Lease data'!$B$7:$B$616,'Lease data'!$P$7:$P$616)</f>
        <v>7921.9705993150683</v>
      </c>
      <c r="T168" s="90">
        <f t="shared" si="13"/>
        <v>1</v>
      </c>
      <c r="U168">
        <f t="shared" si="13"/>
        <v>0</v>
      </c>
      <c r="V168">
        <f t="shared" si="13"/>
        <v>0</v>
      </c>
      <c r="W168">
        <f t="shared" si="13"/>
        <v>0</v>
      </c>
      <c r="X168">
        <f t="shared" si="11"/>
        <v>0</v>
      </c>
      <c r="Y168" s="189">
        <f t="shared" si="12"/>
        <v>7921.9705993150683</v>
      </c>
    </row>
    <row r="169" spans="2:25" x14ac:dyDescent="0.25">
      <c r="B169" s="141"/>
      <c r="C169">
        <v>130</v>
      </c>
      <c r="D169" s="56">
        <v>8545.1992819153711</v>
      </c>
      <c r="E169" s="56">
        <v>-6843.3505953482072</v>
      </c>
      <c r="F169"/>
      <c r="G169"/>
      <c r="H169"/>
      <c r="I169"/>
      <c r="J169"/>
      <c r="K169"/>
      <c r="L169" s="91"/>
      <c r="N169" s="90">
        <v>444</v>
      </c>
      <c r="O169" t="str">
        <f>_xlfn.XLOOKUP(N169,'Lease data'!$B$7:$B$616,'Lease data'!$E$7:$E$616)</f>
        <v>Y</v>
      </c>
      <c r="P169" t="str">
        <f>_xlfn.XLOOKUP(N169,'Lease data'!$B$7:$B$616,'Lease data'!$F$7:$F$616)</f>
        <v>N</v>
      </c>
      <c r="Q169" t="str">
        <f>_xlfn.XLOOKUP(N169,'Lease data'!$B$7:$B$616,'Lease data'!$K$7:$K$616)</f>
        <v>Low</v>
      </c>
      <c r="R169" s="189">
        <f>_xlfn.XLOOKUP(N169,'Lease data'!$B$7:$B$616,'Lease data'!$P$7:$P$616)</f>
        <v>6524.0737688442205</v>
      </c>
      <c r="T169" s="90">
        <f t="shared" si="13"/>
        <v>1</v>
      </c>
      <c r="U169">
        <f t="shared" si="13"/>
        <v>0</v>
      </c>
      <c r="V169">
        <f t="shared" si="13"/>
        <v>0</v>
      </c>
      <c r="W169">
        <f t="shared" si="13"/>
        <v>0</v>
      </c>
      <c r="X169">
        <f t="shared" si="11"/>
        <v>0</v>
      </c>
      <c r="Y169" s="189">
        <f t="shared" si="12"/>
        <v>6524.0737688442205</v>
      </c>
    </row>
    <row r="170" spans="2:25" x14ac:dyDescent="0.25">
      <c r="B170" s="141"/>
      <c r="C170">
        <v>131</v>
      </c>
      <c r="D170" s="56">
        <v>8545.1992819153711</v>
      </c>
      <c r="E170" s="56">
        <v>-623.22868260030282</v>
      </c>
      <c r="F170"/>
      <c r="G170"/>
      <c r="H170"/>
      <c r="I170"/>
      <c r="J170"/>
      <c r="K170"/>
      <c r="L170" s="91"/>
      <c r="N170" s="90">
        <v>446</v>
      </c>
      <c r="O170" t="str">
        <f>_xlfn.XLOOKUP(N170,'Lease data'!$B$7:$B$616,'Lease data'!$E$7:$E$616)</f>
        <v>Y</v>
      </c>
      <c r="P170" t="str">
        <f>_xlfn.XLOOKUP(N170,'Lease data'!$B$7:$B$616,'Lease data'!$F$7:$F$616)</f>
        <v>N/A</v>
      </c>
      <c r="Q170" t="str">
        <f>_xlfn.XLOOKUP(N170,'Lease data'!$B$7:$B$616,'Lease data'!$K$7:$K$616)</f>
        <v>Low</v>
      </c>
      <c r="R170" s="189">
        <f>_xlfn.XLOOKUP(N170,'Lease data'!$B$7:$B$616,'Lease data'!$P$7:$P$616)</f>
        <v>1729.8994974874372</v>
      </c>
      <c r="T170" s="90">
        <f t="shared" si="13"/>
        <v>1</v>
      </c>
      <c r="U170">
        <f t="shared" si="13"/>
        <v>0</v>
      </c>
      <c r="V170">
        <f t="shared" si="13"/>
        <v>0</v>
      </c>
      <c r="W170">
        <f t="shared" si="13"/>
        <v>0</v>
      </c>
      <c r="X170">
        <f t="shared" si="11"/>
        <v>0</v>
      </c>
      <c r="Y170" s="189">
        <f t="shared" si="12"/>
        <v>1729.8994974874372</v>
      </c>
    </row>
    <row r="171" spans="2:25" x14ac:dyDescent="0.25">
      <c r="B171" s="141"/>
      <c r="C171">
        <v>132</v>
      </c>
      <c r="D171" s="56">
        <v>8545.1992819153711</v>
      </c>
      <c r="E171" s="56">
        <v>-618.39007138905527</v>
      </c>
      <c r="F171"/>
      <c r="G171"/>
      <c r="H171"/>
      <c r="I171"/>
      <c r="J171"/>
      <c r="K171"/>
      <c r="L171" s="91"/>
      <c r="N171" s="90">
        <v>451</v>
      </c>
      <c r="O171" t="str">
        <f>_xlfn.XLOOKUP(N171,'Lease data'!$B$7:$B$616,'Lease data'!$E$7:$E$616)</f>
        <v>Y</v>
      </c>
      <c r="P171" t="str">
        <f>_xlfn.XLOOKUP(N171,'Lease data'!$B$7:$B$616,'Lease data'!$F$7:$F$616)</f>
        <v>N/A</v>
      </c>
      <c r="Q171" t="str">
        <f>_xlfn.XLOOKUP(N171,'Lease data'!$B$7:$B$616,'Lease data'!$K$7:$K$616)</f>
        <v>Low</v>
      </c>
      <c r="R171" s="189">
        <f>_xlfn.XLOOKUP(N171,'Lease data'!$B$7:$B$616,'Lease data'!$P$7:$P$616)</f>
        <v>4337.9662768496419</v>
      </c>
      <c r="T171" s="90">
        <f t="shared" si="13"/>
        <v>1</v>
      </c>
      <c r="U171">
        <f t="shared" si="13"/>
        <v>0</v>
      </c>
      <c r="V171">
        <f t="shared" si="13"/>
        <v>0</v>
      </c>
      <c r="W171">
        <f t="shared" si="13"/>
        <v>0</v>
      </c>
      <c r="X171">
        <f t="shared" si="11"/>
        <v>0</v>
      </c>
      <c r="Y171" s="189">
        <f t="shared" si="12"/>
        <v>4337.9662768496419</v>
      </c>
    </row>
    <row r="172" spans="2:25" x14ac:dyDescent="0.25">
      <c r="B172" s="141"/>
      <c r="C172">
        <v>133</v>
      </c>
      <c r="D172" s="56">
        <v>8545.1992819153711</v>
      </c>
      <c r="E172" s="56">
        <v>-7723.1097296765656</v>
      </c>
      <c r="F172"/>
      <c r="G172"/>
      <c r="H172"/>
      <c r="I172"/>
      <c r="J172"/>
      <c r="K172"/>
      <c r="L172" s="91"/>
      <c r="N172" s="90">
        <v>454</v>
      </c>
      <c r="O172" t="str">
        <f>_xlfn.XLOOKUP(N172,'Lease data'!$B$7:$B$616,'Lease data'!$E$7:$E$616)</f>
        <v>Y</v>
      </c>
      <c r="P172" t="str">
        <f>_xlfn.XLOOKUP(N172,'Lease data'!$B$7:$B$616,'Lease data'!$F$7:$F$616)</f>
        <v>N/A</v>
      </c>
      <c r="Q172" t="str">
        <f>_xlfn.XLOOKUP(N172,'Lease data'!$B$7:$B$616,'Lease data'!$K$7:$K$616)</f>
        <v>Low</v>
      </c>
      <c r="R172" s="189">
        <f>_xlfn.XLOOKUP(N172,'Lease data'!$B$7:$B$616,'Lease data'!$P$7:$P$616)</f>
        <v>10883.111480865224</v>
      </c>
      <c r="T172" s="90">
        <f t="shared" si="13"/>
        <v>1</v>
      </c>
      <c r="U172">
        <f t="shared" si="13"/>
        <v>0</v>
      </c>
      <c r="V172">
        <f t="shared" si="13"/>
        <v>0</v>
      </c>
      <c r="W172">
        <f t="shared" si="13"/>
        <v>0</v>
      </c>
      <c r="X172">
        <f t="shared" si="11"/>
        <v>0</v>
      </c>
      <c r="Y172" s="189">
        <f t="shared" si="12"/>
        <v>10883.111480865224</v>
      </c>
    </row>
    <row r="173" spans="2:25" x14ac:dyDescent="0.25">
      <c r="B173" s="141"/>
      <c r="C173">
        <v>134</v>
      </c>
      <c r="D173" s="56">
        <v>40160.632819127772</v>
      </c>
      <c r="E173" s="56">
        <v>-1819.3440363115442</v>
      </c>
      <c r="F173"/>
      <c r="G173"/>
      <c r="H173"/>
      <c r="I173"/>
      <c r="J173"/>
      <c r="K173"/>
      <c r="L173" s="91"/>
      <c r="N173" s="90">
        <v>455</v>
      </c>
      <c r="O173" t="str">
        <f>_xlfn.XLOOKUP(N173,'Lease data'!$B$7:$B$616,'Lease data'!$E$7:$E$616)</f>
        <v>Y</v>
      </c>
      <c r="P173" t="str">
        <f>_xlfn.XLOOKUP(N173,'Lease data'!$B$7:$B$616,'Lease data'!$F$7:$F$616)</f>
        <v>N/A</v>
      </c>
      <c r="Q173" t="str">
        <f>_xlfn.XLOOKUP(N173,'Lease data'!$B$7:$B$616,'Lease data'!$K$7:$K$616)</f>
        <v>Low</v>
      </c>
      <c r="R173" s="189">
        <f>_xlfn.XLOOKUP(N173,'Lease data'!$B$7:$B$616,'Lease data'!$P$7:$P$616)</f>
        <v>8220.8955223880585</v>
      </c>
      <c r="T173" s="90">
        <f t="shared" si="13"/>
        <v>1</v>
      </c>
      <c r="U173">
        <f t="shared" si="13"/>
        <v>0</v>
      </c>
      <c r="V173">
        <f t="shared" si="13"/>
        <v>0</v>
      </c>
      <c r="W173">
        <f t="shared" si="13"/>
        <v>0</v>
      </c>
      <c r="X173">
        <f t="shared" si="11"/>
        <v>0</v>
      </c>
      <c r="Y173" s="189">
        <f t="shared" si="12"/>
        <v>8220.8955223880585</v>
      </c>
    </row>
    <row r="174" spans="2:25" x14ac:dyDescent="0.25">
      <c r="B174" s="141"/>
      <c r="C174">
        <v>135</v>
      </c>
      <c r="D174" s="56">
        <v>33977.340459450694</v>
      </c>
      <c r="E174" s="56">
        <v>5516.794025085379</v>
      </c>
      <c r="F174"/>
      <c r="G174"/>
      <c r="H174"/>
      <c r="I174"/>
      <c r="J174"/>
      <c r="K174"/>
      <c r="L174" s="91"/>
      <c r="N174" s="90">
        <v>457</v>
      </c>
      <c r="O174" t="str">
        <f>_xlfn.XLOOKUP(N174,'Lease data'!$B$7:$B$616,'Lease data'!$E$7:$E$616)</f>
        <v>Y</v>
      </c>
      <c r="P174" t="str">
        <f>_xlfn.XLOOKUP(N174,'Lease data'!$B$7:$B$616,'Lease data'!$F$7:$F$616)</f>
        <v>N/A</v>
      </c>
      <c r="Q174" t="str">
        <f>_xlfn.XLOOKUP(N174,'Lease data'!$B$7:$B$616,'Lease data'!$K$7:$K$616)</f>
        <v>Low</v>
      </c>
      <c r="R174" s="189">
        <f>_xlfn.XLOOKUP(N174,'Lease data'!$B$7:$B$616,'Lease data'!$P$7:$P$616)</f>
        <v>4201.8308631211858</v>
      </c>
      <c r="T174" s="90">
        <f t="shared" ref="T174:W193" si="14">IF($Q174=T$13,1,0)</f>
        <v>1</v>
      </c>
      <c r="U174">
        <f t="shared" si="14"/>
        <v>0</v>
      </c>
      <c r="V174">
        <f t="shared" si="14"/>
        <v>0</v>
      </c>
      <c r="W174">
        <f t="shared" si="14"/>
        <v>0</v>
      </c>
      <c r="X174">
        <f t="shared" si="11"/>
        <v>0</v>
      </c>
      <c r="Y174" s="189">
        <f t="shared" si="12"/>
        <v>4201.8308631211858</v>
      </c>
    </row>
    <row r="175" spans="2:25" x14ac:dyDescent="0.25">
      <c r="B175" s="141"/>
      <c r="C175">
        <v>136</v>
      </c>
      <c r="D175" s="56">
        <v>8545.1992819153711</v>
      </c>
      <c r="E175" s="56">
        <v>-7799.7625231214015</v>
      </c>
      <c r="F175"/>
      <c r="G175"/>
      <c r="H175"/>
      <c r="I175"/>
      <c r="J175"/>
      <c r="K175"/>
      <c r="L175" s="91"/>
      <c r="N175" s="90">
        <v>459</v>
      </c>
      <c r="O175" t="str">
        <f>_xlfn.XLOOKUP(N175,'Lease data'!$B$7:$B$616,'Lease data'!$E$7:$E$616)</f>
        <v>Y</v>
      </c>
      <c r="P175" t="str">
        <f>_xlfn.XLOOKUP(N175,'Lease data'!$B$7:$B$616,'Lease data'!$F$7:$F$616)</f>
        <v>N</v>
      </c>
      <c r="Q175" t="str">
        <f>_xlfn.XLOOKUP(N175,'Lease data'!$B$7:$B$616,'Lease data'!$K$7:$K$616)</f>
        <v>Sydney</v>
      </c>
      <c r="R175" s="189">
        <f>_xlfn.XLOOKUP(N175,'Lease data'!$B$7:$B$616,'Lease data'!$P$7:$P$616)</f>
        <v>21158.882628865973</v>
      </c>
      <c r="T175" s="90">
        <f t="shared" si="14"/>
        <v>0</v>
      </c>
      <c r="U175">
        <f t="shared" si="14"/>
        <v>0</v>
      </c>
      <c r="V175">
        <f t="shared" si="14"/>
        <v>0</v>
      </c>
      <c r="W175">
        <f t="shared" si="14"/>
        <v>1</v>
      </c>
      <c r="X175">
        <f t="shared" si="11"/>
        <v>0</v>
      </c>
      <c r="Y175" s="189">
        <f t="shared" si="12"/>
        <v>21158.882628865973</v>
      </c>
    </row>
    <row r="176" spans="2:25" x14ac:dyDescent="0.25">
      <c r="B176" s="141"/>
      <c r="C176">
        <v>137</v>
      </c>
      <c r="D176" s="56">
        <v>8545.1992819153711</v>
      </c>
      <c r="E176" s="56">
        <v>-925.53637022085968</v>
      </c>
      <c r="F176"/>
      <c r="G176"/>
      <c r="H176"/>
      <c r="I176"/>
      <c r="J176"/>
      <c r="K176"/>
      <c r="L176" s="91"/>
      <c r="N176" s="90">
        <v>462</v>
      </c>
      <c r="O176" t="str">
        <f>_xlfn.XLOOKUP(N176,'Lease data'!$B$7:$B$616,'Lease data'!$E$7:$E$616)</f>
        <v>Y</v>
      </c>
      <c r="P176" t="str">
        <f>_xlfn.XLOOKUP(N176,'Lease data'!$B$7:$B$616,'Lease data'!$F$7:$F$616)</f>
        <v>N</v>
      </c>
      <c r="Q176" t="str">
        <f>_xlfn.XLOOKUP(N176,'Lease data'!$B$7:$B$616,'Lease data'!$K$7:$K$616)</f>
        <v>Low</v>
      </c>
      <c r="R176" s="189">
        <f>_xlfn.XLOOKUP(N176,'Lease data'!$B$7:$B$616,'Lease data'!$P$7:$P$616)</f>
        <v>10954.653937947494</v>
      </c>
      <c r="T176" s="90">
        <f t="shared" si="14"/>
        <v>1</v>
      </c>
      <c r="U176">
        <f t="shared" si="14"/>
        <v>0</v>
      </c>
      <c r="V176">
        <f t="shared" si="14"/>
        <v>0</v>
      </c>
      <c r="W176">
        <f t="shared" si="14"/>
        <v>0</v>
      </c>
      <c r="X176">
        <f t="shared" si="11"/>
        <v>0</v>
      </c>
      <c r="Y176" s="189">
        <f t="shared" si="12"/>
        <v>10954.653937947494</v>
      </c>
    </row>
    <row r="177" spans="2:25" x14ac:dyDescent="0.25">
      <c r="B177" s="141"/>
      <c r="C177">
        <v>138</v>
      </c>
      <c r="D177" s="56">
        <v>8545.1992819153711</v>
      </c>
      <c r="E177" s="56">
        <v>11907.213486370132</v>
      </c>
      <c r="F177"/>
      <c r="G177"/>
      <c r="H177"/>
      <c r="I177"/>
      <c r="J177"/>
      <c r="K177"/>
      <c r="L177" s="91"/>
      <c r="N177" s="90">
        <v>464</v>
      </c>
      <c r="O177" t="str">
        <f>_xlfn.XLOOKUP(N177,'Lease data'!$B$7:$B$616,'Lease data'!$E$7:$E$616)</f>
        <v>Y</v>
      </c>
      <c r="P177" t="str">
        <f>_xlfn.XLOOKUP(N177,'Lease data'!$B$7:$B$616,'Lease data'!$F$7:$F$616)</f>
        <v>N</v>
      </c>
      <c r="Q177" t="str">
        <f>_xlfn.XLOOKUP(N177,'Lease data'!$B$7:$B$616,'Lease data'!$K$7:$K$616)</f>
        <v>Medium</v>
      </c>
      <c r="R177" s="189">
        <f>_xlfn.XLOOKUP(N177,'Lease data'!$B$7:$B$616,'Lease data'!$P$7:$P$616)</f>
        <v>49439.509046052633</v>
      </c>
      <c r="T177" s="90">
        <f t="shared" si="14"/>
        <v>0</v>
      </c>
      <c r="U177">
        <f t="shared" si="14"/>
        <v>1</v>
      </c>
      <c r="V177">
        <f t="shared" si="14"/>
        <v>0</v>
      </c>
      <c r="W177">
        <f t="shared" si="14"/>
        <v>0</v>
      </c>
      <c r="X177">
        <f t="shared" si="11"/>
        <v>0</v>
      </c>
      <c r="Y177" s="189">
        <f t="shared" si="12"/>
        <v>49439.509046052633</v>
      </c>
    </row>
    <row r="178" spans="2:25" x14ac:dyDescent="0.25">
      <c r="B178" s="141"/>
      <c r="C178">
        <v>139</v>
      </c>
      <c r="D178" s="56">
        <v>30156.366010177902</v>
      </c>
      <c r="E178" s="56">
        <v>-13827.244703801542</v>
      </c>
      <c r="F178"/>
      <c r="G178"/>
      <c r="H178"/>
      <c r="I178"/>
      <c r="J178"/>
      <c r="K178"/>
      <c r="L178" s="91"/>
      <c r="N178" s="90">
        <v>468</v>
      </c>
      <c r="O178" t="str">
        <f>_xlfn.XLOOKUP(N178,'Lease data'!$B$7:$B$616,'Lease data'!$E$7:$E$616)</f>
        <v>Y</v>
      </c>
      <c r="P178" t="str">
        <f>_xlfn.XLOOKUP(N178,'Lease data'!$B$7:$B$616,'Lease data'!$F$7:$F$616)</f>
        <v>N/A</v>
      </c>
      <c r="Q178" t="str">
        <f>_xlfn.XLOOKUP(N178,'Lease data'!$B$7:$B$616,'Lease data'!$K$7:$K$616)</f>
        <v>Medium</v>
      </c>
      <c r="R178" s="189">
        <f>_xlfn.XLOOKUP(N178,'Lease data'!$B$7:$B$616,'Lease data'!$P$7:$P$616)</f>
        <v>42671.893670886078</v>
      </c>
      <c r="T178" s="90">
        <f t="shared" si="14"/>
        <v>0</v>
      </c>
      <c r="U178">
        <f t="shared" si="14"/>
        <v>1</v>
      </c>
      <c r="V178">
        <f t="shared" si="14"/>
        <v>0</v>
      </c>
      <c r="W178">
        <f t="shared" si="14"/>
        <v>0</v>
      </c>
      <c r="X178">
        <f t="shared" si="11"/>
        <v>0</v>
      </c>
      <c r="Y178" s="189">
        <f t="shared" si="12"/>
        <v>42671.893670886078</v>
      </c>
    </row>
    <row r="179" spans="2:25" x14ac:dyDescent="0.25">
      <c r="B179" s="141"/>
      <c r="C179">
        <v>140</v>
      </c>
      <c r="D179" s="56">
        <v>40160.632819127772</v>
      </c>
      <c r="E179" s="56">
        <v>-26360.935815774978</v>
      </c>
      <c r="F179"/>
      <c r="G179"/>
      <c r="H179"/>
      <c r="I179"/>
      <c r="J179"/>
      <c r="K179"/>
      <c r="L179" s="91"/>
      <c r="N179" s="90">
        <v>469</v>
      </c>
      <c r="O179" t="str">
        <f>_xlfn.XLOOKUP(N179,'Lease data'!$B$7:$B$616,'Lease data'!$E$7:$E$616)</f>
        <v>Y</v>
      </c>
      <c r="P179" t="str">
        <f>_xlfn.XLOOKUP(N179,'Lease data'!$B$7:$B$616,'Lease data'!$F$7:$F$616)</f>
        <v>N/A</v>
      </c>
      <c r="Q179" t="str">
        <f>_xlfn.XLOOKUP(N179,'Lease data'!$B$7:$B$616,'Lease data'!$K$7:$K$616)</f>
        <v>Low</v>
      </c>
      <c r="R179" s="189">
        <f>_xlfn.XLOOKUP(N179,'Lease data'!$B$7:$B$616,'Lease data'!$P$7:$P$616)</f>
        <v>13914.713015359739</v>
      </c>
      <c r="T179" s="90">
        <f t="shared" si="14"/>
        <v>1</v>
      </c>
      <c r="U179">
        <f t="shared" si="14"/>
        <v>0</v>
      </c>
      <c r="V179">
        <f t="shared" si="14"/>
        <v>0</v>
      </c>
      <c r="W179">
        <f t="shared" si="14"/>
        <v>0</v>
      </c>
      <c r="X179">
        <f t="shared" si="11"/>
        <v>0</v>
      </c>
      <c r="Y179" s="189">
        <f t="shared" si="12"/>
        <v>13914.713015359739</v>
      </c>
    </row>
    <row r="180" spans="2:25" x14ac:dyDescent="0.25">
      <c r="B180" s="141"/>
      <c r="C180">
        <v>141</v>
      </c>
      <c r="D180" s="56">
        <v>8545.1992819153711</v>
      </c>
      <c r="E180" s="56">
        <v>-433.26997410977674</v>
      </c>
      <c r="F180"/>
      <c r="G180"/>
      <c r="H180"/>
      <c r="I180"/>
      <c r="J180"/>
      <c r="K180"/>
      <c r="L180" s="91"/>
      <c r="N180" s="90">
        <v>471</v>
      </c>
      <c r="O180" t="str">
        <f>_xlfn.XLOOKUP(N180,'Lease data'!$B$7:$B$616,'Lease data'!$E$7:$E$616)</f>
        <v>Y</v>
      </c>
      <c r="P180" t="str">
        <f>_xlfn.XLOOKUP(N180,'Lease data'!$B$7:$B$616,'Lease data'!$F$7:$F$616)</f>
        <v>N/A</v>
      </c>
      <c r="Q180" t="str">
        <f>_xlfn.XLOOKUP(N180,'Lease data'!$B$7:$B$616,'Lease data'!$K$7:$K$616)</f>
        <v>Low</v>
      </c>
      <c r="R180" s="189">
        <f>_xlfn.XLOOKUP(N180,'Lease data'!$B$7:$B$616,'Lease data'!$P$7:$P$616)</f>
        <v>3286.3961813842479</v>
      </c>
      <c r="T180" s="90">
        <f t="shared" si="14"/>
        <v>1</v>
      </c>
      <c r="U180">
        <f t="shared" si="14"/>
        <v>0</v>
      </c>
      <c r="V180">
        <f t="shared" si="14"/>
        <v>0</v>
      </c>
      <c r="W180">
        <f t="shared" si="14"/>
        <v>0</v>
      </c>
      <c r="X180">
        <f t="shared" si="11"/>
        <v>0</v>
      </c>
      <c r="Y180" s="189">
        <f t="shared" si="12"/>
        <v>3286.3961813842479</v>
      </c>
    </row>
    <row r="181" spans="2:25" x14ac:dyDescent="0.25">
      <c r="B181" s="141"/>
      <c r="C181">
        <v>142</v>
      </c>
      <c r="D181" s="56">
        <v>17011.93950967709</v>
      </c>
      <c r="E181" s="56">
        <v>3911.6216209761733</v>
      </c>
      <c r="F181"/>
      <c r="G181"/>
      <c r="H181"/>
      <c r="I181"/>
      <c r="J181"/>
      <c r="K181"/>
      <c r="L181" s="91"/>
      <c r="N181" s="90">
        <v>473</v>
      </c>
      <c r="O181" t="str">
        <f>_xlfn.XLOOKUP(N181,'Lease data'!$B$7:$B$616,'Lease data'!$E$7:$E$616)</f>
        <v>Y</v>
      </c>
      <c r="P181" t="str">
        <f>_xlfn.XLOOKUP(N181,'Lease data'!$B$7:$B$616,'Lease data'!$F$7:$F$616)</f>
        <v>N/A</v>
      </c>
      <c r="Q181" t="str">
        <f>_xlfn.XLOOKUP(N181,'Lease data'!$B$7:$B$616,'Lease data'!$K$7:$K$616)</f>
        <v>Low</v>
      </c>
      <c r="R181" s="189">
        <f>_xlfn.XLOOKUP(N181,'Lease data'!$B$7:$B$616,'Lease data'!$P$7:$P$616)</f>
        <v>784.14315254237283</v>
      </c>
      <c r="T181" s="90">
        <f t="shared" si="14"/>
        <v>1</v>
      </c>
      <c r="U181">
        <f t="shared" si="14"/>
        <v>0</v>
      </c>
      <c r="V181">
        <f t="shared" si="14"/>
        <v>0</v>
      </c>
      <c r="W181">
        <f t="shared" si="14"/>
        <v>0</v>
      </c>
      <c r="X181">
        <f t="shared" si="11"/>
        <v>0</v>
      </c>
      <c r="Y181" s="189">
        <f t="shared" si="12"/>
        <v>784.14315254237283</v>
      </c>
    </row>
    <row r="182" spans="2:25" x14ac:dyDescent="0.25">
      <c r="B182" s="141"/>
      <c r="C182">
        <v>143</v>
      </c>
      <c r="D182" s="56">
        <v>30156.366010177902</v>
      </c>
      <c r="E182" s="56">
        <v>-5528.8387940037173</v>
      </c>
      <c r="F182"/>
      <c r="G182"/>
      <c r="H182"/>
      <c r="I182"/>
      <c r="J182"/>
      <c r="K182"/>
      <c r="L182" s="91"/>
      <c r="N182" s="90">
        <v>475</v>
      </c>
      <c r="O182" t="str">
        <f>_xlfn.XLOOKUP(N182,'Lease data'!$B$7:$B$616,'Lease data'!$E$7:$E$616)</f>
        <v>Y</v>
      </c>
      <c r="P182" t="str">
        <f>_xlfn.XLOOKUP(N182,'Lease data'!$B$7:$B$616,'Lease data'!$F$7:$F$616)</f>
        <v>N/A</v>
      </c>
      <c r="Q182" t="str">
        <f>_xlfn.XLOOKUP(N182,'Lease data'!$B$7:$B$616,'Lease data'!$K$7:$K$616)</f>
        <v>Low</v>
      </c>
      <c r="R182" s="189">
        <f>_xlfn.XLOOKUP(N182,'Lease data'!$B$7:$B$616,'Lease data'!$P$7:$P$616)</f>
        <v>1909.9474371859294</v>
      </c>
      <c r="T182" s="90">
        <f t="shared" si="14"/>
        <v>1</v>
      </c>
      <c r="U182">
        <f t="shared" si="14"/>
        <v>0</v>
      </c>
      <c r="V182">
        <f t="shared" si="14"/>
        <v>0</v>
      </c>
      <c r="W182">
        <f t="shared" si="14"/>
        <v>0</v>
      </c>
      <c r="X182">
        <f t="shared" si="11"/>
        <v>0</v>
      </c>
      <c r="Y182" s="189">
        <f t="shared" si="12"/>
        <v>1909.9474371859294</v>
      </c>
    </row>
    <row r="183" spans="2:25" x14ac:dyDescent="0.25">
      <c r="B183" s="141"/>
      <c r="C183">
        <v>144</v>
      </c>
      <c r="D183" s="56">
        <v>8545.1992819153711</v>
      </c>
      <c r="E183" s="56">
        <v>-7844.8898346791902</v>
      </c>
      <c r="F183"/>
      <c r="G183"/>
      <c r="H183"/>
      <c r="I183"/>
      <c r="J183"/>
      <c r="K183"/>
      <c r="L183" s="91"/>
      <c r="N183" s="90">
        <v>476</v>
      </c>
      <c r="O183" t="str">
        <f>_xlfn.XLOOKUP(N183,'Lease data'!$B$7:$B$616,'Lease data'!$E$7:$E$616)</f>
        <v>Y</v>
      </c>
      <c r="P183" t="str">
        <f>_xlfn.XLOOKUP(N183,'Lease data'!$B$7:$B$616,'Lease data'!$F$7:$F$616)</f>
        <v>N/A</v>
      </c>
      <c r="Q183" t="str">
        <f>_xlfn.XLOOKUP(N183,'Lease data'!$B$7:$B$616,'Lease data'!$K$7:$K$616)</f>
        <v>High</v>
      </c>
      <c r="R183" s="189">
        <f>_xlfn.XLOOKUP(N183,'Lease data'!$B$7:$B$616,'Lease data'!$P$7:$P$616)</f>
        <v>15936.644201331113</v>
      </c>
      <c r="T183" s="90">
        <f t="shared" si="14"/>
        <v>0</v>
      </c>
      <c r="U183">
        <f t="shared" si="14"/>
        <v>0</v>
      </c>
      <c r="V183">
        <f t="shared" si="14"/>
        <v>1</v>
      </c>
      <c r="W183">
        <f t="shared" si="14"/>
        <v>0</v>
      </c>
      <c r="X183">
        <f t="shared" si="11"/>
        <v>0</v>
      </c>
      <c r="Y183" s="189">
        <f t="shared" si="12"/>
        <v>15936.644201331113</v>
      </c>
    </row>
    <row r="184" spans="2:25" x14ac:dyDescent="0.25">
      <c r="B184" s="141"/>
      <c r="C184">
        <v>145</v>
      </c>
      <c r="D184" s="56">
        <v>8545.1992819153711</v>
      </c>
      <c r="E184" s="56">
        <v>-7819.2390709131105</v>
      </c>
      <c r="F184"/>
      <c r="G184"/>
      <c r="H184"/>
      <c r="I184"/>
      <c r="J184"/>
      <c r="K184"/>
      <c r="L184" s="91"/>
      <c r="N184" s="90">
        <v>481</v>
      </c>
      <c r="O184" t="str">
        <f>_xlfn.XLOOKUP(N184,'Lease data'!$B$7:$B$616,'Lease data'!$E$7:$E$616)</f>
        <v>Y</v>
      </c>
      <c r="P184" t="str">
        <f>_xlfn.XLOOKUP(N184,'Lease data'!$B$7:$B$616,'Lease data'!$F$7:$F$616)</f>
        <v>Y</v>
      </c>
      <c r="Q184" t="str">
        <f>_xlfn.XLOOKUP(N184,'Lease data'!$B$7:$B$616,'Lease data'!$K$7:$K$616)</f>
        <v>Sydney</v>
      </c>
      <c r="R184" s="189">
        <f>_xlfn.XLOOKUP(N184,'Lease data'!$B$7:$B$616,'Lease data'!$P$7:$P$616)</f>
        <v>48316.501367088604</v>
      </c>
      <c r="T184" s="90">
        <f t="shared" si="14"/>
        <v>0</v>
      </c>
      <c r="U184">
        <f t="shared" si="14"/>
        <v>0</v>
      </c>
      <c r="V184">
        <f t="shared" si="14"/>
        <v>0</v>
      </c>
      <c r="W184">
        <f t="shared" si="14"/>
        <v>1</v>
      </c>
      <c r="X184">
        <f t="shared" si="11"/>
        <v>1</v>
      </c>
      <c r="Y184" s="189">
        <f t="shared" si="12"/>
        <v>48316.501367088604</v>
      </c>
    </row>
    <row r="185" spans="2:25" x14ac:dyDescent="0.25">
      <c r="B185" s="141"/>
      <c r="C185">
        <v>146</v>
      </c>
      <c r="D185" s="56">
        <v>8545.1992819153711</v>
      </c>
      <c r="E185" s="56">
        <v>2231.8419576852939</v>
      </c>
      <c r="F185"/>
      <c r="G185"/>
      <c r="H185"/>
      <c r="I185"/>
      <c r="J185"/>
      <c r="K185"/>
      <c r="L185" s="91"/>
      <c r="N185" s="90">
        <v>486</v>
      </c>
      <c r="O185" t="str">
        <f>_xlfn.XLOOKUP(N185,'Lease data'!$B$7:$B$616,'Lease data'!$E$7:$E$616)</f>
        <v>Y</v>
      </c>
      <c r="P185" t="str">
        <f>_xlfn.XLOOKUP(N185,'Lease data'!$B$7:$B$616,'Lease data'!$F$7:$F$616)</f>
        <v>N/A</v>
      </c>
      <c r="Q185" t="str">
        <f>_xlfn.XLOOKUP(N185,'Lease data'!$B$7:$B$616,'Lease data'!$K$7:$K$616)</f>
        <v>Low</v>
      </c>
      <c r="R185" s="189">
        <f>_xlfn.XLOOKUP(N185,'Lease data'!$B$7:$B$616,'Lease data'!$P$7:$P$616)</f>
        <v>5347.8113065326634</v>
      </c>
      <c r="T185" s="90">
        <f t="shared" si="14"/>
        <v>1</v>
      </c>
      <c r="U185">
        <f t="shared" si="14"/>
        <v>0</v>
      </c>
      <c r="V185">
        <f t="shared" si="14"/>
        <v>0</v>
      </c>
      <c r="W185">
        <f t="shared" si="14"/>
        <v>0</v>
      </c>
      <c r="X185">
        <f t="shared" si="11"/>
        <v>0</v>
      </c>
      <c r="Y185" s="189">
        <f t="shared" si="12"/>
        <v>5347.8113065326634</v>
      </c>
    </row>
    <row r="186" spans="2:25" x14ac:dyDescent="0.25">
      <c r="B186" s="141"/>
      <c r="C186">
        <v>147</v>
      </c>
      <c r="D186" s="56">
        <v>30156.366010177902</v>
      </c>
      <c r="E186" s="56">
        <v>-16786.849276509562</v>
      </c>
      <c r="F186"/>
      <c r="G186"/>
      <c r="H186"/>
      <c r="I186"/>
      <c r="J186"/>
      <c r="K186"/>
      <c r="L186" s="91"/>
      <c r="N186" s="90">
        <v>490</v>
      </c>
      <c r="O186" t="str">
        <f>_xlfn.XLOOKUP(N186,'Lease data'!$B$7:$B$616,'Lease data'!$E$7:$E$616)</f>
        <v>Y</v>
      </c>
      <c r="P186" t="str">
        <f>_xlfn.XLOOKUP(N186,'Lease data'!$B$7:$B$616,'Lease data'!$F$7:$F$616)</f>
        <v>N/A</v>
      </c>
      <c r="Q186" t="str">
        <f>_xlfn.XLOOKUP(N186,'Lease data'!$B$7:$B$616,'Lease data'!$K$7:$K$616)</f>
        <v>Low</v>
      </c>
      <c r="R186" s="189">
        <f>_xlfn.XLOOKUP(N186,'Lease data'!$B$7:$B$616,'Lease data'!$P$7:$P$616)</f>
        <v>10379.396984924622</v>
      </c>
      <c r="T186" s="90">
        <f t="shared" si="14"/>
        <v>1</v>
      </c>
      <c r="U186">
        <f t="shared" si="14"/>
        <v>0</v>
      </c>
      <c r="V186">
        <f t="shared" si="14"/>
        <v>0</v>
      </c>
      <c r="W186">
        <f t="shared" si="14"/>
        <v>0</v>
      </c>
      <c r="X186">
        <f t="shared" si="11"/>
        <v>0</v>
      </c>
      <c r="Y186" s="189">
        <f t="shared" si="12"/>
        <v>10379.396984924622</v>
      </c>
    </row>
    <row r="187" spans="2:25" x14ac:dyDescent="0.25">
      <c r="B187" s="141"/>
      <c r="C187">
        <v>148</v>
      </c>
      <c r="D187" s="56">
        <v>36339.65836985498</v>
      </c>
      <c r="E187" s="56">
        <v>29895.517811049533</v>
      </c>
      <c r="F187"/>
      <c r="G187"/>
      <c r="H187"/>
      <c r="I187"/>
      <c r="J187"/>
      <c r="K187"/>
      <c r="L187" s="91"/>
      <c r="N187" s="90">
        <v>491</v>
      </c>
      <c r="O187" t="str">
        <f>_xlfn.XLOOKUP(N187,'Lease data'!$B$7:$B$616,'Lease data'!$E$7:$E$616)</f>
        <v>Y</v>
      </c>
      <c r="P187" t="str">
        <f>_xlfn.XLOOKUP(N187,'Lease data'!$B$7:$B$616,'Lease data'!$F$7:$F$616)</f>
        <v>N/A</v>
      </c>
      <c r="Q187" t="str">
        <f>_xlfn.XLOOKUP(N187,'Lease data'!$B$7:$B$616,'Lease data'!$K$7:$K$616)</f>
        <v>Low</v>
      </c>
      <c r="R187" s="189">
        <f>_xlfn.XLOOKUP(N187,'Lease data'!$B$7:$B$616,'Lease data'!$P$7:$P$616)</f>
        <v>2103.8961038961033</v>
      </c>
      <c r="T187" s="90">
        <f t="shared" si="14"/>
        <v>1</v>
      </c>
      <c r="U187">
        <f t="shared" si="14"/>
        <v>0</v>
      </c>
      <c r="V187">
        <f t="shared" si="14"/>
        <v>0</v>
      </c>
      <c r="W187">
        <f t="shared" si="14"/>
        <v>0</v>
      </c>
      <c r="X187">
        <f t="shared" si="11"/>
        <v>0</v>
      </c>
      <c r="Y187" s="189">
        <f t="shared" si="12"/>
        <v>2103.8961038961033</v>
      </c>
    </row>
    <row r="188" spans="2:25" x14ac:dyDescent="0.25">
      <c r="B188" s="141"/>
      <c r="C188">
        <v>149</v>
      </c>
      <c r="D188" s="56">
        <v>33977.340459450694</v>
      </c>
      <c r="E188" s="56">
        <v>-9727.3016501063066</v>
      </c>
      <c r="F188"/>
      <c r="G188"/>
      <c r="H188"/>
      <c r="I188"/>
      <c r="J188"/>
      <c r="K188"/>
      <c r="L188" s="91"/>
      <c r="N188" s="90">
        <v>492</v>
      </c>
      <c r="O188" t="str">
        <f>_xlfn.XLOOKUP(N188,'Lease data'!$B$7:$B$616,'Lease data'!$E$7:$E$616)</f>
        <v>Y</v>
      </c>
      <c r="P188" t="str">
        <f>_xlfn.XLOOKUP(N188,'Lease data'!$B$7:$B$616,'Lease data'!$F$7:$F$616)</f>
        <v>N/A</v>
      </c>
      <c r="Q188" t="str">
        <f>_xlfn.XLOOKUP(N188,'Lease data'!$B$7:$B$616,'Lease data'!$K$7:$K$616)</f>
        <v>Low</v>
      </c>
      <c r="R188" s="189">
        <f>_xlfn.XLOOKUP(N188,'Lease data'!$B$7:$B$616,'Lease data'!$P$7:$P$616)</f>
        <v>8649.4974874371856</v>
      </c>
      <c r="T188" s="90">
        <f t="shared" si="14"/>
        <v>1</v>
      </c>
      <c r="U188">
        <f t="shared" si="14"/>
        <v>0</v>
      </c>
      <c r="V188">
        <f t="shared" si="14"/>
        <v>0</v>
      </c>
      <c r="W188">
        <f t="shared" si="14"/>
        <v>0</v>
      </c>
      <c r="X188">
        <f t="shared" si="11"/>
        <v>0</v>
      </c>
      <c r="Y188" s="189">
        <f t="shared" si="12"/>
        <v>8649.4974874371856</v>
      </c>
    </row>
    <row r="189" spans="2:25" x14ac:dyDescent="0.25">
      <c r="B189" s="141"/>
      <c r="C189">
        <v>150</v>
      </c>
      <c r="D189" s="56">
        <v>8545.1992819153711</v>
      </c>
      <c r="E189" s="56">
        <v>-7344.6761781664609</v>
      </c>
      <c r="F189"/>
      <c r="G189"/>
      <c r="H189"/>
      <c r="I189"/>
      <c r="J189"/>
      <c r="K189"/>
      <c r="L189" s="91"/>
      <c r="N189" s="90">
        <v>494</v>
      </c>
      <c r="O189" t="str">
        <f>_xlfn.XLOOKUP(N189,'Lease data'!$B$7:$B$616,'Lease data'!$E$7:$E$616)</f>
        <v>Y</v>
      </c>
      <c r="P189" t="str">
        <f>_xlfn.XLOOKUP(N189,'Lease data'!$B$7:$B$616,'Lease data'!$F$7:$F$616)</f>
        <v>N/A</v>
      </c>
      <c r="Q189" t="str">
        <f>_xlfn.XLOOKUP(N189,'Lease data'!$B$7:$B$616,'Lease data'!$K$7:$K$616)</f>
        <v>Low</v>
      </c>
      <c r="R189" s="189">
        <f>_xlfn.XLOOKUP(N189,'Lease data'!$B$7:$B$616,'Lease data'!$P$7:$P$616)</f>
        <v>600.26155187445511</v>
      </c>
      <c r="T189" s="90">
        <f t="shared" si="14"/>
        <v>1</v>
      </c>
      <c r="U189">
        <f t="shared" si="14"/>
        <v>0</v>
      </c>
      <c r="V189">
        <f t="shared" si="14"/>
        <v>0</v>
      </c>
      <c r="W189">
        <f t="shared" si="14"/>
        <v>0</v>
      </c>
      <c r="X189">
        <f t="shared" si="11"/>
        <v>0</v>
      </c>
      <c r="Y189" s="189">
        <f t="shared" si="12"/>
        <v>600.26155187445511</v>
      </c>
    </row>
    <row r="190" spans="2:25" x14ac:dyDescent="0.25">
      <c r="B190" s="141"/>
      <c r="C190">
        <v>151</v>
      </c>
      <c r="D190" s="56">
        <v>8545.1992819153711</v>
      </c>
      <c r="E190" s="56">
        <v>-7748.8000281840277</v>
      </c>
      <c r="F190"/>
      <c r="G190"/>
      <c r="H190"/>
      <c r="I190"/>
      <c r="J190"/>
      <c r="K190"/>
      <c r="L190" s="91"/>
      <c r="N190" s="90">
        <v>496</v>
      </c>
      <c r="O190" t="str">
        <f>_xlfn.XLOOKUP(N190,'Lease data'!$B$7:$B$616,'Lease data'!$E$7:$E$616)</f>
        <v>Y</v>
      </c>
      <c r="P190" t="str">
        <f>_xlfn.XLOOKUP(N190,'Lease data'!$B$7:$B$616,'Lease data'!$F$7:$F$616)</f>
        <v>N</v>
      </c>
      <c r="Q190" t="str">
        <f>_xlfn.XLOOKUP(N190,'Lease data'!$B$7:$B$616,'Lease data'!$K$7:$K$616)</f>
        <v>Low</v>
      </c>
      <c r="R190" s="189">
        <f>_xlfn.XLOOKUP(N190,'Lease data'!$B$7:$B$616,'Lease data'!$P$7:$P$616)</f>
        <v>20054.275100502513</v>
      </c>
      <c r="T190" s="90">
        <f t="shared" si="14"/>
        <v>1</v>
      </c>
      <c r="U190">
        <f t="shared" si="14"/>
        <v>0</v>
      </c>
      <c r="V190">
        <f t="shared" si="14"/>
        <v>0</v>
      </c>
      <c r="W190">
        <f t="shared" si="14"/>
        <v>0</v>
      </c>
      <c r="X190">
        <f t="shared" si="11"/>
        <v>0</v>
      </c>
      <c r="Y190" s="189">
        <f t="shared" si="12"/>
        <v>20054.275100502513</v>
      </c>
    </row>
    <row r="191" spans="2:25" x14ac:dyDescent="0.25">
      <c r="B191" s="141"/>
      <c r="C191">
        <v>152</v>
      </c>
      <c r="D191" s="56">
        <v>8545.1992819153711</v>
      </c>
      <c r="E191" s="56">
        <v>-7968.5661160862255</v>
      </c>
      <c r="F191"/>
      <c r="G191"/>
      <c r="H191"/>
      <c r="I191"/>
      <c r="J191"/>
      <c r="K191"/>
      <c r="L191" s="91"/>
      <c r="N191" s="90">
        <v>499</v>
      </c>
      <c r="O191" t="str">
        <f>_xlfn.XLOOKUP(N191,'Lease data'!$B$7:$B$616,'Lease data'!$E$7:$E$616)</f>
        <v>Y</v>
      </c>
      <c r="P191" t="str">
        <f>_xlfn.XLOOKUP(N191,'Lease data'!$B$7:$B$616,'Lease data'!$F$7:$F$616)</f>
        <v>N</v>
      </c>
      <c r="Q191" t="str">
        <f>_xlfn.XLOOKUP(N191,'Lease data'!$B$7:$B$616,'Lease data'!$K$7:$K$616)</f>
        <v>Low</v>
      </c>
      <c r="R191" s="189">
        <f>_xlfn.XLOOKUP(N191,'Lease data'!$B$7:$B$616,'Lease data'!$P$7:$P$616)</f>
        <v>19385.795804020101</v>
      </c>
      <c r="T191" s="90">
        <f t="shared" si="14"/>
        <v>1</v>
      </c>
      <c r="U191">
        <f t="shared" si="14"/>
        <v>0</v>
      </c>
      <c r="V191">
        <f t="shared" si="14"/>
        <v>0</v>
      </c>
      <c r="W191">
        <f t="shared" si="14"/>
        <v>0</v>
      </c>
      <c r="X191">
        <f t="shared" si="11"/>
        <v>0</v>
      </c>
      <c r="Y191" s="189">
        <f t="shared" si="12"/>
        <v>19385.795804020101</v>
      </c>
    </row>
    <row r="192" spans="2:25" x14ac:dyDescent="0.25">
      <c r="B192" s="141"/>
      <c r="C192">
        <v>153</v>
      </c>
      <c r="D192" s="56">
        <v>8545.1992819153711</v>
      </c>
      <c r="E192" s="56">
        <v>-2037.8575097634721</v>
      </c>
      <c r="F192"/>
      <c r="G192"/>
      <c r="H192"/>
      <c r="I192"/>
      <c r="J192"/>
      <c r="K192"/>
      <c r="L192" s="91"/>
      <c r="N192" s="90">
        <v>501</v>
      </c>
      <c r="O192" t="str">
        <f>_xlfn.XLOOKUP(N192,'Lease data'!$B$7:$B$616,'Lease data'!$E$7:$E$616)</f>
        <v>Y</v>
      </c>
      <c r="P192" t="str">
        <f>_xlfn.XLOOKUP(N192,'Lease data'!$B$7:$B$616,'Lease data'!$F$7:$F$616)</f>
        <v>N/A</v>
      </c>
      <c r="Q192" t="str">
        <f>_xlfn.XLOOKUP(N192,'Lease data'!$B$7:$B$616,'Lease data'!$K$7:$K$616)</f>
        <v>High</v>
      </c>
      <c r="R192" s="189">
        <f>_xlfn.XLOOKUP(N192,'Lease data'!$B$7:$B$616,'Lease data'!$P$7:$P$616)</f>
        <v>74896.626695727988</v>
      </c>
      <c r="T192" s="90">
        <f t="shared" si="14"/>
        <v>0</v>
      </c>
      <c r="U192">
        <f t="shared" si="14"/>
        <v>0</v>
      </c>
      <c r="V192">
        <f t="shared" si="14"/>
        <v>1</v>
      </c>
      <c r="W192">
        <f t="shared" si="14"/>
        <v>0</v>
      </c>
      <c r="X192">
        <f t="shared" si="11"/>
        <v>0</v>
      </c>
      <c r="Y192" s="189">
        <f t="shared" si="12"/>
        <v>74896.626695727988</v>
      </c>
    </row>
    <row r="193" spans="2:25" x14ac:dyDescent="0.25">
      <c r="B193" s="141"/>
      <c r="C193">
        <v>154</v>
      </c>
      <c r="D193" s="56">
        <v>36339.65836985498</v>
      </c>
      <c r="E193" s="56">
        <v>5183.9573819349971</v>
      </c>
      <c r="F193"/>
      <c r="G193"/>
      <c r="H193"/>
      <c r="I193"/>
      <c r="J193"/>
      <c r="K193"/>
      <c r="L193" s="91"/>
      <c r="N193" s="90">
        <v>502</v>
      </c>
      <c r="O193" t="str">
        <f>_xlfn.XLOOKUP(N193,'Lease data'!$B$7:$B$616,'Lease data'!$E$7:$E$616)</f>
        <v>Y</v>
      </c>
      <c r="P193" t="str">
        <f>_xlfn.XLOOKUP(N193,'Lease data'!$B$7:$B$616,'Lease data'!$F$7:$F$616)</f>
        <v>N/A</v>
      </c>
      <c r="Q193" t="str">
        <f>_xlfn.XLOOKUP(N193,'Lease data'!$B$7:$B$616,'Lease data'!$K$7:$K$616)</f>
        <v>High</v>
      </c>
      <c r="R193" s="189">
        <f>_xlfn.XLOOKUP(N193,'Lease data'!$B$7:$B$616,'Lease data'!$P$7:$P$616)</f>
        <v>36963.0018831735</v>
      </c>
      <c r="T193" s="90">
        <f t="shared" si="14"/>
        <v>0</v>
      </c>
      <c r="U193">
        <f t="shared" si="14"/>
        <v>0</v>
      </c>
      <c r="V193">
        <f t="shared" si="14"/>
        <v>1</v>
      </c>
      <c r="W193">
        <f t="shared" si="14"/>
        <v>0</v>
      </c>
      <c r="X193">
        <f t="shared" si="11"/>
        <v>0</v>
      </c>
      <c r="Y193" s="189">
        <f t="shared" si="12"/>
        <v>36963.0018831735</v>
      </c>
    </row>
    <row r="194" spans="2:25" x14ac:dyDescent="0.25">
      <c r="B194" s="141"/>
      <c r="C194">
        <v>155</v>
      </c>
      <c r="D194" s="56">
        <v>8545.1992819153711</v>
      </c>
      <c r="E194" s="56">
        <v>-623.22868260030282</v>
      </c>
      <c r="F194"/>
      <c r="G194"/>
      <c r="H194"/>
      <c r="I194"/>
      <c r="J194"/>
      <c r="K194"/>
      <c r="L194" s="91"/>
      <c r="N194" s="90">
        <v>503</v>
      </c>
      <c r="O194" t="str">
        <f>_xlfn.XLOOKUP(N194,'Lease data'!$B$7:$B$616,'Lease data'!$E$7:$E$616)</f>
        <v>Y</v>
      </c>
      <c r="P194" t="str">
        <f>_xlfn.XLOOKUP(N194,'Lease data'!$B$7:$B$616,'Lease data'!$F$7:$F$616)</f>
        <v>N/A</v>
      </c>
      <c r="Q194" t="str">
        <f>_xlfn.XLOOKUP(N194,'Lease data'!$B$7:$B$616,'Lease data'!$K$7:$K$616)</f>
        <v>Low</v>
      </c>
      <c r="R194" s="189">
        <f>_xlfn.XLOOKUP(N194,'Lease data'!$B$7:$B$616,'Lease data'!$P$7:$P$616)</f>
        <v>521.92221105527631</v>
      </c>
      <c r="T194" s="90">
        <f t="shared" ref="T194:W213" si="15">IF($Q194=T$13,1,0)</f>
        <v>1</v>
      </c>
      <c r="U194">
        <f t="shared" si="15"/>
        <v>0</v>
      </c>
      <c r="V194">
        <f t="shared" si="15"/>
        <v>0</v>
      </c>
      <c r="W194">
        <f t="shared" si="15"/>
        <v>0</v>
      </c>
      <c r="X194">
        <f t="shared" si="11"/>
        <v>0</v>
      </c>
      <c r="Y194" s="189">
        <f t="shared" si="12"/>
        <v>521.92221105527631</v>
      </c>
    </row>
    <row r="195" spans="2:25" x14ac:dyDescent="0.25">
      <c r="B195" s="141"/>
      <c r="C195">
        <v>156</v>
      </c>
      <c r="D195" s="56">
        <v>8545.1992819153711</v>
      </c>
      <c r="E195" s="56">
        <v>-2021.1255130711506</v>
      </c>
      <c r="F195"/>
      <c r="G195"/>
      <c r="H195"/>
      <c r="I195"/>
      <c r="J195"/>
      <c r="K195"/>
      <c r="L195" s="91"/>
      <c r="N195" s="90">
        <v>508</v>
      </c>
      <c r="O195" t="str">
        <f>_xlfn.XLOOKUP(N195,'Lease data'!$B$7:$B$616,'Lease data'!$E$7:$E$616)</f>
        <v>Y</v>
      </c>
      <c r="P195" t="str">
        <f>_xlfn.XLOOKUP(N195,'Lease data'!$B$7:$B$616,'Lease data'!$F$7:$F$616)</f>
        <v>Y</v>
      </c>
      <c r="Q195" t="str">
        <f>_xlfn.XLOOKUP(N195,'Lease data'!$B$7:$B$616,'Lease data'!$K$7:$K$616)</f>
        <v>Sydney</v>
      </c>
      <c r="R195" s="189">
        <f>_xlfn.XLOOKUP(N195,'Lease data'!$B$7:$B$616,'Lease data'!$P$7:$P$616)</f>
        <v>53607.771201492535</v>
      </c>
      <c r="T195" s="90">
        <f t="shared" si="15"/>
        <v>0</v>
      </c>
      <c r="U195">
        <f t="shared" si="15"/>
        <v>0</v>
      </c>
      <c r="V195">
        <f t="shared" si="15"/>
        <v>0</v>
      </c>
      <c r="W195">
        <f t="shared" si="15"/>
        <v>1</v>
      </c>
      <c r="X195">
        <f t="shared" si="11"/>
        <v>1</v>
      </c>
      <c r="Y195" s="189">
        <f t="shared" si="12"/>
        <v>53607.771201492535</v>
      </c>
    </row>
    <row r="196" spans="2:25" x14ac:dyDescent="0.25">
      <c r="B196" s="141"/>
      <c r="C196">
        <v>157</v>
      </c>
      <c r="D196" s="56">
        <v>8545.1992819153711</v>
      </c>
      <c r="E196" s="56">
        <v>-6815.2997844279344</v>
      </c>
      <c r="F196"/>
      <c r="G196"/>
      <c r="H196"/>
      <c r="I196"/>
      <c r="J196"/>
      <c r="K196"/>
      <c r="L196" s="91"/>
      <c r="N196" s="90">
        <v>509</v>
      </c>
      <c r="O196" t="str">
        <f>_xlfn.XLOOKUP(N196,'Lease data'!$B$7:$B$616,'Lease data'!$E$7:$E$616)</f>
        <v>Y</v>
      </c>
      <c r="P196" t="str">
        <f>_xlfn.XLOOKUP(N196,'Lease data'!$B$7:$B$616,'Lease data'!$F$7:$F$616)</f>
        <v>N/A</v>
      </c>
      <c r="Q196" t="str">
        <f>_xlfn.XLOOKUP(N196,'Lease data'!$B$7:$B$616,'Lease data'!$K$7:$K$616)</f>
        <v>Low</v>
      </c>
      <c r="R196" s="189">
        <f>_xlfn.XLOOKUP(N196,'Lease data'!$B$7:$B$616,'Lease data'!$P$7:$P$616)</f>
        <v>1273.2982914572863</v>
      </c>
      <c r="T196" s="90">
        <f t="shared" si="15"/>
        <v>1</v>
      </c>
      <c r="U196">
        <f t="shared" si="15"/>
        <v>0</v>
      </c>
      <c r="V196">
        <f t="shared" si="15"/>
        <v>0</v>
      </c>
      <c r="W196">
        <f t="shared" si="15"/>
        <v>0</v>
      </c>
      <c r="X196">
        <f t="shared" si="11"/>
        <v>0</v>
      </c>
      <c r="Y196" s="189">
        <f t="shared" si="12"/>
        <v>1273.2982914572863</v>
      </c>
    </row>
    <row r="197" spans="2:25" x14ac:dyDescent="0.25">
      <c r="B197" s="141"/>
      <c r="C197">
        <v>158</v>
      </c>
      <c r="D197" s="56">
        <v>8545.1992819153711</v>
      </c>
      <c r="E197" s="56">
        <v>-4207.2330050657292</v>
      </c>
      <c r="F197"/>
      <c r="G197"/>
      <c r="H197"/>
      <c r="I197"/>
      <c r="J197"/>
      <c r="K197"/>
      <c r="L197" s="91"/>
      <c r="N197" s="90">
        <v>511</v>
      </c>
      <c r="O197" t="str">
        <f>_xlfn.XLOOKUP(N197,'Lease data'!$B$7:$B$616,'Lease data'!$E$7:$E$616)</f>
        <v>Y</v>
      </c>
      <c r="P197" t="str">
        <f>_xlfn.XLOOKUP(N197,'Lease data'!$B$7:$B$616,'Lease data'!$F$7:$F$616)</f>
        <v>N</v>
      </c>
      <c r="Q197" t="str">
        <f>_xlfn.XLOOKUP(N197,'Lease data'!$B$7:$B$616,'Lease data'!$K$7:$K$616)</f>
        <v>Low</v>
      </c>
      <c r="R197" s="189">
        <f>_xlfn.XLOOKUP(N197,'Lease data'!$B$7:$B$616,'Lease data'!$P$7:$P$616)</f>
        <v>5219.2567085427136</v>
      </c>
      <c r="T197" s="90">
        <f t="shared" si="15"/>
        <v>1</v>
      </c>
      <c r="U197">
        <f t="shared" si="15"/>
        <v>0</v>
      </c>
      <c r="V197">
        <f t="shared" si="15"/>
        <v>0</v>
      </c>
      <c r="W197">
        <f t="shared" si="15"/>
        <v>0</v>
      </c>
      <c r="X197">
        <f t="shared" si="11"/>
        <v>0</v>
      </c>
      <c r="Y197" s="189">
        <f t="shared" si="12"/>
        <v>5219.2567085427136</v>
      </c>
    </row>
    <row r="198" spans="2:25" x14ac:dyDescent="0.25">
      <c r="B198" s="141"/>
      <c r="C198">
        <v>159</v>
      </c>
      <c r="D198" s="56">
        <v>8545.1992819153711</v>
      </c>
      <c r="E198" s="56">
        <v>2337.9121989498526</v>
      </c>
      <c r="F198"/>
      <c r="G198"/>
      <c r="H198"/>
      <c r="I198"/>
      <c r="J198"/>
      <c r="K198"/>
      <c r="L198" s="91"/>
      <c r="N198" s="90">
        <v>513</v>
      </c>
      <c r="O198" t="str">
        <f>_xlfn.XLOOKUP(N198,'Lease data'!$B$7:$B$616,'Lease data'!$E$7:$E$616)</f>
        <v>Y</v>
      </c>
      <c r="P198" t="str">
        <f>_xlfn.XLOOKUP(N198,'Lease data'!$B$7:$B$616,'Lease data'!$F$7:$F$616)</f>
        <v>N/A</v>
      </c>
      <c r="Q198" t="str">
        <f>_xlfn.XLOOKUP(N198,'Lease data'!$B$7:$B$616,'Lease data'!$K$7:$K$616)</f>
        <v>Low</v>
      </c>
      <c r="R198" s="189">
        <f>_xlfn.XLOOKUP(N198,'Lease data'!$B$7:$B$616,'Lease data'!$P$7:$P$616)</f>
        <v>12223.726242371404</v>
      </c>
      <c r="T198" s="90">
        <f t="shared" si="15"/>
        <v>1</v>
      </c>
      <c r="U198">
        <f t="shared" si="15"/>
        <v>0</v>
      </c>
      <c r="V198">
        <f t="shared" si="15"/>
        <v>0</v>
      </c>
      <c r="W198">
        <f t="shared" si="15"/>
        <v>0</v>
      </c>
      <c r="X198">
        <f t="shared" si="11"/>
        <v>0</v>
      </c>
      <c r="Y198" s="189">
        <f t="shared" si="12"/>
        <v>12223.726242371404</v>
      </c>
    </row>
    <row r="199" spans="2:25" x14ac:dyDescent="0.25">
      <c r="B199" s="141"/>
      <c r="C199">
        <v>160</v>
      </c>
      <c r="D199" s="56">
        <v>8545.1992819153711</v>
      </c>
      <c r="E199" s="56">
        <v>-324.30375952731265</v>
      </c>
      <c r="F199"/>
      <c r="G199"/>
      <c r="H199"/>
      <c r="I199"/>
      <c r="J199"/>
      <c r="K199"/>
      <c r="L199" s="91"/>
      <c r="N199" s="90">
        <v>514</v>
      </c>
      <c r="O199" t="str">
        <f>_xlfn.XLOOKUP(N199,'Lease data'!$B$7:$B$616,'Lease data'!$E$7:$E$616)</f>
        <v>Y</v>
      </c>
      <c r="P199" t="str">
        <f>_xlfn.XLOOKUP(N199,'Lease data'!$B$7:$B$616,'Lease data'!$F$7:$F$616)</f>
        <v>N/A</v>
      </c>
      <c r="Q199" t="str">
        <f>_xlfn.XLOOKUP(N199,'Lease data'!$B$7:$B$616,'Lease data'!$K$7:$K$616)</f>
        <v>Low</v>
      </c>
      <c r="R199" s="189">
        <f>_xlfn.XLOOKUP(N199,'Lease data'!$B$7:$B$616,'Lease data'!$P$7:$P$616)</f>
        <v>3113.0369253956292</v>
      </c>
      <c r="T199" s="90">
        <f t="shared" si="15"/>
        <v>1</v>
      </c>
      <c r="U199">
        <f t="shared" si="15"/>
        <v>0</v>
      </c>
      <c r="V199">
        <f t="shared" si="15"/>
        <v>0</v>
      </c>
      <c r="W199">
        <f t="shared" si="15"/>
        <v>0</v>
      </c>
      <c r="X199">
        <f t="shared" si="11"/>
        <v>0</v>
      </c>
      <c r="Y199" s="189">
        <f t="shared" si="12"/>
        <v>3113.0369253956292</v>
      </c>
    </row>
    <row r="200" spans="2:25" x14ac:dyDescent="0.25">
      <c r="B200" s="141"/>
      <c r="C200">
        <v>161</v>
      </c>
      <c r="D200" s="56">
        <v>8545.1992819153711</v>
      </c>
      <c r="E200" s="56">
        <v>-4343.3684187941853</v>
      </c>
      <c r="F200"/>
      <c r="G200"/>
      <c r="H200"/>
      <c r="I200"/>
      <c r="J200"/>
      <c r="K200"/>
      <c r="L200" s="91"/>
      <c r="N200" s="90">
        <v>515</v>
      </c>
      <c r="O200" t="str">
        <f>_xlfn.XLOOKUP(N200,'Lease data'!$B$7:$B$616,'Lease data'!$E$7:$E$616)</f>
        <v>Y</v>
      </c>
      <c r="P200" t="str">
        <f>_xlfn.XLOOKUP(N200,'Lease data'!$B$7:$B$616,'Lease data'!$F$7:$F$616)</f>
        <v>N/A</v>
      </c>
      <c r="Q200" t="str">
        <f>_xlfn.XLOOKUP(N200,'Lease data'!$B$7:$B$616,'Lease data'!$K$7:$K$616)</f>
        <v>Low</v>
      </c>
      <c r="R200" s="189">
        <f>_xlfn.XLOOKUP(N200,'Lease data'!$B$7:$B$616,'Lease data'!$P$7:$P$616)</f>
        <v>9675.8624105011932</v>
      </c>
      <c r="T200" s="90">
        <f t="shared" si="15"/>
        <v>1</v>
      </c>
      <c r="U200">
        <f t="shared" si="15"/>
        <v>0</v>
      </c>
      <c r="V200">
        <f t="shared" si="15"/>
        <v>0</v>
      </c>
      <c r="W200">
        <f t="shared" si="15"/>
        <v>0</v>
      </c>
      <c r="X200">
        <f t="shared" si="11"/>
        <v>0</v>
      </c>
      <c r="Y200" s="189">
        <f t="shared" si="12"/>
        <v>9675.8624105011932</v>
      </c>
    </row>
    <row r="201" spans="2:25" x14ac:dyDescent="0.25">
      <c r="B201" s="141"/>
      <c r="C201">
        <v>162</v>
      </c>
      <c r="D201" s="56">
        <v>36339.65836985498</v>
      </c>
      <c r="E201" s="56">
        <v>-15180.775740989007</v>
      </c>
      <c r="F201"/>
      <c r="G201"/>
      <c r="H201"/>
      <c r="I201"/>
      <c r="J201"/>
      <c r="K201"/>
      <c r="L201" s="91"/>
      <c r="N201" s="90">
        <v>517</v>
      </c>
      <c r="O201" t="str">
        <f>_xlfn.XLOOKUP(N201,'Lease data'!$B$7:$B$616,'Lease data'!$E$7:$E$616)</f>
        <v>Y</v>
      </c>
      <c r="P201" t="str">
        <f>_xlfn.XLOOKUP(N201,'Lease data'!$B$7:$B$616,'Lease data'!$F$7:$F$616)</f>
        <v>N/A</v>
      </c>
      <c r="Q201" t="str">
        <f>_xlfn.XLOOKUP(N201,'Lease data'!$B$7:$B$616,'Lease data'!$K$7:$K$616)</f>
        <v>High</v>
      </c>
      <c r="R201" s="189">
        <f>_xlfn.XLOOKUP(N201,'Lease data'!$B$7:$B$616,'Lease data'!$P$7:$P$616)</f>
        <v>23065.326633165827</v>
      </c>
      <c r="T201" s="90">
        <f t="shared" si="15"/>
        <v>0</v>
      </c>
      <c r="U201">
        <f t="shared" si="15"/>
        <v>0</v>
      </c>
      <c r="V201">
        <f t="shared" si="15"/>
        <v>1</v>
      </c>
      <c r="W201">
        <f t="shared" si="15"/>
        <v>0</v>
      </c>
      <c r="X201">
        <f t="shared" si="11"/>
        <v>0</v>
      </c>
      <c r="Y201" s="189">
        <f t="shared" si="12"/>
        <v>23065.326633165827</v>
      </c>
    </row>
    <row r="202" spans="2:25" x14ac:dyDescent="0.25">
      <c r="B202" s="141"/>
      <c r="C202">
        <v>163</v>
      </c>
      <c r="D202" s="56">
        <v>8545.1992819153711</v>
      </c>
      <c r="E202" s="56">
        <v>2409.4546560321232</v>
      </c>
      <c r="F202"/>
      <c r="G202"/>
      <c r="H202"/>
      <c r="I202"/>
      <c r="J202"/>
      <c r="K202"/>
      <c r="L202" s="91"/>
      <c r="N202" s="90">
        <v>519</v>
      </c>
      <c r="O202" t="str">
        <f>_xlfn.XLOOKUP(N202,'Lease data'!$B$7:$B$616,'Lease data'!$E$7:$E$616)</f>
        <v>Y</v>
      </c>
      <c r="P202" t="str">
        <f>_xlfn.XLOOKUP(N202,'Lease data'!$B$7:$B$616,'Lease data'!$F$7:$F$616)</f>
        <v>N/A</v>
      </c>
      <c r="Q202" t="str">
        <f>_xlfn.XLOOKUP(N202,'Lease data'!$B$7:$B$616,'Lease data'!$K$7:$K$616)</f>
        <v>Low</v>
      </c>
      <c r="R202" s="189">
        <f>_xlfn.XLOOKUP(N202,'Lease data'!$B$7:$B$616,'Lease data'!$P$7:$P$616)</f>
        <v>27155.962253164555</v>
      </c>
      <c r="T202" s="90">
        <f t="shared" si="15"/>
        <v>1</v>
      </c>
      <c r="U202">
        <f t="shared" si="15"/>
        <v>0</v>
      </c>
      <c r="V202">
        <f t="shared" si="15"/>
        <v>0</v>
      </c>
      <c r="W202">
        <f t="shared" si="15"/>
        <v>0</v>
      </c>
      <c r="X202">
        <f t="shared" si="11"/>
        <v>0</v>
      </c>
      <c r="Y202" s="189">
        <f t="shared" si="12"/>
        <v>27155.962253164555</v>
      </c>
    </row>
    <row r="203" spans="2:25" x14ac:dyDescent="0.25">
      <c r="B203" s="141"/>
      <c r="C203">
        <v>164</v>
      </c>
      <c r="D203" s="56">
        <v>17011.93950967709</v>
      </c>
      <c r="E203" s="56">
        <v>32427.569536375544</v>
      </c>
      <c r="F203"/>
      <c r="G203"/>
      <c r="H203"/>
      <c r="I203"/>
      <c r="J203"/>
      <c r="K203"/>
      <c r="L203" s="91"/>
      <c r="N203" s="90">
        <v>520</v>
      </c>
      <c r="O203" t="str">
        <f>_xlfn.XLOOKUP(N203,'Lease data'!$B$7:$B$616,'Lease data'!$E$7:$E$616)</f>
        <v>Y</v>
      </c>
      <c r="P203" t="str">
        <f>_xlfn.XLOOKUP(N203,'Lease data'!$B$7:$B$616,'Lease data'!$F$7:$F$616)</f>
        <v>N/A</v>
      </c>
      <c r="Q203" t="str">
        <f>_xlfn.XLOOKUP(N203,'Lease data'!$B$7:$B$616,'Lease data'!$K$7:$K$616)</f>
        <v>Medium</v>
      </c>
      <c r="R203" s="189">
        <f>_xlfn.XLOOKUP(N203,'Lease data'!$B$7:$B$616,'Lease data'!$P$7:$P$616)</f>
        <v>9742.1489450741065</v>
      </c>
      <c r="T203" s="90">
        <f t="shared" si="15"/>
        <v>0</v>
      </c>
      <c r="U203">
        <f t="shared" si="15"/>
        <v>1</v>
      </c>
      <c r="V203">
        <f t="shared" si="15"/>
        <v>0</v>
      </c>
      <c r="W203">
        <f t="shared" si="15"/>
        <v>0</v>
      </c>
      <c r="X203">
        <f t="shared" si="11"/>
        <v>0</v>
      </c>
      <c r="Y203" s="189">
        <f t="shared" si="12"/>
        <v>9742.1489450741065</v>
      </c>
    </row>
    <row r="204" spans="2:25" x14ac:dyDescent="0.25">
      <c r="B204" s="141"/>
      <c r="C204">
        <v>165</v>
      </c>
      <c r="D204" s="56">
        <v>17011.93950967709</v>
      </c>
      <c r="E204" s="56">
        <v>25659.954161208989</v>
      </c>
      <c r="F204"/>
      <c r="G204"/>
      <c r="H204"/>
      <c r="I204"/>
      <c r="J204"/>
      <c r="K204"/>
      <c r="L204" s="91"/>
      <c r="N204" s="90">
        <v>521</v>
      </c>
      <c r="O204" t="str">
        <f>_xlfn.XLOOKUP(N204,'Lease data'!$B$7:$B$616,'Lease data'!$E$7:$E$616)</f>
        <v>Y</v>
      </c>
      <c r="P204" t="str">
        <f>_xlfn.XLOOKUP(N204,'Lease data'!$B$7:$B$616,'Lease data'!$F$7:$F$616)</f>
        <v>N</v>
      </c>
      <c r="Q204" t="str">
        <f>_xlfn.XLOOKUP(N204,'Lease data'!$B$7:$B$616,'Lease data'!$K$7:$K$616)</f>
        <v>Low</v>
      </c>
      <c r="R204" s="189">
        <f>_xlfn.XLOOKUP(N204,'Lease data'!$B$7:$B$616,'Lease data'!$P$7:$P$616)</f>
        <v>17684.075342465752</v>
      </c>
      <c r="T204" s="90">
        <f t="shared" si="15"/>
        <v>1</v>
      </c>
      <c r="U204">
        <f t="shared" si="15"/>
        <v>0</v>
      </c>
      <c r="V204">
        <f t="shared" si="15"/>
        <v>0</v>
      </c>
      <c r="W204">
        <f t="shared" si="15"/>
        <v>0</v>
      </c>
      <c r="X204">
        <f t="shared" si="11"/>
        <v>0</v>
      </c>
      <c r="Y204" s="189">
        <f t="shared" si="12"/>
        <v>17684.075342465752</v>
      </c>
    </row>
    <row r="205" spans="2:25" x14ac:dyDescent="0.25">
      <c r="B205" s="141"/>
      <c r="C205">
        <v>166</v>
      </c>
      <c r="D205" s="56">
        <v>8545.1992819153711</v>
      </c>
      <c r="E205" s="56">
        <v>5369.513733444368</v>
      </c>
      <c r="F205"/>
      <c r="G205"/>
      <c r="H205"/>
      <c r="I205"/>
      <c r="J205"/>
      <c r="K205"/>
      <c r="L205" s="91"/>
      <c r="N205" s="90">
        <v>523</v>
      </c>
      <c r="O205" t="str">
        <f>_xlfn.XLOOKUP(N205,'Lease data'!$B$7:$B$616,'Lease data'!$E$7:$E$616)</f>
        <v>Y</v>
      </c>
      <c r="P205" t="str">
        <f>_xlfn.XLOOKUP(N205,'Lease data'!$B$7:$B$616,'Lease data'!$F$7:$F$616)</f>
        <v>N</v>
      </c>
      <c r="Q205" t="str">
        <f>_xlfn.XLOOKUP(N205,'Lease data'!$B$7:$B$616,'Lease data'!$K$7:$K$616)</f>
        <v>High</v>
      </c>
      <c r="R205" s="189">
        <f>_xlfn.XLOOKUP(N205,'Lease data'!$B$7:$B$616,'Lease data'!$P$7:$P$616)</f>
        <v>26298.701298701293</v>
      </c>
      <c r="T205" s="90">
        <f t="shared" si="15"/>
        <v>0</v>
      </c>
      <c r="U205">
        <f t="shared" si="15"/>
        <v>0</v>
      </c>
      <c r="V205">
        <f t="shared" si="15"/>
        <v>1</v>
      </c>
      <c r="W205">
        <f t="shared" si="15"/>
        <v>0</v>
      </c>
      <c r="X205">
        <f t="shared" si="11"/>
        <v>0</v>
      </c>
      <c r="Y205" s="189">
        <f t="shared" si="12"/>
        <v>26298.701298701293</v>
      </c>
    </row>
    <row r="206" spans="2:25" x14ac:dyDescent="0.25">
      <c r="B206" s="141"/>
      <c r="C206">
        <v>167</v>
      </c>
      <c r="D206" s="56">
        <v>8545.1992819153711</v>
      </c>
      <c r="E206" s="56">
        <v>-5258.8031005311232</v>
      </c>
      <c r="F206"/>
      <c r="G206"/>
      <c r="H206"/>
      <c r="I206"/>
      <c r="J206"/>
      <c r="K206"/>
      <c r="L206" s="91"/>
      <c r="N206" s="90">
        <v>524</v>
      </c>
      <c r="O206" t="str">
        <f>_xlfn.XLOOKUP(N206,'Lease data'!$B$7:$B$616,'Lease data'!$E$7:$E$616)</f>
        <v>Y</v>
      </c>
      <c r="P206" t="str">
        <f>_xlfn.XLOOKUP(N206,'Lease data'!$B$7:$B$616,'Lease data'!$F$7:$F$616)</f>
        <v>N/A</v>
      </c>
      <c r="Q206" t="str">
        <f>_xlfn.XLOOKUP(N206,'Lease data'!$B$7:$B$616,'Lease data'!$K$7:$K$616)</f>
        <v>Low</v>
      </c>
      <c r="R206" s="189">
        <f>_xlfn.XLOOKUP(N206,'Lease data'!$B$7:$B$616,'Lease data'!$P$7:$P$616)</f>
        <v>749.53343701399695</v>
      </c>
      <c r="T206" s="90">
        <f t="shared" si="15"/>
        <v>1</v>
      </c>
      <c r="U206">
        <f t="shared" si="15"/>
        <v>0</v>
      </c>
      <c r="V206">
        <f t="shared" si="15"/>
        <v>0</v>
      </c>
      <c r="W206">
        <f t="shared" si="15"/>
        <v>0</v>
      </c>
      <c r="X206">
        <f t="shared" ref="X206:X269" si="16">IF(P206="Y",1,0)</f>
        <v>0</v>
      </c>
      <c r="Y206" s="189">
        <f t="shared" ref="Y206:Y269" si="17">R206</f>
        <v>749.53343701399695</v>
      </c>
    </row>
    <row r="207" spans="2:25" x14ac:dyDescent="0.25">
      <c r="B207" s="141"/>
      <c r="C207">
        <v>168</v>
      </c>
      <c r="D207" s="56">
        <v>8545.1992819153711</v>
      </c>
      <c r="E207" s="56">
        <v>-7761.0561293729979</v>
      </c>
      <c r="F207"/>
      <c r="G207"/>
      <c r="H207"/>
      <c r="I207"/>
      <c r="J207"/>
      <c r="K207"/>
      <c r="L207" s="91"/>
      <c r="N207" s="90">
        <v>526</v>
      </c>
      <c r="O207" t="str">
        <f>_xlfn.XLOOKUP(N207,'Lease data'!$B$7:$B$616,'Lease data'!$E$7:$E$616)</f>
        <v>Y</v>
      </c>
      <c r="P207" t="str">
        <f>_xlfn.XLOOKUP(N207,'Lease data'!$B$7:$B$616,'Lease data'!$F$7:$F$616)</f>
        <v>N/A</v>
      </c>
      <c r="Q207" t="str">
        <f>_xlfn.XLOOKUP(N207,'Lease data'!$B$7:$B$616,'Lease data'!$K$7:$K$616)</f>
        <v>Low</v>
      </c>
      <c r="R207" s="189">
        <f>_xlfn.XLOOKUP(N207,'Lease data'!$B$7:$B$616,'Lease data'!$P$7:$P$616)</f>
        <v>4965.2307153965794</v>
      </c>
      <c r="T207" s="90">
        <f t="shared" si="15"/>
        <v>1</v>
      </c>
      <c r="U207">
        <f t="shared" si="15"/>
        <v>0</v>
      </c>
      <c r="V207">
        <f t="shared" si="15"/>
        <v>0</v>
      </c>
      <c r="W207">
        <f t="shared" si="15"/>
        <v>0</v>
      </c>
      <c r="X207">
        <f t="shared" si="16"/>
        <v>0</v>
      </c>
      <c r="Y207" s="189">
        <f t="shared" si="17"/>
        <v>4965.2307153965794</v>
      </c>
    </row>
    <row r="208" spans="2:25" x14ac:dyDescent="0.25">
      <c r="B208" s="141"/>
      <c r="C208">
        <v>169</v>
      </c>
      <c r="D208" s="56">
        <v>8545.1992819153711</v>
      </c>
      <c r="E208" s="56">
        <v>-6635.2518447294415</v>
      </c>
      <c r="F208"/>
      <c r="G208"/>
      <c r="H208"/>
      <c r="I208"/>
      <c r="J208"/>
      <c r="K208"/>
      <c r="L208" s="91"/>
      <c r="N208" s="90">
        <v>529</v>
      </c>
      <c r="O208" t="str">
        <f>_xlfn.XLOOKUP(N208,'Lease data'!$B$7:$B$616,'Lease data'!$E$7:$E$616)</f>
        <v>Y</v>
      </c>
      <c r="P208" t="str">
        <f>_xlfn.XLOOKUP(N208,'Lease data'!$B$7:$B$616,'Lease data'!$F$7:$F$616)</f>
        <v>N/A</v>
      </c>
      <c r="Q208" t="str">
        <f>_xlfn.XLOOKUP(N208,'Lease data'!$B$7:$B$616,'Lease data'!$K$7:$K$616)</f>
        <v>High</v>
      </c>
      <c r="R208" s="189">
        <f>_xlfn.XLOOKUP(N208,'Lease data'!$B$7:$B$616,'Lease data'!$P$7:$P$616)</f>
        <v>18262.236019736843</v>
      </c>
      <c r="T208" s="90">
        <f t="shared" si="15"/>
        <v>0</v>
      </c>
      <c r="U208">
        <f t="shared" si="15"/>
        <v>0</v>
      </c>
      <c r="V208">
        <f t="shared" si="15"/>
        <v>1</v>
      </c>
      <c r="W208">
        <f t="shared" si="15"/>
        <v>0</v>
      </c>
      <c r="X208">
        <f t="shared" si="16"/>
        <v>0</v>
      </c>
      <c r="Y208" s="189">
        <f t="shared" si="17"/>
        <v>18262.236019736843</v>
      </c>
    </row>
    <row r="209" spans="2:25" x14ac:dyDescent="0.25">
      <c r="B209" s="141"/>
      <c r="C209">
        <v>170</v>
      </c>
      <c r="D209" s="56">
        <v>30156.366010177902</v>
      </c>
      <c r="E209" s="56">
        <v>-14219.721808846789</v>
      </c>
      <c r="F209"/>
      <c r="G209"/>
      <c r="H209"/>
      <c r="I209"/>
      <c r="J209"/>
      <c r="K209"/>
      <c r="L209" s="91"/>
      <c r="N209" s="90">
        <v>531</v>
      </c>
      <c r="O209" t="str">
        <f>_xlfn.XLOOKUP(N209,'Lease data'!$B$7:$B$616,'Lease data'!$E$7:$E$616)</f>
        <v>Y</v>
      </c>
      <c r="P209" t="str">
        <f>_xlfn.XLOOKUP(N209,'Lease data'!$B$7:$B$616,'Lease data'!$F$7:$F$616)</f>
        <v>N/A</v>
      </c>
      <c r="Q209" t="str">
        <f>_xlfn.XLOOKUP(N209,'Lease data'!$B$7:$B$616,'Lease data'!$K$7:$K$616)</f>
        <v>Low</v>
      </c>
      <c r="R209" s="189">
        <f>_xlfn.XLOOKUP(N209,'Lease data'!$B$7:$B$616,'Lease data'!$P$7:$P$616)</f>
        <v>954.9737185929647</v>
      </c>
      <c r="T209" s="90">
        <f t="shared" si="15"/>
        <v>1</v>
      </c>
      <c r="U209">
        <f t="shared" si="15"/>
        <v>0</v>
      </c>
      <c r="V209">
        <f t="shared" si="15"/>
        <v>0</v>
      </c>
      <c r="W209">
        <f t="shared" si="15"/>
        <v>0</v>
      </c>
      <c r="X209">
        <f t="shared" si="16"/>
        <v>0</v>
      </c>
      <c r="Y209" s="189">
        <f t="shared" si="17"/>
        <v>954.9737185929647</v>
      </c>
    </row>
    <row r="210" spans="2:25" x14ac:dyDescent="0.25">
      <c r="B210" s="141"/>
      <c r="C210">
        <v>171</v>
      </c>
      <c r="D210" s="56">
        <v>40160.632819127772</v>
      </c>
      <c r="E210" s="56">
        <v>8155.8685479608321</v>
      </c>
      <c r="F210"/>
      <c r="G210"/>
      <c r="H210"/>
      <c r="I210"/>
      <c r="J210"/>
      <c r="K210"/>
      <c r="L210" s="91"/>
      <c r="N210" s="90">
        <v>535</v>
      </c>
      <c r="O210" t="str">
        <f>_xlfn.XLOOKUP(N210,'Lease data'!$B$7:$B$616,'Lease data'!$E$7:$E$616)</f>
        <v>Y</v>
      </c>
      <c r="P210" t="str">
        <f>_xlfn.XLOOKUP(N210,'Lease data'!$B$7:$B$616,'Lease data'!$F$7:$F$616)</f>
        <v>N</v>
      </c>
      <c r="Q210" t="str">
        <f>_xlfn.XLOOKUP(N210,'Lease data'!$B$7:$B$616,'Lease data'!$K$7:$K$616)</f>
        <v>Low</v>
      </c>
      <c r="R210" s="189">
        <f>_xlfn.XLOOKUP(N210,'Lease data'!$B$7:$B$616,'Lease data'!$P$7:$P$616)</f>
        <v>344.40729167008334</v>
      </c>
      <c r="T210" s="90">
        <f t="shared" si="15"/>
        <v>1</v>
      </c>
      <c r="U210">
        <f t="shared" si="15"/>
        <v>0</v>
      </c>
      <c r="V210">
        <f t="shared" si="15"/>
        <v>0</v>
      </c>
      <c r="W210">
        <f t="shared" si="15"/>
        <v>0</v>
      </c>
      <c r="X210">
        <f t="shared" si="16"/>
        <v>0</v>
      </c>
      <c r="Y210" s="189">
        <f t="shared" si="17"/>
        <v>344.40729167008334</v>
      </c>
    </row>
    <row r="211" spans="2:25" x14ac:dyDescent="0.25">
      <c r="B211" s="141"/>
      <c r="C211">
        <v>172</v>
      </c>
      <c r="D211" s="56">
        <v>8545.1992819153711</v>
      </c>
      <c r="E211" s="56">
        <v>-3197.3879753827077</v>
      </c>
      <c r="F211"/>
      <c r="G211"/>
      <c r="H211"/>
      <c r="I211"/>
      <c r="J211"/>
      <c r="K211"/>
      <c r="L211" s="91"/>
      <c r="N211" s="90">
        <v>537</v>
      </c>
      <c r="O211" t="str">
        <f>_xlfn.XLOOKUP(N211,'Lease data'!$B$7:$B$616,'Lease data'!$E$7:$E$616)</f>
        <v>Y</v>
      </c>
      <c r="P211" t="str">
        <f>_xlfn.XLOOKUP(N211,'Lease data'!$B$7:$B$616,'Lease data'!$F$7:$F$616)</f>
        <v>N/A</v>
      </c>
      <c r="Q211" t="str">
        <f>_xlfn.XLOOKUP(N211,'Lease data'!$B$7:$B$616,'Lease data'!$K$7:$K$616)</f>
        <v>Medium</v>
      </c>
      <c r="R211" s="189">
        <f>_xlfn.XLOOKUP(N211,'Lease data'!$B$7:$B$616,'Lease data'!$P$7:$P$616)</f>
        <v>10516.090115131579</v>
      </c>
      <c r="T211" s="90">
        <f t="shared" si="15"/>
        <v>0</v>
      </c>
      <c r="U211">
        <f t="shared" si="15"/>
        <v>1</v>
      </c>
      <c r="V211">
        <f t="shared" si="15"/>
        <v>0</v>
      </c>
      <c r="W211">
        <f t="shared" si="15"/>
        <v>0</v>
      </c>
      <c r="X211">
        <f t="shared" si="16"/>
        <v>0</v>
      </c>
      <c r="Y211" s="189">
        <f t="shared" si="17"/>
        <v>10516.090115131579</v>
      </c>
    </row>
    <row r="212" spans="2:25" x14ac:dyDescent="0.25">
      <c r="B212" s="141"/>
      <c r="C212">
        <v>173</v>
      </c>
      <c r="D212" s="56">
        <v>8545.1992819153711</v>
      </c>
      <c r="E212" s="56">
        <v>1834.1977030092512</v>
      </c>
      <c r="F212"/>
      <c r="G212"/>
      <c r="H212"/>
      <c r="I212"/>
      <c r="J212"/>
      <c r="K212"/>
      <c r="L212" s="91"/>
      <c r="N212" s="90">
        <v>542</v>
      </c>
      <c r="O212" t="str">
        <f>_xlfn.XLOOKUP(N212,'Lease data'!$B$7:$B$616,'Lease data'!$E$7:$E$616)</f>
        <v>Y</v>
      </c>
      <c r="P212" t="str">
        <f>_xlfn.XLOOKUP(N212,'Lease data'!$B$7:$B$616,'Lease data'!$F$7:$F$616)</f>
        <v>N</v>
      </c>
      <c r="Q212" t="str">
        <f>_xlfn.XLOOKUP(N212,'Lease data'!$B$7:$B$616,'Lease data'!$K$7:$K$616)</f>
        <v>High</v>
      </c>
      <c r="R212" s="189">
        <f>_xlfn.XLOOKUP(N212,'Lease data'!$B$7:$B$616,'Lease data'!$P$7:$P$616)</f>
        <v>26634.253339145598</v>
      </c>
      <c r="T212" s="90">
        <f t="shared" si="15"/>
        <v>0</v>
      </c>
      <c r="U212">
        <f t="shared" si="15"/>
        <v>0</v>
      </c>
      <c r="V212">
        <f t="shared" si="15"/>
        <v>1</v>
      </c>
      <c r="W212">
        <f t="shared" si="15"/>
        <v>0</v>
      </c>
      <c r="X212">
        <f t="shared" si="16"/>
        <v>0</v>
      </c>
      <c r="Y212" s="189">
        <f t="shared" si="17"/>
        <v>26634.253339145598</v>
      </c>
    </row>
    <row r="213" spans="2:25" x14ac:dyDescent="0.25">
      <c r="B213" s="141"/>
      <c r="C213">
        <v>174</v>
      </c>
      <c r="D213" s="56">
        <v>8545.1992819153711</v>
      </c>
      <c r="E213" s="56">
        <v>-6441.3031780192678</v>
      </c>
      <c r="F213"/>
      <c r="G213"/>
      <c r="H213"/>
      <c r="I213"/>
      <c r="J213"/>
      <c r="K213"/>
      <c r="L213" s="91"/>
      <c r="N213" s="90">
        <v>544</v>
      </c>
      <c r="O213" t="str">
        <f>_xlfn.XLOOKUP(N213,'Lease data'!$B$7:$B$616,'Lease data'!$E$7:$E$616)</f>
        <v>Y</v>
      </c>
      <c r="P213" t="str">
        <f>_xlfn.XLOOKUP(N213,'Lease data'!$B$7:$B$616,'Lease data'!$F$7:$F$616)</f>
        <v>N/A</v>
      </c>
      <c r="Q213" t="str">
        <f>_xlfn.XLOOKUP(N213,'Lease data'!$B$7:$B$616,'Lease data'!$K$7:$K$616)</f>
        <v>Low</v>
      </c>
      <c r="R213" s="189">
        <f>_xlfn.XLOOKUP(N213,'Lease data'!$B$7:$B$616,'Lease data'!$P$7:$P$616)</f>
        <v>2546.5965829145725</v>
      </c>
      <c r="T213" s="90">
        <f t="shared" si="15"/>
        <v>1</v>
      </c>
      <c r="U213">
        <f t="shared" si="15"/>
        <v>0</v>
      </c>
      <c r="V213">
        <f t="shared" si="15"/>
        <v>0</v>
      </c>
      <c r="W213">
        <f t="shared" si="15"/>
        <v>0</v>
      </c>
      <c r="X213">
        <f t="shared" si="16"/>
        <v>0</v>
      </c>
      <c r="Y213" s="189">
        <f t="shared" si="17"/>
        <v>2546.5965829145725</v>
      </c>
    </row>
    <row r="214" spans="2:25" x14ac:dyDescent="0.25">
      <c r="B214" s="141"/>
      <c r="C214">
        <v>175</v>
      </c>
      <c r="D214" s="56">
        <v>8545.1992819153711</v>
      </c>
      <c r="E214" s="56">
        <v>104.29820552181445</v>
      </c>
      <c r="F214"/>
      <c r="G214"/>
      <c r="H214"/>
      <c r="I214"/>
      <c r="J214"/>
      <c r="K214"/>
      <c r="L214" s="91"/>
      <c r="N214" s="90">
        <v>548</v>
      </c>
      <c r="O214" t="str">
        <f>_xlfn.XLOOKUP(N214,'Lease data'!$B$7:$B$616,'Lease data'!$E$7:$E$616)</f>
        <v>Y</v>
      </c>
      <c r="P214" t="str">
        <f>_xlfn.XLOOKUP(N214,'Lease data'!$B$7:$B$616,'Lease data'!$F$7:$F$616)</f>
        <v>N/A</v>
      </c>
      <c r="Q214" t="str">
        <f>_xlfn.XLOOKUP(N214,'Lease data'!$B$7:$B$616,'Lease data'!$K$7:$K$616)</f>
        <v>Low</v>
      </c>
      <c r="R214" s="189">
        <f>_xlfn.XLOOKUP(N214,'Lease data'!$B$7:$B$616,'Lease data'!$P$7:$P$616)</f>
        <v>8220.8955223880585</v>
      </c>
      <c r="T214" s="90">
        <f t="shared" ref="T214:W233" si="18">IF($Q214=T$13,1,0)</f>
        <v>1</v>
      </c>
      <c r="U214">
        <f t="shared" si="18"/>
        <v>0</v>
      </c>
      <c r="V214">
        <f t="shared" si="18"/>
        <v>0</v>
      </c>
      <c r="W214">
        <f t="shared" si="18"/>
        <v>0</v>
      </c>
      <c r="X214">
        <f t="shared" si="16"/>
        <v>0</v>
      </c>
      <c r="Y214" s="189">
        <f t="shared" si="17"/>
        <v>8220.8955223880585</v>
      </c>
    </row>
    <row r="215" spans="2:25" x14ac:dyDescent="0.25">
      <c r="B215" s="141"/>
      <c r="C215">
        <v>176</v>
      </c>
      <c r="D215" s="56">
        <v>8545.1992819153711</v>
      </c>
      <c r="E215" s="56">
        <v>-7944.937730040916</v>
      </c>
      <c r="F215"/>
      <c r="G215"/>
      <c r="H215"/>
      <c r="I215"/>
      <c r="J215"/>
      <c r="K215"/>
      <c r="L215" s="91"/>
      <c r="N215" s="90">
        <v>550</v>
      </c>
      <c r="O215" t="str">
        <f>_xlfn.XLOOKUP(N215,'Lease data'!$B$7:$B$616,'Lease data'!$E$7:$E$616)</f>
        <v>Y</v>
      </c>
      <c r="P215" t="str">
        <f>_xlfn.XLOOKUP(N215,'Lease data'!$B$7:$B$616,'Lease data'!$F$7:$F$616)</f>
        <v>N/A</v>
      </c>
      <c r="Q215" t="str">
        <f>_xlfn.XLOOKUP(N215,'Lease data'!$B$7:$B$616,'Lease data'!$K$7:$K$616)</f>
        <v>Medium</v>
      </c>
      <c r="R215" s="189">
        <f>_xlfn.XLOOKUP(N215,'Lease data'!$B$7:$B$616,'Lease data'!$P$7:$P$616)</f>
        <v>26769.051321928462</v>
      </c>
      <c r="T215" s="90">
        <f t="shared" si="18"/>
        <v>0</v>
      </c>
      <c r="U215">
        <f t="shared" si="18"/>
        <v>1</v>
      </c>
      <c r="V215">
        <f t="shared" si="18"/>
        <v>0</v>
      </c>
      <c r="W215">
        <f t="shared" si="18"/>
        <v>0</v>
      </c>
      <c r="X215">
        <f t="shared" si="16"/>
        <v>0</v>
      </c>
      <c r="Y215" s="189">
        <f t="shared" si="17"/>
        <v>26769.051321928462</v>
      </c>
    </row>
    <row r="216" spans="2:25" x14ac:dyDescent="0.25">
      <c r="B216" s="141"/>
      <c r="C216">
        <v>177</v>
      </c>
      <c r="D216" s="56">
        <v>8545.1992819153711</v>
      </c>
      <c r="E216" s="56">
        <v>11509.075818587142</v>
      </c>
      <c r="F216"/>
      <c r="G216"/>
      <c r="H216"/>
      <c r="I216"/>
      <c r="J216"/>
      <c r="K216"/>
      <c r="L216" s="91"/>
      <c r="N216" s="90">
        <v>555</v>
      </c>
      <c r="O216" t="str">
        <f>_xlfn.XLOOKUP(N216,'Lease data'!$B$7:$B$616,'Lease data'!$E$7:$E$616)</f>
        <v>Y</v>
      </c>
      <c r="P216" t="str">
        <f>_xlfn.XLOOKUP(N216,'Lease data'!$B$7:$B$616,'Lease data'!$F$7:$F$616)</f>
        <v>N/A</v>
      </c>
      <c r="Q216" t="str">
        <f>_xlfn.XLOOKUP(N216,'Lease data'!$B$7:$B$616,'Lease data'!$K$7:$K$616)</f>
        <v>High</v>
      </c>
      <c r="R216" s="189">
        <f>_xlfn.XLOOKUP(N216,'Lease data'!$B$7:$B$616,'Lease data'!$P$7:$P$616)</f>
        <v>23414.925945747793</v>
      </c>
      <c r="T216" s="90">
        <f t="shared" si="18"/>
        <v>0</v>
      </c>
      <c r="U216">
        <f t="shared" si="18"/>
        <v>0</v>
      </c>
      <c r="V216">
        <f t="shared" si="18"/>
        <v>1</v>
      </c>
      <c r="W216">
        <f t="shared" si="18"/>
        <v>0</v>
      </c>
      <c r="X216">
        <f t="shared" si="16"/>
        <v>0</v>
      </c>
      <c r="Y216" s="189">
        <f t="shared" si="17"/>
        <v>23414.925945747793</v>
      </c>
    </row>
    <row r="217" spans="2:25" x14ac:dyDescent="0.25">
      <c r="B217" s="141"/>
      <c r="C217">
        <v>178</v>
      </c>
      <c r="D217" s="56">
        <v>8545.1992819153711</v>
      </c>
      <c r="E217" s="56">
        <v>10840.59652210473</v>
      </c>
      <c r="F217"/>
      <c r="G217"/>
      <c r="H217"/>
      <c r="I217"/>
      <c r="J217"/>
      <c r="K217"/>
      <c r="L217" s="91"/>
      <c r="N217" s="90">
        <v>556</v>
      </c>
      <c r="O217" t="str">
        <f>_xlfn.XLOOKUP(N217,'Lease data'!$B$7:$B$616,'Lease data'!$E$7:$E$616)</f>
        <v>Y</v>
      </c>
      <c r="P217" t="str">
        <f>_xlfn.XLOOKUP(N217,'Lease data'!$B$7:$B$616,'Lease data'!$F$7:$F$616)</f>
        <v>N/A</v>
      </c>
      <c r="Q217" t="str">
        <f>_xlfn.XLOOKUP(N217,'Lease data'!$B$7:$B$616,'Lease data'!$K$7:$K$616)</f>
        <v>Low</v>
      </c>
      <c r="R217" s="189">
        <f>_xlfn.XLOOKUP(N217,'Lease data'!$B$7:$B$616,'Lease data'!$P$7:$P$616)</f>
        <v>4301.6277768795471</v>
      </c>
      <c r="T217" s="90">
        <f t="shared" si="18"/>
        <v>1</v>
      </c>
      <c r="U217">
        <f t="shared" si="18"/>
        <v>0</v>
      </c>
      <c r="V217">
        <f t="shared" si="18"/>
        <v>0</v>
      </c>
      <c r="W217">
        <f t="shared" si="18"/>
        <v>0</v>
      </c>
      <c r="X217">
        <f t="shared" si="16"/>
        <v>0</v>
      </c>
      <c r="Y217" s="189">
        <f t="shared" si="17"/>
        <v>4301.6277768795471</v>
      </c>
    </row>
    <row r="218" spans="2:25" x14ac:dyDescent="0.25">
      <c r="B218" s="141"/>
      <c r="C218">
        <v>179</v>
      </c>
      <c r="D218" s="56">
        <v>30156.366010177902</v>
      </c>
      <c r="E218" s="56">
        <v>44740.260685550085</v>
      </c>
      <c r="F218"/>
      <c r="G218"/>
      <c r="H218"/>
      <c r="I218"/>
      <c r="J218"/>
      <c r="K218"/>
      <c r="L218" s="91"/>
      <c r="N218" s="90">
        <v>561</v>
      </c>
      <c r="O218" t="str">
        <f>_xlfn.XLOOKUP(N218,'Lease data'!$B$7:$B$616,'Lease data'!$E$7:$E$616)</f>
        <v>Y</v>
      </c>
      <c r="P218" t="str">
        <f>_xlfn.XLOOKUP(N218,'Lease data'!$B$7:$B$616,'Lease data'!$F$7:$F$616)</f>
        <v>Y</v>
      </c>
      <c r="Q218" t="str">
        <f>_xlfn.XLOOKUP(N218,'Lease data'!$B$7:$B$616,'Lease data'!$K$7:$K$616)</f>
        <v>Low</v>
      </c>
      <c r="R218" s="189">
        <f>_xlfn.XLOOKUP(N218,'Lease data'!$B$7:$B$616,'Lease data'!$P$7:$P$616)</f>
        <v>5390.1277513484974</v>
      </c>
      <c r="T218" s="90">
        <f t="shared" si="18"/>
        <v>1</v>
      </c>
      <c r="U218">
        <f t="shared" si="18"/>
        <v>0</v>
      </c>
      <c r="V218">
        <f t="shared" si="18"/>
        <v>0</v>
      </c>
      <c r="W218">
        <f t="shared" si="18"/>
        <v>0</v>
      </c>
      <c r="X218">
        <f t="shared" si="16"/>
        <v>1</v>
      </c>
      <c r="Y218" s="189">
        <f t="shared" si="17"/>
        <v>5390.1277513484974</v>
      </c>
    </row>
    <row r="219" spans="2:25" x14ac:dyDescent="0.25">
      <c r="B219" s="141"/>
      <c r="C219">
        <v>180</v>
      </c>
      <c r="D219" s="56">
        <v>30156.366010177902</v>
      </c>
      <c r="E219" s="56">
        <v>6806.6358729955973</v>
      </c>
      <c r="F219"/>
      <c r="G219"/>
      <c r="H219"/>
      <c r="I219"/>
      <c r="J219"/>
      <c r="K219"/>
      <c r="L219" s="91"/>
      <c r="N219" s="90">
        <v>564</v>
      </c>
      <c r="O219" t="str">
        <f>_xlfn.XLOOKUP(N219,'Lease data'!$B$7:$B$616,'Lease data'!$E$7:$E$616)</f>
        <v>Y</v>
      </c>
      <c r="P219" t="str">
        <f>_xlfn.XLOOKUP(N219,'Lease data'!$B$7:$B$616,'Lease data'!$F$7:$F$616)</f>
        <v>Y</v>
      </c>
      <c r="Q219" t="str">
        <f>_xlfn.XLOOKUP(N219,'Lease data'!$B$7:$B$616,'Lease data'!$K$7:$K$616)</f>
        <v>Medium</v>
      </c>
      <c r="R219" s="189">
        <f>_xlfn.XLOOKUP(N219,'Lease data'!$B$7:$B$616,'Lease data'!$P$7:$P$616)</f>
        <v>27712.399941763724</v>
      </c>
      <c r="T219" s="90">
        <f t="shared" si="18"/>
        <v>0</v>
      </c>
      <c r="U219">
        <f t="shared" si="18"/>
        <v>1</v>
      </c>
      <c r="V219">
        <f t="shared" si="18"/>
        <v>0</v>
      </c>
      <c r="W219">
        <f t="shared" si="18"/>
        <v>0</v>
      </c>
      <c r="X219">
        <f t="shared" si="16"/>
        <v>1</v>
      </c>
      <c r="Y219" s="189">
        <f t="shared" si="17"/>
        <v>27712.399941763724</v>
      </c>
    </row>
    <row r="220" spans="2:25" x14ac:dyDescent="0.25">
      <c r="B220" s="141"/>
      <c r="C220">
        <v>181</v>
      </c>
      <c r="D220" s="56">
        <v>8545.1992819153711</v>
      </c>
      <c r="E220" s="56">
        <v>-8023.2770708600947</v>
      </c>
      <c r="F220"/>
      <c r="G220"/>
      <c r="H220"/>
      <c r="I220"/>
      <c r="J220"/>
      <c r="K220"/>
      <c r="L220" s="91"/>
      <c r="N220" s="90">
        <v>569</v>
      </c>
      <c r="O220" t="str">
        <f>_xlfn.XLOOKUP(N220,'Lease data'!$B$7:$B$616,'Lease data'!$E$7:$E$616)</f>
        <v>Y</v>
      </c>
      <c r="P220" t="str">
        <f>_xlfn.XLOOKUP(N220,'Lease data'!$B$7:$B$616,'Lease data'!$F$7:$F$616)</f>
        <v>N/A</v>
      </c>
      <c r="Q220" t="str">
        <f>_xlfn.XLOOKUP(N220,'Lease data'!$B$7:$B$616,'Lease data'!$K$7:$K$616)</f>
        <v>Sydney</v>
      </c>
      <c r="R220" s="189">
        <f>_xlfn.XLOOKUP(N220,'Lease data'!$B$7:$B$616,'Lease data'!$P$7:$P$616)</f>
        <v>16880.673506493502</v>
      </c>
      <c r="T220" s="90">
        <f t="shared" si="18"/>
        <v>0</v>
      </c>
      <c r="U220">
        <f t="shared" si="18"/>
        <v>0</v>
      </c>
      <c r="V220">
        <f t="shared" si="18"/>
        <v>0</v>
      </c>
      <c r="W220">
        <f t="shared" si="18"/>
        <v>1</v>
      </c>
      <c r="X220">
        <f t="shared" si="16"/>
        <v>0</v>
      </c>
      <c r="Y220" s="189">
        <f t="shared" si="17"/>
        <v>16880.673506493502</v>
      </c>
    </row>
    <row r="221" spans="2:25" x14ac:dyDescent="0.25">
      <c r="B221" s="141"/>
      <c r="C221">
        <v>182</v>
      </c>
      <c r="D221" s="56">
        <v>40160.632819127772</v>
      </c>
      <c r="E221" s="56">
        <v>13447.138382364763</v>
      </c>
      <c r="F221"/>
      <c r="G221"/>
      <c r="H221"/>
      <c r="I221"/>
      <c r="J221"/>
      <c r="K221"/>
      <c r="L221" s="91"/>
      <c r="N221" s="90">
        <v>574</v>
      </c>
      <c r="O221" t="str">
        <f>_xlfn.XLOOKUP(N221,'Lease data'!$B$7:$B$616,'Lease data'!$E$7:$E$616)</f>
        <v>Y</v>
      </c>
      <c r="P221" t="str">
        <f>_xlfn.XLOOKUP(N221,'Lease data'!$B$7:$B$616,'Lease data'!$F$7:$F$616)</f>
        <v>N/A</v>
      </c>
      <c r="Q221" t="str">
        <f>_xlfn.XLOOKUP(N221,'Lease data'!$B$7:$B$616,'Lease data'!$K$7:$K$616)</f>
        <v>Low</v>
      </c>
      <c r="R221" s="189">
        <f>_xlfn.XLOOKUP(N221,'Lease data'!$B$7:$B$616,'Lease data'!$P$7:$P$616)</f>
        <v>2005.4263567839196</v>
      </c>
      <c r="T221" s="90">
        <f t="shared" si="18"/>
        <v>1</v>
      </c>
      <c r="U221">
        <f t="shared" si="18"/>
        <v>0</v>
      </c>
      <c r="V221">
        <f t="shared" si="18"/>
        <v>0</v>
      </c>
      <c r="W221">
        <f t="shared" si="18"/>
        <v>0</v>
      </c>
      <c r="X221">
        <f t="shared" si="16"/>
        <v>0</v>
      </c>
      <c r="Y221" s="189">
        <f t="shared" si="17"/>
        <v>2005.4263567839196</v>
      </c>
    </row>
    <row r="222" spans="2:25" x14ac:dyDescent="0.25">
      <c r="B222" s="141"/>
      <c r="C222">
        <v>183</v>
      </c>
      <c r="D222" s="56">
        <v>8545.1992819153711</v>
      </c>
      <c r="E222" s="56">
        <v>-7271.9009904580853</v>
      </c>
      <c r="F222"/>
      <c r="G222"/>
      <c r="H222"/>
      <c r="I222"/>
      <c r="J222"/>
      <c r="K222"/>
      <c r="L222" s="91"/>
      <c r="N222" s="90">
        <v>580</v>
      </c>
      <c r="O222" t="str">
        <f>_xlfn.XLOOKUP(N222,'Lease data'!$B$7:$B$616,'Lease data'!$E$7:$E$616)</f>
        <v>Y</v>
      </c>
      <c r="P222" t="str">
        <f>_xlfn.XLOOKUP(N222,'Lease data'!$B$7:$B$616,'Lease data'!$F$7:$F$616)</f>
        <v>N/A</v>
      </c>
      <c r="Q222" t="str">
        <f>_xlfn.XLOOKUP(N222,'Lease data'!$B$7:$B$616,'Lease data'!$K$7:$K$616)</f>
        <v>Low</v>
      </c>
      <c r="R222" s="189">
        <f>_xlfn.XLOOKUP(N222,'Lease data'!$B$7:$B$616,'Lease data'!$P$7:$P$616)</f>
        <v>13280.53492512479</v>
      </c>
      <c r="T222" s="90">
        <f t="shared" si="18"/>
        <v>1</v>
      </c>
      <c r="U222">
        <f t="shared" si="18"/>
        <v>0</v>
      </c>
      <c r="V222">
        <f t="shared" si="18"/>
        <v>0</v>
      </c>
      <c r="W222">
        <f t="shared" si="18"/>
        <v>0</v>
      </c>
      <c r="X222">
        <f t="shared" si="16"/>
        <v>0</v>
      </c>
      <c r="Y222" s="189">
        <f t="shared" si="17"/>
        <v>13280.53492512479</v>
      </c>
    </row>
    <row r="223" spans="2:25" x14ac:dyDescent="0.25">
      <c r="B223" s="141"/>
      <c r="C223">
        <v>184</v>
      </c>
      <c r="D223" s="56">
        <v>8545.1992819153711</v>
      </c>
      <c r="E223" s="56">
        <v>-3325.9425733726575</v>
      </c>
      <c r="F223"/>
      <c r="G223"/>
      <c r="H223"/>
      <c r="I223"/>
      <c r="J223"/>
      <c r="K223"/>
      <c r="L223" s="91"/>
      <c r="N223" s="90">
        <v>582</v>
      </c>
      <c r="O223" t="str">
        <f>_xlfn.XLOOKUP(N223,'Lease data'!$B$7:$B$616,'Lease data'!$E$7:$E$616)</f>
        <v>Y</v>
      </c>
      <c r="P223" t="str">
        <f>_xlfn.XLOOKUP(N223,'Lease data'!$B$7:$B$616,'Lease data'!$F$7:$F$616)</f>
        <v>Y</v>
      </c>
      <c r="Q223" t="str">
        <f>_xlfn.XLOOKUP(N223,'Lease data'!$B$7:$B$616,'Lease data'!$K$7:$K$616)</f>
        <v>Sydney</v>
      </c>
      <c r="R223" s="189">
        <f>_xlfn.XLOOKUP(N223,'Lease data'!$B$7:$B$616,'Lease data'!$P$7:$P$616)</f>
        <v>42830.482115085535</v>
      </c>
      <c r="T223" s="90">
        <f t="shared" si="18"/>
        <v>0</v>
      </c>
      <c r="U223">
        <f t="shared" si="18"/>
        <v>0</v>
      </c>
      <c r="V223">
        <f t="shared" si="18"/>
        <v>0</v>
      </c>
      <c r="W223">
        <f t="shared" si="18"/>
        <v>1</v>
      </c>
      <c r="X223">
        <f t="shared" si="16"/>
        <v>1</v>
      </c>
      <c r="Y223" s="189">
        <f t="shared" si="17"/>
        <v>42830.482115085535</v>
      </c>
    </row>
    <row r="224" spans="2:25" x14ac:dyDescent="0.25">
      <c r="B224" s="141"/>
      <c r="C224">
        <v>185</v>
      </c>
      <c r="D224" s="56">
        <v>8545.1992819153711</v>
      </c>
      <c r="E224" s="56">
        <v>3678.5269604560326</v>
      </c>
      <c r="F224"/>
      <c r="G224"/>
      <c r="H224"/>
      <c r="I224"/>
      <c r="J224"/>
      <c r="K224"/>
      <c r="L224" s="91"/>
      <c r="N224" s="90">
        <v>587</v>
      </c>
      <c r="O224" t="str">
        <f>_xlfn.XLOOKUP(N224,'Lease data'!$B$7:$B$616,'Lease data'!$E$7:$E$616)</f>
        <v>Y</v>
      </c>
      <c r="P224" t="str">
        <f>_xlfn.XLOOKUP(N224,'Lease data'!$B$7:$B$616,'Lease data'!$F$7:$F$616)</f>
        <v>N/A</v>
      </c>
      <c r="Q224" t="str">
        <f>_xlfn.XLOOKUP(N224,'Lease data'!$B$7:$B$616,'Lease data'!$K$7:$K$616)</f>
        <v>Low</v>
      </c>
      <c r="R224" s="189">
        <f>_xlfn.XLOOKUP(N224,'Lease data'!$B$7:$B$616,'Lease data'!$P$7:$P$616)</f>
        <v>1336.9470603015075</v>
      </c>
      <c r="T224" s="90">
        <f t="shared" si="18"/>
        <v>1</v>
      </c>
      <c r="U224">
        <f t="shared" si="18"/>
        <v>0</v>
      </c>
      <c r="V224">
        <f t="shared" si="18"/>
        <v>0</v>
      </c>
      <c r="W224">
        <f t="shared" si="18"/>
        <v>0</v>
      </c>
      <c r="X224">
        <f t="shared" si="16"/>
        <v>0</v>
      </c>
      <c r="Y224" s="189">
        <f t="shared" si="17"/>
        <v>1336.9470603015075</v>
      </c>
    </row>
    <row r="225" spans="2:25" x14ac:dyDescent="0.25">
      <c r="B225" s="141"/>
      <c r="C225">
        <v>186</v>
      </c>
      <c r="D225" s="56">
        <v>8545.1992819153711</v>
      </c>
      <c r="E225" s="56">
        <v>-5432.1623565197424</v>
      </c>
      <c r="F225"/>
      <c r="G225"/>
      <c r="H225"/>
      <c r="I225"/>
      <c r="J225"/>
      <c r="K225"/>
      <c r="L225" s="91"/>
      <c r="N225" s="90">
        <v>589</v>
      </c>
      <c r="O225" t="str">
        <f>_xlfn.XLOOKUP(N225,'Lease data'!$B$7:$B$616,'Lease data'!$E$7:$E$616)</f>
        <v>Y</v>
      </c>
      <c r="P225" t="str">
        <f>_xlfn.XLOOKUP(N225,'Lease data'!$B$7:$B$616,'Lease data'!$F$7:$F$616)</f>
        <v>Y</v>
      </c>
      <c r="Q225" t="str">
        <f>_xlfn.XLOOKUP(N225,'Lease data'!$B$7:$B$616,'Lease data'!$K$7:$K$616)</f>
        <v>Sydney</v>
      </c>
      <c r="R225" s="189">
        <f>_xlfn.XLOOKUP(N225,'Lease data'!$B$7:$B$616,'Lease data'!$P$7:$P$616)</f>
        <v>54780.172952871857</v>
      </c>
      <c r="T225" s="90">
        <f t="shared" si="18"/>
        <v>0</v>
      </c>
      <c r="U225">
        <f t="shared" si="18"/>
        <v>0</v>
      </c>
      <c r="V225">
        <f t="shared" si="18"/>
        <v>0</v>
      </c>
      <c r="W225">
        <f t="shared" si="18"/>
        <v>1</v>
      </c>
      <c r="X225">
        <f t="shared" si="16"/>
        <v>1</v>
      </c>
      <c r="Y225" s="189">
        <f t="shared" si="17"/>
        <v>54780.172952871857</v>
      </c>
    </row>
    <row r="226" spans="2:25" x14ac:dyDescent="0.25">
      <c r="B226" s="141"/>
      <c r="C226">
        <v>187</v>
      </c>
      <c r="D226" s="56">
        <v>8545.1992819153711</v>
      </c>
      <c r="E226" s="56">
        <v>1130.6631285858221</v>
      </c>
      <c r="F226"/>
      <c r="G226"/>
      <c r="H226"/>
      <c r="I226"/>
      <c r="J226"/>
      <c r="K226"/>
      <c r="L226" s="91"/>
      <c r="N226" s="90">
        <v>592</v>
      </c>
      <c r="O226" t="str">
        <f>_xlfn.XLOOKUP(N226,'Lease data'!$B$7:$B$616,'Lease data'!$E$7:$E$616)</f>
        <v>Y</v>
      </c>
      <c r="P226" t="str">
        <f>_xlfn.XLOOKUP(N226,'Lease data'!$B$7:$B$616,'Lease data'!$F$7:$F$616)</f>
        <v>N/A</v>
      </c>
      <c r="Q226" t="str">
        <f>_xlfn.XLOOKUP(N226,'Lease data'!$B$7:$B$616,'Lease data'!$K$7:$K$616)</f>
        <v>Low</v>
      </c>
      <c r="R226" s="189">
        <f>_xlfn.XLOOKUP(N226,'Lease data'!$B$7:$B$616,'Lease data'!$P$7:$P$616)</f>
        <v>12623.37662337662</v>
      </c>
      <c r="T226" s="90">
        <f t="shared" si="18"/>
        <v>1</v>
      </c>
      <c r="U226">
        <f t="shared" si="18"/>
        <v>0</v>
      </c>
      <c r="V226">
        <f t="shared" si="18"/>
        <v>0</v>
      </c>
      <c r="W226">
        <f t="shared" si="18"/>
        <v>0</v>
      </c>
      <c r="X226">
        <f t="shared" si="16"/>
        <v>0</v>
      </c>
      <c r="Y226" s="189">
        <f t="shared" si="17"/>
        <v>12623.37662337662</v>
      </c>
    </row>
    <row r="227" spans="2:25" x14ac:dyDescent="0.25">
      <c r="B227" s="141"/>
      <c r="C227">
        <v>188</v>
      </c>
      <c r="D227" s="56">
        <v>30156.366010177902</v>
      </c>
      <c r="E227" s="56">
        <v>-7091.0393770120754</v>
      </c>
      <c r="F227"/>
      <c r="G227"/>
      <c r="H227"/>
      <c r="I227"/>
      <c r="J227"/>
      <c r="K227"/>
      <c r="L227" s="91"/>
      <c r="N227" s="90">
        <v>594</v>
      </c>
      <c r="O227" t="str">
        <f>_xlfn.XLOOKUP(N227,'Lease data'!$B$7:$B$616,'Lease data'!$E$7:$E$616)</f>
        <v>Y</v>
      </c>
      <c r="P227" t="str">
        <f>_xlfn.XLOOKUP(N227,'Lease data'!$B$7:$B$616,'Lease data'!$F$7:$F$616)</f>
        <v>N/A</v>
      </c>
      <c r="Q227" t="str">
        <f>_xlfn.XLOOKUP(N227,'Lease data'!$B$7:$B$616,'Lease data'!$K$7:$K$616)</f>
        <v>Low</v>
      </c>
      <c r="R227" s="189">
        <f>_xlfn.XLOOKUP(N227,'Lease data'!$B$7:$B$616,'Lease data'!$P$7:$P$616)</f>
        <v>1584.3988356164384</v>
      </c>
      <c r="T227" s="90">
        <f t="shared" si="18"/>
        <v>1</v>
      </c>
      <c r="U227">
        <f t="shared" si="18"/>
        <v>0</v>
      </c>
      <c r="V227">
        <f t="shared" si="18"/>
        <v>0</v>
      </c>
      <c r="W227">
        <f t="shared" si="18"/>
        <v>0</v>
      </c>
      <c r="X227">
        <f t="shared" si="16"/>
        <v>0</v>
      </c>
      <c r="Y227" s="189">
        <f t="shared" si="17"/>
        <v>1584.3988356164384</v>
      </c>
    </row>
    <row r="228" spans="2:25" x14ac:dyDescent="0.25">
      <c r="B228" s="141"/>
      <c r="C228">
        <v>189</v>
      </c>
      <c r="D228" s="56">
        <v>8545.1992819153711</v>
      </c>
      <c r="E228" s="56">
        <v>18610.762971249183</v>
      </c>
      <c r="F228"/>
      <c r="G228"/>
      <c r="H228"/>
      <c r="I228"/>
      <c r="J228"/>
      <c r="K228"/>
      <c r="L228" s="91"/>
      <c r="N228" s="90">
        <v>596</v>
      </c>
      <c r="O228" t="str">
        <f>_xlfn.XLOOKUP(N228,'Lease data'!$B$7:$B$616,'Lease data'!$E$7:$E$616)</f>
        <v>Y</v>
      </c>
      <c r="P228" t="str">
        <f>_xlfn.XLOOKUP(N228,'Lease data'!$B$7:$B$616,'Lease data'!$F$7:$F$616)</f>
        <v>N/A</v>
      </c>
      <c r="Q228" t="str">
        <f>_xlfn.XLOOKUP(N228,'Lease data'!$B$7:$B$616,'Lease data'!$K$7:$K$616)</f>
        <v>Low</v>
      </c>
      <c r="R228" s="189">
        <f>_xlfn.XLOOKUP(N228,'Lease data'!$B$7:$B$616,'Lease data'!$P$7:$P$616)</f>
        <v>8021.7054271356783</v>
      </c>
      <c r="T228" s="90">
        <f t="shared" si="18"/>
        <v>1</v>
      </c>
      <c r="U228">
        <f t="shared" si="18"/>
        <v>0</v>
      </c>
      <c r="V228">
        <f t="shared" si="18"/>
        <v>0</v>
      </c>
      <c r="W228">
        <f t="shared" si="18"/>
        <v>0</v>
      </c>
      <c r="X228">
        <f t="shared" si="16"/>
        <v>0</v>
      </c>
      <c r="Y228" s="189">
        <f t="shared" si="17"/>
        <v>8021.7054271356783</v>
      </c>
    </row>
    <row r="229" spans="2:25" x14ac:dyDescent="0.25">
      <c r="B229" s="141"/>
      <c r="C229">
        <v>190</v>
      </c>
      <c r="D229" s="56">
        <v>17011.93950967709</v>
      </c>
      <c r="E229" s="56">
        <v>-7269.7905646029831</v>
      </c>
      <c r="F229"/>
      <c r="G229"/>
      <c r="H229"/>
      <c r="I229"/>
      <c r="J229"/>
      <c r="K229"/>
      <c r="L229" s="91"/>
      <c r="N229" s="90">
        <v>598</v>
      </c>
      <c r="O229" t="str">
        <f>_xlfn.XLOOKUP(N229,'Lease data'!$B$7:$B$616,'Lease data'!$E$7:$E$616)</f>
        <v>Y</v>
      </c>
      <c r="P229" t="str">
        <f>_xlfn.XLOOKUP(N229,'Lease data'!$B$7:$B$616,'Lease data'!$F$7:$F$616)</f>
        <v>N/A</v>
      </c>
      <c r="Q229" t="str">
        <f>_xlfn.XLOOKUP(N229,'Lease data'!$B$7:$B$616,'Lease data'!$K$7:$K$616)</f>
        <v>Low</v>
      </c>
      <c r="R229" s="189">
        <f>_xlfn.XLOOKUP(N229,'Lease data'!$B$7:$B$616,'Lease data'!$P$7:$P$616)</f>
        <v>14386.567164179103</v>
      </c>
      <c r="T229" s="90">
        <f t="shared" si="18"/>
        <v>1</v>
      </c>
      <c r="U229">
        <f t="shared" si="18"/>
        <v>0</v>
      </c>
      <c r="V229">
        <f t="shared" si="18"/>
        <v>0</v>
      </c>
      <c r="W229">
        <f t="shared" si="18"/>
        <v>0</v>
      </c>
      <c r="X229">
        <f t="shared" si="16"/>
        <v>0</v>
      </c>
      <c r="Y229" s="189">
        <f t="shared" si="17"/>
        <v>14386.567164179103</v>
      </c>
    </row>
    <row r="230" spans="2:25" x14ac:dyDescent="0.25">
      <c r="B230" s="141"/>
      <c r="C230">
        <v>191</v>
      </c>
      <c r="D230" s="56">
        <v>8545.1992819153711</v>
      </c>
      <c r="E230" s="56">
        <v>9138.8760605503812</v>
      </c>
      <c r="F230"/>
      <c r="G230"/>
      <c r="H230"/>
      <c r="I230"/>
      <c r="J230"/>
      <c r="K230"/>
      <c r="L230" s="91"/>
      <c r="N230" s="90">
        <v>599</v>
      </c>
      <c r="O230" t="str">
        <f>_xlfn.XLOOKUP(N230,'Lease data'!$B$7:$B$616,'Lease data'!$E$7:$E$616)</f>
        <v>Y</v>
      </c>
      <c r="P230" t="str">
        <f>_xlfn.XLOOKUP(N230,'Lease data'!$B$7:$B$616,'Lease data'!$F$7:$F$616)</f>
        <v>N/A</v>
      </c>
      <c r="Q230" t="str">
        <f>_xlfn.XLOOKUP(N230,'Lease data'!$B$7:$B$616,'Lease data'!$K$7:$K$616)</f>
        <v>Medium</v>
      </c>
      <c r="R230" s="189">
        <f>_xlfn.XLOOKUP(N230,'Lease data'!$B$7:$B$616,'Lease data'!$P$7:$P$616)</f>
        <v>1153.2663316582914</v>
      </c>
      <c r="T230" s="90">
        <f t="shared" si="18"/>
        <v>0</v>
      </c>
      <c r="U230">
        <f t="shared" si="18"/>
        <v>1</v>
      </c>
      <c r="V230">
        <f t="shared" si="18"/>
        <v>0</v>
      </c>
      <c r="W230">
        <f t="shared" si="18"/>
        <v>0</v>
      </c>
      <c r="X230">
        <f t="shared" si="16"/>
        <v>0</v>
      </c>
      <c r="Y230" s="189">
        <f t="shared" si="17"/>
        <v>1153.2663316582914</v>
      </c>
    </row>
    <row r="231" spans="2:25" x14ac:dyDescent="0.25">
      <c r="B231" s="141"/>
      <c r="C231">
        <v>192</v>
      </c>
      <c r="D231" s="56">
        <v>30156.366010177902</v>
      </c>
      <c r="E231" s="56">
        <v>-3857.6647114766092</v>
      </c>
      <c r="F231"/>
      <c r="G231"/>
      <c r="H231"/>
      <c r="I231"/>
      <c r="J231"/>
      <c r="K231"/>
      <c r="L231" s="91"/>
      <c r="N231" s="90">
        <v>600</v>
      </c>
      <c r="O231" t="str">
        <f>_xlfn.XLOOKUP(N231,'Lease data'!$B$7:$B$616,'Lease data'!$E$7:$E$616)</f>
        <v>Y</v>
      </c>
      <c r="P231" t="str">
        <f>_xlfn.XLOOKUP(N231,'Lease data'!$B$7:$B$616,'Lease data'!$F$7:$F$616)</f>
        <v>N/A</v>
      </c>
      <c r="Q231" t="str">
        <f>_xlfn.XLOOKUP(N231,'Lease data'!$B$7:$B$616,'Lease data'!$K$7:$K$616)</f>
        <v>Low</v>
      </c>
      <c r="R231" s="189">
        <f>_xlfn.XLOOKUP(N231,'Lease data'!$B$7:$B$616,'Lease data'!$P$7:$P$616)</f>
        <v>5347.8113065326634</v>
      </c>
      <c r="T231" s="90">
        <f t="shared" si="18"/>
        <v>1</v>
      </c>
      <c r="U231">
        <f t="shared" si="18"/>
        <v>0</v>
      </c>
      <c r="V231">
        <f t="shared" si="18"/>
        <v>0</v>
      </c>
      <c r="W231">
        <f t="shared" si="18"/>
        <v>0</v>
      </c>
      <c r="X231">
        <f t="shared" si="16"/>
        <v>0</v>
      </c>
      <c r="Y231" s="189">
        <f t="shared" si="17"/>
        <v>5347.8113065326634</v>
      </c>
    </row>
    <row r="232" spans="2:25" x14ac:dyDescent="0.25">
      <c r="B232" s="141"/>
      <c r="C232">
        <v>193</v>
      </c>
      <c r="D232" s="56">
        <v>8545.1992819153711</v>
      </c>
      <c r="E232" s="56">
        <v>-7795.6658449013739</v>
      </c>
      <c r="F232"/>
      <c r="G232"/>
      <c r="H232"/>
      <c r="I232"/>
      <c r="J232"/>
      <c r="K232"/>
      <c r="L232" s="91"/>
      <c r="N232" s="90">
        <v>613</v>
      </c>
      <c r="O232" t="str">
        <f>_xlfn.XLOOKUP(N232,'Lease data'!$B$7:$B$616,'Lease data'!$E$7:$E$616)</f>
        <v>Y</v>
      </c>
      <c r="P232" t="str">
        <f>_xlfn.XLOOKUP(N232,'Lease data'!$B$7:$B$616,'Lease data'!$F$7:$F$616)</f>
        <v>N</v>
      </c>
      <c r="Q232" t="str">
        <f>_xlfn.XLOOKUP(N232,'Lease data'!$B$7:$B$616,'Lease data'!$K$7:$K$616)</f>
        <v>Medium</v>
      </c>
      <c r="R232" s="189">
        <f>_xlfn.XLOOKUP(N232,'Lease data'!$B$7:$B$616,'Lease data'!$P$7:$P$616)</f>
        <v>7841.4081864406771</v>
      </c>
      <c r="T232" s="90">
        <f t="shared" si="18"/>
        <v>0</v>
      </c>
      <c r="U232">
        <f t="shared" si="18"/>
        <v>1</v>
      </c>
      <c r="V232">
        <f t="shared" si="18"/>
        <v>0</v>
      </c>
      <c r="W232">
        <f t="shared" si="18"/>
        <v>0</v>
      </c>
      <c r="X232">
        <f t="shared" si="16"/>
        <v>0</v>
      </c>
      <c r="Y232" s="189">
        <f t="shared" si="17"/>
        <v>7841.4081864406771</v>
      </c>
    </row>
    <row r="233" spans="2:25" x14ac:dyDescent="0.25">
      <c r="B233" s="141"/>
      <c r="C233">
        <v>194</v>
      </c>
      <c r="D233" s="56">
        <v>8545.1992819153711</v>
      </c>
      <c r="E233" s="56">
        <v>-3579.9685665187917</v>
      </c>
      <c r="F233"/>
      <c r="G233"/>
      <c r="H233"/>
      <c r="I233"/>
      <c r="J233"/>
      <c r="K233"/>
      <c r="L233" s="91"/>
      <c r="N233" s="90">
        <v>614</v>
      </c>
      <c r="O233" t="str">
        <f>_xlfn.XLOOKUP(N233,'Lease data'!$B$7:$B$616,'Lease data'!$E$7:$E$616)</f>
        <v>Y</v>
      </c>
      <c r="P233" t="str">
        <f>_xlfn.XLOOKUP(N233,'Lease data'!$B$7:$B$616,'Lease data'!$F$7:$F$616)</f>
        <v>N</v>
      </c>
      <c r="Q233" t="str">
        <f>_xlfn.XLOOKUP(N233,'Lease data'!$B$7:$B$616,'Lease data'!$K$7:$K$616)</f>
        <v>Low</v>
      </c>
      <c r="R233" s="189">
        <f>_xlfn.XLOOKUP(N233,'Lease data'!$B$7:$B$616,'Lease data'!$P$7:$P$616)</f>
        <v>6819.9850792010411</v>
      </c>
      <c r="T233" s="90">
        <f t="shared" si="18"/>
        <v>1</v>
      </c>
      <c r="U233">
        <f t="shared" si="18"/>
        <v>0</v>
      </c>
      <c r="V233">
        <f t="shared" si="18"/>
        <v>0</v>
      </c>
      <c r="W233">
        <f t="shared" si="18"/>
        <v>0</v>
      </c>
      <c r="X233">
        <f t="shared" si="16"/>
        <v>0</v>
      </c>
      <c r="Y233" s="189">
        <f t="shared" si="17"/>
        <v>6819.9850792010411</v>
      </c>
    </row>
    <row r="234" spans="2:25" x14ac:dyDescent="0.25">
      <c r="B234" s="141"/>
      <c r="C234">
        <v>195</v>
      </c>
      <c r="D234" s="56">
        <v>30156.366010177902</v>
      </c>
      <c r="E234" s="56">
        <v>-11894.129990441059</v>
      </c>
      <c r="F234"/>
      <c r="G234"/>
      <c r="H234"/>
      <c r="I234"/>
      <c r="J234"/>
      <c r="K234"/>
      <c r="L234" s="91"/>
      <c r="N234" s="90">
        <v>616</v>
      </c>
      <c r="O234" t="str">
        <f>_xlfn.XLOOKUP(N234,'Lease data'!$B$7:$B$616,'Lease data'!$E$7:$E$616)</f>
        <v>Y</v>
      </c>
      <c r="P234" t="str">
        <f>_xlfn.XLOOKUP(N234,'Lease data'!$B$7:$B$616,'Lease data'!$F$7:$F$616)</f>
        <v>N/A</v>
      </c>
      <c r="Q234" t="str">
        <f>_xlfn.XLOOKUP(N234,'Lease data'!$B$7:$B$616,'Lease data'!$K$7:$K$616)</f>
        <v>High</v>
      </c>
      <c r="R234" s="189">
        <f>_xlfn.XLOOKUP(N234,'Lease data'!$B$7:$B$616,'Lease data'!$P$7:$P$616)</f>
        <v>18007.846556233653</v>
      </c>
      <c r="T234" s="90">
        <f t="shared" ref="T234:W253" si="19">IF($Q234=T$13,1,0)</f>
        <v>0</v>
      </c>
      <c r="U234">
        <f t="shared" si="19"/>
        <v>0</v>
      </c>
      <c r="V234">
        <f t="shared" si="19"/>
        <v>1</v>
      </c>
      <c r="W234">
        <f t="shared" si="19"/>
        <v>0</v>
      </c>
      <c r="X234">
        <f t="shared" si="16"/>
        <v>0</v>
      </c>
      <c r="Y234" s="189">
        <f t="shared" si="17"/>
        <v>18007.846556233653</v>
      </c>
    </row>
    <row r="235" spans="2:25" x14ac:dyDescent="0.25">
      <c r="B235" s="141"/>
      <c r="C235">
        <v>196</v>
      </c>
      <c r="D235" s="56">
        <v>8545.1992819153711</v>
      </c>
      <c r="E235" s="56">
        <v>-7590.2255633224067</v>
      </c>
      <c r="F235"/>
      <c r="G235"/>
      <c r="H235"/>
      <c r="I235"/>
      <c r="J235"/>
      <c r="K235"/>
      <c r="L235" s="91"/>
      <c r="N235" s="90">
        <v>618</v>
      </c>
      <c r="O235" t="str">
        <f>_xlfn.XLOOKUP(N235,'Lease data'!$B$7:$B$616,'Lease data'!$E$7:$E$616)</f>
        <v>Y</v>
      </c>
      <c r="P235" t="str">
        <f>_xlfn.XLOOKUP(N235,'Lease data'!$B$7:$B$616,'Lease data'!$F$7:$F$616)</f>
        <v>N/A</v>
      </c>
      <c r="Q235" t="str">
        <f>_xlfn.XLOOKUP(N235,'Lease data'!$B$7:$B$616,'Lease data'!$K$7:$K$616)</f>
        <v>Low</v>
      </c>
      <c r="R235" s="189">
        <f>_xlfn.XLOOKUP(N235,'Lease data'!$B$7:$B$616,'Lease data'!$P$7:$P$616)</f>
        <v>9431.5068493150684</v>
      </c>
      <c r="T235" s="90">
        <f t="shared" si="19"/>
        <v>1</v>
      </c>
      <c r="U235">
        <f t="shared" si="19"/>
        <v>0</v>
      </c>
      <c r="V235">
        <f t="shared" si="19"/>
        <v>0</v>
      </c>
      <c r="W235">
        <f t="shared" si="19"/>
        <v>0</v>
      </c>
      <c r="X235">
        <f t="shared" si="16"/>
        <v>0</v>
      </c>
      <c r="Y235" s="189">
        <f t="shared" si="17"/>
        <v>9431.5068493150684</v>
      </c>
    </row>
    <row r="236" spans="2:25" x14ac:dyDescent="0.25">
      <c r="B236" s="141"/>
      <c r="C236">
        <v>197</v>
      </c>
      <c r="D236" s="56">
        <v>8545.1992819153711</v>
      </c>
      <c r="E236" s="56">
        <v>-8200.7919902452886</v>
      </c>
      <c r="F236"/>
      <c r="G236"/>
      <c r="H236"/>
      <c r="I236"/>
      <c r="J236"/>
      <c r="K236"/>
      <c r="L236" s="91"/>
      <c r="N236" s="90">
        <v>620</v>
      </c>
      <c r="O236" t="str">
        <f>_xlfn.XLOOKUP(N236,'Lease data'!$B$7:$B$616,'Lease data'!$E$7:$E$616)</f>
        <v>Y</v>
      </c>
      <c r="P236" t="str">
        <f>_xlfn.XLOOKUP(N236,'Lease data'!$B$7:$B$616,'Lease data'!$F$7:$F$616)</f>
        <v>N/A</v>
      </c>
      <c r="Q236" t="str">
        <f>_xlfn.XLOOKUP(N236,'Lease data'!$B$7:$B$616,'Lease data'!$K$7:$K$616)</f>
        <v>Low</v>
      </c>
      <c r="R236" s="189">
        <f>_xlfn.XLOOKUP(N236,'Lease data'!$B$7:$B$616,'Lease data'!$P$7:$P$616)</f>
        <v>16038.26955074875</v>
      </c>
      <c r="T236" s="90">
        <f t="shared" si="19"/>
        <v>1</v>
      </c>
      <c r="U236">
        <f t="shared" si="19"/>
        <v>0</v>
      </c>
      <c r="V236">
        <f t="shared" si="19"/>
        <v>0</v>
      </c>
      <c r="W236">
        <f t="shared" si="19"/>
        <v>0</v>
      </c>
      <c r="X236">
        <f t="shared" si="16"/>
        <v>0</v>
      </c>
      <c r="Y236" s="189">
        <f t="shared" si="17"/>
        <v>16038.26955074875</v>
      </c>
    </row>
    <row r="237" spans="2:25" x14ac:dyDescent="0.25">
      <c r="B237" s="141"/>
      <c r="C237">
        <v>198</v>
      </c>
      <c r="D237" s="56">
        <v>17011.93950967709</v>
      </c>
      <c r="E237" s="56">
        <v>-6495.8493945455102</v>
      </c>
      <c r="F237"/>
      <c r="G237"/>
      <c r="H237"/>
      <c r="I237"/>
      <c r="J237"/>
      <c r="K237"/>
      <c r="L237" s="91"/>
      <c r="N237" s="90">
        <v>621</v>
      </c>
      <c r="O237" t="str">
        <f>_xlfn.XLOOKUP(N237,'Lease data'!$B$7:$B$616,'Lease data'!$E$7:$E$616)</f>
        <v>Y</v>
      </c>
      <c r="P237" t="str">
        <f>_xlfn.XLOOKUP(N237,'Lease data'!$B$7:$B$616,'Lease data'!$F$7:$F$616)</f>
        <v>N/A</v>
      </c>
      <c r="Q237" t="str">
        <f>_xlfn.XLOOKUP(N237,'Lease data'!$B$7:$B$616,'Lease data'!$K$7:$K$616)</f>
        <v>High</v>
      </c>
      <c r="R237" s="189">
        <f>_xlfn.XLOOKUP(N237,'Lease data'!$B$7:$B$616,'Lease data'!$P$7:$P$616)</f>
        <v>14537.62931570762</v>
      </c>
      <c r="T237" s="90">
        <f t="shared" si="19"/>
        <v>0</v>
      </c>
      <c r="U237">
        <f t="shared" si="19"/>
        <v>0</v>
      </c>
      <c r="V237">
        <f t="shared" si="19"/>
        <v>1</v>
      </c>
      <c r="W237">
        <f t="shared" si="19"/>
        <v>0</v>
      </c>
      <c r="X237">
        <f t="shared" si="16"/>
        <v>0</v>
      </c>
      <c r="Y237" s="189">
        <f t="shared" si="17"/>
        <v>14537.62931570762</v>
      </c>
    </row>
    <row r="238" spans="2:25" x14ac:dyDescent="0.25">
      <c r="B238" s="141"/>
      <c r="C238">
        <v>199</v>
      </c>
      <c r="D238" s="56">
        <v>30156.366010177902</v>
      </c>
      <c r="E238" s="56">
        <v>-3522.1126710323042</v>
      </c>
      <c r="F238"/>
      <c r="G238"/>
      <c r="H238"/>
      <c r="I238"/>
      <c r="J238"/>
      <c r="K238"/>
      <c r="L238" s="91"/>
      <c r="N238" s="90">
        <v>622</v>
      </c>
      <c r="O238" t="str">
        <f>_xlfn.XLOOKUP(N238,'Lease data'!$B$7:$B$616,'Lease data'!$E$7:$E$616)</f>
        <v>Y</v>
      </c>
      <c r="P238" t="str">
        <f>_xlfn.XLOOKUP(N238,'Lease data'!$B$7:$B$616,'Lease data'!$F$7:$F$616)</f>
        <v>N</v>
      </c>
      <c r="Q238" t="str">
        <f>_xlfn.XLOOKUP(N238,'Lease data'!$B$7:$B$616,'Lease data'!$K$7:$K$616)</f>
        <v>High</v>
      </c>
      <c r="R238" s="189">
        <f>_xlfn.XLOOKUP(N238,'Lease data'!$B$7:$B$616,'Lease data'!$P$7:$P$616)</f>
        <v>17066.989331742243</v>
      </c>
      <c r="T238" s="90">
        <f t="shared" si="19"/>
        <v>0</v>
      </c>
      <c r="U238">
        <f t="shared" si="19"/>
        <v>0</v>
      </c>
      <c r="V238">
        <f t="shared" si="19"/>
        <v>1</v>
      </c>
      <c r="W238">
        <f t="shared" si="19"/>
        <v>0</v>
      </c>
      <c r="X238">
        <f t="shared" si="16"/>
        <v>0</v>
      </c>
      <c r="Y238" s="189">
        <f t="shared" si="17"/>
        <v>17066.989331742243</v>
      </c>
    </row>
    <row r="239" spans="2:25" x14ac:dyDescent="0.25">
      <c r="B239" s="141"/>
      <c r="C239">
        <v>200</v>
      </c>
      <c r="D239" s="56">
        <v>8545.1992819153711</v>
      </c>
      <c r="E239" s="56">
        <v>-5998.6026990007986</v>
      </c>
      <c r="F239"/>
      <c r="G239"/>
      <c r="H239"/>
      <c r="I239"/>
      <c r="J239"/>
      <c r="K239"/>
      <c r="L239" s="91"/>
      <c r="N239" s="90">
        <v>623</v>
      </c>
      <c r="O239" t="str">
        <f>_xlfn.XLOOKUP(N239,'Lease data'!$B$7:$B$616,'Lease data'!$E$7:$E$616)</f>
        <v>Y</v>
      </c>
      <c r="P239" t="str">
        <f>_xlfn.XLOOKUP(N239,'Lease data'!$B$7:$B$616,'Lease data'!$F$7:$F$616)</f>
        <v>N</v>
      </c>
      <c r="Q239" t="str">
        <f>_xlfn.XLOOKUP(N239,'Lease data'!$B$7:$B$616,'Lease data'!$K$7:$K$616)</f>
        <v>Medium</v>
      </c>
      <c r="R239" s="189">
        <f>_xlfn.XLOOKUP(N239,'Lease data'!$B$7:$B$616,'Lease data'!$P$7:$P$616)</f>
        <v>919.92857142857122</v>
      </c>
      <c r="T239" s="90">
        <f t="shared" si="19"/>
        <v>0</v>
      </c>
      <c r="U239">
        <f t="shared" si="19"/>
        <v>1</v>
      </c>
      <c r="V239">
        <f t="shared" si="19"/>
        <v>0</v>
      </c>
      <c r="W239">
        <f t="shared" si="19"/>
        <v>0</v>
      </c>
      <c r="X239">
        <f t="shared" si="16"/>
        <v>0</v>
      </c>
      <c r="Y239" s="189">
        <f t="shared" si="17"/>
        <v>919.92857142857122</v>
      </c>
    </row>
    <row r="240" spans="2:25" x14ac:dyDescent="0.25">
      <c r="B240" s="141"/>
      <c r="C240">
        <v>201</v>
      </c>
      <c r="D240" s="56">
        <v>8545.1992819153711</v>
      </c>
      <c r="E240" s="56">
        <v>-324.30375952731265</v>
      </c>
      <c r="F240"/>
      <c r="G240"/>
      <c r="H240"/>
      <c r="I240"/>
      <c r="J240"/>
      <c r="K240"/>
      <c r="L240" s="91"/>
      <c r="N240" s="90">
        <v>624</v>
      </c>
      <c r="O240" t="str">
        <f>_xlfn.XLOOKUP(N240,'Lease data'!$B$7:$B$616,'Lease data'!$E$7:$E$616)</f>
        <v>Y</v>
      </c>
      <c r="P240" t="str">
        <f>_xlfn.XLOOKUP(N240,'Lease data'!$B$7:$B$616,'Lease data'!$F$7:$F$616)</f>
        <v>N/A</v>
      </c>
      <c r="Q240" t="str">
        <f>_xlfn.XLOOKUP(N240,'Lease data'!$B$7:$B$616,'Lease data'!$K$7:$K$616)</f>
        <v>Medium</v>
      </c>
      <c r="R240" s="189">
        <f>_xlfn.XLOOKUP(N240,'Lease data'!$B$7:$B$616,'Lease data'!$P$7:$P$616)</f>
        <v>17504.237288135591</v>
      </c>
      <c r="T240" s="90">
        <f t="shared" si="19"/>
        <v>0</v>
      </c>
      <c r="U240">
        <f t="shared" si="19"/>
        <v>1</v>
      </c>
      <c r="V240">
        <f t="shared" si="19"/>
        <v>0</v>
      </c>
      <c r="W240">
        <f t="shared" si="19"/>
        <v>0</v>
      </c>
      <c r="X240">
        <f t="shared" si="16"/>
        <v>0</v>
      </c>
      <c r="Y240" s="189">
        <f t="shared" si="17"/>
        <v>17504.237288135591</v>
      </c>
    </row>
    <row r="241" spans="2:25" x14ac:dyDescent="0.25">
      <c r="B241" s="141"/>
      <c r="C241">
        <v>202</v>
      </c>
      <c r="D241" s="56">
        <v>17011.93950967709</v>
      </c>
      <c r="E241" s="56">
        <v>9757.1118122513726</v>
      </c>
      <c r="F241"/>
      <c r="G241"/>
      <c r="H241"/>
      <c r="I241"/>
      <c r="J241"/>
      <c r="K241"/>
      <c r="L241" s="91"/>
      <c r="N241" s="90">
        <v>629</v>
      </c>
      <c r="O241" t="str">
        <f>_xlfn.XLOOKUP(N241,'Lease data'!$B$7:$B$616,'Lease data'!$E$7:$E$616)</f>
        <v>Y</v>
      </c>
      <c r="P241" t="str">
        <f>_xlfn.XLOOKUP(N241,'Lease data'!$B$7:$B$616,'Lease data'!$F$7:$F$616)</f>
        <v>N/A</v>
      </c>
      <c r="Q241" t="str">
        <f>_xlfn.XLOOKUP(N241,'Lease data'!$B$7:$B$616,'Lease data'!$K$7:$K$616)</f>
        <v>Low</v>
      </c>
      <c r="R241" s="189">
        <f>_xlfn.XLOOKUP(N241,'Lease data'!$B$7:$B$616,'Lease data'!$P$7:$P$616)</f>
        <v>6958.6761028770698</v>
      </c>
      <c r="T241" s="90">
        <f t="shared" si="19"/>
        <v>1</v>
      </c>
      <c r="U241">
        <f t="shared" si="19"/>
        <v>0</v>
      </c>
      <c r="V241">
        <f t="shared" si="19"/>
        <v>0</v>
      </c>
      <c r="W241">
        <f t="shared" si="19"/>
        <v>0</v>
      </c>
      <c r="X241">
        <f t="shared" si="16"/>
        <v>0</v>
      </c>
      <c r="Y241" s="189">
        <f t="shared" si="17"/>
        <v>6958.6761028770698</v>
      </c>
    </row>
    <row r="242" spans="2:25" x14ac:dyDescent="0.25">
      <c r="B242" s="141"/>
      <c r="C242">
        <v>203</v>
      </c>
      <c r="D242" s="56">
        <v>30156.366010177902</v>
      </c>
      <c r="E242" s="56">
        <v>-6741.4400644301095</v>
      </c>
      <c r="F242"/>
      <c r="G242"/>
      <c r="H242"/>
      <c r="I242"/>
      <c r="J242"/>
      <c r="K242"/>
      <c r="L242" s="91"/>
      <c r="N242" s="90">
        <v>634</v>
      </c>
      <c r="O242" t="str">
        <f>_xlfn.XLOOKUP(N242,'Lease data'!$B$7:$B$616,'Lease data'!$E$7:$E$616)</f>
        <v>Y</v>
      </c>
      <c r="P242" t="str">
        <f>_xlfn.XLOOKUP(N242,'Lease data'!$B$7:$B$616,'Lease data'!$F$7:$F$616)</f>
        <v>N/A</v>
      </c>
      <c r="Q242" t="str">
        <f>_xlfn.XLOOKUP(N242,'Lease data'!$B$7:$B$616,'Lease data'!$K$7:$K$616)</f>
        <v>Low</v>
      </c>
      <c r="R242" s="189">
        <f>_xlfn.XLOOKUP(N242,'Lease data'!$B$7:$B$616,'Lease data'!$P$7:$P$616)</f>
        <v>1273.2982914572863</v>
      </c>
      <c r="T242" s="90">
        <f t="shared" si="19"/>
        <v>1</v>
      </c>
      <c r="U242">
        <f t="shared" si="19"/>
        <v>0</v>
      </c>
      <c r="V242">
        <f t="shared" si="19"/>
        <v>0</v>
      </c>
      <c r="W242">
        <f t="shared" si="19"/>
        <v>0</v>
      </c>
      <c r="X242">
        <f t="shared" si="16"/>
        <v>0</v>
      </c>
      <c r="Y242" s="189">
        <f t="shared" si="17"/>
        <v>1273.2982914572863</v>
      </c>
    </row>
    <row r="243" spans="2:25" x14ac:dyDescent="0.25">
      <c r="B243" s="141"/>
      <c r="C243">
        <v>204</v>
      </c>
      <c r="D243" s="56">
        <v>8545.1992819153711</v>
      </c>
      <c r="E243" s="56">
        <v>-4243.571505035824</v>
      </c>
      <c r="F243"/>
      <c r="G243"/>
      <c r="H243"/>
      <c r="I243"/>
      <c r="J243"/>
      <c r="K243"/>
      <c r="L243" s="91"/>
      <c r="N243" s="90">
        <v>635</v>
      </c>
      <c r="O243" t="str">
        <f>_xlfn.XLOOKUP(N243,'Lease data'!$B$7:$B$616,'Lease data'!$E$7:$E$616)</f>
        <v>Y</v>
      </c>
      <c r="P243" t="str">
        <f>_xlfn.XLOOKUP(N243,'Lease data'!$B$7:$B$616,'Lease data'!$F$7:$F$616)</f>
        <v>N/A</v>
      </c>
      <c r="Q243" t="str">
        <f>_xlfn.XLOOKUP(N243,'Lease data'!$B$7:$B$616,'Lease data'!$K$7:$K$616)</f>
        <v>Low</v>
      </c>
      <c r="R243" s="189">
        <f>_xlfn.XLOOKUP(N243,'Lease data'!$B$7:$B$616,'Lease data'!$P$7:$P$616)</f>
        <v>4929.2038012205749</v>
      </c>
      <c r="T243" s="90">
        <f t="shared" si="19"/>
        <v>1</v>
      </c>
      <c r="U243">
        <f t="shared" si="19"/>
        <v>0</v>
      </c>
      <c r="V243">
        <f t="shared" si="19"/>
        <v>0</v>
      </c>
      <c r="W243">
        <f t="shared" si="19"/>
        <v>0</v>
      </c>
      <c r="X243">
        <f t="shared" si="16"/>
        <v>0</v>
      </c>
      <c r="Y243" s="189">
        <f t="shared" si="17"/>
        <v>4929.2038012205749</v>
      </c>
    </row>
    <row r="244" spans="2:25" x14ac:dyDescent="0.25">
      <c r="B244" s="141"/>
      <c r="C244">
        <v>205</v>
      </c>
      <c r="D244" s="56">
        <v>12366.173731188166</v>
      </c>
      <c r="E244" s="56">
        <v>-6976.0459798396687</v>
      </c>
      <c r="F244"/>
      <c r="G244"/>
      <c r="H244"/>
      <c r="I244"/>
      <c r="J244"/>
      <c r="K244"/>
      <c r="L244" s="91"/>
      <c r="N244" s="90">
        <v>636</v>
      </c>
      <c r="O244" t="str">
        <f>_xlfn.XLOOKUP(N244,'Lease data'!$B$7:$B$616,'Lease data'!$E$7:$E$616)</f>
        <v>Y</v>
      </c>
      <c r="P244" t="str">
        <f>_xlfn.XLOOKUP(N244,'Lease data'!$B$7:$B$616,'Lease data'!$F$7:$F$616)</f>
        <v>Y</v>
      </c>
      <c r="Q244" t="str">
        <f>_xlfn.XLOOKUP(N244,'Lease data'!$B$7:$B$616,'Lease data'!$K$7:$K$616)</f>
        <v>Sydney</v>
      </c>
      <c r="R244" s="189">
        <f>_xlfn.XLOOKUP(N244,'Lease data'!$B$7:$B$616,'Lease data'!$P$7:$P$616)</f>
        <v>67641.493670886077</v>
      </c>
      <c r="T244" s="90">
        <f t="shared" si="19"/>
        <v>0</v>
      </c>
      <c r="U244">
        <f t="shared" si="19"/>
        <v>0</v>
      </c>
      <c r="V244">
        <f t="shared" si="19"/>
        <v>0</v>
      </c>
      <c r="W244">
        <f t="shared" si="19"/>
        <v>1</v>
      </c>
      <c r="X244">
        <f t="shared" si="16"/>
        <v>1</v>
      </c>
      <c r="Y244" s="189">
        <f t="shared" si="17"/>
        <v>67641.493670886077</v>
      </c>
    </row>
    <row r="245" spans="2:25" x14ac:dyDescent="0.25">
      <c r="B245" s="141"/>
      <c r="C245">
        <v>206</v>
      </c>
      <c r="D245" s="56">
        <v>20832.913958949885</v>
      </c>
      <c r="E245" s="56">
        <v>6879.4859828138397</v>
      </c>
      <c r="F245"/>
      <c r="G245"/>
      <c r="H245"/>
      <c r="I245"/>
      <c r="J245"/>
      <c r="K245"/>
      <c r="L245" s="91"/>
      <c r="N245" s="90">
        <v>639</v>
      </c>
      <c r="O245" t="str">
        <f>_xlfn.XLOOKUP(N245,'Lease data'!$B$7:$B$616,'Lease data'!$E$7:$E$616)</f>
        <v>Y</v>
      </c>
      <c r="P245" t="str">
        <f>_xlfn.XLOOKUP(N245,'Lease data'!$B$7:$B$616,'Lease data'!$F$7:$F$616)</f>
        <v>N/A</v>
      </c>
      <c r="Q245" t="str">
        <f>_xlfn.XLOOKUP(N245,'Lease data'!$B$7:$B$616,'Lease data'!$K$7:$K$616)</f>
        <v>Low</v>
      </c>
      <c r="R245" s="189">
        <f>_xlfn.XLOOKUP(N245,'Lease data'!$B$7:$B$616,'Lease data'!$P$7:$P$616)</f>
        <v>1273.2982914572863</v>
      </c>
      <c r="T245" s="90">
        <f t="shared" si="19"/>
        <v>1</v>
      </c>
      <c r="U245">
        <f t="shared" si="19"/>
        <v>0</v>
      </c>
      <c r="V245">
        <f t="shared" si="19"/>
        <v>0</v>
      </c>
      <c r="W245">
        <f t="shared" si="19"/>
        <v>0</v>
      </c>
      <c r="X245">
        <f t="shared" si="16"/>
        <v>0</v>
      </c>
      <c r="Y245" s="189">
        <f t="shared" si="17"/>
        <v>1273.2982914572863</v>
      </c>
    </row>
    <row r="246" spans="2:25" x14ac:dyDescent="0.25">
      <c r="B246" s="141"/>
      <c r="C246">
        <v>207</v>
      </c>
      <c r="D246" s="56">
        <v>36339.65836985498</v>
      </c>
      <c r="E246" s="56">
        <v>-19458.984863361478</v>
      </c>
      <c r="F246"/>
      <c r="G246"/>
      <c r="H246"/>
      <c r="I246"/>
      <c r="J246"/>
      <c r="K246"/>
      <c r="L246" s="91"/>
      <c r="N246" s="90">
        <v>641</v>
      </c>
      <c r="O246" t="str">
        <f>_xlfn.XLOOKUP(N246,'Lease data'!$B$7:$B$616,'Lease data'!$E$7:$E$616)</f>
        <v>Y</v>
      </c>
      <c r="P246" t="str">
        <f>_xlfn.XLOOKUP(N246,'Lease data'!$B$7:$B$616,'Lease data'!$F$7:$F$616)</f>
        <v>N</v>
      </c>
      <c r="Q246" t="str">
        <f>_xlfn.XLOOKUP(N246,'Lease data'!$B$7:$B$616,'Lease data'!$K$7:$K$616)</f>
        <v>High</v>
      </c>
      <c r="R246" s="189">
        <f>_xlfn.XLOOKUP(N246,'Lease data'!$B$7:$B$616,'Lease data'!$P$7:$P$616)</f>
        <v>29984.924623115578</v>
      </c>
      <c r="T246" s="90">
        <f t="shared" si="19"/>
        <v>0</v>
      </c>
      <c r="U246">
        <f t="shared" si="19"/>
        <v>0</v>
      </c>
      <c r="V246">
        <f t="shared" si="19"/>
        <v>1</v>
      </c>
      <c r="W246">
        <f t="shared" si="19"/>
        <v>0</v>
      </c>
      <c r="X246">
        <f t="shared" si="16"/>
        <v>0</v>
      </c>
      <c r="Y246" s="189">
        <f t="shared" si="17"/>
        <v>29984.924623115578</v>
      </c>
    </row>
    <row r="247" spans="2:25" x14ac:dyDescent="0.25">
      <c r="B247" s="141"/>
      <c r="C247">
        <v>208</v>
      </c>
      <c r="D247" s="56">
        <v>8545.1992819153711</v>
      </c>
      <c r="E247" s="56">
        <v>-6539.7729251314513</v>
      </c>
      <c r="F247"/>
      <c r="G247"/>
      <c r="H247"/>
      <c r="I247"/>
      <c r="J247"/>
      <c r="K247"/>
      <c r="L247" s="91"/>
      <c r="N247" s="90">
        <v>642</v>
      </c>
      <c r="O247" t="str">
        <f>_xlfn.XLOOKUP(N247,'Lease data'!$B$7:$B$616,'Lease data'!$E$7:$E$616)</f>
        <v>Y</v>
      </c>
      <c r="P247" t="str">
        <f>_xlfn.XLOOKUP(N247,'Lease data'!$B$7:$B$616,'Lease data'!$F$7:$F$616)</f>
        <v>N</v>
      </c>
      <c r="Q247" t="str">
        <f>_xlfn.XLOOKUP(N247,'Lease data'!$B$7:$B$616,'Lease data'!$K$7:$K$616)</f>
        <v>Low</v>
      </c>
      <c r="R247" s="189">
        <f>_xlfn.XLOOKUP(N247,'Lease data'!$B$7:$B$616,'Lease data'!$P$7:$P$616)</f>
        <v>12505.869701607015</v>
      </c>
      <c r="T247" s="90">
        <f t="shared" si="19"/>
        <v>1</v>
      </c>
      <c r="U247">
        <f t="shared" si="19"/>
        <v>0</v>
      </c>
      <c r="V247">
        <f t="shared" si="19"/>
        <v>0</v>
      </c>
      <c r="W247">
        <f t="shared" si="19"/>
        <v>0</v>
      </c>
      <c r="X247">
        <f t="shared" si="16"/>
        <v>0</v>
      </c>
      <c r="Y247" s="189">
        <f t="shared" si="17"/>
        <v>12505.869701607015</v>
      </c>
    </row>
    <row r="248" spans="2:25" x14ac:dyDescent="0.25">
      <c r="B248" s="141"/>
      <c r="C248">
        <v>209</v>
      </c>
      <c r="D248" s="56">
        <v>8545.1992819153711</v>
      </c>
      <c r="E248" s="56">
        <v>4735.3356432094188</v>
      </c>
      <c r="F248"/>
      <c r="G248"/>
      <c r="H248"/>
      <c r="I248"/>
      <c r="J248"/>
      <c r="K248"/>
      <c r="L248" s="91"/>
      <c r="N248" s="90">
        <v>651</v>
      </c>
      <c r="O248" t="str">
        <f>_xlfn.XLOOKUP(N248,'Lease data'!$B$7:$B$616,'Lease data'!$E$7:$E$616)</f>
        <v>Y</v>
      </c>
      <c r="P248" t="str">
        <f>_xlfn.XLOOKUP(N248,'Lease data'!$B$7:$B$616,'Lease data'!$F$7:$F$616)</f>
        <v>N/A</v>
      </c>
      <c r="Q248" t="str">
        <f>_xlfn.XLOOKUP(N248,'Lease data'!$B$7:$B$616,'Lease data'!$K$7:$K$616)</f>
        <v>Low</v>
      </c>
      <c r="R248" s="189">
        <f>_xlfn.XLOOKUP(N248,'Lease data'!$B$7:$B$616,'Lease data'!$P$7:$P$616)</f>
        <v>6083.9469808541953</v>
      </c>
      <c r="T248" s="90">
        <f t="shared" si="19"/>
        <v>1</v>
      </c>
      <c r="U248">
        <f t="shared" si="19"/>
        <v>0</v>
      </c>
      <c r="V248">
        <f t="shared" si="19"/>
        <v>0</v>
      </c>
      <c r="W248">
        <f t="shared" si="19"/>
        <v>0</v>
      </c>
      <c r="X248">
        <f t="shared" si="16"/>
        <v>0</v>
      </c>
      <c r="Y248" s="189">
        <f t="shared" si="17"/>
        <v>6083.9469808541953</v>
      </c>
    </row>
    <row r="249" spans="2:25" x14ac:dyDescent="0.25">
      <c r="B249" s="141"/>
      <c r="C249">
        <v>210</v>
      </c>
      <c r="D249" s="56">
        <v>40160.632819127772</v>
      </c>
      <c r="E249" s="56">
        <v>2669.8492959577634</v>
      </c>
      <c r="F249"/>
      <c r="G249"/>
      <c r="H249"/>
      <c r="I249"/>
      <c r="J249"/>
      <c r="K249"/>
      <c r="L249" s="91"/>
      <c r="N249" s="90">
        <v>653</v>
      </c>
      <c r="O249" t="str">
        <f>_xlfn.XLOOKUP(N249,'Lease data'!$B$7:$B$616,'Lease data'!$E$7:$E$616)</f>
        <v>Y</v>
      </c>
      <c r="P249" t="str">
        <f>_xlfn.XLOOKUP(N249,'Lease data'!$B$7:$B$616,'Lease data'!$F$7:$F$616)</f>
        <v>N/A</v>
      </c>
      <c r="Q249" t="str">
        <f>_xlfn.XLOOKUP(N249,'Lease data'!$B$7:$B$616,'Lease data'!$K$7:$K$616)</f>
        <v>Low</v>
      </c>
      <c r="R249" s="189">
        <f>_xlfn.XLOOKUP(N249,'Lease data'!$B$7:$B$616,'Lease data'!$P$7:$P$616)</f>
        <v>7921.8719407894741</v>
      </c>
      <c r="T249" s="90">
        <f t="shared" si="19"/>
        <v>1</v>
      </c>
      <c r="U249">
        <f t="shared" si="19"/>
        <v>0</v>
      </c>
      <c r="V249">
        <f t="shared" si="19"/>
        <v>0</v>
      </c>
      <c r="W249">
        <f t="shared" si="19"/>
        <v>0</v>
      </c>
      <c r="X249">
        <f t="shared" si="16"/>
        <v>0</v>
      </c>
      <c r="Y249" s="189">
        <f t="shared" si="17"/>
        <v>7921.8719407894741</v>
      </c>
    </row>
    <row r="250" spans="2:25" x14ac:dyDescent="0.25">
      <c r="B250" s="141"/>
      <c r="C250">
        <v>211</v>
      </c>
      <c r="D250" s="56">
        <v>8545.1992819153711</v>
      </c>
      <c r="E250" s="56">
        <v>-7208.2522216138641</v>
      </c>
      <c r="F250"/>
      <c r="G250"/>
      <c r="H250"/>
      <c r="I250"/>
      <c r="J250"/>
      <c r="K250"/>
      <c r="L250" s="91"/>
      <c r="N250" s="90">
        <v>654</v>
      </c>
      <c r="O250" t="str">
        <f>_xlfn.XLOOKUP(N250,'Lease data'!$B$7:$B$616,'Lease data'!$E$7:$E$616)</f>
        <v>Y</v>
      </c>
      <c r="P250" t="str">
        <f>_xlfn.XLOOKUP(N250,'Lease data'!$B$7:$B$616,'Lease data'!$F$7:$F$616)</f>
        <v>Y</v>
      </c>
      <c r="Q250" t="str">
        <f>_xlfn.XLOOKUP(N250,'Lease data'!$B$7:$B$616,'Lease data'!$K$7:$K$616)</f>
        <v>Sydney</v>
      </c>
      <c r="R250" s="189">
        <f>_xlfn.XLOOKUP(N250,'Lease data'!$B$7:$B$616,'Lease data'!$P$7:$P$616)</f>
        <v>47105.854656716416</v>
      </c>
      <c r="T250" s="90">
        <f t="shared" si="19"/>
        <v>0</v>
      </c>
      <c r="U250">
        <f t="shared" si="19"/>
        <v>0</v>
      </c>
      <c r="V250">
        <f t="shared" si="19"/>
        <v>0</v>
      </c>
      <c r="W250">
        <f t="shared" si="19"/>
        <v>1</v>
      </c>
      <c r="X250">
        <f t="shared" si="16"/>
        <v>1</v>
      </c>
      <c r="Y250" s="189">
        <f t="shared" si="17"/>
        <v>47105.854656716416</v>
      </c>
    </row>
    <row r="251" spans="2:25" x14ac:dyDescent="0.25">
      <c r="B251" s="141"/>
      <c r="C251">
        <v>212</v>
      </c>
      <c r="D251" s="56">
        <v>40160.632819127772</v>
      </c>
      <c r="E251" s="56">
        <v>14619.540133744085</v>
      </c>
      <c r="F251"/>
      <c r="G251"/>
      <c r="H251"/>
      <c r="I251"/>
      <c r="J251"/>
      <c r="K251"/>
      <c r="L251" s="91"/>
      <c r="N251" s="90">
        <v>655</v>
      </c>
      <c r="O251" t="str">
        <f>_xlfn.XLOOKUP(N251,'Lease data'!$B$7:$B$616,'Lease data'!$E$7:$E$616)</f>
        <v>Y</v>
      </c>
      <c r="P251" t="str">
        <f>_xlfn.XLOOKUP(N251,'Lease data'!$B$7:$B$616,'Lease data'!$F$7:$F$616)</f>
        <v>N/A</v>
      </c>
      <c r="Q251" t="str">
        <f>_xlfn.XLOOKUP(N251,'Lease data'!$B$7:$B$616,'Lease data'!$K$7:$K$616)</f>
        <v>Low</v>
      </c>
      <c r="R251" s="189">
        <f>_xlfn.XLOOKUP(N251,'Lease data'!$B$7:$B$616,'Lease data'!$P$7:$P$616)</f>
        <v>3001.3077593722755</v>
      </c>
      <c r="T251" s="90">
        <f t="shared" si="19"/>
        <v>1</v>
      </c>
      <c r="U251">
        <f t="shared" si="19"/>
        <v>0</v>
      </c>
      <c r="V251">
        <f t="shared" si="19"/>
        <v>0</v>
      </c>
      <c r="W251">
        <f t="shared" si="19"/>
        <v>0</v>
      </c>
      <c r="X251">
        <f t="shared" si="16"/>
        <v>0</v>
      </c>
      <c r="Y251" s="189">
        <f t="shared" si="17"/>
        <v>3001.3077593722755</v>
      </c>
    </row>
    <row r="252" spans="2:25" x14ac:dyDescent="0.25">
      <c r="B252" s="141"/>
      <c r="C252">
        <v>213</v>
      </c>
      <c r="D252" s="56">
        <v>8545.1992819153711</v>
      </c>
      <c r="E252" s="56">
        <v>4078.1773414612489</v>
      </c>
      <c r="F252"/>
      <c r="G252"/>
      <c r="H252"/>
      <c r="I252"/>
      <c r="J252"/>
      <c r="K252"/>
      <c r="L252" s="91"/>
      <c r="N252" s="90">
        <v>659</v>
      </c>
      <c r="O252" t="str">
        <f>_xlfn.XLOOKUP(N252,'Lease data'!$B$7:$B$616,'Lease data'!$E$7:$E$616)</f>
        <v>Y</v>
      </c>
      <c r="P252" t="str">
        <f>_xlfn.XLOOKUP(N252,'Lease data'!$B$7:$B$616,'Lease data'!$F$7:$F$616)</f>
        <v>N/A</v>
      </c>
      <c r="Q252" t="str">
        <f>_xlfn.XLOOKUP(N252,'Lease data'!$B$7:$B$616,'Lease data'!$K$7:$K$616)</f>
        <v>Sydney</v>
      </c>
      <c r="R252" s="189">
        <f>_xlfn.XLOOKUP(N252,'Lease data'!$B$7:$B$616,'Lease data'!$P$7:$P$616)</f>
        <v>40692.703231343279</v>
      </c>
      <c r="T252" s="90">
        <f t="shared" si="19"/>
        <v>0</v>
      </c>
      <c r="U252">
        <f t="shared" si="19"/>
        <v>0</v>
      </c>
      <c r="V252">
        <f t="shared" si="19"/>
        <v>0</v>
      </c>
      <c r="W252">
        <f t="shared" si="19"/>
        <v>1</v>
      </c>
      <c r="X252">
        <f t="shared" si="16"/>
        <v>0</v>
      </c>
      <c r="Y252" s="189">
        <f t="shared" si="17"/>
        <v>40692.703231343279</v>
      </c>
    </row>
    <row r="253" spans="2:25" x14ac:dyDescent="0.25">
      <c r="B253" s="141"/>
      <c r="C253">
        <v>214</v>
      </c>
      <c r="D253" s="56">
        <v>8545.1992819153711</v>
      </c>
      <c r="E253" s="56">
        <v>-6960.8004462989329</v>
      </c>
      <c r="F253"/>
      <c r="G253"/>
      <c r="H253"/>
      <c r="I253"/>
      <c r="J253"/>
      <c r="K253"/>
      <c r="L253" s="91"/>
      <c r="N253" s="90">
        <v>660</v>
      </c>
      <c r="O253" t="str">
        <f>_xlfn.XLOOKUP(N253,'Lease data'!$B$7:$B$616,'Lease data'!$E$7:$E$616)</f>
        <v>Y</v>
      </c>
      <c r="P253" t="str">
        <f>_xlfn.XLOOKUP(N253,'Lease data'!$B$7:$B$616,'Lease data'!$F$7:$F$616)</f>
        <v>N/A</v>
      </c>
      <c r="Q253" t="str">
        <f>_xlfn.XLOOKUP(N253,'Lease data'!$B$7:$B$616,'Lease data'!$K$7:$K$616)</f>
        <v>Low</v>
      </c>
      <c r="R253" s="189">
        <f>_xlfn.XLOOKUP(N253,'Lease data'!$B$7:$B$616,'Lease data'!$P$7:$P$616)</f>
        <v>18292.440389610387</v>
      </c>
      <c r="T253" s="90">
        <f t="shared" si="19"/>
        <v>1</v>
      </c>
      <c r="U253">
        <f t="shared" si="19"/>
        <v>0</v>
      </c>
      <c r="V253">
        <f t="shared" si="19"/>
        <v>0</v>
      </c>
      <c r="W253">
        <f t="shared" si="19"/>
        <v>0</v>
      </c>
      <c r="X253">
        <f t="shared" si="16"/>
        <v>0</v>
      </c>
      <c r="Y253" s="189">
        <f t="shared" si="17"/>
        <v>18292.440389610387</v>
      </c>
    </row>
    <row r="254" spans="2:25" x14ac:dyDescent="0.25">
      <c r="B254" s="141"/>
      <c r="C254">
        <v>215</v>
      </c>
      <c r="D254" s="56">
        <v>8545.1992819153711</v>
      </c>
      <c r="E254" s="56">
        <v>-523.49385477969281</v>
      </c>
      <c r="F254"/>
      <c r="G254"/>
      <c r="H254"/>
      <c r="I254"/>
      <c r="J254"/>
      <c r="K254"/>
      <c r="L254" s="91"/>
      <c r="N254" s="90">
        <v>661</v>
      </c>
      <c r="O254" t="str">
        <f>_xlfn.XLOOKUP(N254,'Lease data'!$B$7:$B$616,'Lease data'!$E$7:$E$616)</f>
        <v>Y</v>
      </c>
      <c r="P254" t="str">
        <f>_xlfn.XLOOKUP(N254,'Lease data'!$B$7:$B$616,'Lease data'!$F$7:$F$616)</f>
        <v>N</v>
      </c>
      <c r="Q254" t="str">
        <f>_xlfn.XLOOKUP(N254,'Lease data'!$B$7:$B$616,'Lease data'!$K$7:$K$616)</f>
        <v>Medium</v>
      </c>
      <c r="R254" s="189">
        <f>_xlfn.XLOOKUP(N254,'Lease data'!$B$7:$B$616,'Lease data'!$P$7:$P$616)</f>
        <v>12936.935982218209</v>
      </c>
      <c r="T254" s="90">
        <f t="shared" ref="T254:W273" si="20">IF($Q254=T$13,1,0)</f>
        <v>0</v>
      </c>
      <c r="U254">
        <f t="shared" si="20"/>
        <v>1</v>
      </c>
      <c r="V254">
        <f t="shared" si="20"/>
        <v>0</v>
      </c>
      <c r="W254">
        <f t="shared" si="20"/>
        <v>0</v>
      </c>
      <c r="X254">
        <f t="shared" si="16"/>
        <v>0</v>
      </c>
      <c r="Y254" s="189">
        <f t="shared" si="17"/>
        <v>12936.935982218209</v>
      </c>
    </row>
    <row r="255" spans="2:25" x14ac:dyDescent="0.25">
      <c r="B255" s="141"/>
      <c r="C255">
        <v>216</v>
      </c>
      <c r="D255" s="56">
        <v>8545.1992819153711</v>
      </c>
      <c r="E255" s="56">
        <v>5841.3678822637321</v>
      </c>
      <c r="F255"/>
      <c r="G255"/>
      <c r="H255"/>
      <c r="I255"/>
      <c r="J255"/>
      <c r="K255"/>
      <c r="L255" s="91"/>
      <c r="N255" s="90">
        <v>662</v>
      </c>
      <c r="O255" t="str">
        <f>_xlfn.XLOOKUP(N255,'Lease data'!$B$7:$B$616,'Lease data'!$E$7:$E$616)</f>
        <v>Y</v>
      </c>
      <c r="P255" t="str">
        <f>_xlfn.XLOOKUP(N255,'Lease data'!$B$7:$B$616,'Lease data'!$F$7:$F$616)</f>
        <v>N/A</v>
      </c>
      <c r="Q255" t="str">
        <f>_xlfn.XLOOKUP(N255,'Lease data'!$B$7:$B$616,'Lease data'!$K$7:$K$616)</f>
        <v>Low</v>
      </c>
      <c r="R255" s="189">
        <f>_xlfn.XLOOKUP(N255,'Lease data'!$B$7:$B$616,'Lease data'!$P$7:$P$616)</f>
        <v>3313.1496482412063</v>
      </c>
      <c r="T255" s="90">
        <f t="shared" si="20"/>
        <v>1</v>
      </c>
      <c r="U255">
        <f t="shared" si="20"/>
        <v>0</v>
      </c>
      <c r="V255">
        <f t="shared" si="20"/>
        <v>0</v>
      </c>
      <c r="W255">
        <f t="shared" si="20"/>
        <v>0</v>
      </c>
      <c r="X255">
        <f t="shared" si="16"/>
        <v>0</v>
      </c>
      <c r="Y255" s="189">
        <f t="shared" si="17"/>
        <v>3313.1496482412063</v>
      </c>
    </row>
    <row r="256" spans="2:25" x14ac:dyDescent="0.25">
      <c r="B256" s="141"/>
      <c r="C256">
        <v>217</v>
      </c>
      <c r="D256" s="56">
        <v>17011.93950967709</v>
      </c>
      <c r="E256" s="56">
        <v>-15858.673178018798</v>
      </c>
      <c r="F256"/>
      <c r="G256"/>
      <c r="H256"/>
      <c r="I256"/>
      <c r="J256"/>
      <c r="K256"/>
      <c r="L256" s="91"/>
      <c r="N256" s="90">
        <v>669</v>
      </c>
      <c r="O256" t="str">
        <f>_xlfn.XLOOKUP(N256,'Lease data'!$B$7:$B$616,'Lease data'!$E$7:$E$616)</f>
        <v>Y</v>
      </c>
      <c r="P256" t="str">
        <f>_xlfn.XLOOKUP(N256,'Lease data'!$B$7:$B$616,'Lease data'!$F$7:$F$616)</f>
        <v>N/A</v>
      </c>
      <c r="Q256" t="str">
        <f>_xlfn.XLOOKUP(N256,'Lease data'!$B$7:$B$616,'Lease data'!$K$7:$K$616)</f>
        <v>Low</v>
      </c>
      <c r="R256" s="189">
        <f>_xlfn.XLOOKUP(N256,'Lease data'!$B$7:$B$616,'Lease data'!$P$7:$P$616)</f>
        <v>6016.2790703517576</v>
      </c>
      <c r="T256" s="90">
        <f t="shared" si="20"/>
        <v>1</v>
      </c>
      <c r="U256">
        <f t="shared" si="20"/>
        <v>0</v>
      </c>
      <c r="V256">
        <f t="shared" si="20"/>
        <v>0</v>
      </c>
      <c r="W256">
        <f t="shared" si="20"/>
        <v>0</v>
      </c>
      <c r="X256">
        <f t="shared" si="16"/>
        <v>0</v>
      </c>
      <c r="Y256" s="189">
        <f t="shared" si="17"/>
        <v>6016.2790703517576</v>
      </c>
    </row>
    <row r="257" spans="2:25" x14ac:dyDescent="0.25">
      <c r="B257" s="141"/>
      <c r="C257">
        <v>218</v>
      </c>
      <c r="D257" s="56">
        <v>8545.1992819153711</v>
      </c>
      <c r="E257" s="56">
        <v>-3197.3879753827077</v>
      </c>
      <c r="F257"/>
      <c r="G257"/>
      <c r="H257"/>
      <c r="I257"/>
      <c r="J257"/>
      <c r="K257"/>
      <c r="L257" s="91"/>
      <c r="N257" s="90">
        <v>671</v>
      </c>
      <c r="O257" t="str">
        <f>_xlfn.XLOOKUP(N257,'Lease data'!$B$7:$B$616,'Lease data'!$E$7:$E$616)</f>
        <v>Y</v>
      </c>
      <c r="P257" t="str">
        <f>_xlfn.XLOOKUP(N257,'Lease data'!$B$7:$B$616,'Lease data'!$F$7:$F$616)</f>
        <v>N</v>
      </c>
      <c r="Q257" t="str">
        <f>_xlfn.XLOOKUP(N257,'Lease data'!$B$7:$B$616,'Lease data'!$K$7:$K$616)</f>
        <v>Low</v>
      </c>
      <c r="R257" s="189">
        <f>_xlfn.XLOOKUP(N257,'Lease data'!$B$7:$B$616,'Lease data'!$P$7:$P$616)</f>
        <v>5259.7402597402588</v>
      </c>
      <c r="T257" s="90">
        <f t="shared" si="20"/>
        <v>1</v>
      </c>
      <c r="U257">
        <f t="shared" si="20"/>
        <v>0</v>
      </c>
      <c r="V257">
        <f t="shared" si="20"/>
        <v>0</v>
      </c>
      <c r="W257">
        <f t="shared" si="20"/>
        <v>0</v>
      </c>
      <c r="X257">
        <f t="shared" si="16"/>
        <v>0</v>
      </c>
      <c r="Y257" s="189">
        <f t="shared" si="17"/>
        <v>5259.7402597402588</v>
      </c>
    </row>
    <row r="258" spans="2:25" x14ac:dyDescent="0.25">
      <c r="B258" s="141"/>
      <c r="C258">
        <v>219</v>
      </c>
      <c r="D258" s="56">
        <v>17011.93950967709</v>
      </c>
      <c r="E258" s="56">
        <v>-9170.5313232364133</v>
      </c>
      <c r="F258"/>
      <c r="G258"/>
      <c r="H258"/>
      <c r="I258"/>
      <c r="J258"/>
      <c r="K258"/>
      <c r="L258" s="91"/>
      <c r="N258" s="90">
        <v>672</v>
      </c>
      <c r="O258" t="str">
        <f>_xlfn.XLOOKUP(N258,'Lease data'!$B$7:$B$616,'Lease data'!$E$7:$E$616)</f>
        <v>Y</v>
      </c>
      <c r="P258" t="str">
        <f>_xlfn.XLOOKUP(N258,'Lease data'!$B$7:$B$616,'Lease data'!$F$7:$F$616)</f>
        <v>N/A</v>
      </c>
      <c r="Q258" t="str">
        <f>_xlfn.XLOOKUP(N258,'Lease data'!$B$7:$B$616,'Lease data'!$K$7:$K$616)</f>
        <v>Medium</v>
      </c>
      <c r="R258" s="189">
        <f>_xlfn.XLOOKUP(N258,'Lease data'!$B$7:$B$616,'Lease data'!$P$7:$P$616)</f>
        <v>15565.184626978147</v>
      </c>
      <c r="T258" s="90">
        <f t="shared" si="20"/>
        <v>0</v>
      </c>
      <c r="U258">
        <f t="shared" si="20"/>
        <v>1</v>
      </c>
      <c r="V258">
        <f t="shared" si="20"/>
        <v>0</v>
      </c>
      <c r="W258">
        <f t="shared" si="20"/>
        <v>0</v>
      </c>
      <c r="X258">
        <f t="shared" si="16"/>
        <v>0</v>
      </c>
      <c r="Y258" s="189">
        <f t="shared" si="17"/>
        <v>15565.184626978147</v>
      </c>
    </row>
    <row r="259" spans="2:25" x14ac:dyDescent="0.25">
      <c r="B259" s="141"/>
      <c r="C259">
        <v>220</v>
      </c>
      <c r="D259" s="56">
        <v>8545.1992819153711</v>
      </c>
      <c r="E259" s="56">
        <v>-1725.21420271433</v>
      </c>
      <c r="F259"/>
      <c r="G259"/>
      <c r="H259"/>
      <c r="I259"/>
      <c r="J259"/>
      <c r="K259"/>
      <c r="L259" s="91"/>
      <c r="N259" s="90">
        <v>673</v>
      </c>
      <c r="O259" t="str">
        <f>_xlfn.XLOOKUP(N259,'Lease data'!$B$7:$B$616,'Lease data'!$E$7:$E$616)</f>
        <v>Y</v>
      </c>
      <c r="P259" t="str">
        <f>_xlfn.XLOOKUP(N259,'Lease data'!$B$7:$B$616,'Lease data'!$F$7:$F$616)</f>
        <v>N/A</v>
      </c>
      <c r="Q259" t="str">
        <f>_xlfn.XLOOKUP(N259,'Lease data'!$B$7:$B$616,'Lease data'!$K$7:$K$616)</f>
        <v>Low</v>
      </c>
      <c r="R259" s="189">
        <f>_xlfn.XLOOKUP(N259,'Lease data'!$B$7:$B$616,'Lease data'!$P$7:$P$616)</f>
        <v>668.479296482412</v>
      </c>
      <c r="T259" s="90">
        <f t="shared" si="20"/>
        <v>1</v>
      </c>
      <c r="U259">
        <f t="shared" si="20"/>
        <v>0</v>
      </c>
      <c r="V259">
        <f t="shared" si="20"/>
        <v>0</v>
      </c>
      <c r="W259">
        <f t="shared" si="20"/>
        <v>0</v>
      </c>
      <c r="X259">
        <f t="shared" si="16"/>
        <v>0</v>
      </c>
      <c r="Y259" s="189">
        <f t="shared" si="17"/>
        <v>668.479296482412</v>
      </c>
    </row>
    <row r="260" spans="2:25" x14ac:dyDescent="0.25">
      <c r="B260" s="141"/>
      <c r="C260">
        <v>221</v>
      </c>
      <c r="D260" s="56">
        <v>30156.366010177902</v>
      </c>
      <c r="E260" s="56">
        <v>-12148.519453944249</v>
      </c>
      <c r="F260"/>
      <c r="G260"/>
      <c r="H260"/>
      <c r="I260"/>
      <c r="J260"/>
      <c r="K260"/>
      <c r="L260" s="91"/>
      <c r="N260" s="90">
        <v>674</v>
      </c>
      <c r="O260" t="str">
        <f>_xlfn.XLOOKUP(N260,'Lease data'!$B$7:$B$616,'Lease data'!$E$7:$E$616)</f>
        <v>Y</v>
      </c>
      <c r="P260" t="str">
        <f>_xlfn.XLOOKUP(N260,'Lease data'!$B$7:$B$616,'Lease data'!$F$7:$F$616)</f>
        <v>N/A</v>
      </c>
      <c r="Q260" t="str">
        <f>_xlfn.XLOOKUP(N260,'Lease data'!$B$7:$B$616,'Lease data'!$K$7:$K$616)</f>
        <v>Low</v>
      </c>
      <c r="R260" s="189">
        <f>_xlfn.XLOOKUP(N260,'Lease data'!$B$7:$B$616,'Lease data'!$P$7:$P$616)</f>
        <v>10249.670057565791</v>
      </c>
      <c r="T260" s="90">
        <f t="shared" si="20"/>
        <v>1</v>
      </c>
      <c r="U260">
        <f t="shared" si="20"/>
        <v>0</v>
      </c>
      <c r="V260">
        <f t="shared" si="20"/>
        <v>0</v>
      </c>
      <c r="W260">
        <f t="shared" si="20"/>
        <v>0</v>
      </c>
      <c r="X260">
        <f t="shared" si="16"/>
        <v>0</v>
      </c>
      <c r="Y260" s="189">
        <f t="shared" si="17"/>
        <v>10249.670057565791</v>
      </c>
    </row>
    <row r="261" spans="2:25" x14ac:dyDescent="0.25">
      <c r="B261" s="141"/>
      <c r="C261">
        <v>222</v>
      </c>
      <c r="D261" s="56">
        <v>8545.1992819153711</v>
      </c>
      <c r="E261" s="56">
        <v>886.30756739969729</v>
      </c>
      <c r="F261"/>
      <c r="G261"/>
      <c r="H261"/>
      <c r="I261"/>
      <c r="J261"/>
      <c r="K261"/>
      <c r="L261" s="91"/>
      <c r="N261" s="90">
        <v>675</v>
      </c>
      <c r="O261" t="str">
        <f>_xlfn.XLOOKUP(N261,'Lease data'!$B$7:$B$616,'Lease data'!$E$7:$E$616)</f>
        <v>Y</v>
      </c>
      <c r="P261" t="str">
        <f>_xlfn.XLOOKUP(N261,'Lease data'!$B$7:$B$616,'Lease data'!$F$7:$F$616)</f>
        <v>N/A</v>
      </c>
      <c r="Q261" t="str">
        <f>_xlfn.XLOOKUP(N261,'Lease data'!$B$7:$B$616,'Lease data'!$K$7:$K$616)</f>
        <v>Low</v>
      </c>
      <c r="R261" s="189">
        <f>_xlfn.XLOOKUP(N261,'Lease data'!$B$7:$B$616,'Lease data'!$P$7:$P$616)</f>
        <v>668.479296482412</v>
      </c>
      <c r="T261" s="90">
        <f t="shared" si="20"/>
        <v>1</v>
      </c>
      <c r="U261">
        <f t="shared" si="20"/>
        <v>0</v>
      </c>
      <c r="V261">
        <f t="shared" si="20"/>
        <v>0</v>
      </c>
      <c r="W261">
        <f t="shared" si="20"/>
        <v>0</v>
      </c>
      <c r="X261">
        <f t="shared" si="16"/>
        <v>0</v>
      </c>
      <c r="Y261" s="189">
        <f t="shared" si="17"/>
        <v>668.479296482412</v>
      </c>
    </row>
    <row r="262" spans="2:25" x14ac:dyDescent="0.25">
      <c r="B262" s="141"/>
      <c r="C262">
        <v>223</v>
      </c>
      <c r="D262" s="56">
        <v>8545.1992819153711</v>
      </c>
      <c r="E262" s="56">
        <v>7493.0702688333786</v>
      </c>
      <c r="F262"/>
      <c r="G262"/>
      <c r="H262"/>
      <c r="I262"/>
      <c r="J262"/>
      <c r="K262"/>
      <c r="L262" s="91"/>
      <c r="N262" s="90">
        <v>679</v>
      </c>
      <c r="O262" t="str">
        <f>_xlfn.XLOOKUP(N262,'Lease data'!$B$7:$B$616,'Lease data'!$E$7:$E$616)</f>
        <v>Y</v>
      </c>
      <c r="P262" t="str">
        <f>_xlfn.XLOOKUP(N262,'Lease data'!$B$7:$B$616,'Lease data'!$F$7:$F$616)</f>
        <v>N/A</v>
      </c>
      <c r="Q262" t="str">
        <f>_xlfn.XLOOKUP(N262,'Lease data'!$B$7:$B$616,'Lease data'!$K$7:$K$616)</f>
        <v>Low</v>
      </c>
      <c r="R262" s="189">
        <f>_xlfn.XLOOKUP(N262,'Lease data'!$B$7:$B$616,'Lease data'!$P$7:$P$616)</f>
        <v>11765.639743150687</v>
      </c>
      <c r="T262" s="90">
        <f t="shared" si="20"/>
        <v>1</v>
      </c>
      <c r="U262">
        <f t="shared" si="20"/>
        <v>0</v>
      </c>
      <c r="V262">
        <f t="shared" si="20"/>
        <v>0</v>
      </c>
      <c r="W262">
        <f t="shared" si="20"/>
        <v>0</v>
      </c>
      <c r="X262">
        <f t="shared" si="16"/>
        <v>0</v>
      </c>
      <c r="Y262" s="189">
        <f t="shared" si="17"/>
        <v>11765.639743150687</v>
      </c>
    </row>
    <row r="263" spans="2:25" x14ac:dyDescent="0.25">
      <c r="B263" s="141"/>
      <c r="C263">
        <v>224</v>
      </c>
      <c r="D263" s="56">
        <v>30156.366010177902</v>
      </c>
      <c r="E263" s="56">
        <v>-15618.736694470283</v>
      </c>
      <c r="F263"/>
      <c r="G263"/>
      <c r="H263"/>
      <c r="I263"/>
      <c r="J263"/>
      <c r="K263"/>
      <c r="L263" s="91"/>
      <c r="N263" s="90">
        <v>680</v>
      </c>
      <c r="O263" t="str">
        <f>_xlfn.XLOOKUP(N263,'Lease data'!$B$7:$B$616,'Lease data'!$E$7:$E$616)</f>
        <v>Y</v>
      </c>
      <c r="P263" t="str">
        <f>_xlfn.XLOOKUP(N263,'Lease data'!$B$7:$B$616,'Lease data'!$F$7:$F$616)</f>
        <v>N/A</v>
      </c>
      <c r="Q263" t="str">
        <f>_xlfn.XLOOKUP(N263,'Lease data'!$B$7:$B$616,'Lease data'!$K$7:$K$616)</f>
        <v>Low</v>
      </c>
      <c r="R263" s="189">
        <f>_xlfn.XLOOKUP(N263,'Lease data'!$B$7:$B$616,'Lease data'!$P$7:$P$616)</f>
        <v>2673.9056532663317</v>
      </c>
      <c r="T263" s="90">
        <f t="shared" si="20"/>
        <v>1</v>
      </c>
      <c r="U263">
        <f t="shared" si="20"/>
        <v>0</v>
      </c>
      <c r="V263">
        <f t="shared" si="20"/>
        <v>0</v>
      </c>
      <c r="W263">
        <f t="shared" si="20"/>
        <v>0</v>
      </c>
      <c r="X263">
        <f t="shared" si="16"/>
        <v>0</v>
      </c>
      <c r="Y263" s="189">
        <f t="shared" si="17"/>
        <v>2673.9056532663317</v>
      </c>
    </row>
    <row r="264" spans="2:25" x14ac:dyDescent="0.25">
      <c r="B264" s="141"/>
      <c r="C264">
        <v>225</v>
      </c>
      <c r="D264" s="56">
        <v>30156.366010177902</v>
      </c>
      <c r="E264" s="56">
        <v>-13089.376678435659</v>
      </c>
      <c r="F264"/>
      <c r="G264"/>
      <c r="H264"/>
      <c r="I264"/>
      <c r="J264"/>
      <c r="K264"/>
      <c r="L264" s="91"/>
      <c r="N264" s="90">
        <v>681</v>
      </c>
      <c r="O264" t="str">
        <f>_xlfn.XLOOKUP(N264,'Lease data'!$B$7:$B$616,'Lease data'!$E$7:$E$616)</f>
        <v>Y</v>
      </c>
      <c r="P264" t="str">
        <f>_xlfn.XLOOKUP(N264,'Lease data'!$B$7:$B$616,'Lease data'!$F$7:$F$616)</f>
        <v>N/A</v>
      </c>
      <c r="Q264" t="str">
        <f>_xlfn.XLOOKUP(N264,'Lease data'!$B$7:$B$616,'Lease data'!$K$7:$K$616)</f>
        <v>Low</v>
      </c>
      <c r="R264" s="189">
        <f>_xlfn.XLOOKUP(N264,'Lease data'!$B$7:$B$616,'Lease data'!$P$7:$P$616)</f>
        <v>5449.1834170854272</v>
      </c>
      <c r="T264" s="90">
        <f t="shared" si="20"/>
        <v>1</v>
      </c>
      <c r="U264">
        <f t="shared" si="20"/>
        <v>0</v>
      </c>
      <c r="V264">
        <f t="shared" si="20"/>
        <v>0</v>
      </c>
      <c r="W264">
        <f t="shared" si="20"/>
        <v>0</v>
      </c>
      <c r="X264">
        <f t="shared" si="16"/>
        <v>0</v>
      </c>
      <c r="Y264" s="189">
        <f t="shared" si="17"/>
        <v>5449.1834170854272</v>
      </c>
    </row>
    <row r="265" spans="2:25" x14ac:dyDescent="0.25">
      <c r="B265" s="141"/>
      <c r="C265">
        <v>226</v>
      </c>
      <c r="D265" s="56">
        <v>17011.93950967709</v>
      </c>
      <c r="E265" s="56">
        <v>-16092.010938248519</v>
      </c>
      <c r="F265"/>
      <c r="G265"/>
      <c r="H265"/>
      <c r="I265"/>
      <c r="J265"/>
      <c r="K265"/>
      <c r="L265" s="91"/>
      <c r="N265" s="90">
        <v>688</v>
      </c>
      <c r="O265" t="str">
        <f>_xlfn.XLOOKUP(N265,'Lease data'!$B$7:$B$616,'Lease data'!$E$7:$E$616)</f>
        <v>Y</v>
      </c>
      <c r="P265" t="str">
        <f>_xlfn.XLOOKUP(N265,'Lease data'!$B$7:$B$616,'Lease data'!$F$7:$F$616)</f>
        <v>N</v>
      </c>
      <c r="Q265" t="str">
        <f>_xlfn.XLOOKUP(N265,'Lease data'!$B$7:$B$616,'Lease data'!$K$7:$K$616)</f>
        <v>Low</v>
      </c>
      <c r="R265" s="189">
        <f>_xlfn.XLOOKUP(N265,'Lease data'!$B$7:$B$616,'Lease data'!$P$7:$P$616)</f>
        <v>5565.8852061438956</v>
      </c>
      <c r="T265" s="90">
        <f t="shared" si="20"/>
        <v>1</v>
      </c>
      <c r="U265">
        <f t="shared" si="20"/>
        <v>0</v>
      </c>
      <c r="V265">
        <f t="shared" si="20"/>
        <v>0</v>
      </c>
      <c r="W265">
        <f t="shared" si="20"/>
        <v>0</v>
      </c>
      <c r="X265">
        <f t="shared" si="16"/>
        <v>0</v>
      </c>
      <c r="Y265" s="189">
        <f t="shared" si="17"/>
        <v>5565.8852061438956</v>
      </c>
    </row>
    <row r="266" spans="2:25" x14ac:dyDescent="0.25">
      <c r="B266" s="141"/>
      <c r="C266">
        <v>227</v>
      </c>
      <c r="D266" s="56">
        <v>17011.93950967709</v>
      </c>
      <c r="E266" s="56">
        <v>492.29777845850185</v>
      </c>
      <c r="F266"/>
      <c r="G266"/>
      <c r="H266"/>
      <c r="I266"/>
      <c r="J266"/>
      <c r="K266"/>
      <c r="L266" s="91"/>
      <c r="N266" s="90">
        <v>690</v>
      </c>
      <c r="O266" t="str">
        <f>_xlfn.XLOOKUP(N266,'Lease data'!$B$7:$B$616,'Lease data'!$E$7:$E$616)</f>
        <v>Y</v>
      </c>
      <c r="P266" t="str">
        <f>_xlfn.XLOOKUP(N266,'Lease data'!$B$7:$B$616,'Lease data'!$F$7:$F$616)</f>
        <v>N/A</v>
      </c>
      <c r="Q266" t="str">
        <f>_xlfn.XLOOKUP(N266,'Lease data'!$B$7:$B$616,'Lease data'!$K$7:$K$616)</f>
        <v>Low</v>
      </c>
      <c r="R266" s="189">
        <f>_xlfn.XLOOKUP(N266,'Lease data'!$B$7:$B$616,'Lease data'!$P$7:$P$616)</f>
        <v>1200.5231037489102</v>
      </c>
      <c r="T266" s="90">
        <f t="shared" si="20"/>
        <v>1</v>
      </c>
      <c r="U266">
        <f t="shared" si="20"/>
        <v>0</v>
      </c>
      <c r="V266">
        <f t="shared" si="20"/>
        <v>0</v>
      </c>
      <c r="W266">
        <f t="shared" si="20"/>
        <v>0</v>
      </c>
      <c r="X266">
        <f t="shared" si="16"/>
        <v>0</v>
      </c>
      <c r="Y266" s="189">
        <f t="shared" si="17"/>
        <v>1200.5231037489102</v>
      </c>
    </row>
    <row r="267" spans="2:25" x14ac:dyDescent="0.25">
      <c r="B267" s="141"/>
      <c r="C267">
        <v>228</v>
      </c>
      <c r="D267" s="56">
        <v>8545.1992819153711</v>
      </c>
      <c r="E267" s="56">
        <v>-1586.5231790383014</v>
      </c>
      <c r="F267"/>
      <c r="G267"/>
      <c r="H267"/>
      <c r="I267"/>
      <c r="J267"/>
      <c r="K267"/>
      <c r="L267" s="91"/>
      <c r="N267" s="90">
        <v>692</v>
      </c>
      <c r="O267" t="str">
        <f>_xlfn.XLOOKUP(N267,'Lease data'!$B$7:$B$616,'Lease data'!$E$7:$E$616)</f>
        <v>Y</v>
      </c>
      <c r="P267" t="str">
        <f>_xlfn.XLOOKUP(N267,'Lease data'!$B$7:$B$616,'Lease data'!$F$7:$F$616)</f>
        <v>N/A</v>
      </c>
      <c r="Q267" t="str">
        <f>_xlfn.XLOOKUP(N267,'Lease data'!$B$7:$B$616,'Lease data'!$K$7:$K$616)</f>
        <v>Low</v>
      </c>
      <c r="R267" s="189">
        <f>_xlfn.XLOOKUP(N267,'Lease data'!$B$7:$B$616,'Lease data'!$P$7:$P$616)</f>
        <v>3041.9734904270977</v>
      </c>
      <c r="T267" s="90">
        <f t="shared" si="20"/>
        <v>1</v>
      </c>
      <c r="U267">
        <f t="shared" si="20"/>
        <v>0</v>
      </c>
      <c r="V267">
        <f t="shared" si="20"/>
        <v>0</v>
      </c>
      <c r="W267">
        <f t="shared" si="20"/>
        <v>0</v>
      </c>
      <c r="X267">
        <f t="shared" si="16"/>
        <v>0</v>
      </c>
      <c r="Y267" s="189">
        <f t="shared" si="17"/>
        <v>3041.9734904270977</v>
      </c>
    </row>
    <row r="268" spans="2:25" x14ac:dyDescent="0.25">
      <c r="B268" s="141"/>
      <c r="C268">
        <v>229</v>
      </c>
      <c r="D268" s="56">
        <v>8545.1992819153711</v>
      </c>
      <c r="E268" s="56">
        <v>-7271.9009904580853</v>
      </c>
      <c r="F268"/>
      <c r="G268"/>
      <c r="H268"/>
      <c r="I268"/>
      <c r="J268"/>
      <c r="K268"/>
      <c r="L268" s="91"/>
      <c r="N268" s="90">
        <v>694</v>
      </c>
      <c r="O268" t="str">
        <f>_xlfn.XLOOKUP(N268,'Lease data'!$B$7:$B$616,'Lease data'!$E$7:$E$616)</f>
        <v>Y</v>
      </c>
      <c r="P268" t="str">
        <f>_xlfn.XLOOKUP(N268,'Lease data'!$B$7:$B$616,'Lease data'!$F$7:$F$616)</f>
        <v>N</v>
      </c>
      <c r="Q268" t="str">
        <f>_xlfn.XLOOKUP(N268,'Lease data'!$B$7:$B$616,'Lease data'!$K$7:$K$616)</f>
        <v>Low</v>
      </c>
      <c r="R268" s="189">
        <f>_xlfn.XLOOKUP(N268,'Lease data'!$B$7:$B$616,'Lease data'!$P$7:$P$616)</f>
        <v>3181.2742232929086</v>
      </c>
      <c r="T268" s="90">
        <f t="shared" si="20"/>
        <v>1</v>
      </c>
      <c r="U268">
        <f t="shared" si="20"/>
        <v>0</v>
      </c>
      <c r="V268">
        <f t="shared" si="20"/>
        <v>0</v>
      </c>
      <c r="W268">
        <f t="shared" si="20"/>
        <v>0</v>
      </c>
      <c r="X268">
        <f t="shared" si="16"/>
        <v>0</v>
      </c>
      <c r="Y268" s="189">
        <f t="shared" si="17"/>
        <v>3181.2742232929086</v>
      </c>
    </row>
    <row r="269" spans="2:25" x14ac:dyDescent="0.25">
      <c r="B269" s="141"/>
      <c r="C269">
        <v>230</v>
      </c>
      <c r="D269" s="56">
        <v>8545.1992819153711</v>
      </c>
      <c r="E269" s="56">
        <v>-3615.9954806947962</v>
      </c>
      <c r="F269"/>
      <c r="G269"/>
      <c r="H269"/>
      <c r="I269"/>
      <c r="J269"/>
      <c r="K269"/>
      <c r="L269" s="91"/>
      <c r="N269" s="90">
        <v>695</v>
      </c>
      <c r="O269" t="str">
        <f>_xlfn.XLOOKUP(N269,'Lease data'!$B$7:$B$616,'Lease data'!$E$7:$E$616)</f>
        <v>Y</v>
      </c>
      <c r="P269" t="str">
        <f>_xlfn.XLOOKUP(N269,'Lease data'!$B$7:$B$616,'Lease data'!$F$7:$F$616)</f>
        <v>Y</v>
      </c>
      <c r="Q269" t="str">
        <f>_xlfn.XLOOKUP(N269,'Lease data'!$B$7:$B$616,'Lease data'!$K$7:$K$616)</f>
        <v>Sydney</v>
      </c>
      <c r="R269" s="189">
        <f>_xlfn.XLOOKUP(N269,'Lease data'!$B$7:$B$616,'Lease data'!$P$7:$P$616)</f>
        <v>32725.233533898299</v>
      </c>
      <c r="T269" s="90">
        <f t="shared" si="20"/>
        <v>0</v>
      </c>
      <c r="U269">
        <f t="shared" si="20"/>
        <v>0</v>
      </c>
      <c r="V269">
        <f t="shared" si="20"/>
        <v>0</v>
      </c>
      <c r="W269">
        <f t="shared" si="20"/>
        <v>1</v>
      </c>
      <c r="X269">
        <f t="shared" si="16"/>
        <v>1</v>
      </c>
      <c r="Y269" s="189">
        <f t="shared" si="17"/>
        <v>32725.233533898299</v>
      </c>
    </row>
    <row r="270" spans="2:25" x14ac:dyDescent="0.25">
      <c r="B270" s="141"/>
      <c r="C270">
        <v>231</v>
      </c>
      <c r="D270" s="56">
        <v>40160.632819127772</v>
      </c>
      <c r="E270" s="56">
        <v>27480.860851758305</v>
      </c>
      <c r="F270"/>
      <c r="G270"/>
      <c r="H270"/>
      <c r="I270"/>
      <c r="J270"/>
      <c r="K270"/>
      <c r="L270" s="91"/>
      <c r="N270" s="90">
        <v>697</v>
      </c>
      <c r="O270" t="str">
        <f>_xlfn.XLOOKUP(N270,'Lease data'!$B$7:$B$616,'Lease data'!$E$7:$E$616)</f>
        <v>Y</v>
      </c>
      <c r="P270" t="str">
        <f>_xlfn.XLOOKUP(N270,'Lease data'!$B$7:$B$616,'Lease data'!$F$7:$F$616)</f>
        <v>N</v>
      </c>
      <c r="Q270" t="str">
        <f>_xlfn.XLOOKUP(N270,'Lease data'!$B$7:$B$616,'Lease data'!$K$7:$K$616)</f>
        <v>Sydney</v>
      </c>
      <c r="R270" s="189">
        <f>_xlfn.XLOOKUP(N270,'Lease data'!$B$7:$B$616,'Lease data'!$P$7:$P$616)</f>
        <v>17529.83104199067</v>
      </c>
      <c r="T270" s="90">
        <f t="shared" si="20"/>
        <v>0</v>
      </c>
      <c r="U270">
        <f t="shared" si="20"/>
        <v>0</v>
      </c>
      <c r="V270">
        <f t="shared" si="20"/>
        <v>0</v>
      </c>
      <c r="W270">
        <f t="shared" si="20"/>
        <v>1</v>
      </c>
      <c r="X270">
        <f t="shared" ref="X270:X333" si="21">IF(P270="Y",1,0)</f>
        <v>0</v>
      </c>
      <c r="Y270" s="189">
        <f t="shared" ref="Y270:Y333" si="22">R270</f>
        <v>17529.83104199067</v>
      </c>
    </row>
    <row r="271" spans="2:25" x14ac:dyDescent="0.25">
      <c r="B271" s="141"/>
      <c r="C271">
        <v>232</v>
      </c>
      <c r="D271" s="56">
        <v>8545.1992819153711</v>
      </c>
      <c r="E271" s="56">
        <v>-7271.9009904580853</v>
      </c>
      <c r="F271"/>
      <c r="G271"/>
      <c r="H271"/>
      <c r="I271"/>
      <c r="J271"/>
      <c r="K271"/>
      <c r="L271" s="91"/>
      <c r="N271" s="90">
        <v>698</v>
      </c>
      <c r="O271" t="str">
        <f>_xlfn.XLOOKUP(N271,'Lease data'!$B$7:$B$616,'Lease data'!$E$7:$E$616)</f>
        <v>Y</v>
      </c>
      <c r="P271" t="str">
        <f>_xlfn.XLOOKUP(N271,'Lease data'!$B$7:$B$616,'Lease data'!$F$7:$F$616)</f>
        <v>N/A</v>
      </c>
      <c r="Q271" t="str">
        <f>_xlfn.XLOOKUP(N271,'Lease data'!$B$7:$B$616,'Lease data'!$K$7:$K$616)</f>
        <v>Low</v>
      </c>
      <c r="R271" s="189">
        <f>_xlfn.XLOOKUP(N271,'Lease data'!$B$7:$B$616,'Lease data'!$P$7:$P$616)</f>
        <v>3315.6407035175876</v>
      </c>
      <c r="T271" s="90">
        <f t="shared" si="20"/>
        <v>1</v>
      </c>
      <c r="U271">
        <f t="shared" si="20"/>
        <v>0</v>
      </c>
      <c r="V271">
        <f t="shared" si="20"/>
        <v>0</v>
      </c>
      <c r="W271">
        <f t="shared" si="20"/>
        <v>0</v>
      </c>
      <c r="X271">
        <f t="shared" si="21"/>
        <v>0</v>
      </c>
      <c r="Y271" s="189">
        <f t="shared" si="22"/>
        <v>3315.6407035175876</v>
      </c>
    </row>
    <row r="272" spans="2:25" x14ac:dyDescent="0.25">
      <c r="B272" s="141"/>
      <c r="C272">
        <v>233</v>
      </c>
      <c r="D272" s="56">
        <v>30156.366010177902</v>
      </c>
      <c r="E272" s="56">
        <v>-171.44138706232479</v>
      </c>
      <c r="F272"/>
      <c r="G272"/>
      <c r="H272"/>
      <c r="I272"/>
      <c r="J272"/>
      <c r="K272"/>
      <c r="L272" s="91"/>
      <c r="N272" s="90">
        <v>703</v>
      </c>
      <c r="O272" t="str">
        <f>_xlfn.XLOOKUP(N272,'Lease data'!$B$7:$B$616,'Lease data'!$E$7:$E$616)</f>
        <v>Y</v>
      </c>
      <c r="P272" t="str">
        <f>_xlfn.XLOOKUP(N272,'Lease data'!$B$7:$B$616,'Lease data'!$F$7:$F$616)</f>
        <v>N</v>
      </c>
      <c r="Q272" t="str">
        <f>_xlfn.XLOOKUP(N272,'Lease data'!$B$7:$B$616,'Lease data'!$K$7:$K$616)</f>
        <v>Low</v>
      </c>
      <c r="R272" s="189">
        <f>_xlfn.XLOOKUP(N272,'Lease data'!$B$7:$B$616,'Lease data'!$P$7:$P$616)</f>
        <v>22083.213007159906</v>
      </c>
      <c r="T272" s="90">
        <f t="shared" si="20"/>
        <v>1</v>
      </c>
      <c r="U272">
        <f t="shared" si="20"/>
        <v>0</v>
      </c>
      <c r="V272">
        <f t="shared" si="20"/>
        <v>0</v>
      </c>
      <c r="W272">
        <f t="shared" si="20"/>
        <v>0</v>
      </c>
      <c r="X272">
        <f t="shared" si="21"/>
        <v>0</v>
      </c>
      <c r="Y272" s="189">
        <f t="shared" si="22"/>
        <v>22083.213007159906</v>
      </c>
    </row>
    <row r="273" spans="2:25" x14ac:dyDescent="0.25">
      <c r="B273" s="141"/>
      <c r="C273">
        <v>234</v>
      </c>
      <c r="D273" s="56">
        <v>8545.1992819153711</v>
      </c>
      <c r="E273" s="56">
        <v>3960.6704196916435</v>
      </c>
      <c r="F273"/>
      <c r="G273"/>
      <c r="H273"/>
      <c r="I273"/>
      <c r="J273"/>
      <c r="K273"/>
      <c r="L273" s="91"/>
      <c r="N273" s="90">
        <v>704</v>
      </c>
      <c r="O273" t="str">
        <f>_xlfn.XLOOKUP(N273,'Lease data'!$B$7:$B$616,'Lease data'!$E$7:$E$616)</f>
        <v>Y</v>
      </c>
      <c r="P273" t="str">
        <f>_xlfn.XLOOKUP(N273,'Lease data'!$B$7:$B$616,'Lease data'!$F$7:$F$616)</f>
        <v>N/A</v>
      </c>
      <c r="Q273" t="str">
        <f>_xlfn.XLOOKUP(N273,'Lease data'!$B$7:$B$616,'Lease data'!$K$7:$K$616)</f>
        <v>High</v>
      </c>
      <c r="R273" s="189">
        <f>_xlfn.XLOOKUP(N273,'Lease data'!$B$7:$B$616,'Lease data'!$P$7:$P$616)</f>
        <v>43676.507157802967</v>
      </c>
      <c r="T273" s="90">
        <f t="shared" si="20"/>
        <v>0</v>
      </c>
      <c r="U273">
        <f t="shared" si="20"/>
        <v>0</v>
      </c>
      <c r="V273">
        <f t="shared" si="20"/>
        <v>1</v>
      </c>
      <c r="W273">
        <f t="shared" si="20"/>
        <v>0</v>
      </c>
      <c r="X273">
        <f t="shared" si="21"/>
        <v>0</v>
      </c>
      <c r="Y273" s="189">
        <f t="shared" si="22"/>
        <v>43676.507157802967</v>
      </c>
    </row>
    <row r="274" spans="2:25" x14ac:dyDescent="0.25">
      <c r="B274" s="141"/>
      <c r="C274">
        <v>235</v>
      </c>
      <c r="D274" s="56">
        <v>8545.1992819153711</v>
      </c>
      <c r="E274" s="56">
        <v>-2461.2523010611758</v>
      </c>
      <c r="F274"/>
      <c r="G274"/>
      <c r="H274"/>
      <c r="I274"/>
      <c r="J274"/>
      <c r="K274"/>
      <c r="L274" s="91"/>
      <c r="N274" s="90">
        <v>710</v>
      </c>
      <c r="O274" t="str">
        <f>_xlfn.XLOOKUP(N274,'Lease data'!$B$7:$B$616,'Lease data'!$E$7:$E$616)</f>
        <v>Y</v>
      </c>
      <c r="P274" t="str">
        <f>_xlfn.XLOOKUP(N274,'Lease data'!$B$7:$B$616,'Lease data'!$F$7:$F$616)</f>
        <v>N</v>
      </c>
      <c r="Q274" t="str">
        <f>_xlfn.XLOOKUP(N274,'Lease data'!$B$7:$B$616,'Lease data'!$K$7:$K$616)</f>
        <v>Low</v>
      </c>
      <c r="R274" s="189">
        <f>_xlfn.XLOOKUP(N274,'Lease data'!$B$7:$B$616,'Lease data'!$P$7:$P$616)</f>
        <v>6158.3174625623951</v>
      </c>
      <c r="T274" s="90">
        <f t="shared" ref="T274:W293" si="23">IF($Q274=T$13,1,0)</f>
        <v>1</v>
      </c>
      <c r="U274">
        <f t="shared" si="23"/>
        <v>0</v>
      </c>
      <c r="V274">
        <f t="shared" si="23"/>
        <v>0</v>
      </c>
      <c r="W274">
        <f t="shared" si="23"/>
        <v>0</v>
      </c>
      <c r="X274">
        <f t="shared" si="21"/>
        <v>0</v>
      </c>
      <c r="Y274" s="189">
        <f t="shared" si="22"/>
        <v>6158.3174625623951</v>
      </c>
    </row>
    <row r="275" spans="2:25" x14ac:dyDescent="0.25">
      <c r="B275" s="141"/>
      <c r="C275">
        <v>236</v>
      </c>
      <c r="D275" s="56">
        <v>8545.1992819153711</v>
      </c>
      <c r="E275" s="56">
        <v>-623.32734112589696</v>
      </c>
      <c r="F275"/>
      <c r="G275"/>
      <c r="H275"/>
      <c r="I275"/>
      <c r="J275"/>
      <c r="K275"/>
      <c r="L275" s="91"/>
      <c r="N275" s="90">
        <v>712</v>
      </c>
      <c r="O275" t="str">
        <f>_xlfn.XLOOKUP(N275,'Lease data'!$B$7:$B$616,'Lease data'!$E$7:$E$616)</f>
        <v>Y</v>
      </c>
      <c r="P275" t="str">
        <f>_xlfn.XLOOKUP(N275,'Lease data'!$B$7:$B$616,'Lease data'!$F$7:$F$616)</f>
        <v>N/A</v>
      </c>
      <c r="Q275" t="str">
        <f>_xlfn.XLOOKUP(N275,'Lease data'!$B$7:$B$616,'Lease data'!$K$7:$K$616)</f>
        <v>Medium</v>
      </c>
      <c r="R275" s="189">
        <f>_xlfn.XLOOKUP(N275,'Lease data'!$B$7:$B$616,'Lease data'!$P$7:$P$616)</f>
        <v>3896.119644300727</v>
      </c>
      <c r="T275" s="90">
        <f t="shared" si="23"/>
        <v>0</v>
      </c>
      <c r="U275">
        <f t="shared" si="23"/>
        <v>1</v>
      </c>
      <c r="V275">
        <f t="shared" si="23"/>
        <v>0</v>
      </c>
      <c r="W275">
        <f t="shared" si="23"/>
        <v>0</v>
      </c>
      <c r="X275">
        <f t="shared" si="21"/>
        <v>0</v>
      </c>
      <c r="Y275" s="189">
        <f t="shared" si="22"/>
        <v>3896.119644300727</v>
      </c>
    </row>
    <row r="276" spans="2:25" x14ac:dyDescent="0.25">
      <c r="B276" s="141"/>
      <c r="C276">
        <v>237</v>
      </c>
      <c r="D276" s="56">
        <v>40160.632819127772</v>
      </c>
      <c r="E276" s="56">
        <v>6945.2218375886441</v>
      </c>
      <c r="F276"/>
      <c r="G276"/>
      <c r="H276"/>
      <c r="I276"/>
      <c r="J276"/>
      <c r="K276"/>
      <c r="L276" s="91"/>
      <c r="N276" s="90">
        <v>713</v>
      </c>
      <c r="O276" t="str">
        <f>_xlfn.XLOOKUP(N276,'Lease data'!$B$7:$B$616,'Lease data'!$E$7:$E$616)</f>
        <v>Y</v>
      </c>
      <c r="P276" t="str">
        <f>_xlfn.XLOOKUP(N276,'Lease data'!$B$7:$B$616,'Lease data'!$F$7:$F$616)</f>
        <v>N</v>
      </c>
      <c r="Q276" t="str">
        <f>_xlfn.XLOOKUP(N276,'Lease data'!$B$7:$B$616,'Lease data'!$K$7:$K$616)</f>
        <v>High</v>
      </c>
      <c r="R276" s="189">
        <f>_xlfn.XLOOKUP(N276,'Lease data'!$B$7:$B$616,'Lease data'!$P$7:$P$616)</f>
        <v>40711.771309931508</v>
      </c>
      <c r="T276" s="90">
        <f t="shared" si="23"/>
        <v>0</v>
      </c>
      <c r="U276">
        <f t="shared" si="23"/>
        <v>0</v>
      </c>
      <c r="V276">
        <f t="shared" si="23"/>
        <v>1</v>
      </c>
      <c r="W276">
        <f t="shared" si="23"/>
        <v>0</v>
      </c>
      <c r="X276">
        <f t="shared" si="21"/>
        <v>0</v>
      </c>
      <c r="Y276" s="189">
        <f t="shared" si="22"/>
        <v>40711.771309931508</v>
      </c>
    </row>
    <row r="277" spans="2:25" x14ac:dyDescent="0.25">
      <c r="B277" s="141"/>
      <c r="C277">
        <v>238</v>
      </c>
      <c r="D277" s="56">
        <v>8545.1992819153711</v>
      </c>
      <c r="E277" s="56">
        <v>-5543.8915225430956</v>
      </c>
      <c r="F277"/>
      <c r="G277"/>
      <c r="H277"/>
      <c r="I277"/>
      <c r="J277"/>
      <c r="K277"/>
      <c r="L277" s="91"/>
      <c r="N277" s="90">
        <v>716</v>
      </c>
      <c r="O277" t="str">
        <f>_xlfn.XLOOKUP(N277,'Lease data'!$B$7:$B$616,'Lease data'!$E$7:$E$616)</f>
        <v>Y</v>
      </c>
      <c r="P277" t="str">
        <f>_xlfn.XLOOKUP(N277,'Lease data'!$B$7:$B$616,'Lease data'!$F$7:$F$616)</f>
        <v>N/A</v>
      </c>
      <c r="Q277" t="str">
        <f>_xlfn.XLOOKUP(N277,'Lease data'!$B$7:$B$616,'Lease data'!$K$7:$K$616)</f>
        <v>Low</v>
      </c>
      <c r="R277" s="189">
        <f>_xlfn.XLOOKUP(N277,'Lease data'!$B$7:$B$616,'Lease data'!$P$7:$P$616)</f>
        <v>668.479296482412</v>
      </c>
      <c r="T277" s="90">
        <f t="shared" si="23"/>
        <v>1</v>
      </c>
      <c r="U277">
        <f t="shared" si="23"/>
        <v>0</v>
      </c>
      <c r="V277">
        <f t="shared" si="23"/>
        <v>0</v>
      </c>
      <c r="W277">
        <f t="shared" si="23"/>
        <v>0</v>
      </c>
      <c r="X277">
        <f t="shared" si="21"/>
        <v>0</v>
      </c>
      <c r="Y277" s="189">
        <f t="shared" si="22"/>
        <v>668.479296482412</v>
      </c>
    </row>
    <row r="278" spans="2:25" x14ac:dyDescent="0.25">
      <c r="B278" s="141"/>
      <c r="C278">
        <v>239</v>
      </c>
      <c r="D278" s="56">
        <v>36339.65836985498</v>
      </c>
      <c r="E278" s="56">
        <v>4353.0448614882989</v>
      </c>
      <c r="F278"/>
      <c r="G278"/>
      <c r="H278"/>
      <c r="I278"/>
      <c r="J278"/>
      <c r="K278"/>
      <c r="L278" s="91"/>
      <c r="N278" s="90">
        <v>723</v>
      </c>
      <c r="O278" t="str">
        <f>_xlfn.XLOOKUP(N278,'Lease data'!$B$7:$B$616,'Lease data'!$E$7:$E$616)</f>
        <v>Y</v>
      </c>
      <c r="P278" t="str">
        <f>_xlfn.XLOOKUP(N278,'Lease data'!$B$7:$B$616,'Lease data'!$F$7:$F$616)</f>
        <v>N/A</v>
      </c>
      <c r="Q278" t="str">
        <f>_xlfn.XLOOKUP(N278,'Lease data'!$B$7:$B$616,'Lease data'!$K$7:$K$616)</f>
        <v>Low</v>
      </c>
      <c r="R278" s="189">
        <f>_xlfn.XLOOKUP(N278,'Lease data'!$B$7:$B$616,'Lease data'!$P$7:$P$616)</f>
        <v>13280.53492512479</v>
      </c>
      <c r="T278" s="90">
        <f t="shared" si="23"/>
        <v>1</v>
      </c>
      <c r="U278">
        <f t="shared" si="23"/>
        <v>0</v>
      </c>
      <c r="V278">
        <f t="shared" si="23"/>
        <v>0</v>
      </c>
      <c r="W278">
        <f t="shared" si="23"/>
        <v>0</v>
      </c>
      <c r="X278">
        <f t="shared" si="21"/>
        <v>0</v>
      </c>
      <c r="Y278" s="189">
        <f t="shared" si="22"/>
        <v>13280.53492512479</v>
      </c>
    </row>
    <row r="279" spans="2:25" x14ac:dyDescent="0.25">
      <c r="B279" s="141"/>
      <c r="C279">
        <v>240</v>
      </c>
      <c r="D279" s="56">
        <v>8545.1992819153711</v>
      </c>
      <c r="E279" s="56">
        <v>9747.2411076950157</v>
      </c>
      <c r="F279"/>
      <c r="G279"/>
      <c r="H279"/>
      <c r="I279"/>
      <c r="J279"/>
      <c r="K279"/>
      <c r="L279" s="91"/>
      <c r="N279" s="90">
        <v>728</v>
      </c>
      <c r="O279" t="str">
        <f>_xlfn.XLOOKUP(N279,'Lease data'!$B$7:$B$616,'Lease data'!$E$7:$E$616)</f>
        <v>Y</v>
      </c>
      <c r="P279" t="str">
        <f>_xlfn.XLOOKUP(N279,'Lease data'!$B$7:$B$616,'Lease data'!$F$7:$F$616)</f>
        <v>N</v>
      </c>
      <c r="Q279" t="str">
        <f>_xlfn.XLOOKUP(N279,'Lease data'!$B$7:$B$616,'Lease data'!$K$7:$K$616)</f>
        <v>High</v>
      </c>
      <c r="R279" s="189">
        <f>_xlfn.XLOOKUP(N279,'Lease data'!$B$7:$B$616,'Lease data'!$P$7:$P$616)</f>
        <v>64248.446802068946</v>
      </c>
      <c r="T279" s="90">
        <f t="shared" si="23"/>
        <v>0</v>
      </c>
      <c r="U279">
        <f t="shared" si="23"/>
        <v>0</v>
      </c>
      <c r="V279">
        <f t="shared" si="23"/>
        <v>1</v>
      </c>
      <c r="W279">
        <f t="shared" si="23"/>
        <v>0</v>
      </c>
      <c r="X279">
        <f t="shared" si="21"/>
        <v>0</v>
      </c>
      <c r="Y279" s="189">
        <f t="shared" si="22"/>
        <v>64248.446802068946</v>
      </c>
    </row>
    <row r="280" spans="2:25" x14ac:dyDescent="0.25">
      <c r="B280" s="141"/>
      <c r="C280">
        <v>241</v>
      </c>
      <c r="D280" s="56">
        <v>17011.93950967709</v>
      </c>
      <c r="E280" s="56">
        <v>-4075.0035274588809</v>
      </c>
      <c r="F280"/>
      <c r="G280"/>
      <c r="H280"/>
      <c r="I280"/>
      <c r="J280"/>
      <c r="K280"/>
      <c r="L280" s="91"/>
      <c r="N280" s="90">
        <v>729</v>
      </c>
      <c r="O280" t="str">
        <f>_xlfn.XLOOKUP(N280,'Lease data'!$B$7:$B$616,'Lease data'!$E$7:$E$616)</f>
        <v>Y</v>
      </c>
      <c r="P280" t="str">
        <f>_xlfn.XLOOKUP(N280,'Lease data'!$B$7:$B$616,'Lease data'!$F$7:$F$616)</f>
        <v>N/A</v>
      </c>
      <c r="Q280" t="str">
        <f>_xlfn.XLOOKUP(N280,'Lease data'!$B$7:$B$616,'Lease data'!$K$7:$K$616)</f>
        <v>Low</v>
      </c>
      <c r="R280" s="189">
        <f>_xlfn.XLOOKUP(N280,'Lease data'!$B$7:$B$616,'Lease data'!$P$7:$P$616)</f>
        <v>1521.8567763157896</v>
      </c>
      <c r="T280" s="90">
        <f t="shared" si="23"/>
        <v>1</v>
      </c>
      <c r="U280">
        <f t="shared" si="23"/>
        <v>0</v>
      </c>
      <c r="V280">
        <f t="shared" si="23"/>
        <v>0</v>
      </c>
      <c r="W280">
        <f t="shared" si="23"/>
        <v>0</v>
      </c>
      <c r="X280">
        <f t="shared" si="21"/>
        <v>0</v>
      </c>
      <c r="Y280" s="189">
        <f t="shared" si="22"/>
        <v>1521.8567763157896</v>
      </c>
    </row>
    <row r="281" spans="2:25" x14ac:dyDescent="0.25">
      <c r="B281" s="141"/>
      <c r="C281">
        <v>242</v>
      </c>
      <c r="D281" s="56">
        <v>8545.1992819153711</v>
      </c>
      <c r="E281" s="56">
        <v>-5232.0496336741653</v>
      </c>
      <c r="F281"/>
      <c r="G281"/>
      <c r="H281"/>
      <c r="I281"/>
      <c r="J281"/>
      <c r="K281"/>
      <c r="L281" s="91"/>
      <c r="N281" s="90">
        <v>734</v>
      </c>
      <c r="O281" t="str">
        <f>_xlfn.XLOOKUP(N281,'Lease data'!$B$7:$B$616,'Lease data'!$E$7:$E$616)</f>
        <v>Y</v>
      </c>
      <c r="P281" t="str">
        <f>_xlfn.XLOOKUP(N281,'Lease data'!$B$7:$B$616,'Lease data'!$F$7:$F$616)</f>
        <v>Y</v>
      </c>
      <c r="Q281" t="str">
        <f>_xlfn.XLOOKUP(N281,'Lease data'!$B$7:$B$616,'Lease data'!$K$7:$K$616)</f>
        <v>High</v>
      </c>
      <c r="R281" s="189">
        <f>_xlfn.XLOOKUP(N281,'Lease data'!$B$7:$B$616,'Lease data'!$P$7:$P$616)</f>
        <v>23806.871738075984</v>
      </c>
      <c r="T281" s="90">
        <f t="shared" si="23"/>
        <v>0</v>
      </c>
      <c r="U281">
        <f t="shared" si="23"/>
        <v>0</v>
      </c>
      <c r="V281">
        <f t="shared" si="23"/>
        <v>1</v>
      </c>
      <c r="W281">
        <f t="shared" si="23"/>
        <v>0</v>
      </c>
      <c r="X281">
        <f t="shared" si="21"/>
        <v>1</v>
      </c>
      <c r="Y281" s="189">
        <f t="shared" si="22"/>
        <v>23806.871738075984</v>
      </c>
    </row>
    <row r="282" spans="2:25" x14ac:dyDescent="0.25">
      <c r="B282" s="141"/>
      <c r="C282">
        <v>243</v>
      </c>
      <c r="D282" s="56">
        <v>8545.1992819153711</v>
      </c>
      <c r="E282" s="56">
        <v>-2528.9202115636135</v>
      </c>
      <c r="F282"/>
      <c r="G282"/>
      <c r="H282"/>
      <c r="I282"/>
      <c r="J282"/>
      <c r="K282"/>
      <c r="L282" s="91"/>
      <c r="N282" s="90">
        <v>737</v>
      </c>
      <c r="O282" t="str">
        <f>_xlfn.XLOOKUP(N282,'Lease data'!$B$7:$B$616,'Lease data'!$E$7:$E$616)</f>
        <v>Y</v>
      </c>
      <c r="P282" t="str">
        <f>_xlfn.XLOOKUP(N282,'Lease data'!$B$7:$B$616,'Lease data'!$F$7:$F$616)</f>
        <v>N/A</v>
      </c>
      <c r="Q282" t="str">
        <f>_xlfn.XLOOKUP(N282,'Lease data'!$B$7:$B$616,'Lease data'!$K$7:$K$616)</f>
        <v>Low</v>
      </c>
      <c r="R282" s="189">
        <f>_xlfn.XLOOKUP(N282,'Lease data'!$B$7:$B$616,'Lease data'!$P$7:$P$616)</f>
        <v>10052.612061438964</v>
      </c>
      <c r="T282" s="90">
        <f t="shared" si="23"/>
        <v>1</v>
      </c>
      <c r="U282">
        <f t="shared" si="23"/>
        <v>0</v>
      </c>
      <c r="V282">
        <f t="shared" si="23"/>
        <v>0</v>
      </c>
      <c r="W282">
        <f t="shared" si="23"/>
        <v>0</v>
      </c>
      <c r="X282">
        <f t="shared" si="21"/>
        <v>0</v>
      </c>
      <c r="Y282" s="189">
        <f t="shared" si="22"/>
        <v>10052.612061438964</v>
      </c>
    </row>
    <row r="283" spans="2:25" x14ac:dyDescent="0.25">
      <c r="B283" s="141"/>
      <c r="C283">
        <v>244</v>
      </c>
      <c r="D283" s="56">
        <v>8545.1992819153711</v>
      </c>
      <c r="E283" s="56">
        <v>-3285.4590221751123</v>
      </c>
      <c r="F283"/>
      <c r="G283"/>
      <c r="H283"/>
      <c r="I283"/>
      <c r="J283"/>
      <c r="K283"/>
      <c r="L283" s="91"/>
      <c r="N283" s="90">
        <v>746</v>
      </c>
      <c r="O283" t="str">
        <f>_xlfn.XLOOKUP(N283,'Lease data'!$B$7:$B$616,'Lease data'!$E$7:$E$616)</f>
        <v>Y</v>
      </c>
      <c r="P283" t="str">
        <f>_xlfn.XLOOKUP(N283,'Lease data'!$B$7:$B$616,'Lease data'!$F$7:$F$616)</f>
        <v>Y</v>
      </c>
      <c r="Q283" t="str">
        <f>_xlfn.XLOOKUP(N283,'Lease data'!$B$7:$B$616,'Lease data'!$K$7:$K$616)</f>
        <v>Sydney</v>
      </c>
      <c r="R283" s="189">
        <f>_xlfn.XLOOKUP(N283,'Lease data'!$B$7:$B$616,'Lease data'!$P$7:$P$616)</f>
        <v>39017.000871839577</v>
      </c>
      <c r="T283" s="90">
        <f t="shared" si="23"/>
        <v>0</v>
      </c>
      <c r="U283">
        <f t="shared" si="23"/>
        <v>0</v>
      </c>
      <c r="V283">
        <f t="shared" si="23"/>
        <v>0</v>
      </c>
      <c r="W283">
        <f t="shared" si="23"/>
        <v>1</v>
      </c>
      <c r="X283">
        <f t="shared" si="21"/>
        <v>1</v>
      </c>
      <c r="Y283" s="189">
        <f t="shared" si="22"/>
        <v>39017.000871839577</v>
      </c>
    </row>
    <row r="284" spans="2:25" x14ac:dyDescent="0.25">
      <c r="B284" s="141"/>
      <c r="C284">
        <v>245</v>
      </c>
      <c r="D284" s="56">
        <v>17011.93950967709</v>
      </c>
      <c r="E284" s="56">
        <v>-1446.7548826989423</v>
      </c>
      <c r="F284"/>
      <c r="G284"/>
      <c r="H284"/>
      <c r="I284"/>
      <c r="J284"/>
      <c r="K284"/>
      <c r="L284" s="91"/>
      <c r="N284" s="90">
        <v>750</v>
      </c>
      <c r="O284" t="str">
        <f>_xlfn.XLOOKUP(N284,'Lease data'!$B$7:$B$616,'Lease data'!$E$7:$E$616)</f>
        <v>Y</v>
      </c>
      <c r="P284" t="str">
        <f>_xlfn.XLOOKUP(N284,'Lease data'!$B$7:$B$616,'Lease data'!$F$7:$F$616)</f>
        <v>N</v>
      </c>
      <c r="Q284" t="str">
        <f>_xlfn.XLOOKUP(N284,'Lease data'!$B$7:$B$616,'Lease data'!$K$7:$K$616)</f>
        <v>Low</v>
      </c>
      <c r="R284" s="189">
        <f>_xlfn.XLOOKUP(N284,'Lease data'!$B$7:$B$616,'Lease data'!$P$7:$P$616)</f>
        <v>6002.6155187445511</v>
      </c>
      <c r="T284" s="90">
        <f t="shared" si="23"/>
        <v>1</v>
      </c>
      <c r="U284">
        <f t="shared" si="23"/>
        <v>0</v>
      </c>
      <c r="V284">
        <f t="shared" si="23"/>
        <v>0</v>
      </c>
      <c r="W284">
        <f t="shared" si="23"/>
        <v>0</v>
      </c>
      <c r="X284">
        <f t="shared" si="21"/>
        <v>0</v>
      </c>
      <c r="Y284" s="189">
        <f t="shared" si="22"/>
        <v>6002.6155187445511</v>
      </c>
    </row>
    <row r="285" spans="2:25" x14ac:dyDescent="0.25">
      <c r="B285" s="141"/>
      <c r="C285">
        <v>246</v>
      </c>
      <c r="D285" s="56">
        <v>8545.1992819153711</v>
      </c>
      <c r="E285" s="56">
        <v>-7876.7199854329592</v>
      </c>
      <c r="F285"/>
      <c r="G285"/>
      <c r="H285"/>
      <c r="I285"/>
      <c r="J285"/>
      <c r="K285"/>
      <c r="L285" s="91"/>
      <c r="N285" s="90">
        <v>756</v>
      </c>
      <c r="O285" t="str">
        <f>_xlfn.XLOOKUP(N285,'Lease data'!$B$7:$B$616,'Lease data'!$E$7:$E$616)</f>
        <v>Y</v>
      </c>
      <c r="P285" t="str">
        <f>_xlfn.XLOOKUP(N285,'Lease data'!$B$7:$B$616,'Lease data'!$F$7:$F$616)</f>
        <v>N/A</v>
      </c>
      <c r="Q285" t="str">
        <f>_xlfn.XLOOKUP(N285,'Lease data'!$B$7:$B$616,'Lease data'!$K$7:$K$616)</f>
        <v>Low</v>
      </c>
      <c r="R285" s="189">
        <f>_xlfn.XLOOKUP(N285,'Lease data'!$B$7:$B$616,'Lease data'!$P$7:$P$616)</f>
        <v>13048.147537688441</v>
      </c>
      <c r="T285" s="90">
        <f t="shared" si="23"/>
        <v>1</v>
      </c>
      <c r="U285">
        <f t="shared" si="23"/>
        <v>0</v>
      </c>
      <c r="V285">
        <f t="shared" si="23"/>
        <v>0</v>
      </c>
      <c r="W285">
        <f t="shared" si="23"/>
        <v>0</v>
      </c>
      <c r="X285">
        <f t="shared" si="21"/>
        <v>0</v>
      </c>
      <c r="Y285" s="189">
        <f t="shared" si="22"/>
        <v>13048.147537688441</v>
      </c>
    </row>
    <row r="286" spans="2:25" x14ac:dyDescent="0.25">
      <c r="B286" s="141"/>
      <c r="C286">
        <v>247</v>
      </c>
      <c r="D286" s="56">
        <v>8545.1992819153711</v>
      </c>
      <c r="E286" s="56">
        <v>1704.4707756504195</v>
      </c>
      <c r="F286"/>
      <c r="G286"/>
      <c r="H286"/>
      <c r="I286"/>
      <c r="J286"/>
      <c r="K286"/>
      <c r="L286" s="91"/>
      <c r="N286" s="90">
        <v>757</v>
      </c>
      <c r="O286" t="str">
        <f>_xlfn.XLOOKUP(N286,'Lease data'!$B$7:$B$616,'Lease data'!$E$7:$E$616)</f>
        <v>Y</v>
      </c>
      <c r="P286" t="str">
        <f>_xlfn.XLOOKUP(N286,'Lease data'!$B$7:$B$616,'Lease data'!$F$7:$F$616)</f>
        <v>N</v>
      </c>
      <c r="Q286" t="str">
        <f>_xlfn.XLOOKUP(N286,'Lease data'!$B$7:$B$616,'Lease data'!$K$7:$K$616)</f>
        <v>Low</v>
      </c>
      <c r="R286" s="189">
        <f>_xlfn.XLOOKUP(N286,'Lease data'!$B$7:$B$616,'Lease data'!$P$7:$P$616)</f>
        <v>5353.8102643856919</v>
      </c>
      <c r="T286" s="90">
        <f t="shared" si="23"/>
        <v>1</v>
      </c>
      <c r="U286">
        <f t="shared" si="23"/>
        <v>0</v>
      </c>
      <c r="V286">
        <f t="shared" si="23"/>
        <v>0</v>
      </c>
      <c r="W286">
        <f t="shared" si="23"/>
        <v>0</v>
      </c>
      <c r="X286">
        <f t="shared" si="21"/>
        <v>0</v>
      </c>
      <c r="Y286" s="189">
        <f t="shared" si="22"/>
        <v>5353.8102643856919</v>
      </c>
    </row>
    <row r="287" spans="2:25" x14ac:dyDescent="0.25">
      <c r="B287" s="141"/>
      <c r="C287">
        <v>248</v>
      </c>
      <c r="D287" s="56">
        <v>8545.1992819153711</v>
      </c>
      <c r="E287" s="56">
        <v>-7876.7199854329592</v>
      </c>
      <c r="F287"/>
      <c r="G287"/>
      <c r="H287"/>
      <c r="I287"/>
      <c r="J287"/>
      <c r="K287"/>
      <c r="L287" s="91"/>
      <c r="N287" s="90">
        <v>758</v>
      </c>
      <c r="O287" t="str">
        <f>_xlfn.XLOOKUP(N287,'Lease data'!$B$7:$B$616,'Lease data'!$E$7:$E$616)</f>
        <v>Y</v>
      </c>
      <c r="P287" t="str">
        <f>_xlfn.XLOOKUP(N287,'Lease data'!$B$7:$B$616,'Lease data'!$F$7:$F$616)</f>
        <v>N/A</v>
      </c>
      <c r="Q287" t="str">
        <f>_xlfn.XLOOKUP(N287,'Lease data'!$B$7:$B$616,'Lease data'!$K$7:$K$616)</f>
        <v>Medium</v>
      </c>
      <c r="R287" s="189">
        <f>_xlfn.XLOOKUP(N287,'Lease data'!$B$7:$B$616,'Lease data'!$P$7:$P$616)</f>
        <v>13280.53492512479</v>
      </c>
      <c r="T287" s="90">
        <f t="shared" si="23"/>
        <v>0</v>
      </c>
      <c r="U287">
        <f t="shared" si="23"/>
        <v>1</v>
      </c>
      <c r="V287">
        <f t="shared" si="23"/>
        <v>0</v>
      </c>
      <c r="W287">
        <f t="shared" si="23"/>
        <v>0</v>
      </c>
      <c r="X287">
        <f t="shared" si="21"/>
        <v>0</v>
      </c>
      <c r="Y287" s="189">
        <f t="shared" si="22"/>
        <v>13280.53492512479</v>
      </c>
    </row>
    <row r="288" spans="2:25" x14ac:dyDescent="0.25">
      <c r="B288" s="141"/>
      <c r="C288">
        <v>249</v>
      </c>
      <c r="D288" s="56">
        <v>8545.1992819153711</v>
      </c>
      <c r="E288" s="56">
        <v>3220.4404612353155</v>
      </c>
      <c r="F288"/>
      <c r="G288"/>
      <c r="H288"/>
      <c r="I288"/>
      <c r="J288"/>
      <c r="K288"/>
      <c r="L288" s="91"/>
      <c r="N288" s="90">
        <v>759</v>
      </c>
      <c r="O288" t="str">
        <f>_xlfn.XLOOKUP(N288,'Lease data'!$B$7:$B$616,'Lease data'!$E$7:$E$616)</f>
        <v>Y</v>
      </c>
      <c r="P288" t="str">
        <f>_xlfn.XLOOKUP(N288,'Lease data'!$B$7:$B$616,'Lease data'!$F$7:$F$616)</f>
        <v>N</v>
      </c>
      <c r="Q288" t="str">
        <f>_xlfn.XLOOKUP(N288,'Lease data'!$B$7:$B$616,'Lease data'!$K$7:$K$616)</f>
        <v>Low</v>
      </c>
      <c r="R288" s="189">
        <f>_xlfn.XLOOKUP(N288,'Lease data'!$B$7:$B$616,'Lease data'!$P$7:$P$616)</f>
        <v>7974.5048334124431</v>
      </c>
      <c r="T288" s="90">
        <f t="shared" si="23"/>
        <v>1</v>
      </c>
      <c r="U288">
        <f t="shared" si="23"/>
        <v>0</v>
      </c>
      <c r="V288">
        <f t="shared" si="23"/>
        <v>0</v>
      </c>
      <c r="W288">
        <f t="shared" si="23"/>
        <v>0</v>
      </c>
      <c r="X288">
        <f t="shared" si="21"/>
        <v>0</v>
      </c>
      <c r="Y288" s="189">
        <f t="shared" si="22"/>
        <v>7974.5048334124431</v>
      </c>
    </row>
    <row r="289" spans="2:25" x14ac:dyDescent="0.25">
      <c r="B289" s="141"/>
      <c r="C289">
        <v>250</v>
      </c>
      <c r="D289" s="56">
        <v>8545.1992819153711</v>
      </c>
      <c r="E289" s="56">
        <v>-5871.2936286490394</v>
      </c>
      <c r="F289"/>
      <c r="G289"/>
      <c r="H289"/>
      <c r="I289"/>
      <c r="J289"/>
      <c r="K289"/>
      <c r="L289" s="91"/>
      <c r="N289" s="90">
        <v>762</v>
      </c>
      <c r="O289" t="str">
        <f>_xlfn.XLOOKUP(N289,'Lease data'!$B$7:$B$616,'Lease data'!$E$7:$E$616)</f>
        <v>Y</v>
      </c>
      <c r="P289" t="str">
        <f>_xlfn.XLOOKUP(N289,'Lease data'!$B$7:$B$616,'Lease data'!$F$7:$F$616)</f>
        <v>N/A</v>
      </c>
      <c r="Q289" t="str">
        <f>_xlfn.XLOOKUP(N289,'Lease data'!$B$7:$B$616,'Lease data'!$K$7:$K$616)</f>
        <v>Low</v>
      </c>
      <c r="R289" s="189">
        <f>_xlfn.XLOOKUP(N289,'Lease data'!$B$7:$B$616,'Lease data'!$P$7:$P$616)</f>
        <v>1840.9090909090905</v>
      </c>
      <c r="T289" s="90">
        <f t="shared" si="23"/>
        <v>1</v>
      </c>
      <c r="U289">
        <f t="shared" si="23"/>
        <v>0</v>
      </c>
      <c r="V289">
        <f t="shared" si="23"/>
        <v>0</v>
      </c>
      <c r="W289">
        <f t="shared" si="23"/>
        <v>0</v>
      </c>
      <c r="X289">
        <f t="shared" si="21"/>
        <v>0</v>
      </c>
      <c r="Y289" s="189">
        <f t="shared" si="22"/>
        <v>1840.9090909090905</v>
      </c>
    </row>
    <row r="290" spans="2:25" x14ac:dyDescent="0.25">
      <c r="B290" s="141"/>
      <c r="C290">
        <v>251</v>
      </c>
      <c r="D290" s="56">
        <v>8545.1992819153711</v>
      </c>
      <c r="E290" s="56">
        <v>-3096.0158648299439</v>
      </c>
      <c r="F290"/>
      <c r="G290"/>
      <c r="H290"/>
      <c r="I290"/>
      <c r="J290"/>
      <c r="K290"/>
      <c r="L290" s="91"/>
      <c r="N290" s="90">
        <v>768</v>
      </c>
      <c r="O290" t="str">
        <f>_xlfn.XLOOKUP(N290,'Lease data'!$B$7:$B$616,'Lease data'!$E$7:$E$616)</f>
        <v>Y</v>
      </c>
      <c r="P290" t="str">
        <f>_xlfn.XLOOKUP(N290,'Lease data'!$B$7:$B$616,'Lease data'!$F$7:$F$616)</f>
        <v>N</v>
      </c>
      <c r="Q290" t="str">
        <f>_xlfn.XLOOKUP(N290,'Lease data'!$B$7:$B$616,'Lease data'!$K$7:$K$616)</f>
        <v>Low</v>
      </c>
      <c r="R290" s="189">
        <f>_xlfn.XLOOKUP(N290,'Lease data'!$B$7:$B$616,'Lease data'!$P$7:$P$616)</f>
        <v>9930.4507231726293</v>
      </c>
      <c r="T290" s="90">
        <f t="shared" si="23"/>
        <v>1</v>
      </c>
      <c r="U290">
        <f t="shared" si="23"/>
        <v>0</v>
      </c>
      <c r="V290">
        <f t="shared" si="23"/>
        <v>0</v>
      </c>
      <c r="W290">
        <f t="shared" si="23"/>
        <v>0</v>
      </c>
      <c r="X290">
        <f t="shared" si="21"/>
        <v>0</v>
      </c>
      <c r="Y290" s="189">
        <f t="shared" si="22"/>
        <v>9930.4507231726293</v>
      </c>
    </row>
    <row r="291" spans="2:25" x14ac:dyDescent="0.25">
      <c r="B291" s="141"/>
      <c r="C291">
        <v>252</v>
      </c>
      <c r="D291" s="56">
        <v>8545.1992819153711</v>
      </c>
      <c r="E291" s="56">
        <v>-2979.3140757714755</v>
      </c>
      <c r="F291"/>
      <c r="G291"/>
      <c r="H291"/>
      <c r="I291"/>
      <c r="J291"/>
      <c r="K291"/>
      <c r="L291" s="91"/>
      <c r="N291" s="90">
        <v>773</v>
      </c>
      <c r="O291" t="str">
        <f>_xlfn.XLOOKUP(N291,'Lease data'!$B$7:$B$616,'Lease data'!$E$7:$E$616)</f>
        <v>Y</v>
      </c>
      <c r="P291" t="str">
        <f>_xlfn.XLOOKUP(N291,'Lease data'!$B$7:$B$616,'Lease data'!$F$7:$F$616)</f>
        <v>Y</v>
      </c>
      <c r="Q291" t="str">
        <f>_xlfn.XLOOKUP(N291,'Lease data'!$B$7:$B$616,'Lease data'!$K$7:$K$616)</f>
        <v>Sydney</v>
      </c>
      <c r="R291" s="189">
        <f>_xlfn.XLOOKUP(N291,'Lease data'!$B$7:$B$616,'Lease data'!$P$7:$P$616)</f>
        <v>45823.627287853575</v>
      </c>
      <c r="T291" s="90">
        <f t="shared" si="23"/>
        <v>0</v>
      </c>
      <c r="U291">
        <f t="shared" si="23"/>
        <v>0</v>
      </c>
      <c r="V291">
        <f t="shared" si="23"/>
        <v>0</v>
      </c>
      <c r="W291">
        <f t="shared" si="23"/>
        <v>1</v>
      </c>
      <c r="X291">
        <f t="shared" si="21"/>
        <v>1</v>
      </c>
      <c r="Y291" s="189">
        <f t="shared" si="22"/>
        <v>45823.627287853575</v>
      </c>
    </row>
    <row r="292" spans="2:25" x14ac:dyDescent="0.25">
      <c r="B292" s="141"/>
      <c r="C292">
        <v>253</v>
      </c>
      <c r="D292" s="56">
        <v>8545.1992819153711</v>
      </c>
      <c r="E292" s="56">
        <v>-7344.6761781664609</v>
      </c>
      <c r="F292"/>
      <c r="G292"/>
      <c r="H292"/>
      <c r="I292"/>
      <c r="J292"/>
      <c r="K292"/>
      <c r="L292" s="91"/>
      <c r="N292" s="90">
        <v>776</v>
      </c>
      <c r="O292" t="str">
        <f>_xlfn.XLOOKUP(N292,'Lease data'!$B$7:$B$616,'Lease data'!$E$7:$E$616)</f>
        <v>Y</v>
      </c>
      <c r="P292" t="str">
        <f>_xlfn.XLOOKUP(N292,'Lease data'!$B$7:$B$616,'Lease data'!$F$7:$F$616)</f>
        <v>N</v>
      </c>
      <c r="Q292" t="str">
        <f>_xlfn.XLOOKUP(N292,'Lease data'!$B$7:$B$616,'Lease data'!$K$7:$K$616)</f>
        <v>Sydney</v>
      </c>
      <c r="R292" s="189">
        <f>_xlfn.XLOOKUP(N292,'Lease data'!$B$7:$B$616,'Lease data'!$P$7:$P$616)</f>
        <v>40898.420865671636</v>
      </c>
      <c r="T292" s="90">
        <f t="shared" si="23"/>
        <v>0</v>
      </c>
      <c r="U292">
        <f t="shared" si="23"/>
        <v>0</v>
      </c>
      <c r="V292">
        <f t="shared" si="23"/>
        <v>0</v>
      </c>
      <c r="W292">
        <f t="shared" si="23"/>
        <v>1</v>
      </c>
      <c r="X292">
        <f t="shared" si="21"/>
        <v>0</v>
      </c>
      <c r="Y292" s="189">
        <f t="shared" si="22"/>
        <v>40898.420865671636</v>
      </c>
    </row>
    <row r="293" spans="2:25" x14ac:dyDescent="0.25">
      <c r="B293" s="141"/>
      <c r="C293">
        <v>254</v>
      </c>
      <c r="D293" s="56">
        <v>8545.1992819153711</v>
      </c>
      <c r="E293" s="56">
        <v>-5503.2257914882739</v>
      </c>
      <c r="F293"/>
      <c r="G293"/>
      <c r="H293"/>
      <c r="I293"/>
      <c r="J293"/>
      <c r="K293"/>
      <c r="L293" s="91"/>
      <c r="N293" s="90">
        <v>780</v>
      </c>
      <c r="O293" t="str">
        <f>_xlfn.XLOOKUP(N293,'Lease data'!$B$7:$B$616,'Lease data'!$E$7:$E$616)</f>
        <v>Y</v>
      </c>
      <c r="P293" t="str">
        <f>_xlfn.XLOOKUP(N293,'Lease data'!$B$7:$B$616,'Lease data'!$F$7:$F$616)</f>
        <v>Y</v>
      </c>
      <c r="Q293" t="str">
        <f>_xlfn.XLOOKUP(N293,'Lease data'!$B$7:$B$616,'Lease data'!$K$7:$K$616)</f>
        <v>High</v>
      </c>
      <c r="R293" s="189">
        <f>_xlfn.XLOOKUP(N293,'Lease data'!$B$7:$B$616,'Lease data'!$P$7:$P$616)</f>
        <v>38019.180521945455</v>
      </c>
      <c r="T293" s="90">
        <f t="shared" si="23"/>
        <v>0</v>
      </c>
      <c r="U293">
        <f t="shared" si="23"/>
        <v>0</v>
      </c>
      <c r="V293">
        <f t="shared" si="23"/>
        <v>1</v>
      </c>
      <c r="W293">
        <f t="shared" si="23"/>
        <v>0</v>
      </c>
      <c r="X293">
        <f t="shared" si="21"/>
        <v>1</v>
      </c>
      <c r="Y293" s="189">
        <f t="shared" si="22"/>
        <v>38019.180521945455</v>
      </c>
    </row>
    <row r="294" spans="2:25" x14ac:dyDescent="0.25">
      <c r="B294" s="141"/>
      <c r="C294">
        <v>255</v>
      </c>
      <c r="D294" s="56">
        <v>8545.1992819153711</v>
      </c>
      <c r="E294" s="56">
        <v>-5363.9250586224625</v>
      </c>
      <c r="F294"/>
      <c r="G294"/>
      <c r="H294"/>
      <c r="I294"/>
      <c r="J294"/>
      <c r="K294"/>
      <c r="L294" s="91"/>
      <c r="N294" s="90">
        <v>781</v>
      </c>
      <c r="O294" t="str">
        <f>_xlfn.XLOOKUP(N294,'Lease data'!$B$7:$B$616,'Lease data'!$E$7:$E$616)</f>
        <v>Y</v>
      </c>
      <c r="P294" t="str">
        <f>_xlfn.XLOOKUP(N294,'Lease data'!$B$7:$B$616,'Lease data'!$F$7:$F$616)</f>
        <v>Y</v>
      </c>
      <c r="Q294" t="str">
        <f>_xlfn.XLOOKUP(N294,'Lease data'!$B$7:$B$616,'Lease data'!$K$7:$K$616)</f>
        <v>High</v>
      </c>
      <c r="R294" s="189">
        <f>_xlfn.XLOOKUP(N294,'Lease data'!$B$7:$B$616,'Lease data'!$P$7:$P$616)</f>
        <v>20552.238805970148</v>
      </c>
      <c r="T294" s="90">
        <f t="shared" ref="T294:W313" si="24">IF($Q294=T$13,1,0)</f>
        <v>0</v>
      </c>
      <c r="U294">
        <f t="shared" si="24"/>
        <v>0</v>
      </c>
      <c r="V294">
        <f t="shared" si="24"/>
        <v>1</v>
      </c>
      <c r="W294">
        <f t="shared" si="24"/>
        <v>0</v>
      </c>
      <c r="X294">
        <f t="shared" si="21"/>
        <v>1</v>
      </c>
      <c r="Y294" s="189">
        <f t="shared" si="22"/>
        <v>20552.238805970148</v>
      </c>
    </row>
    <row r="295" spans="2:25" x14ac:dyDescent="0.25">
      <c r="B295" s="141"/>
      <c r="C295">
        <v>256</v>
      </c>
      <c r="D295" s="56">
        <v>40160.632819127772</v>
      </c>
      <c r="E295" s="56">
        <v>-7435.3992852294723</v>
      </c>
      <c r="F295"/>
      <c r="G295"/>
      <c r="H295"/>
      <c r="I295"/>
      <c r="J295"/>
      <c r="K295"/>
      <c r="L295" s="91"/>
      <c r="N295" s="90">
        <v>782</v>
      </c>
      <c r="O295" t="str">
        <f>_xlfn.XLOOKUP(N295,'Lease data'!$B$7:$B$616,'Lease data'!$E$7:$E$616)</f>
        <v>Y</v>
      </c>
      <c r="P295" t="str">
        <f>_xlfn.XLOOKUP(N295,'Lease data'!$B$7:$B$616,'Lease data'!$F$7:$F$616)</f>
        <v>Y</v>
      </c>
      <c r="Q295" t="str">
        <f>_xlfn.XLOOKUP(N295,'Lease data'!$B$7:$B$616,'Lease data'!$K$7:$K$616)</f>
        <v>Sydney</v>
      </c>
      <c r="R295" s="189">
        <f>_xlfn.XLOOKUP(N295,'Lease data'!$B$7:$B$616,'Lease data'!$P$7:$P$616)</f>
        <v>38310.883104546723</v>
      </c>
      <c r="T295" s="90">
        <f t="shared" si="24"/>
        <v>0</v>
      </c>
      <c r="U295">
        <f t="shared" si="24"/>
        <v>0</v>
      </c>
      <c r="V295">
        <f t="shared" si="24"/>
        <v>0</v>
      </c>
      <c r="W295">
        <f t="shared" si="24"/>
        <v>1</v>
      </c>
      <c r="X295">
        <f t="shared" si="21"/>
        <v>1</v>
      </c>
      <c r="Y295" s="189">
        <f t="shared" si="22"/>
        <v>38310.883104546723</v>
      </c>
    </row>
    <row r="296" spans="2:25" x14ac:dyDescent="0.25">
      <c r="B296" s="141"/>
      <c r="C296">
        <v>257</v>
      </c>
      <c r="D296" s="56">
        <v>36339.65836985498</v>
      </c>
      <c r="E296" s="56">
        <v>-18809.82732786431</v>
      </c>
      <c r="F296"/>
      <c r="G296"/>
      <c r="H296"/>
      <c r="I296"/>
      <c r="J296"/>
      <c r="K296"/>
      <c r="L296" s="91"/>
      <c r="N296" s="90">
        <v>783</v>
      </c>
      <c r="O296" t="str">
        <f>_xlfn.XLOOKUP(N296,'Lease data'!$B$7:$B$616,'Lease data'!$E$7:$E$616)</f>
        <v>Y</v>
      </c>
      <c r="P296" t="str">
        <f>_xlfn.XLOOKUP(N296,'Lease data'!$B$7:$B$616,'Lease data'!$F$7:$F$616)</f>
        <v>Y</v>
      </c>
      <c r="Q296" t="str">
        <f>_xlfn.XLOOKUP(N296,'Lease data'!$B$7:$B$616,'Lease data'!$K$7:$K$616)</f>
        <v>Sydney</v>
      </c>
      <c r="R296" s="189">
        <f>_xlfn.XLOOKUP(N296,'Lease data'!$B$7:$B$616,'Lease data'!$P$7:$P$616)</f>
        <v>26611.554688763132</v>
      </c>
      <c r="T296" s="90">
        <f t="shared" si="24"/>
        <v>0</v>
      </c>
      <c r="U296">
        <f t="shared" si="24"/>
        <v>0</v>
      </c>
      <c r="V296">
        <f t="shared" si="24"/>
        <v>0</v>
      </c>
      <c r="W296">
        <f t="shared" si="24"/>
        <v>1</v>
      </c>
      <c r="X296">
        <f t="shared" si="21"/>
        <v>1</v>
      </c>
      <c r="Y296" s="189">
        <f t="shared" si="22"/>
        <v>26611.554688763132</v>
      </c>
    </row>
    <row r="297" spans="2:25" x14ac:dyDescent="0.25">
      <c r="B297" s="141"/>
      <c r="C297">
        <v>258</v>
      </c>
      <c r="D297" s="56">
        <v>8545.1992819153711</v>
      </c>
      <c r="E297" s="56">
        <v>-5229.558578397784</v>
      </c>
      <c r="F297"/>
      <c r="G297"/>
      <c r="H297"/>
      <c r="I297"/>
      <c r="J297"/>
      <c r="K297"/>
      <c r="L297" s="91"/>
      <c r="N297" s="90">
        <v>784</v>
      </c>
      <c r="O297" t="str">
        <f>_xlfn.XLOOKUP(N297,'Lease data'!$B$7:$B$616,'Lease data'!$E$7:$E$616)</f>
        <v>Y</v>
      </c>
      <c r="P297" t="str">
        <f>_xlfn.XLOOKUP(N297,'Lease data'!$B$7:$B$616,'Lease data'!$F$7:$F$616)</f>
        <v>Y</v>
      </c>
      <c r="Q297" t="str">
        <f>_xlfn.XLOOKUP(N297,'Lease data'!$B$7:$B$616,'Lease data'!$K$7:$K$616)</f>
        <v>Sydney</v>
      </c>
      <c r="R297" s="189">
        <f>_xlfn.XLOOKUP(N297,'Lease data'!$B$7:$B$616,'Lease data'!$P$7:$P$616)</f>
        <v>25781.268844221104</v>
      </c>
      <c r="T297" s="90">
        <f t="shared" si="24"/>
        <v>0</v>
      </c>
      <c r="U297">
        <f t="shared" si="24"/>
        <v>0</v>
      </c>
      <c r="V297">
        <f t="shared" si="24"/>
        <v>0</v>
      </c>
      <c r="W297">
        <f t="shared" si="24"/>
        <v>1</v>
      </c>
      <c r="X297">
        <f t="shared" si="21"/>
        <v>1</v>
      </c>
      <c r="Y297" s="189">
        <f t="shared" si="22"/>
        <v>25781.268844221104</v>
      </c>
    </row>
    <row r="298" spans="2:25" x14ac:dyDescent="0.25">
      <c r="B298" s="141"/>
      <c r="C298">
        <v>259</v>
      </c>
      <c r="D298" s="56">
        <v>8545.1992819153711</v>
      </c>
      <c r="E298" s="56">
        <v>13538.013725244535</v>
      </c>
      <c r="F298"/>
      <c r="G298"/>
      <c r="H298"/>
      <c r="I298"/>
      <c r="J298"/>
      <c r="K298"/>
      <c r="L298" s="91"/>
      <c r="N298" s="90">
        <v>785</v>
      </c>
      <c r="O298" t="str">
        <f>_xlfn.XLOOKUP(N298,'Lease data'!$B$7:$B$616,'Lease data'!$E$7:$E$616)</f>
        <v>Y</v>
      </c>
      <c r="P298" t="str">
        <f>_xlfn.XLOOKUP(N298,'Lease data'!$B$7:$B$616,'Lease data'!$F$7:$F$616)</f>
        <v>Y</v>
      </c>
      <c r="Q298" t="str">
        <f>_xlfn.XLOOKUP(N298,'Lease data'!$B$7:$B$616,'Lease data'!$K$7:$K$616)</f>
        <v>Sydney</v>
      </c>
      <c r="R298" s="189">
        <f>_xlfn.XLOOKUP(N298,'Lease data'!$B$7:$B$616,'Lease data'!$P$7:$P$616)</f>
        <v>34566.033668885189</v>
      </c>
      <c r="T298" s="90">
        <f t="shared" si="24"/>
        <v>0</v>
      </c>
      <c r="U298">
        <f t="shared" si="24"/>
        <v>0</v>
      </c>
      <c r="V298">
        <f t="shared" si="24"/>
        <v>0</v>
      </c>
      <c r="W298">
        <f t="shared" si="24"/>
        <v>1</v>
      </c>
      <c r="X298">
        <f t="shared" si="21"/>
        <v>1</v>
      </c>
      <c r="Y298" s="189">
        <f t="shared" si="22"/>
        <v>34566.033668885189</v>
      </c>
    </row>
    <row r="299" spans="2:25" x14ac:dyDescent="0.25">
      <c r="B299" s="141"/>
      <c r="C299">
        <v>260</v>
      </c>
      <c r="D299" s="56">
        <v>30156.366010177902</v>
      </c>
      <c r="E299" s="56">
        <v>13520.141147625065</v>
      </c>
      <c r="F299"/>
      <c r="G299"/>
      <c r="H299"/>
      <c r="I299"/>
      <c r="J299"/>
      <c r="K299"/>
      <c r="L299" s="91"/>
      <c r="N299" s="90">
        <v>786</v>
      </c>
      <c r="O299" t="str">
        <f>_xlfn.XLOOKUP(N299,'Lease data'!$B$7:$B$616,'Lease data'!$E$7:$E$616)</f>
        <v>Y</v>
      </c>
      <c r="P299" t="str">
        <f>_xlfn.XLOOKUP(N299,'Lease data'!$B$7:$B$616,'Lease data'!$F$7:$F$616)</f>
        <v>Y</v>
      </c>
      <c r="Q299" t="str">
        <f>_xlfn.XLOOKUP(N299,'Lease data'!$B$7:$B$616,'Lease data'!$K$7:$K$616)</f>
        <v>Sydney</v>
      </c>
      <c r="R299" s="189">
        <f>_xlfn.XLOOKUP(N299,'Lease data'!$B$7:$B$616,'Lease data'!$P$7:$P$616)</f>
        <v>39448.051948051943</v>
      </c>
      <c r="T299" s="90">
        <f t="shared" si="24"/>
        <v>0</v>
      </c>
      <c r="U299">
        <f t="shared" si="24"/>
        <v>0</v>
      </c>
      <c r="V299">
        <f t="shared" si="24"/>
        <v>0</v>
      </c>
      <c r="W299">
        <f t="shared" si="24"/>
        <v>1</v>
      </c>
      <c r="X299">
        <f t="shared" si="21"/>
        <v>1</v>
      </c>
      <c r="Y299" s="189">
        <f t="shared" si="22"/>
        <v>39448.051948051943</v>
      </c>
    </row>
    <row r="300" spans="2:25" x14ac:dyDescent="0.25">
      <c r="B300" s="141"/>
      <c r="C300">
        <v>261</v>
      </c>
      <c r="D300" s="56">
        <v>8545.1992819153711</v>
      </c>
      <c r="E300" s="56">
        <v>-2386.881819352976</v>
      </c>
      <c r="F300"/>
      <c r="G300"/>
      <c r="H300"/>
      <c r="I300"/>
      <c r="J300"/>
      <c r="K300"/>
      <c r="L300" s="91"/>
      <c r="N300" s="90">
        <v>787</v>
      </c>
      <c r="O300" t="str">
        <f>_xlfn.XLOOKUP(N300,'Lease data'!$B$7:$B$616,'Lease data'!$E$7:$E$616)</f>
        <v>Y</v>
      </c>
      <c r="P300" t="str">
        <f>_xlfn.XLOOKUP(N300,'Lease data'!$B$7:$B$616,'Lease data'!$F$7:$F$616)</f>
        <v>N/A</v>
      </c>
      <c r="Q300" t="str">
        <f>_xlfn.XLOOKUP(N300,'Lease data'!$B$7:$B$616,'Lease data'!$K$7:$K$616)</f>
        <v>Sydney</v>
      </c>
      <c r="R300" s="189">
        <f>_xlfn.XLOOKUP(N300,'Lease data'!$B$7:$B$616,'Lease data'!$P$7:$P$616)</f>
        <v>6228.207236842105</v>
      </c>
      <c r="T300" s="90">
        <f t="shared" si="24"/>
        <v>0</v>
      </c>
      <c r="U300">
        <f t="shared" si="24"/>
        <v>0</v>
      </c>
      <c r="V300">
        <f t="shared" si="24"/>
        <v>0</v>
      </c>
      <c r="W300">
        <f t="shared" si="24"/>
        <v>1</v>
      </c>
      <c r="X300">
        <f t="shared" si="21"/>
        <v>0</v>
      </c>
      <c r="Y300" s="189">
        <f t="shared" si="22"/>
        <v>6228.207236842105</v>
      </c>
    </row>
    <row r="301" spans="2:25" x14ac:dyDescent="0.25">
      <c r="B301" s="141"/>
      <c r="C301">
        <v>262</v>
      </c>
      <c r="D301" s="56">
        <v>17011.93950967709</v>
      </c>
      <c r="E301" s="56">
        <v>-13115.819865376363</v>
      </c>
      <c r="F301"/>
      <c r="G301"/>
      <c r="H301"/>
      <c r="I301"/>
      <c r="J301"/>
      <c r="K301"/>
      <c r="L301" s="91"/>
      <c r="N301" s="90">
        <v>790</v>
      </c>
      <c r="O301" t="str">
        <f>_xlfn.XLOOKUP(N301,'Lease data'!$B$7:$B$616,'Lease data'!$E$7:$E$616)</f>
        <v>Y</v>
      </c>
      <c r="P301" t="str">
        <f>_xlfn.XLOOKUP(N301,'Lease data'!$B$7:$B$616,'Lease data'!$F$7:$F$616)</f>
        <v>Y</v>
      </c>
      <c r="Q301" t="str">
        <f>_xlfn.XLOOKUP(N301,'Lease data'!$B$7:$B$616,'Lease data'!$K$7:$K$616)</f>
        <v>High</v>
      </c>
      <c r="R301" s="189">
        <f>_xlfn.XLOOKUP(N301,'Lease data'!$B$7:$B$616,'Lease data'!$P$7:$P$616)</f>
        <v>9003.9232781168266</v>
      </c>
      <c r="T301" s="90">
        <f t="shared" si="24"/>
        <v>0</v>
      </c>
      <c r="U301">
        <f t="shared" si="24"/>
        <v>0</v>
      </c>
      <c r="V301">
        <f t="shared" si="24"/>
        <v>1</v>
      </c>
      <c r="W301">
        <f t="shared" si="24"/>
        <v>0</v>
      </c>
      <c r="X301">
        <f t="shared" si="21"/>
        <v>1</v>
      </c>
      <c r="Y301" s="189">
        <f t="shared" si="22"/>
        <v>9003.9232781168266</v>
      </c>
    </row>
    <row r="302" spans="2:25" x14ac:dyDescent="0.25">
      <c r="B302" s="141"/>
      <c r="C302">
        <v>263</v>
      </c>
      <c r="D302" s="56">
        <v>30156.366010177902</v>
      </c>
      <c r="E302" s="56">
        <v>10555.405299753606</v>
      </c>
      <c r="F302"/>
      <c r="G302"/>
      <c r="H302"/>
      <c r="I302"/>
      <c r="J302"/>
      <c r="K302"/>
      <c r="L302" s="91"/>
      <c r="N302" s="90">
        <v>793</v>
      </c>
      <c r="O302" t="str">
        <f>_xlfn.XLOOKUP(N302,'Lease data'!$B$7:$B$616,'Lease data'!$E$7:$E$616)</f>
        <v>Y</v>
      </c>
      <c r="P302" t="str">
        <f>_xlfn.XLOOKUP(N302,'Lease data'!$B$7:$B$616,'Lease data'!$F$7:$F$616)</f>
        <v>Y</v>
      </c>
      <c r="Q302" t="str">
        <f>_xlfn.XLOOKUP(N302,'Lease data'!$B$7:$B$616,'Lease data'!$K$7:$K$616)</f>
        <v>Sydney</v>
      </c>
      <c r="R302" s="189">
        <f>_xlfn.XLOOKUP(N302,'Lease data'!$B$7:$B$616,'Lease data'!$P$7:$P$616)</f>
        <v>57947.325894988062</v>
      </c>
      <c r="T302" s="90">
        <f t="shared" si="24"/>
        <v>0</v>
      </c>
      <c r="U302">
        <f t="shared" si="24"/>
        <v>0</v>
      </c>
      <c r="V302">
        <f t="shared" si="24"/>
        <v>0</v>
      </c>
      <c r="W302">
        <f t="shared" si="24"/>
        <v>1</v>
      </c>
      <c r="X302">
        <f t="shared" si="21"/>
        <v>1</v>
      </c>
      <c r="Y302" s="189">
        <f t="shared" si="22"/>
        <v>57947.325894988062</v>
      </c>
    </row>
    <row r="303" spans="2:25" x14ac:dyDescent="0.25">
      <c r="B303" s="141"/>
      <c r="C303">
        <v>264</v>
      </c>
      <c r="D303" s="56">
        <v>8545.1992819153711</v>
      </c>
      <c r="E303" s="56">
        <v>-7876.7199854329592</v>
      </c>
      <c r="F303"/>
      <c r="G303"/>
      <c r="H303"/>
      <c r="I303"/>
      <c r="J303"/>
      <c r="K303"/>
      <c r="L303" s="91"/>
      <c r="N303" s="90">
        <v>800</v>
      </c>
      <c r="O303" t="str">
        <f>_xlfn.XLOOKUP(N303,'Lease data'!$B$7:$B$616,'Lease data'!$E$7:$E$616)</f>
        <v>Y</v>
      </c>
      <c r="P303" t="str">
        <f>_xlfn.XLOOKUP(N303,'Lease data'!$B$7:$B$616,'Lease data'!$F$7:$F$616)</f>
        <v>Y</v>
      </c>
      <c r="Q303" t="str">
        <f>_xlfn.XLOOKUP(N303,'Lease data'!$B$7:$B$616,'Lease data'!$K$7:$K$616)</f>
        <v>Medium</v>
      </c>
      <c r="R303" s="189">
        <f>_xlfn.XLOOKUP(N303,'Lease data'!$B$7:$B$616,'Lease data'!$P$7:$P$616)</f>
        <v>23524.224559322032</v>
      </c>
      <c r="T303" s="90">
        <f t="shared" si="24"/>
        <v>0</v>
      </c>
      <c r="U303">
        <f t="shared" si="24"/>
        <v>1</v>
      </c>
      <c r="V303">
        <f t="shared" si="24"/>
        <v>0</v>
      </c>
      <c r="W303">
        <f t="shared" si="24"/>
        <v>0</v>
      </c>
      <c r="X303">
        <f t="shared" si="21"/>
        <v>1</v>
      </c>
      <c r="Y303" s="189">
        <f t="shared" si="22"/>
        <v>23524.224559322032</v>
      </c>
    </row>
    <row r="304" spans="2:25" x14ac:dyDescent="0.25">
      <c r="B304" s="141"/>
      <c r="C304">
        <v>265</v>
      </c>
      <c r="D304" s="56">
        <v>8545.1992819153711</v>
      </c>
      <c r="E304" s="56">
        <v>4735.3356432094188</v>
      </c>
      <c r="F304"/>
      <c r="G304"/>
      <c r="H304"/>
      <c r="I304"/>
      <c r="J304"/>
      <c r="K304"/>
      <c r="L304" s="91"/>
      <c r="N304" s="90">
        <v>801</v>
      </c>
      <c r="O304" t="str">
        <f>_xlfn.XLOOKUP(N304,'Lease data'!$B$7:$B$616,'Lease data'!$E$7:$E$616)</f>
        <v>Y</v>
      </c>
      <c r="P304" t="str">
        <f>_xlfn.XLOOKUP(N304,'Lease data'!$B$7:$B$616,'Lease data'!$F$7:$F$616)</f>
        <v>Y</v>
      </c>
      <c r="Q304" t="str">
        <f>_xlfn.XLOOKUP(N304,'Lease data'!$B$7:$B$616,'Lease data'!$K$7:$K$616)</f>
        <v>Sydney</v>
      </c>
      <c r="R304" s="189">
        <f>_xlfn.XLOOKUP(N304,'Lease data'!$B$7:$B$616,'Lease data'!$P$7:$P$616)</f>
        <v>28402.597402597396</v>
      </c>
      <c r="T304" s="90">
        <f t="shared" si="24"/>
        <v>0</v>
      </c>
      <c r="U304">
        <f t="shared" si="24"/>
        <v>0</v>
      </c>
      <c r="V304">
        <f t="shared" si="24"/>
        <v>0</v>
      </c>
      <c r="W304">
        <f t="shared" si="24"/>
        <v>1</v>
      </c>
      <c r="X304">
        <f t="shared" si="21"/>
        <v>1</v>
      </c>
      <c r="Y304" s="189">
        <f t="shared" si="22"/>
        <v>28402.597402597396</v>
      </c>
    </row>
    <row r="305" spans="2:25" x14ac:dyDescent="0.25">
      <c r="B305" s="141"/>
      <c r="C305">
        <v>266</v>
      </c>
      <c r="D305" s="56">
        <v>30156.366010177902</v>
      </c>
      <c r="E305" s="56">
        <v>34092.080791891043</v>
      </c>
      <c r="F305"/>
      <c r="G305"/>
      <c r="H305"/>
      <c r="I305"/>
      <c r="J305"/>
      <c r="K305"/>
      <c r="L305" s="91"/>
      <c r="N305" s="90">
        <v>802</v>
      </c>
      <c r="O305" t="str">
        <f>_xlfn.XLOOKUP(N305,'Lease data'!$B$7:$B$616,'Lease data'!$E$7:$E$616)</f>
        <v>Y</v>
      </c>
      <c r="P305" t="str">
        <f>_xlfn.XLOOKUP(N305,'Lease data'!$B$7:$B$616,'Lease data'!$F$7:$F$616)</f>
        <v>Y</v>
      </c>
      <c r="Q305" t="str">
        <f>_xlfn.XLOOKUP(N305,'Lease data'!$B$7:$B$616,'Lease data'!$K$7:$K$616)</f>
        <v>Sydney</v>
      </c>
      <c r="R305" s="189">
        <f>_xlfn.XLOOKUP(N305,'Lease data'!$B$7:$B$616,'Lease data'!$P$7:$P$616)</f>
        <v>21200.146627565977</v>
      </c>
      <c r="T305" s="90">
        <f t="shared" si="24"/>
        <v>0</v>
      </c>
      <c r="U305">
        <f t="shared" si="24"/>
        <v>0</v>
      </c>
      <c r="V305">
        <f t="shared" si="24"/>
        <v>0</v>
      </c>
      <c r="W305">
        <f t="shared" si="24"/>
        <v>1</v>
      </c>
      <c r="X305">
        <f t="shared" si="21"/>
        <v>1</v>
      </c>
      <c r="Y305" s="189">
        <f t="shared" si="22"/>
        <v>21200.146627565977</v>
      </c>
    </row>
    <row r="306" spans="2:25" x14ac:dyDescent="0.25">
      <c r="B306" s="141"/>
      <c r="C306">
        <v>267</v>
      </c>
      <c r="D306" s="56">
        <v>8545.1992819153711</v>
      </c>
      <c r="E306" s="56">
        <v>-7023.3425055995813</v>
      </c>
      <c r="F306"/>
      <c r="G306"/>
      <c r="H306"/>
      <c r="I306"/>
      <c r="J306"/>
      <c r="K306"/>
      <c r="L306" s="91"/>
      <c r="N306" s="90">
        <v>803</v>
      </c>
      <c r="O306" t="str">
        <f>_xlfn.XLOOKUP(N306,'Lease data'!$B$7:$B$616,'Lease data'!$E$7:$E$616)</f>
        <v>Y</v>
      </c>
      <c r="P306" t="str">
        <f>_xlfn.XLOOKUP(N306,'Lease data'!$B$7:$B$616,'Lease data'!$F$7:$F$616)</f>
        <v>Y</v>
      </c>
      <c r="Q306" t="str">
        <f>_xlfn.XLOOKUP(N306,'Lease data'!$B$7:$B$616,'Lease data'!$K$7:$K$616)</f>
        <v>Sydney</v>
      </c>
      <c r="R306" s="189">
        <f>_xlfn.XLOOKUP(N306,'Lease data'!$B$7:$B$616,'Lease data'!$P$7:$P$616)</f>
        <v>31714.824120603014</v>
      </c>
      <c r="T306" s="90">
        <f t="shared" si="24"/>
        <v>0</v>
      </c>
      <c r="U306">
        <f t="shared" si="24"/>
        <v>0</v>
      </c>
      <c r="V306">
        <f t="shared" si="24"/>
        <v>0</v>
      </c>
      <c r="W306">
        <f t="shared" si="24"/>
        <v>1</v>
      </c>
      <c r="X306">
        <f t="shared" si="21"/>
        <v>1</v>
      </c>
      <c r="Y306" s="189">
        <f t="shared" si="22"/>
        <v>31714.824120603014</v>
      </c>
    </row>
    <row r="307" spans="2:25" x14ac:dyDescent="0.25">
      <c r="B307" s="141"/>
      <c r="C307">
        <v>268</v>
      </c>
      <c r="D307" s="56">
        <v>33977.340459450694</v>
      </c>
      <c r="E307" s="56">
        <v>-10170.468721374709</v>
      </c>
      <c r="F307"/>
      <c r="G307"/>
      <c r="H307"/>
      <c r="I307"/>
      <c r="J307"/>
      <c r="K307"/>
      <c r="L307" s="91"/>
      <c r="N307" s="90">
        <v>809</v>
      </c>
      <c r="O307" t="str">
        <f>_xlfn.XLOOKUP(N307,'Lease data'!$B$7:$B$616,'Lease data'!$E$7:$E$616)</f>
        <v>Y</v>
      </c>
      <c r="P307" t="str">
        <f>_xlfn.XLOOKUP(N307,'Lease data'!$B$7:$B$616,'Lease data'!$F$7:$F$616)</f>
        <v>N</v>
      </c>
      <c r="Q307" t="str">
        <f>_xlfn.XLOOKUP(N307,'Lease data'!$B$7:$B$616,'Lease data'!$K$7:$K$616)</f>
        <v>Low</v>
      </c>
      <c r="R307" s="189">
        <f>_xlfn.XLOOKUP(N307,'Lease data'!$B$7:$B$616,'Lease data'!$P$7:$P$616)</f>
        <v>8004.9325970149248</v>
      </c>
      <c r="T307" s="90">
        <f t="shared" si="24"/>
        <v>1</v>
      </c>
      <c r="U307">
        <f t="shared" si="24"/>
        <v>0</v>
      </c>
      <c r="V307">
        <f t="shared" si="24"/>
        <v>0</v>
      </c>
      <c r="W307">
        <f t="shared" si="24"/>
        <v>0</v>
      </c>
      <c r="X307">
        <f t="shared" si="21"/>
        <v>0</v>
      </c>
      <c r="Y307" s="189">
        <f t="shared" si="22"/>
        <v>8004.9325970149248</v>
      </c>
    </row>
    <row r="308" spans="2:25" x14ac:dyDescent="0.25">
      <c r="B308" s="141"/>
      <c r="C308">
        <v>269</v>
      </c>
      <c r="D308" s="56">
        <v>8545.1992819153711</v>
      </c>
      <c r="E308" s="56">
        <v>1507.4127795235927</v>
      </c>
      <c r="F308"/>
      <c r="G308"/>
      <c r="H308"/>
      <c r="I308"/>
      <c r="J308"/>
      <c r="K308"/>
      <c r="L308" s="91"/>
      <c r="N308" s="90">
        <v>823</v>
      </c>
      <c r="O308" t="str">
        <f>_xlfn.XLOOKUP(N308,'Lease data'!$B$7:$B$616,'Lease data'!$E$7:$E$616)</f>
        <v>Y</v>
      </c>
      <c r="P308" t="str">
        <f>_xlfn.XLOOKUP(N308,'Lease data'!$B$7:$B$616,'Lease data'!$F$7:$F$616)</f>
        <v>N/A</v>
      </c>
      <c r="Q308" t="str">
        <f>_xlfn.XLOOKUP(N308,'Lease data'!$B$7:$B$616,'Lease data'!$K$7:$K$616)</f>
        <v>Low</v>
      </c>
      <c r="R308" s="189">
        <f>_xlfn.XLOOKUP(N308,'Lease data'!$B$7:$B$616,'Lease data'!$P$7:$P$616)</f>
        <v>4866.4824383722062</v>
      </c>
      <c r="T308" s="90">
        <f t="shared" si="24"/>
        <v>1</v>
      </c>
      <c r="U308">
        <f t="shared" si="24"/>
        <v>0</v>
      </c>
      <c r="V308">
        <f t="shared" si="24"/>
        <v>0</v>
      </c>
      <c r="W308">
        <f t="shared" si="24"/>
        <v>0</v>
      </c>
      <c r="X308">
        <f t="shared" si="21"/>
        <v>0</v>
      </c>
      <c r="Y308" s="189">
        <f t="shared" si="22"/>
        <v>4866.4824383722062</v>
      </c>
    </row>
    <row r="309" spans="2:25" x14ac:dyDescent="0.25">
      <c r="B309" s="141"/>
      <c r="C309">
        <v>270</v>
      </c>
      <c r="D309" s="56">
        <v>40160.632819127772</v>
      </c>
      <c r="E309" s="56">
        <v>-1143.6319472881951</v>
      </c>
      <c r="F309"/>
      <c r="G309"/>
      <c r="H309"/>
      <c r="I309"/>
      <c r="J309"/>
      <c r="K309"/>
      <c r="L309" s="91"/>
      <c r="N309" s="90">
        <v>824</v>
      </c>
      <c r="O309" t="str">
        <f>_xlfn.XLOOKUP(N309,'Lease data'!$B$7:$B$616,'Lease data'!$E$7:$E$616)</f>
        <v>Y</v>
      </c>
      <c r="P309" t="str">
        <f>_xlfn.XLOOKUP(N309,'Lease data'!$B$7:$B$616,'Lease data'!$F$7:$F$616)</f>
        <v>N</v>
      </c>
      <c r="Q309" t="str">
        <f>_xlfn.XLOOKUP(N309,'Lease data'!$B$7:$B$616,'Lease data'!$K$7:$K$616)</f>
        <v>Low</v>
      </c>
      <c r="R309" s="189">
        <f>_xlfn.XLOOKUP(N309,'Lease data'!$B$7:$B$616,'Lease data'!$P$7:$P$616)</f>
        <v>27427.847131647777</v>
      </c>
      <c r="T309" s="90">
        <f t="shared" si="24"/>
        <v>1</v>
      </c>
      <c r="U309">
        <f t="shared" si="24"/>
        <v>0</v>
      </c>
      <c r="V309">
        <f t="shared" si="24"/>
        <v>0</v>
      </c>
      <c r="W309">
        <f t="shared" si="24"/>
        <v>0</v>
      </c>
      <c r="X309">
        <f t="shared" si="21"/>
        <v>0</v>
      </c>
      <c r="Y309" s="189">
        <f t="shared" si="22"/>
        <v>27427.847131647777</v>
      </c>
    </row>
    <row r="310" spans="2:25" x14ac:dyDescent="0.25">
      <c r="B310" s="141"/>
      <c r="C310">
        <v>271</v>
      </c>
      <c r="D310" s="56">
        <v>8545.1992819153711</v>
      </c>
      <c r="E310" s="56">
        <v>-2542.58376317082</v>
      </c>
      <c r="F310"/>
      <c r="G310"/>
      <c r="H310"/>
      <c r="I310"/>
      <c r="J310"/>
      <c r="K310"/>
      <c r="L310" s="91"/>
      <c r="N310" s="90">
        <v>826</v>
      </c>
      <c r="O310" t="str">
        <f>_xlfn.XLOOKUP(N310,'Lease data'!$B$7:$B$616,'Lease data'!$E$7:$E$616)</f>
        <v>Y</v>
      </c>
      <c r="P310" t="str">
        <f>_xlfn.XLOOKUP(N310,'Lease data'!$B$7:$B$616,'Lease data'!$F$7:$F$616)</f>
        <v>Y</v>
      </c>
      <c r="Q310" t="str">
        <f>_xlfn.XLOOKUP(N310,'Lease data'!$B$7:$B$616,'Lease data'!$K$7:$K$616)</f>
        <v>High</v>
      </c>
      <c r="R310" s="189">
        <f>_xlfn.XLOOKUP(N310,'Lease data'!$B$7:$B$616,'Lease data'!$P$7:$P$616)</f>
        <v>28748.023417085424</v>
      </c>
      <c r="T310" s="90">
        <f t="shared" si="24"/>
        <v>0</v>
      </c>
      <c r="U310">
        <f t="shared" si="24"/>
        <v>0</v>
      </c>
      <c r="V310">
        <f t="shared" si="24"/>
        <v>1</v>
      </c>
      <c r="W310">
        <f t="shared" si="24"/>
        <v>0</v>
      </c>
      <c r="X310">
        <f t="shared" si="21"/>
        <v>1</v>
      </c>
      <c r="Y310" s="189">
        <f t="shared" si="22"/>
        <v>28748.023417085424</v>
      </c>
    </row>
    <row r="311" spans="2:25" x14ac:dyDescent="0.25">
      <c r="B311" s="141"/>
      <c r="C311">
        <v>272</v>
      </c>
      <c r="D311" s="56">
        <v>8545.1992819153711</v>
      </c>
      <c r="E311" s="56">
        <v>4502.9482557730698</v>
      </c>
      <c r="F311"/>
      <c r="G311"/>
      <c r="H311"/>
      <c r="I311"/>
      <c r="J311"/>
      <c r="K311"/>
      <c r="L311" s="91"/>
      <c r="N311" s="90">
        <v>827</v>
      </c>
      <c r="O311" t="str">
        <f>_xlfn.XLOOKUP(N311,'Lease data'!$B$7:$B$616,'Lease data'!$E$7:$E$616)</f>
        <v>Y</v>
      </c>
      <c r="P311" t="str">
        <f>_xlfn.XLOOKUP(N311,'Lease data'!$B$7:$B$616,'Lease data'!$F$7:$F$616)</f>
        <v>Y</v>
      </c>
      <c r="Q311" t="str">
        <f>_xlfn.XLOOKUP(N311,'Lease data'!$B$7:$B$616,'Lease data'!$K$7:$K$616)</f>
        <v>High</v>
      </c>
      <c r="R311" s="189">
        <f>_xlfn.XLOOKUP(N311,'Lease data'!$B$7:$B$616,'Lease data'!$P$7:$P$616)</f>
        <v>45373.964478577196</v>
      </c>
      <c r="T311" s="90">
        <f t="shared" si="24"/>
        <v>0</v>
      </c>
      <c r="U311">
        <f t="shared" si="24"/>
        <v>0</v>
      </c>
      <c r="V311">
        <f t="shared" si="24"/>
        <v>1</v>
      </c>
      <c r="W311">
        <f t="shared" si="24"/>
        <v>0</v>
      </c>
      <c r="X311">
        <f t="shared" si="21"/>
        <v>1</v>
      </c>
      <c r="Y311" s="189">
        <f t="shared" si="22"/>
        <v>45373.964478577196</v>
      </c>
    </row>
    <row r="312" spans="2:25" x14ac:dyDescent="0.25">
      <c r="B312" s="141"/>
      <c r="C312">
        <v>273</v>
      </c>
      <c r="D312" s="56">
        <v>8545.1992819153711</v>
      </c>
      <c r="E312" s="56">
        <v>-3191.3890175296792</v>
      </c>
      <c r="F312"/>
      <c r="G312"/>
      <c r="H312"/>
      <c r="I312"/>
      <c r="J312"/>
      <c r="K312"/>
      <c r="L312" s="91"/>
      <c r="N312" s="90">
        <v>832</v>
      </c>
      <c r="O312" t="str">
        <f>_xlfn.XLOOKUP(N312,'Lease data'!$B$7:$B$616,'Lease data'!$E$7:$E$616)</f>
        <v>Y</v>
      </c>
      <c r="P312" t="str">
        <f>_xlfn.XLOOKUP(N312,'Lease data'!$B$7:$B$616,'Lease data'!$F$7:$F$616)</f>
        <v>N/A</v>
      </c>
      <c r="Q312" t="str">
        <f>_xlfn.XLOOKUP(N312,'Lease data'!$B$7:$B$616,'Lease data'!$K$7:$K$616)</f>
        <v>Low</v>
      </c>
      <c r="R312" s="189">
        <f>_xlfn.XLOOKUP(N312,'Lease data'!$B$7:$B$616,'Lease data'!$P$7:$P$616)</f>
        <v>13667.125839041097</v>
      </c>
      <c r="T312" s="90">
        <f t="shared" si="24"/>
        <v>1</v>
      </c>
      <c r="U312">
        <f t="shared" si="24"/>
        <v>0</v>
      </c>
      <c r="V312">
        <f t="shared" si="24"/>
        <v>0</v>
      </c>
      <c r="W312">
        <f t="shared" si="24"/>
        <v>0</v>
      </c>
      <c r="X312">
        <f t="shared" si="21"/>
        <v>0</v>
      </c>
      <c r="Y312" s="189">
        <f t="shared" si="22"/>
        <v>13667.125839041097</v>
      </c>
    </row>
    <row r="313" spans="2:25" x14ac:dyDescent="0.25">
      <c r="B313" s="141"/>
      <c r="C313">
        <v>274</v>
      </c>
      <c r="D313" s="56">
        <v>17011.93950967709</v>
      </c>
      <c r="E313" s="56">
        <v>-3731.4045845522996</v>
      </c>
      <c r="F313"/>
      <c r="G313"/>
      <c r="H313"/>
      <c r="I313"/>
      <c r="J313"/>
      <c r="K313"/>
      <c r="L313" s="91"/>
      <c r="N313" s="90">
        <v>836</v>
      </c>
      <c r="O313" t="str">
        <f>_xlfn.XLOOKUP(N313,'Lease data'!$B$7:$B$616,'Lease data'!$E$7:$E$616)</f>
        <v>Y</v>
      </c>
      <c r="P313" t="str">
        <f>_xlfn.XLOOKUP(N313,'Lease data'!$B$7:$B$616,'Lease data'!$F$7:$F$616)</f>
        <v>N</v>
      </c>
      <c r="Q313" t="str">
        <f>_xlfn.XLOOKUP(N313,'Lease data'!$B$7:$B$616,'Lease data'!$K$7:$K$616)</f>
        <v>High</v>
      </c>
      <c r="R313" s="189">
        <f>_xlfn.XLOOKUP(N313,'Lease data'!$B$7:$B$616,'Lease data'!$P$7:$P$616)</f>
        <v>27556.363129904097</v>
      </c>
      <c r="T313" s="90">
        <f t="shared" si="24"/>
        <v>0</v>
      </c>
      <c r="U313">
        <f t="shared" si="24"/>
        <v>0</v>
      </c>
      <c r="V313">
        <f t="shared" si="24"/>
        <v>1</v>
      </c>
      <c r="W313">
        <f t="shared" si="24"/>
        <v>0</v>
      </c>
      <c r="X313">
        <f t="shared" si="21"/>
        <v>0</v>
      </c>
      <c r="Y313" s="189">
        <f t="shared" si="22"/>
        <v>27556.363129904097</v>
      </c>
    </row>
    <row r="314" spans="2:25" x14ac:dyDescent="0.25">
      <c r="B314" s="141"/>
      <c r="C314">
        <v>275</v>
      </c>
      <c r="D314" s="56">
        <v>8545.1992819153711</v>
      </c>
      <c r="E314" s="56">
        <v>-570.69444850292803</v>
      </c>
      <c r="F314"/>
      <c r="G314"/>
      <c r="H314"/>
      <c r="I314"/>
      <c r="J314"/>
      <c r="K314"/>
      <c r="L314" s="91"/>
      <c r="N314" s="90">
        <v>837</v>
      </c>
      <c r="O314" t="str">
        <f>_xlfn.XLOOKUP(N314,'Lease data'!$B$7:$B$616,'Lease data'!$E$7:$E$616)</f>
        <v>Y</v>
      </c>
      <c r="P314" t="str">
        <f>_xlfn.XLOOKUP(N314,'Lease data'!$B$7:$B$616,'Lease data'!$F$7:$F$616)</f>
        <v>N</v>
      </c>
      <c r="Q314" t="str">
        <f>_xlfn.XLOOKUP(N314,'Lease data'!$B$7:$B$616,'Lease data'!$K$7:$K$616)</f>
        <v>High</v>
      </c>
      <c r="R314" s="189">
        <f>_xlfn.XLOOKUP(N314,'Lease data'!$B$7:$B$616,'Lease data'!$P$7:$P$616)</f>
        <v>28920.277428073234</v>
      </c>
      <c r="T314" s="90">
        <f t="shared" ref="T314:W333" si="25">IF($Q314=T$13,1,0)</f>
        <v>0</v>
      </c>
      <c r="U314">
        <f t="shared" si="25"/>
        <v>0</v>
      </c>
      <c r="V314">
        <f t="shared" si="25"/>
        <v>1</v>
      </c>
      <c r="W314">
        <f t="shared" si="25"/>
        <v>0</v>
      </c>
      <c r="X314">
        <f t="shared" si="21"/>
        <v>0</v>
      </c>
      <c r="Y314" s="189">
        <f t="shared" si="22"/>
        <v>28920.277428073234</v>
      </c>
    </row>
    <row r="315" spans="2:25" x14ac:dyDescent="0.25">
      <c r="B315" s="141"/>
      <c r="C315">
        <v>276</v>
      </c>
      <c r="D315" s="56">
        <v>8545.1992819153711</v>
      </c>
      <c r="E315" s="56">
        <v>-6704.290191006281</v>
      </c>
      <c r="F315"/>
      <c r="G315"/>
      <c r="H315"/>
      <c r="I315"/>
      <c r="J315"/>
      <c r="K315"/>
      <c r="L315" s="91"/>
      <c r="N315" s="90">
        <v>838</v>
      </c>
      <c r="O315" t="str">
        <f>_xlfn.XLOOKUP(N315,'Lease data'!$B$7:$B$616,'Lease data'!$E$7:$E$616)</f>
        <v>Y</v>
      </c>
      <c r="P315" t="str">
        <f>_xlfn.XLOOKUP(N315,'Lease data'!$B$7:$B$616,'Lease data'!$F$7:$F$616)</f>
        <v>N/A</v>
      </c>
      <c r="Q315" t="str">
        <f>_xlfn.XLOOKUP(N315,'Lease data'!$B$7:$B$616,'Lease data'!$K$7:$K$616)</f>
        <v>Medium</v>
      </c>
      <c r="R315" s="189">
        <f>_xlfn.XLOOKUP(N315,'Lease data'!$B$7:$B$616,'Lease data'!$P$7:$P$616)</f>
        <v>33082.074915254234</v>
      </c>
      <c r="T315" s="90">
        <f t="shared" si="25"/>
        <v>0</v>
      </c>
      <c r="U315">
        <f t="shared" si="25"/>
        <v>1</v>
      </c>
      <c r="V315">
        <f t="shared" si="25"/>
        <v>0</v>
      </c>
      <c r="W315">
        <f t="shared" si="25"/>
        <v>0</v>
      </c>
      <c r="X315">
        <f t="shared" si="21"/>
        <v>0</v>
      </c>
      <c r="Y315" s="189">
        <f t="shared" si="22"/>
        <v>33082.074915254234</v>
      </c>
    </row>
    <row r="316" spans="2:25" x14ac:dyDescent="0.25">
      <c r="B316" s="141"/>
      <c r="C316">
        <v>277</v>
      </c>
      <c r="D316" s="56">
        <v>8545.1992819153711</v>
      </c>
      <c r="E316" s="56">
        <v>1385.2514412572582</v>
      </c>
      <c r="F316"/>
      <c r="G316"/>
      <c r="H316"/>
      <c r="I316"/>
      <c r="J316"/>
      <c r="K316"/>
      <c r="L316" s="91"/>
      <c r="N316" s="90">
        <v>840</v>
      </c>
      <c r="O316" t="str">
        <f>_xlfn.XLOOKUP(N316,'Lease data'!$B$7:$B$616,'Lease data'!$E$7:$E$616)</f>
        <v>Y</v>
      </c>
      <c r="P316" t="str">
        <f>_xlfn.XLOOKUP(N316,'Lease data'!$B$7:$B$616,'Lease data'!$F$7:$F$616)</f>
        <v>Y</v>
      </c>
      <c r="Q316" t="str">
        <f>_xlfn.XLOOKUP(N316,'Lease data'!$B$7:$B$616,'Lease data'!$K$7:$K$616)</f>
        <v>Sydney</v>
      </c>
      <c r="R316" s="189">
        <f>_xlfn.XLOOKUP(N316,'Lease data'!$B$7:$B$616,'Lease data'!$P$7:$P$616)</f>
        <v>16099.648157208661</v>
      </c>
      <c r="T316" s="90">
        <f t="shared" si="25"/>
        <v>0</v>
      </c>
      <c r="U316">
        <f t="shared" si="25"/>
        <v>0</v>
      </c>
      <c r="V316">
        <f t="shared" si="25"/>
        <v>0</v>
      </c>
      <c r="W316">
        <f t="shared" si="25"/>
        <v>1</v>
      </c>
      <c r="X316">
        <f t="shared" si="21"/>
        <v>1</v>
      </c>
      <c r="Y316" s="189">
        <f t="shared" si="22"/>
        <v>16099.648157208661</v>
      </c>
    </row>
    <row r="317" spans="2:25" x14ac:dyDescent="0.25">
      <c r="B317" s="141"/>
      <c r="C317">
        <v>278</v>
      </c>
      <c r="D317" s="56">
        <v>40160.632819127772</v>
      </c>
      <c r="E317" s="56">
        <v>5662.994468725803</v>
      </c>
      <c r="F317"/>
      <c r="G317"/>
      <c r="H317"/>
      <c r="I317"/>
      <c r="J317"/>
      <c r="K317"/>
      <c r="L317" s="91"/>
      <c r="N317" s="90">
        <v>842</v>
      </c>
      <c r="O317" t="str">
        <f>_xlfn.XLOOKUP(N317,'Lease data'!$B$7:$B$616,'Lease data'!$E$7:$E$616)</f>
        <v>Y</v>
      </c>
      <c r="P317" t="str">
        <f>_xlfn.XLOOKUP(N317,'Lease data'!$B$7:$B$616,'Lease data'!$F$7:$F$616)</f>
        <v>N/A</v>
      </c>
      <c r="Q317" t="str">
        <f>_xlfn.XLOOKUP(N317,'Lease data'!$B$7:$B$616,'Lease data'!$K$7:$K$616)</f>
        <v>Medium</v>
      </c>
      <c r="R317" s="189">
        <f>_xlfn.XLOOKUP(N317,'Lease data'!$B$7:$B$616,'Lease data'!$P$7:$P$616)</f>
        <v>18367.470539383561</v>
      </c>
      <c r="T317" s="90">
        <f t="shared" si="25"/>
        <v>0</v>
      </c>
      <c r="U317">
        <f t="shared" si="25"/>
        <v>1</v>
      </c>
      <c r="V317">
        <f t="shared" si="25"/>
        <v>0</v>
      </c>
      <c r="W317">
        <f t="shared" si="25"/>
        <v>0</v>
      </c>
      <c r="X317">
        <f t="shared" si="21"/>
        <v>0</v>
      </c>
      <c r="Y317" s="189">
        <f t="shared" si="22"/>
        <v>18367.470539383561</v>
      </c>
    </row>
    <row r="318" spans="2:25" x14ac:dyDescent="0.25">
      <c r="B318" s="141"/>
      <c r="C318">
        <v>279</v>
      </c>
      <c r="D318" s="56">
        <v>36339.65836985498</v>
      </c>
      <c r="E318" s="56">
        <v>4558.7624958166562</v>
      </c>
      <c r="F318"/>
      <c r="G318"/>
      <c r="H318"/>
      <c r="I318"/>
      <c r="J318"/>
      <c r="K318"/>
      <c r="L318" s="91"/>
      <c r="N318" s="90">
        <v>851</v>
      </c>
      <c r="O318" t="str">
        <f>_xlfn.XLOOKUP(N318,'Lease data'!$B$7:$B$616,'Lease data'!$E$7:$E$616)</f>
        <v>Y</v>
      </c>
      <c r="P318" t="str">
        <f>_xlfn.XLOOKUP(N318,'Lease data'!$B$7:$B$616,'Lease data'!$F$7:$F$616)</f>
        <v>N/A</v>
      </c>
      <c r="Q318" t="str">
        <f>_xlfn.XLOOKUP(N318,'Lease data'!$B$7:$B$616,'Lease data'!$K$7:$K$616)</f>
        <v>Sydney</v>
      </c>
      <c r="R318" s="189">
        <f>_xlfn.XLOOKUP(N318,'Lease data'!$B$7:$B$616,'Lease data'!$P$7:$P$616)</f>
        <v>70050.849025423726</v>
      </c>
      <c r="T318" s="90">
        <f t="shared" si="25"/>
        <v>0</v>
      </c>
      <c r="U318">
        <f t="shared" si="25"/>
        <v>0</v>
      </c>
      <c r="V318">
        <f t="shared" si="25"/>
        <v>0</v>
      </c>
      <c r="W318">
        <f t="shared" si="25"/>
        <v>1</v>
      </c>
      <c r="X318">
        <f t="shared" si="21"/>
        <v>0</v>
      </c>
      <c r="Y318" s="189">
        <f t="shared" si="22"/>
        <v>70050.849025423726</v>
      </c>
    </row>
    <row r="319" spans="2:25" x14ac:dyDescent="0.25">
      <c r="B319" s="141"/>
      <c r="C319">
        <v>280</v>
      </c>
      <c r="D319" s="56">
        <v>33977.340459450694</v>
      </c>
      <c r="E319" s="56">
        <v>4041.8400624947608</v>
      </c>
      <c r="F319"/>
      <c r="G319"/>
      <c r="H319"/>
      <c r="I319"/>
      <c r="J319"/>
      <c r="K319"/>
      <c r="L319" s="91"/>
      <c r="N319" s="90">
        <v>856</v>
      </c>
      <c r="O319" t="str">
        <f>_xlfn.XLOOKUP(N319,'Lease data'!$B$7:$B$616,'Lease data'!$E$7:$E$616)</f>
        <v>Y</v>
      </c>
      <c r="P319" t="str">
        <f>_xlfn.XLOOKUP(N319,'Lease data'!$B$7:$B$616,'Lease data'!$F$7:$F$616)</f>
        <v>N/A</v>
      </c>
      <c r="Q319" t="str">
        <f>_xlfn.XLOOKUP(N319,'Lease data'!$B$7:$B$616,'Lease data'!$K$7:$K$616)</f>
        <v>Low</v>
      </c>
      <c r="R319" s="189">
        <f>_xlfn.XLOOKUP(N319,'Lease data'!$B$7:$B$616,'Lease data'!$P$7:$P$616)</f>
        <v>44219.800332778694</v>
      </c>
      <c r="T319" s="90">
        <f t="shared" si="25"/>
        <v>1</v>
      </c>
      <c r="U319">
        <f t="shared" si="25"/>
        <v>0</v>
      </c>
      <c r="V319">
        <f t="shared" si="25"/>
        <v>0</v>
      </c>
      <c r="W319">
        <f t="shared" si="25"/>
        <v>0</v>
      </c>
      <c r="X319">
        <f t="shared" si="21"/>
        <v>0</v>
      </c>
      <c r="Y319" s="189">
        <f t="shared" si="22"/>
        <v>44219.800332778694</v>
      </c>
    </row>
    <row r="320" spans="2:25" x14ac:dyDescent="0.25">
      <c r="B320" s="141"/>
      <c r="C320">
        <v>281</v>
      </c>
      <c r="D320" s="56">
        <v>33977.340459450694</v>
      </c>
      <c r="E320" s="56">
        <v>-13425.101653480546</v>
      </c>
      <c r="F320"/>
      <c r="G320"/>
      <c r="H320"/>
      <c r="I320"/>
      <c r="J320"/>
      <c r="K320"/>
      <c r="L320" s="91"/>
      <c r="N320" s="90">
        <v>865</v>
      </c>
      <c r="O320" t="str">
        <f>_xlfn.XLOOKUP(N320,'Lease data'!$B$7:$B$616,'Lease data'!$E$7:$E$616)</f>
        <v>Y</v>
      </c>
      <c r="P320" t="str">
        <f>_xlfn.XLOOKUP(N320,'Lease data'!$B$7:$B$616,'Lease data'!$F$7:$F$616)</f>
        <v>N/A</v>
      </c>
      <c r="Q320" t="str">
        <f>_xlfn.XLOOKUP(N320,'Lease data'!$B$7:$B$616,'Lease data'!$K$7:$K$616)</f>
        <v>Low</v>
      </c>
      <c r="R320" s="189">
        <f>_xlfn.XLOOKUP(N320,'Lease data'!$B$7:$B$616,'Lease data'!$P$7:$P$616)</f>
        <v>600.26155187445511</v>
      </c>
      <c r="T320" s="90">
        <f t="shared" si="25"/>
        <v>1</v>
      </c>
      <c r="U320">
        <f t="shared" si="25"/>
        <v>0</v>
      </c>
      <c r="V320">
        <f t="shared" si="25"/>
        <v>0</v>
      </c>
      <c r="W320">
        <f t="shared" si="25"/>
        <v>0</v>
      </c>
      <c r="X320">
        <f t="shared" si="21"/>
        <v>0</v>
      </c>
      <c r="Y320" s="189">
        <f t="shared" si="22"/>
        <v>600.26155187445511</v>
      </c>
    </row>
    <row r="321" spans="2:25" x14ac:dyDescent="0.25">
      <c r="B321" s="141"/>
      <c r="C321">
        <v>282</v>
      </c>
      <c r="D321" s="56">
        <v>40160.632819127772</v>
      </c>
      <c r="E321" s="56">
        <v>-1849.7497145810485</v>
      </c>
      <c r="F321"/>
      <c r="G321"/>
      <c r="H321"/>
      <c r="I321"/>
      <c r="J321"/>
      <c r="K321"/>
      <c r="L321" s="91"/>
      <c r="N321" s="90">
        <v>874</v>
      </c>
      <c r="O321" t="str">
        <f>_xlfn.XLOOKUP(N321,'Lease data'!$B$7:$B$616,'Lease data'!$E$7:$E$616)</f>
        <v>Y</v>
      </c>
      <c r="P321" t="str">
        <f>_xlfn.XLOOKUP(N321,'Lease data'!$B$7:$B$616,'Lease data'!$F$7:$F$616)</f>
        <v>N/A</v>
      </c>
      <c r="Q321" t="str">
        <f>_xlfn.XLOOKUP(N321,'Lease data'!$B$7:$B$616,'Lease data'!$K$7:$K$616)</f>
        <v>Low</v>
      </c>
      <c r="R321" s="189">
        <f>_xlfn.XLOOKUP(N321,'Lease data'!$B$7:$B$616,'Lease data'!$P$7:$P$616)</f>
        <v>3521.0473474576265</v>
      </c>
      <c r="T321" s="90">
        <f t="shared" si="25"/>
        <v>1</v>
      </c>
      <c r="U321">
        <f t="shared" si="25"/>
        <v>0</v>
      </c>
      <c r="V321">
        <f t="shared" si="25"/>
        <v>0</v>
      </c>
      <c r="W321">
        <f t="shared" si="25"/>
        <v>0</v>
      </c>
      <c r="X321">
        <f t="shared" si="21"/>
        <v>0</v>
      </c>
      <c r="Y321" s="189">
        <f t="shared" si="22"/>
        <v>3521.0473474576265</v>
      </c>
    </row>
    <row r="322" spans="2:25" x14ac:dyDescent="0.25">
      <c r="B322" s="141"/>
      <c r="C322">
        <v>283</v>
      </c>
      <c r="D322" s="56">
        <v>40160.632819127772</v>
      </c>
      <c r="E322" s="56">
        <v>-13549.07813036464</v>
      </c>
      <c r="F322"/>
      <c r="G322"/>
      <c r="H322"/>
      <c r="I322"/>
      <c r="J322"/>
      <c r="K322"/>
      <c r="L322" s="91"/>
      <c r="N322" s="90">
        <v>881</v>
      </c>
      <c r="O322" t="str">
        <f>_xlfn.XLOOKUP(N322,'Lease data'!$B$7:$B$616,'Lease data'!$E$7:$E$616)</f>
        <v>Y</v>
      </c>
      <c r="P322" t="str">
        <f>_xlfn.XLOOKUP(N322,'Lease data'!$B$7:$B$616,'Lease data'!$F$7:$F$616)</f>
        <v>N/A</v>
      </c>
      <c r="Q322" t="str">
        <f>_xlfn.XLOOKUP(N322,'Lease data'!$B$7:$B$616,'Lease data'!$K$7:$K$616)</f>
        <v>Low</v>
      </c>
      <c r="R322" s="189">
        <f>_xlfn.XLOOKUP(N322,'Lease data'!$B$7:$B$616,'Lease data'!$P$7:$P$616)</f>
        <v>12195.967663702504</v>
      </c>
      <c r="T322" s="90">
        <f t="shared" si="25"/>
        <v>1</v>
      </c>
      <c r="U322">
        <f t="shared" si="25"/>
        <v>0</v>
      </c>
      <c r="V322">
        <f t="shared" si="25"/>
        <v>0</v>
      </c>
      <c r="W322">
        <f t="shared" si="25"/>
        <v>0</v>
      </c>
      <c r="X322">
        <f t="shared" si="21"/>
        <v>0</v>
      </c>
      <c r="Y322" s="189">
        <f t="shared" si="22"/>
        <v>12195.967663702504</v>
      </c>
    </row>
    <row r="323" spans="2:25" x14ac:dyDescent="0.25">
      <c r="B323" s="141"/>
      <c r="C323">
        <v>284</v>
      </c>
      <c r="D323" s="56">
        <v>40160.632819127772</v>
      </c>
      <c r="E323" s="56">
        <v>-14379.363974906668</v>
      </c>
      <c r="F323"/>
      <c r="G323"/>
      <c r="H323"/>
      <c r="I323"/>
      <c r="J323"/>
      <c r="K323"/>
      <c r="L323" s="91"/>
      <c r="N323" s="90">
        <v>884</v>
      </c>
      <c r="O323" t="str">
        <f>_xlfn.XLOOKUP(N323,'Lease data'!$B$7:$B$616,'Lease data'!$E$7:$E$616)</f>
        <v>Y</v>
      </c>
      <c r="P323" t="str">
        <f>_xlfn.XLOOKUP(N323,'Lease data'!$B$7:$B$616,'Lease data'!$F$7:$F$616)</f>
        <v>N</v>
      </c>
      <c r="Q323" t="str">
        <f>_xlfn.XLOOKUP(N323,'Lease data'!$B$7:$B$616,'Lease data'!$K$7:$K$616)</f>
        <v>Low</v>
      </c>
      <c r="R323" s="189">
        <f>_xlfn.XLOOKUP(N323,'Lease data'!$B$7:$B$616,'Lease data'!$P$7:$P$616)</f>
        <v>14276.11492260104</v>
      </c>
      <c r="T323" s="90">
        <f t="shared" si="25"/>
        <v>1</v>
      </c>
      <c r="U323">
        <f t="shared" si="25"/>
        <v>0</v>
      </c>
      <c r="V323">
        <f t="shared" si="25"/>
        <v>0</v>
      </c>
      <c r="W323">
        <f t="shared" si="25"/>
        <v>0</v>
      </c>
      <c r="X323">
        <f t="shared" si="21"/>
        <v>0</v>
      </c>
      <c r="Y323" s="189">
        <f t="shared" si="22"/>
        <v>14276.11492260104</v>
      </c>
    </row>
    <row r="324" spans="2:25" x14ac:dyDescent="0.25">
      <c r="B324" s="141"/>
      <c r="C324">
        <v>285</v>
      </c>
      <c r="D324" s="56">
        <v>40160.632819127772</v>
      </c>
      <c r="E324" s="56">
        <v>-5594.5991502425823</v>
      </c>
      <c r="F324"/>
      <c r="G324"/>
      <c r="H324"/>
      <c r="I324"/>
      <c r="J324"/>
      <c r="K324"/>
      <c r="L324" s="91"/>
      <c r="N324" s="90">
        <v>886</v>
      </c>
      <c r="O324" t="str">
        <f>_xlfn.XLOOKUP(N324,'Lease data'!$B$7:$B$616,'Lease data'!$E$7:$E$616)</f>
        <v>Y</v>
      </c>
      <c r="P324" t="str">
        <f>_xlfn.XLOOKUP(N324,'Lease data'!$B$7:$B$616,'Lease data'!$F$7:$F$616)</f>
        <v>Y</v>
      </c>
      <c r="Q324" t="str">
        <f>_xlfn.XLOOKUP(N324,'Lease data'!$B$7:$B$616,'Lease data'!$K$7:$K$616)</f>
        <v>Sydney</v>
      </c>
      <c r="R324" s="189">
        <f>_xlfn.XLOOKUP(N324,'Lease data'!$B$7:$B$616,'Lease data'!$P$7:$P$616)</f>
        <v>46677.96610169491</v>
      </c>
      <c r="T324" s="90">
        <f t="shared" si="25"/>
        <v>0</v>
      </c>
      <c r="U324">
        <f t="shared" si="25"/>
        <v>0</v>
      </c>
      <c r="V324">
        <f t="shared" si="25"/>
        <v>0</v>
      </c>
      <c r="W324">
        <f t="shared" si="25"/>
        <v>1</v>
      </c>
      <c r="X324">
        <f t="shared" si="21"/>
        <v>1</v>
      </c>
      <c r="Y324" s="189">
        <f t="shared" si="22"/>
        <v>46677.96610169491</v>
      </c>
    </row>
    <row r="325" spans="2:25" x14ac:dyDescent="0.25">
      <c r="B325" s="141"/>
      <c r="C325">
        <v>286</v>
      </c>
      <c r="D325" s="56">
        <v>40160.632819127772</v>
      </c>
      <c r="E325" s="56">
        <v>-712.58087107582833</v>
      </c>
      <c r="F325"/>
      <c r="G325"/>
      <c r="H325"/>
      <c r="I325"/>
      <c r="J325"/>
      <c r="K325"/>
      <c r="L325" s="91"/>
      <c r="N325" s="90">
        <v>893</v>
      </c>
      <c r="O325" t="str">
        <f>_xlfn.XLOOKUP(N325,'Lease data'!$B$7:$B$616,'Lease data'!$E$7:$E$616)</f>
        <v>Y</v>
      </c>
      <c r="P325" t="str">
        <f>_xlfn.XLOOKUP(N325,'Lease data'!$B$7:$B$616,'Lease data'!$F$7:$F$616)</f>
        <v>N</v>
      </c>
      <c r="Q325" t="str">
        <f>_xlfn.XLOOKUP(N325,'Lease data'!$B$7:$B$616,'Lease data'!$K$7:$K$616)</f>
        <v>Sydney</v>
      </c>
      <c r="R325" s="189">
        <f>_xlfn.XLOOKUP(N325,'Lease data'!$B$7:$B$616,'Lease data'!$P$7:$P$616)</f>
        <v>40692.703231343279</v>
      </c>
      <c r="T325" s="90">
        <f t="shared" si="25"/>
        <v>0</v>
      </c>
      <c r="U325">
        <f t="shared" si="25"/>
        <v>0</v>
      </c>
      <c r="V325">
        <f t="shared" si="25"/>
        <v>0</v>
      </c>
      <c r="W325">
        <f t="shared" si="25"/>
        <v>1</v>
      </c>
      <c r="X325">
        <f t="shared" si="21"/>
        <v>0</v>
      </c>
      <c r="Y325" s="189">
        <f t="shared" si="22"/>
        <v>40692.703231343279</v>
      </c>
    </row>
    <row r="326" spans="2:25" x14ac:dyDescent="0.25">
      <c r="B326" s="141"/>
      <c r="C326">
        <v>287</v>
      </c>
      <c r="D326" s="56">
        <v>36339.65836985498</v>
      </c>
      <c r="E326" s="56">
        <v>-30111.451133012873</v>
      </c>
      <c r="F326"/>
      <c r="G326"/>
      <c r="H326"/>
      <c r="I326"/>
      <c r="J326"/>
      <c r="K326"/>
      <c r="L326" s="91"/>
      <c r="N326" s="90">
        <v>895</v>
      </c>
      <c r="O326" t="str">
        <f>_xlfn.XLOOKUP(N326,'Lease data'!$B$7:$B$616,'Lease data'!$E$7:$E$616)</f>
        <v>Y</v>
      </c>
      <c r="P326" t="str">
        <f>_xlfn.XLOOKUP(N326,'Lease data'!$B$7:$B$616,'Lease data'!$F$7:$F$616)</f>
        <v>N/A</v>
      </c>
      <c r="Q326" t="str">
        <f>_xlfn.XLOOKUP(N326,'Lease data'!$B$7:$B$616,'Lease data'!$K$7:$K$616)</f>
        <v>High</v>
      </c>
      <c r="R326" s="189">
        <f>_xlfn.XLOOKUP(N326,'Lease data'!$B$7:$B$616,'Lease data'!$P$7:$P$616)</f>
        <v>27551.306018835618</v>
      </c>
      <c r="T326" s="90">
        <f t="shared" si="25"/>
        <v>0</v>
      </c>
      <c r="U326">
        <f t="shared" si="25"/>
        <v>0</v>
      </c>
      <c r="V326">
        <f t="shared" si="25"/>
        <v>1</v>
      </c>
      <c r="W326">
        <f t="shared" si="25"/>
        <v>0</v>
      </c>
      <c r="X326">
        <f t="shared" si="21"/>
        <v>0</v>
      </c>
      <c r="Y326" s="189">
        <f t="shared" si="22"/>
        <v>27551.306018835618</v>
      </c>
    </row>
    <row r="327" spans="2:25" x14ac:dyDescent="0.25">
      <c r="B327" s="141"/>
      <c r="C327">
        <v>288</v>
      </c>
      <c r="D327" s="56">
        <v>33977.340459450694</v>
      </c>
      <c r="E327" s="56">
        <v>-24973.417181333869</v>
      </c>
      <c r="F327"/>
      <c r="G327"/>
      <c r="H327"/>
      <c r="I327"/>
      <c r="J327"/>
      <c r="K327"/>
      <c r="L327" s="91"/>
      <c r="N327" s="90">
        <v>901</v>
      </c>
      <c r="O327" t="str">
        <f>_xlfn.XLOOKUP(N327,'Lease data'!$B$7:$B$616,'Lease data'!$E$7:$E$616)</f>
        <v>Y</v>
      </c>
      <c r="P327" t="str">
        <f>_xlfn.XLOOKUP(N327,'Lease data'!$B$7:$B$616,'Lease data'!$F$7:$F$616)</f>
        <v>N/A</v>
      </c>
      <c r="Q327" t="str">
        <f>_xlfn.XLOOKUP(N327,'Lease data'!$B$7:$B$616,'Lease data'!$K$7:$K$616)</f>
        <v>High</v>
      </c>
      <c r="R327" s="189">
        <f>_xlfn.XLOOKUP(N327,'Lease data'!$B$7:$B$616,'Lease data'!$P$7:$P$616)</f>
        <v>25578.268253731341</v>
      </c>
      <c r="T327" s="90">
        <f t="shared" si="25"/>
        <v>0</v>
      </c>
      <c r="U327">
        <f t="shared" si="25"/>
        <v>0</v>
      </c>
      <c r="V327">
        <f t="shared" si="25"/>
        <v>1</v>
      </c>
      <c r="W327">
        <f t="shared" si="25"/>
        <v>0</v>
      </c>
      <c r="X327">
        <f t="shared" si="21"/>
        <v>0</v>
      </c>
      <c r="Y327" s="189">
        <f t="shared" si="22"/>
        <v>25578.268253731341</v>
      </c>
    </row>
    <row r="328" spans="2:25" x14ac:dyDescent="0.25">
      <c r="B328" s="141"/>
      <c r="C328">
        <v>289</v>
      </c>
      <c r="D328" s="56">
        <v>40160.632819127772</v>
      </c>
      <c r="E328" s="56">
        <v>17786.69307586029</v>
      </c>
      <c r="F328"/>
      <c r="G328"/>
      <c r="H328"/>
      <c r="I328"/>
      <c r="J328"/>
      <c r="K328"/>
      <c r="L328" s="91"/>
      <c r="N328" s="90">
        <v>902</v>
      </c>
      <c r="O328" t="str">
        <f>_xlfn.XLOOKUP(N328,'Lease data'!$B$7:$B$616,'Lease data'!$E$7:$E$616)</f>
        <v>Y</v>
      </c>
      <c r="P328" t="str">
        <f>_xlfn.XLOOKUP(N328,'Lease data'!$B$7:$B$616,'Lease data'!$F$7:$F$616)</f>
        <v>N/A</v>
      </c>
      <c r="Q328" t="str">
        <f>_xlfn.XLOOKUP(N328,'Lease data'!$B$7:$B$616,'Lease data'!$K$7:$K$616)</f>
        <v>High</v>
      </c>
      <c r="R328" s="189">
        <f>_xlfn.XLOOKUP(N328,'Lease data'!$B$7:$B$616,'Lease data'!$P$7:$P$616)</f>
        <v>44219.800332778694</v>
      </c>
      <c r="T328" s="90">
        <f t="shared" si="25"/>
        <v>0</v>
      </c>
      <c r="U328">
        <f t="shared" si="25"/>
        <v>0</v>
      </c>
      <c r="V328">
        <f t="shared" si="25"/>
        <v>1</v>
      </c>
      <c r="W328">
        <f t="shared" si="25"/>
        <v>0</v>
      </c>
      <c r="X328">
        <f t="shared" si="21"/>
        <v>0</v>
      </c>
      <c r="Y328" s="189">
        <f t="shared" si="22"/>
        <v>44219.800332778694</v>
      </c>
    </row>
    <row r="329" spans="2:25" x14ac:dyDescent="0.25">
      <c r="B329" s="141"/>
      <c r="C329">
        <v>290</v>
      </c>
      <c r="D329" s="56">
        <v>20832.913958949885</v>
      </c>
      <c r="E329" s="56">
        <v>2691.3106003721477</v>
      </c>
      <c r="F329"/>
      <c r="G329"/>
      <c r="H329"/>
      <c r="I329"/>
      <c r="J329"/>
      <c r="K329"/>
      <c r="L329" s="91"/>
      <c r="N329" s="90">
        <v>904</v>
      </c>
      <c r="O329" t="str">
        <f>_xlfn.XLOOKUP(N329,'Lease data'!$B$7:$B$616,'Lease data'!$E$7:$E$616)</f>
        <v>Y</v>
      </c>
      <c r="P329" t="str">
        <f>_xlfn.XLOOKUP(N329,'Lease data'!$B$7:$B$616,'Lease data'!$F$7:$F$616)</f>
        <v>N/A</v>
      </c>
      <c r="Q329" t="str">
        <f>_xlfn.XLOOKUP(N329,'Lease data'!$B$7:$B$616,'Lease data'!$K$7:$K$616)</f>
        <v>Low</v>
      </c>
      <c r="R329" s="189">
        <f>_xlfn.XLOOKUP(N329,'Lease data'!$B$7:$B$616,'Lease data'!$P$7:$P$616)</f>
        <v>16682.119432348369</v>
      </c>
      <c r="T329" s="90">
        <f t="shared" si="25"/>
        <v>1</v>
      </c>
      <c r="U329">
        <f t="shared" si="25"/>
        <v>0</v>
      </c>
      <c r="V329">
        <f t="shared" si="25"/>
        <v>0</v>
      </c>
      <c r="W329">
        <f t="shared" si="25"/>
        <v>0</v>
      </c>
      <c r="X329">
        <f t="shared" si="21"/>
        <v>0</v>
      </c>
      <c r="Y329" s="189">
        <f t="shared" si="22"/>
        <v>16682.119432348369</v>
      </c>
    </row>
    <row r="330" spans="2:25" x14ac:dyDescent="0.25">
      <c r="B330" s="141"/>
      <c r="C330">
        <v>291</v>
      </c>
      <c r="D330" s="56">
        <v>40160.632819127772</v>
      </c>
      <c r="E330" s="56">
        <v>-11758.035416530376</v>
      </c>
      <c r="F330"/>
      <c r="G330"/>
      <c r="H330"/>
      <c r="I330"/>
      <c r="J330"/>
      <c r="K330"/>
      <c r="L330" s="91"/>
      <c r="N330" s="90">
        <v>912</v>
      </c>
      <c r="O330" t="str">
        <f>_xlfn.XLOOKUP(N330,'Lease data'!$B$7:$B$616,'Lease data'!$E$7:$E$616)</f>
        <v>Y</v>
      </c>
      <c r="P330" t="str">
        <f>_xlfn.XLOOKUP(N330,'Lease data'!$B$7:$B$616,'Lease data'!$F$7:$F$616)</f>
        <v>N</v>
      </c>
      <c r="Q330" t="str">
        <f>_xlfn.XLOOKUP(N330,'Lease data'!$B$7:$B$616,'Lease data'!$K$7:$K$616)</f>
        <v>Low</v>
      </c>
      <c r="R330" s="189">
        <f>_xlfn.XLOOKUP(N330,'Lease data'!$B$7:$B$616,'Lease data'!$P$7:$P$616)</f>
        <v>8983.760201005025</v>
      </c>
      <c r="T330" s="90">
        <f t="shared" si="25"/>
        <v>1</v>
      </c>
      <c r="U330">
        <f t="shared" si="25"/>
        <v>0</v>
      </c>
      <c r="V330">
        <f t="shared" si="25"/>
        <v>0</v>
      </c>
      <c r="W330">
        <f t="shared" si="25"/>
        <v>0</v>
      </c>
      <c r="X330">
        <f t="shared" si="21"/>
        <v>0</v>
      </c>
      <c r="Y330" s="189">
        <f t="shared" si="22"/>
        <v>8983.760201005025</v>
      </c>
    </row>
    <row r="331" spans="2:25" x14ac:dyDescent="0.25">
      <c r="B331" s="141"/>
      <c r="C331">
        <v>292</v>
      </c>
      <c r="D331" s="56">
        <v>40160.632819127772</v>
      </c>
      <c r="E331" s="56">
        <v>-18960.486191561795</v>
      </c>
      <c r="F331"/>
      <c r="G331"/>
      <c r="H331"/>
      <c r="I331"/>
      <c r="J331"/>
      <c r="K331"/>
      <c r="L331" s="91"/>
      <c r="N331" s="90">
        <v>918</v>
      </c>
      <c r="O331" t="str">
        <f>_xlfn.XLOOKUP(N331,'Lease data'!$B$7:$B$616,'Lease data'!$E$7:$E$616)</f>
        <v>Y</v>
      </c>
      <c r="P331" t="str">
        <f>_xlfn.XLOOKUP(N331,'Lease data'!$B$7:$B$616,'Lease data'!$F$7:$F$616)</f>
        <v>Y</v>
      </c>
      <c r="Q331" t="str">
        <f>_xlfn.XLOOKUP(N331,'Lease data'!$B$7:$B$616,'Lease data'!$K$7:$K$616)</f>
        <v>Low</v>
      </c>
      <c r="R331" s="189">
        <f>_xlfn.XLOOKUP(N331,'Lease data'!$B$7:$B$616,'Lease data'!$P$7:$P$616)</f>
        <v>16986.019736842107</v>
      </c>
      <c r="T331" s="90">
        <f t="shared" si="25"/>
        <v>1</v>
      </c>
      <c r="U331">
        <f t="shared" si="25"/>
        <v>0</v>
      </c>
      <c r="V331">
        <f t="shared" si="25"/>
        <v>0</v>
      </c>
      <c r="W331">
        <f t="shared" si="25"/>
        <v>0</v>
      </c>
      <c r="X331">
        <f t="shared" si="21"/>
        <v>1</v>
      </c>
      <c r="Y331" s="189">
        <f t="shared" si="22"/>
        <v>16986.019736842107</v>
      </c>
    </row>
    <row r="332" spans="2:25" x14ac:dyDescent="0.25">
      <c r="B332" s="141"/>
      <c r="C332">
        <v>293</v>
      </c>
      <c r="D332" s="56">
        <v>40160.632819127772</v>
      </c>
      <c r="E332" s="56">
        <v>-8445.8086985247573</v>
      </c>
      <c r="F332"/>
      <c r="G332"/>
      <c r="H332"/>
      <c r="I332"/>
      <c r="J332"/>
      <c r="K332"/>
      <c r="L332" s="91"/>
      <c r="N332" s="90">
        <v>919</v>
      </c>
      <c r="O332" t="str">
        <f>_xlfn.XLOOKUP(N332,'Lease data'!$B$7:$B$616,'Lease data'!$E$7:$E$616)</f>
        <v>Y</v>
      </c>
      <c r="P332" t="str">
        <f>_xlfn.XLOOKUP(N332,'Lease data'!$B$7:$B$616,'Lease data'!$F$7:$F$616)</f>
        <v>N</v>
      </c>
      <c r="Q332" t="str">
        <f>_xlfn.XLOOKUP(N332,'Lease data'!$B$7:$B$616,'Lease data'!$K$7:$K$616)</f>
        <v>Medium</v>
      </c>
      <c r="R332" s="189">
        <f>_xlfn.XLOOKUP(N332,'Lease data'!$B$7:$B$616,'Lease data'!$P$7:$P$616)</f>
        <v>19049.168233890214</v>
      </c>
      <c r="T332" s="90">
        <f t="shared" si="25"/>
        <v>0</v>
      </c>
      <c r="U332">
        <f t="shared" si="25"/>
        <v>1</v>
      </c>
      <c r="V332">
        <f t="shared" si="25"/>
        <v>0</v>
      </c>
      <c r="W332">
        <f t="shared" si="25"/>
        <v>0</v>
      </c>
      <c r="X332">
        <f t="shared" si="21"/>
        <v>0</v>
      </c>
      <c r="Y332" s="189">
        <f t="shared" si="22"/>
        <v>19049.168233890214</v>
      </c>
    </row>
    <row r="333" spans="2:25" x14ac:dyDescent="0.25">
      <c r="B333" s="141"/>
      <c r="C333">
        <v>294</v>
      </c>
      <c r="D333" s="56">
        <v>8545.1992819153711</v>
      </c>
      <c r="E333" s="56">
        <v>-540.26668490044631</v>
      </c>
      <c r="F333"/>
      <c r="G333"/>
      <c r="H333"/>
      <c r="I333"/>
      <c r="J333"/>
      <c r="K333"/>
      <c r="L333" s="91"/>
      <c r="N333" s="90">
        <v>921</v>
      </c>
      <c r="O333" t="str">
        <f>_xlfn.XLOOKUP(N333,'Lease data'!$B$7:$B$616,'Lease data'!$E$7:$E$616)</f>
        <v>Y</v>
      </c>
      <c r="P333" t="str">
        <f>_xlfn.XLOOKUP(N333,'Lease data'!$B$7:$B$616,'Lease data'!$F$7:$F$616)</f>
        <v>N/A</v>
      </c>
      <c r="Q333" t="str">
        <f>_xlfn.XLOOKUP(N333,'Lease data'!$B$7:$B$616,'Lease data'!$K$7:$K$616)</f>
        <v>Medium</v>
      </c>
      <c r="R333" s="189">
        <f>_xlfn.XLOOKUP(N333,'Lease data'!$B$7:$B$616,'Lease data'!$P$7:$P$616)</f>
        <v>21609.415867480384</v>
      </c>
      <c r="T333" s="90">
        <f t="shared" si="25"/>
        <v>0</v>
      </c>
      <c r="U333">
        <f t="shared" si="25"/>
        <v>1</v>
      </c>
      <c r="V333">
        <f t="shared" si="25"/>
        <v>0</v>
      </c>
      <c r="W333">
        <f t="shared" si="25"/>
        <v>0</v>
      </c>
      <c r="X333">
        <f t="shared" si="21"/>
        <v>0</v>
      </c>
      <c r="Y333" s="189">
        <f t="shared" si="22"/>
        <v>21609.415867480384</v>
      </c>
    </row>
    <row r="334" spans="2:25" x14ac:dyDescent="0.25">
      <c r="B334" s="141"/>
      <c r="C334">
        <v>295</v>
      </c>
      <c r="D334" s="56">
        <v>8545.1992819153711</v>
      </c>
      <c r="E334" s="56">
        <v>-3678.7168435431649</v>
      </c>
      <c r="F334"/>
      <c r="G334"/>
      <c r="H334"/>
      <c r="I334"/>
      <c r="J334"/>
      <c r="K334"/>
      <c r="L334" s="91"/>
      <c r="N334" s="90">
        <v>924</v>
      </c>
      <c r="O334" t="str">
        <f>_xlfn.XLOOKUP(N334,'Lease data'!$B$7:$B$616,'Lease data'!$E$7:$E$616)</f>
        <v>Y</v>
      </c>
      <c r="P334" t="str">
        <f>_xlfn.XLOOKUP(N334,'Lease data'!$B$7:$B$616,'Lease data'!$F$7:$F$616)</f>
        <v>N</v>
      </c>
      <c r="Q334" t="str">
        <f>_xlfn.XLOOKUP(N334,'Lease data'!$B$7:$B$616,'Lease data'!$K$7:$K$616)</f>
        <v>Low</v>
      </c>
      <c r="R334" s="189">
        <f>_xlfn.XLOOKUP(N334,'Lease data'!$B$7:$B$616,'Lease data'!$P$7:$P$616)</f>
        <v>13806.015693112466</v>
      </c>
      <c r="T334" s="90">
        <f t="shared" ref="T334:W353" si="26">IF($Q334=T$13,1,0)</f>
        <v>1</v>
      </c>
      <c r="U334">
        <f t="shared" si="26"/>
        <v>0</v>
      </c>
      <c r="V334">
        <f t="shared" si="26"/>
        <v>0</v>
      </c>
      <c r="W334">
        <f t="shared" si="26"/>
        <v>0</v>
      </c>
      <c r="X334">
        <f t="shared" ref="X334:X397" si="27">IF(P334="Y",1,0)</f>
        <v>0</v>
      </c>
      <c r="Y334" s="189">
        <f t="shared" ref="Y334:Y397" si="28">R334</f>
        <v>13806.015693112466</v>
      </c>
    </row>
    <row r="335" spans="2:25" x14ac:dyDescent="0.25">
      <c r="B335" s="141"/>
      <c r="C335">
        <v>296</v>
      </c>
      <c r="D335" s="56">
        <v>8545.1992819153711</v>
      </c>
      <c r="E335" s="56">
        <v>18882.647849732406</v>
      </c>
      <c r="F335"/>
      <c r="G335"/>
      <c r="H335"/>
      <c r="I335"/>
      <c r="J335"/>
      <c r="K335"/>
      <c r="L335" s="91"/>
      <c r="N335" s="90">
        <v>927</v>
      </c>
      <c r="O335" t="str">
        <f>_xlfn.XLOOKUP(N335,'Lease data'!$B$7:$B$616,'Lease data'!$E$7:$E$616)</f>
        <v>Y</v>
      </c>
      <c r="P335" t="str">
        <f>_xlfn.XLOOKUP(N335,'Lease data'!$B$7:$B$616,'Lease data'!$F$7:$F$616)</f>
        <v>Y</v>
      </c>
      <c r="Q335" t="str">
        <f>_xlfn.XLOOKUP(N335,'Lease data'!$B$7:$B$616,'Lease data'!$K$7:$K$616)</f>
        <v>Medium</v>
      </c>
      <c r="R335" s="189">
        <f>_xlfn.XLOOKUP(N335,'Lease data'!$B$7:$B$616,'Lease data'!$P$7:$P$616)</f>
        <v>26656.006817785525</v>
      </c>
      <c r="T335" s="90">
        <f t="shared" si="26"/>
        <v>0</v>
      </c>
      <c r="U335">
        <f t="shared" si="26"/>
        <v>1</v>
      </c>
      <c r="V335">
        <f t="shared" si="26"/>
        <v>0</v>
      </c>
      <c r="W335">
        <f t="shared" si="26"/>
        <v>0</v>
      </c>
      <c r="X335">
        <f t="shared" si="27"/>
        <v>1</v>
      </c>
      <c r="Y335" s="189">
        <f t="shared" si="28"/>
        <v>26656.006817785525</v>
      </c>
    </row>
    <row r="336" spans="2:25" x14ac:dyDescent="0.25">
      <c r="B336" s="141"/>
      <c r="C336">
        <v>297</v>
      </c>
      <c r="D336" s="56">
        <v>33977.340459450694</v>
      </c>
      <c r="E336" s="56">
        <v>-5229.31704236527</v>
      </c>
      <c r="F336"/>
      <c r="G336"/>
      <c r="H336"/>
      <c r="I336"/>
      <c r="J336"/>
      <c r="K336"/>
      <c r="L336" s="91"/>
      <c r="N336" s="90">
        <v>929</v>
      </c>
      <c r="O336" t="str">
        <f>_xlfn.XLOOKUP(N336,'Lease data'!$B$7:$B$616,'Lease data'!$E$7:$E$616)</f>
        <v>Y</v>
      </c>
      <c r="P336" t="str">
        <f>_xlfn.XLOOKUP(N336,'Lease data'!$B$7:$B$616,'Lease data'!$F$7:$F$616)</f>
        <v>N/A</v>
      </c>
      <c r="Q336" t="str">
        <f>_xlfn.XLOOKUP(N336,'Lease data'!$B$7:$B$616,'Lease data'!$K$7:$K$616)</f>
        <v>Low</v>
      </c>
      <c r="R336" s="189">
        <f>_xlfn.XLOOKUP(N336,'Lease data'!$B$7:$B$616,'Lease data'!$P$7:$P$616)</f>
        <v>9013.7899095394732</v>
      </c>
      <c r="T336" s="90">
        <f t="shared" si="26"/>
        <v>1</v>
      </c>
      <c r="U336">
        <f t="shared" si="26"/>
        <v>0</v>
      </c>
      <c r="V336">
        <f t="shared" si="26"/>
        <v>0</v>
      </c>
      <c r="W336">
        <f t="shared" si="26"/>
        <v>0</v>
      </c>
      <c r="X336">
        <f t="shared" si="27"/>
        <v>0</v>
      </c>
      <c r="Y336" s="189">
        <f t="shared" si="28"/>
        <v>9013.7899095394732</v>
      </c>
    </row>
    <row r="337" spans="2:25" x14ac:dyDescent="0.25">
      <c r="B337" s="141"/>
      <c r="C337">
        <v>298</v>
      </c>
      <c r="D337" s="56">
        <v>33977.340459450694</v>
      </c>
      <c r="E337" s="56">
        <v>11396.624019126502</v>
      </c>
      <c r="F337"/>
      <c r="G337"/>
      <c r="H337"/>
      <c r="I337"/>
      <c r="J337"/>
      <c r="K337"/>
      <c r="L337" s="91"/>
      <c r="N337" s="90">
        <v>934</v>
      </c>
      <c r="O337" t="str">
        <f>_xlfn.XLOOKUP(N337,'Lease data'!$B$7:$B$616,'Lease data'!$E$7:$E$616)</f>
        <v>Y</v>
      </c>
      <c r="P337" t="str">
        <f>_xlfn.XLOOKUP(N337,'Lease data'!$B$7:$B$616,'Lease data'!$F$7:$F$616)</f>
        <v>N</v>
      </c>
      <c r="Q337" t="str">
        <f>_xlfn.XLOOKUP(N337,'Lease data'!$B$7:$B$616,'Lease data'!$K$7:$K$616)</f>
        <v>High</v>
      </c>
      <c r="R337" s="189">
        <f>_xlfn.XLOOKUP(N337,'Lease data'!$B$7:$B$616,'Lease data'!$P$7:$P$616)</f>
        <v>23965.470191635068</v>
      </c>
      <c r="T337" s="90">
        <f t="shared" si="26"/>
        <v>0</v>
      </c>
      <c r="U337">
        <f t="shared" si="26"/>
        <v>0</v>
      </c>
      <c r="V337">
        <f t="shared" si="26"/>
        <v>1</v>
      </c>
      <c r="W337">
        <f t="shared" si="26"/>
        <v>0</v>
      </c>
      <c r="X337">
        <f t="shared" si="27"/>
        <v>0</v>
      </c>
      <c r="Y337" s="189">
        <f t="shared" si="28"/>
        <v>23965.470191635068</v>
      </c>
    </row>
    <row r="338" spans="2:25" x14ac:dyDescent="0.25">
      <c r="B338" s="141"/>
      <c r="C338">
        <v>299</v>
      </c>
      <c r="D338" s="56">
        <v>8545.1992819153711</v>
      </c>
      <c r="E338" s="56">
        <v>5121.9265571257256</v>
      </c>
      <c r="F338"/>
      <c r="G338"/>
      <c r="H338"/>
      <c r="I338"/>
      <c r="J338"/>
      <c r="K338"/>
      <c r="L338" s="91"/>
      <c r="N338" s="90">
        <v>936</v>
      </c>
      <c r="O338" t="str">
        <f>_xlfn.XLOOKUP(N338,'Lease data'!$B$7:$B$616,'Lease data'!$E$7:$E$616)</f>
        <v>Y</v>
      </c>
      <c r="P338" t="str">
        <f>_xlfn.XLOOKUP(N338,'Lease data'!$B$7:$B$616,'Lease data'!$F$7:$F$616)</f>
        <v>N/A</v>
      </c>
      <c r="Q338" t="str">
        <f>_xlfn.XLOOKUP(N338,'Lease data'!$B$7:$B$616,'Lease data'!$K$7:$K$616)</f>
        <v>Low</v>
      </c>
      <c r="R338" s="189">
        <f>_xlfn.XLOOKUP(N338,'Lease data'!$B$7:$B$616,'Lease data'!$P$7:$P$616)</f>
        <v>16043.422386934673</v>
      </c>
      <c r="T338" s="90">
        <f t="shared" si="26"/>
        <v>1</v>
      </c>
      <c r="U338">
        <f t="shared" si="26"/>
        <v>0</v>
      </c>
      <c r="V338">
        <f t="shared" si="26"/>
        <v>0</v>
      </c>
      <c r="W338">
        <f t="shared" si="26"/>
        <v>0</v>
      </c>
      <c r="X338">
        <f t="shared" si="27"/>
        <v>0</v>
      </c>
      <c r="Y338" s="189">
        <f t="shared" si="28"/>
        <v>16043.422386934673</v>
      </c>
    </row>
    <row r="339" spans="2:25" x14ac:dyDescent="0.25">
      <c r="B339" s="141"/>
      <c r="C339">
        <v>300</v>
      </c>
      <c r="D339" s="56">
        <v>30156.366010177902</v>
      </c>
      <c r="E339" s="56">
        <v>-2600.0028802738052</v>
      </c>
      <c r="F339"/>
      <c r="G339"/>
      <c r="H339"/>
      <c r="I339"/>
      <c r="J339"/>
      <c r="K339"/>
      <c r="L339" s="91"/>
      <c r="N339" s="90">
        <v>938</v>
      </c>
      <c r="O339" t="str">
        <f>_xlfn.XLOOKUP(N339,'Lease data'!$B$7:$B$616,'Lease data'!$E$7:$E$616)</f>
        <v>Y</v>
      </c>
      <c r="P339" t="str">
        <f>_xlfn.XLOOKUP(N339,'Lease data'!$B$7:$B$616,'Lease data'!$F$7:$F$616)</f>
        <v>N</v>
      </c>
      <c r="Q339" t="str">
        <f>_xlfn.XLOOKUP(N339,'Lease data'!$B$7:$B$616,'Lease data'!$K$7:$K$616)</f>
        <v>Low</v>
      </c>
      <c r="R339" s="189">
        <f>_xlfn.XLOOKUP(N339,'Lease data'!$B$7:$B$616,'Lease data'!$P$7:$P$616)</f>
        <v>6313.8019029850739</v>
      </c>
      <c r="T339" s="90">
        <f t="shared" si="26"/>
        <v>1</v>
      </c>
      <c r="U339">
        <f t="shared" si="26"/>
        <v>0</v>
      </c>
      <c r="V339">
        <f t="shared" si="26"/>
        <v>0</v>
      </c>
      <c r="W339">
        <f t="shared" si="26"/>
        <v>0</v>
      </c>
      <c r="X339">
        <f t="shared" si="27"/>
        <v>0</v>
      </c>
      <c r="Y339" s="189">
        <f t="shared" si="28"/>
        <v>6313.8019029850739</v>
      </c>
    </row>
    <row r="340" spans="2:25" x14ac:dyDescent="0.25">
      <c r="B340" s="141"/>
      <c r="C340">
        <v>301</v>
      </c>
      <c r="D340" s="56">
        <v>30156.366010177902</v>
      </c>
      <c r="E340" s="56">
        <v>-1236.0885821046686</v>
      </c>
      <c r="F340"/>
      <c r="G340"/>
      <c r="H340"/>
      <c r="I340"/>
      <c r="J340"/>
      <c r="K340"/>
      <c r="L340" s="91"/>
      <c r="N340" s="90">
        <v>940</v>
      </c>
      <c r="O340" t="str">
        <f>_xlfn.XLOOKUP(N340,'Lease data'!$B$7:$B$616,'Lease data'!$E$7:$E$616)</f>
        <v>Y</v>
      </c>
      <c r="P340" t="str">
        <f>_xlfn.XLOOKUP(N340,'Lease data'!$B$7:$B$616,'Lease data'!$F$7:$F$616)</f>
        <v>N/A</v>
      </c>
      <c r="Q340" t="str">
        <f>_xlfn.XLOOKUP(N340,'Lease data'!$B$7:$B$616,'Lease data'!$K$7:$K$616)</f>
        <v>High</v>
      </c>
      <c r="R340" s="189">
        <f>_xlfn.XLOOKUP(N340,'Lease data'!$B$7:$B$616,'Lease data'!$P$7:$P$616)</f>
        <v>31217.280169765556</v>
      </c>
      <c r="T340" s="90">
        <f t="shared" si="26"/>
        <v>0</v>
      </c>
      <c r="U340">
        <f t="shared" si="26"/>
        <v>0</v>
      </c>
      <c r="V340">
        <f t="shared" si="26"/>
        <v>1</v>
      </c>
      <c r="W340">
        <f t="shared" si="26"/>
        <v>0</v>
      </c>
      <c r="X340">
        <f t="shared" si="27"/>
        <v>0</v>
      </c>
      <c r="Y340" s="189">
        <f t="shared" si="28"/>
        <v>31217.280169765556</v>
      </c>
    </row>
    <row r="341" spans="2:25" x14ac:dyDescent="0.25">
      <c r="B341" s="141"/>
      <c r="C341">
        <v>302</v>
      </c>
      <c r="D341" s="56">
        <v>17011.93950967709</v>
      </c>
      <c r="E341" s="56">
        <v>16070.135405577144</v>
      </c>
      <c r="F341"/>
      <c r="G341"/>
      <c r="H341"/>
      <c r="I341"/>
      <c r="J341"/>
      <c r="K341"/>
      <c r="L341" s="91"/>
      <c r="N341" s="90">
        <v>941</v>
      </c>
      <c r="O341" t="str">
        <f>_xlfn.XLOOKUP(N341,'Lease data'!$B$7:$B$616,'Lease data'!$E$7:$E$616)</f>
        <v>Y</v>
      </c>
      <c r="P341" t="str">
        <f>_xlfn.XLOOKUP(N341,'Lease data'!$B$7:$B$616,'Lease data'!$F$7:$F$616)</f>
        <v>N/A</v>
      </c>
      <c r="Q341" t="str">
        <f>_xlfn.XLOOKUP(N341,'Lease data'!$B$7:$B$616,'Lease data'!$K$7:$K$616)</f>
        <v>Low</v>
      </c>
      <c r="R341" s="189">
        <f>_xlfn.XLOOKUP(N341,'Lease data'!$B$7:$B$616,'Lease data'!$P$7:$P$616)</f>
        <v>6337.5835530821923</v>
      </c>
      <c r="T341" s="90">
        <f t="shared" si="26"/>
        <v>1</v>
      </c>
      <c r="U341">
        <f t="shared" si="26"/>
        <v>0</v>
      </c>
      <c r="V341">
        <f t="shared" si="26"/>
        <v>0</v>
      </c>
      <c r="W341">
        <f t="shared" si="26"/>
        <v>0</v>
      </c>
      <c r="X341">
        <f t="shared" si="27"/>
        <v>0</v>
      </c>
      <c r="Y341" s="189">
        <f t="shared" si="28"/>
        <v>6337.5835530821923</v>
      </c>
    </row>
    <row r="342" spans="2:25" x14ac:dyDescent="0.25">
      <c r="B342" s="141"/>
      <c r="C342">
        <v>303</v>
      </c>
      <c r="D342" s="56">
        <v>40160.632819127772</v>
      </c>
      <c r="E342" s="56">
        <v>-24060.984661919108</v>
      </c>
      <c r="F342"/>
      <c r="G342"/>
      <c r="H342"/>
      <c r="I342"/>
      <c r="J342"/>
      <c r="K342"/>
      <c r="L342" s="91"/>
      <c r="N342" s="90">
        <v>945</v>
      </c>
      <c r="O342" t="str">
        <f>_xlfn.XLOOKUP(N342,'Lease data'!$B$7:$B$616,'Lease data'!$E$7:$E$616)</f>
        <v>Y</v>
      </c>
      <c r="P342" t="str">
        <f>_xlfn.XLOOKUP(N342,'Lease data'!$B$7:$B$616,'Lease data'!$F$7:$F$616)</f>
        <v>Y</v>
      </c>
      <c r="Q342" t="str">
        <f>_xlfn.XLOOKUP(N342,'Lease data'!$B$7:$B$616,'Lease data'!$K$7:$K$616)</f>
        <v>Sydney</v>
      </c>
      <c r="R342" s="189">
        <f>_xlfn.XLOOKUP(N342,'Lease data'!$B$7:$B$616,'Lease data'!$P$7:$P$616)</f>
        <v>38535.447761194024</v>
      </c>
      <c r="T342" s="90">
        <f t="shared" si="26"/>
        <v>0</v>
      </c>
      <c r="U342">
        <f t="shared" si="26"/>
        <v>0</v>
      </c>
      <c r="V342">
        <f t="shared" si="26"/>
        <v>0</v>
      </c>
      <c r="W342">
        <f t="shared" si="26"/>
        <v>1</v>
      </c>
      <c r="X342">
        <f t="shared" si="27"/>
        <v>1</v>
      </c>
      <c r="Y342" s="189">
        <f t="shared" si="28"/>
        <v>38535.447761194024</v>
      </c>
    </row>
    <row r="343" spans="2:25" x14ac:dyDescent="0.25">
      <c r="B343" s="141"/>
      <c r="C343">
        <v>304</v>
      </c>
      <c r="D343" s="56">
        <v>17011.93950967709</v>
      </c>
      <c r="E343" s="56">
        <v>1355.5310297064716</v>
      </c>
      <c r="F343"/>
      <c r="G343"/>
      <c r="H343"/>
      <c r="I343"/>
      <c r="J343"/>
      <c r="K343"/>
      <c r="L343" s="91"/>
      <c r="N343" s="90">
        <v>948</v>
      </c>
      <c r="O343" t="str">
        <f>_xlfn.XLOOKUP(N343,'Lease data'!$B$7:$B$616,'Lease data'!$E$7:$E$616)</f>
        <v>Y</v>
      </c>
      <c r="P343" t="str">
        <f>_xlfn.XLOOKUP(N343,'Lease data'!$B$7:$B$616,'Lease data'!$F$7:$F$616)</f>
        <v>N</v>
      </c>
      <c r="Q343" t="str">
        <f>_xlfn.XLOOKUP(N343,'Lease data'!$B$7:$B$616,'Lease data'!$K$7:$K$616)</f>
        <v>High</v>
      </c>
      <c r="R343" s="189">
        <f>_xlfn.XLOOKUP(N343,'Lease data'!$B$7:$B$616,'Lease data'!$P$7:$P$616)</f>
        <v>34052.684176610979</v>
      </c>
      <c r="T343" s="90">
        <f t="shared" si="26"/>
        <v>0</v>
      </c>
      <c r="U343">
        <f t="shared" si="26"/>
        <v>0</v>
      </c>
      <c r="V343">
        <f t="shared" si="26"/>
        <v>1</v>
      </c>
      <c r="W343">
        <f t="shared" si="26"/>
        <v>0</v>
      </c>
      <c r="X343">
        <f t="shared" si="27"/>
        <v>0</v>
      </c>
      <c r="Y343" s="189">
        <f t="shared" si="28"/>
        <v>34052.684176610979</v>
      </c>
    </row>
    <row r="344" spans="2:25" x14ac:dyDescent="0.25">
      <c r="B344" s="141"/>
      <c r="C344">
        <v>305</v>
      </c>
      <c r="D344" s="56">
        <v>36339.65836985498</v>
      </c>
      <c r="E344" s="56">
        <v>33711.190655568746</v>
      </c>
      <c r="F344"/>
      <c r="G344"/>
      <c r="H344"/>
      <c r="I344"/>
      <c r="J344"/>
      <c r="K344"/>
      <c r="L344" s="91"/>
      <c r="N344" s="90">
        <v>949</v>
      </c>
      <c r="O344" t="str">
        <f>_xlfn.XLOOKUP(N344,'Lease data'!$B$7:$B$616,'Lease data'!$E$7:$E$616)</f>
        <v>Y</v>
      </c>
      <c r="P344" t="str">
        <f>_xlfn.XLOOKUP(N344,'Lease data'!$B$7:$B$616,'Lease data'!$F$7:$F$616)</f>
        <v>N/A</v>
      </c>
      <c r="Q344" t="str">
        <f>_xlfn.XLOOKUP(N344,'Lease data'!$B$7:$B$616,'Lease data'!$K$7:$K$616)</f>
        <v>High</v>
      </c>
      <c r="R344" s="189">
        <f>_xlfn.XLOOKUP(N344,'Lease data'!$B$7:$B$616,'Lease data'!$P$7:$P$616)</f>
        <v>24627.527216174185</v>
      </c>
      <c r="T344" s="90">
        <f t="shared" si="26"/>
        <v>0</v>
      </c>
      <c r="U344">
        <f t="shared" si="26"/>
        <v>0</v>
      </c>
      <c r="V344">
        <f t="shared" si="26"/>
        <v>1</v>
      </c>
      <c r="W344">
        <f t="shared" si="26"/>
        <v>0</v>
      </c>
      <c r="X344">
        <f t="shared" si="27"/>
        <v>0</v>
      </c>
      <c r="Y344" s="189">
        <f t="shared" si="28"/>
        <v>24627.527216174185</v>
      </c>
    </row>
    <row r="345" spans="2:25" x14ac:dyDescent="0.25">
      <c r="B345" s="141"/>
      <c r="C345">
        <v>306</v>
      </c>
      <c r="D345" s="56">
        <v>8545.1992819153711</v>
      </c>
      <c r="E345" s="56">
        <v>35674.601050863319</v>
      </c>
      <c r="F345"/>
      <c r="G345"/>
      <c r="H345"/>
      <c r="I345"/>
      <c r="J345"/>
      <c r="K345"/>
      <c r="L345" s="91"/>
      <c r="N345" s="90">
        <v>950</v>
      </c>
      <c r="O345" t="str">
        <f>_xlfn.XLOOKUP(N345,'Lease data'!$B$7:$B$616,'Lease data'!$E$7:$E$616)</f>
        <v>Y</v>
      </c>
      <c r="P345" t="str">
        <f>_xlfn.XLOOKUP(N345,'Lease data'!$B$7:$B$616,'Lease data'!$F$7:$F$616)</f>
        <v>N</v>
      </c>
      <c r="Q345" t="str">
        <f>_xlfn.XLOOKUP(N345,'Lease data'!$B$7:$B$616,'Lease data'!$K$7:$K$616)</f>
        <v>Low</v>
      </c>
      <c r="R345" s="189">
        <f>_xlfn.XLOOKUP(N345,'Lease data'!$B$7:$B$616,'Lease data'!$P$7:$P$616)</f>
        <v>9422.0534699215332</v>
      </c>
      <c r="T345" s="90">
        <f t="shared" si="26"/>
        <v>1</v>
      </c>
      <c r="U345">
        <f t="shared" si="26"/>
        <v>0</v>
      </c>
      <c r="V345">
        <f t="shared" si="26"/>
        <v>0</v>
      </c>
      <c r="W345">
        <f t="shared" si="26"/>
        <v>0</v>
      </c>
      <c r="X345">
        <f t="shared" si="27"/>
        <v>0</v>
      </c>
      <c r="Y345" s="189">
        <f t="shared" si="28"/>
        <v>9422.0534699215332</v>
      </c>
    </row>
    <row r="346" spans="2:25" x14ac:dyDescent="0.25">
      <c r="B346" s="141"/>
      <c r="C346">
        <v>307</v>
      </c>
      <c r="D346" s="56">
        <v>8545.1992819153711</v>
      </c>
      <c r="E346" s="56">
        <v>-7944.937730040916</v>
      </c>
      <c r="F346"/>
      <c r="G346"/>
      <c r="H346"/>
      <c r="I346"/>
      <c r="J346"/>
      <c r="K346"/>
      <c r="L346" s="91"/>
      <c r="N346" s="90">
        <v>956</v>
      </c>
      <c r="O346" t="str">
        <f>_xlfn.XLOOKUP(N346,'Lease data'!$B$7:$B$616,'Lease data'!$E$7:$E$616)</f>
        <v>Y</v>
      </c>
      <c r="P346" t="str">
        <f>_xlfn.XLOOKUP(N346,'Lease data'!$B$7:$B$616,'Lease data'!$F$7:$F$616)</f>
        <v>N</v>
      </c>
      <c r="Q346" t="str">
        <f>_xlfn.XLOOKUP(N346,'Lease data'!$B$7:$B$616,'Lease data'!$K$7:$K$616)</f>
        <v>High</v>
      </c>
      <c r="R346" s="189">
        <f>_xlfn.XLOOKUP(N346,'Lease data'!$B$7:$B$616,'Lease data'!$P$7:$P$616)</f>
        <v>42411.905064935054</v>
      </c>
      <c r="T346" s="90">
        <f t="shared" si="26"/>
        <v>0</v>
      </c>
      <c r="U346">
        <f t="shared" si="26"/>
        <v>0</v>
      </c>
      <c r="V346">
        <f t="shared" si="26"/>
        <v>1</v>
      </c>
      <c r="W346">
        <f t="shared" si="26"/>
        <v>0</v>
      </c>
      <c r="X346">
        <f t="shared" si="27"/>
        <v>0</v>
      </c>
      <c r="Y346" s="189">
        <f t="shared" si="28"/>
        <v>42411.905064935054</v>
      </c>
    </row>
    <row r="347" spans="2:25" x14ac:dyDescent="0.25">
      <c r="B347" s="141"/>
      <c r="C347">
        <v>308</v>
      </c>
      <c r="D347" s="56">
        <v>8545.1992819153711</v>
      </c>
      <c r="E347" s="56">
        <v>-5024.1519344577446</v>
      </c>
      <c r="F347"/>
      <c r="G347"/>
      <c r="H347"/>
      <c r="I347"/>
      <c r="J347"/>
      <c r="K347"/>
      <c r="L347" s="91"/>
      <c r="N347" s="90">
        <v>972</v>
      </c>
      <c r="O347" t="str">
        <f>_xlfn.XLOOKUP(N347,'Lease data'!$B$7:$B$616,'Lease data'!$E$7:$E$616)</f>
        <v>Y</v>
      </c>
      <c r="P347" t="str">
        <f>_xlfn.XLOOKUP(N347,'Lease data'!$B$7:$B$616,'Lease data'!$F$7:$F$616)</f>
        <v>N</v>
      </c>
      <c r="Q347" t="str">
        <f>_xlfn.XLOOKUP(N347,'Lease data'!$B$7:$B$616,'Lease data'!$K$7:$K$616)</f>
        <v>Low</v>
      </c>
      <c r="R347" s="189">
        <f>_xlfn.XLOOKUP(N347,'Lease data'!$B$7:$B$616,'Lease data'!$P$7:$P$616)</f>
        <v>6228.207236842105</v>
      </c>
      <c r="T347" s="90">
        <f t="shared" si="26"/>
        <v>1</v>
      </c>
      <c r="U347">
        <f t="shared" si="26"/>
        <v>0</v>
      </c>
      <c r="V347">
        <f t="shared" si="26"/>
        <v>0</v>
      </c>
      <c r="W347">
        <f t="shared" si="26"/>
        <v>0</v>
      </c>
      <c r="X347">
        <f t="shared" si="27"/>
        <v>0</v>
      </c>
      <c r="Y347" s="189">
        <f t="shared" si="28"/>
        <v>6228.207236842105</v>
      </c>
    </row>
    <row r="348" spans="2:25" x14ac:dyDescent="0.25">
      <c r="B348" s="141"/>
      <c r="C348">
        <v>309</v>
      </c>
      <c r="D348" s="56">
        <v>8545.1992819153711</v>
      </c>
      <c r="E348" s="56">
        <v>3650.768381787133</v>
      </c>
      <c r="F348"/>
      <c r="G348"/>
      <c r="H348"/>
      <c r="I348"/>
      <c r="J348"/>
      <c r="K348"/>
      <c r="L348" s="91"/>
      <c r="N348" s="90">
        <v>975</v>
      </c>
      <c r="O348" t="str">
        <f>_xlfn.XLOOKUP(N348,'Lease data'!$B$7:$B$616,'Lease data'!$E$7:$E$616)</f>
        <v>Y</v>
      </c>
      <c r="P348" t="str">
        <f>_xlfn.XLOOKUP(N348,'Lease data'!$B$7:$B$616,'Lease data'!$F$7:$F$616)</f>
        <v>N</v>
      </c>
      <c r="Q348" t="str">
        <f>_xlfn.XLOOKUP(N348,'Lease data'!$B$7:$B$616,'Lease data'!$K$7:$K$616)</f>
        <v>Sydney</v>
      </c>
      <c r="R348" s="189">
        <f>_xlfn.XLOOKUP(N348,'Lease data'!$B$7:$B$616,'Lease data'!$P$7:$P$616)</f>
        <v>13140.899126919967</v>
      </c>
      <c r="T348" s="90">
        <f t="shared" si="26"/>
        <v>0</v>
      </c>
      <c r="U348">
        <f t="shared" si="26"/>
        <v>0</v>
      </c>
      <c r="V348">
        <f t="shared" si="26"/>
        <v>0</v>
      </c>
      <c r="W348">
        <f t="shared" si="26"/>
        <v>1</v>
      </c>
      <c r="X348">
        <f t="shared" si="27"/>
        <v>0</v>
      </c>
      <c r="Y348" s="189">
        <f t="shared" si="28"/>
        <v>13140.899126919967</v>
      </c>
    </row>
    <row r="349" spans="2:25" x14ac:dyDescent="0.25">
      <c r="B349" s="141"/>
      <c r="C349">
        <v>310</v>
      </c>
      <c r="D349" s="56">
        <v>8545.1992819153711</v>
      </c>
      <c r="E349" s="56">
        <v>5730.9156406856691</v>
      </c>
      <c r="F349"/>
      <c r="G349"/>
      <c r="H349"/>
      <c r="I349"/>
      <c r="J349"/>
      <c r="K349"/>
      <c r="L349" s="91"/>
      <c r="N349" s="90">
        <v>977</v>
      </c>
      <c r="O349" t="str">
        <f>_xlfn.XLOOKUP(N349,'Lease data'!$B$7:$B$616,'Lease data'!$E$7:$E$616)</f>
        <v>Y</v>
      </c>
      <c r="P349" t="str">
        <f>_xlfn.XLOOKUP(N349,'Lease data'!$B$7:$B$616,'Lease data'!$F$7:$F$616)</f>
        <v>N/A</v>
      </c>
      <c r="Q349" t="str">
        <f>_xlfn.XLOOKUP(N349,'Lease data'!$B$7:$B$616,'Lease data'!$K$7:$K$616)</f>
        <v>Sydney</v>
      </c>
      <c r="R349" s="189">
        <f>_xlfn.XLOOKUP(N349,'Lease data'!$B$7:$B$616,'Lease data'!$P$7:$P$616)</f>
        <v>38489.452637271213</v>
      </c>
      <c r="T349" s="90">
        <f t="shared" si="26"/>
        <v>0</v>
      </c>
      <c r="U349">
        <f t="shared" si="26"/>
        <v>0</v>
      </c>
      <c r="V349">
        <f t="shared" si="26"/>
        <v>0</v>
      </c>
      <c r="W349">
        <f t="shared" si="26"/>
        <v>1</v>
      </c>
      <c r="X349">
        <f t="shared" si="27"/>
        <v>0</v>
      </c>
      <c r="Y349" s="189">
        <f t="shared" si="28"/>
        <v>38489.452637271213</v>
      </c>
    </row>
    <row r="350" spans="2:25" x14ac:dyDescent="0.25">
      <c r="B350" s="141"/>
      <c r="C350">
        <v>311</v>
      </c>
      <c r="D350" s="56">
        <v>40160.632819127772</v>
      </c>
      <c r="E350" s="56">
        <v>6517.3332825671387</v>
      </c>
      <c r="F350"/>
      <c r="G350"/>
      <c r="H350"/>
      <c r="I350"/>
      <c r="J350"/>
      <c r="K350"/>
      <c r="L350" s="91"/>
      <c r="N350" s="90">
        <v>979</v>
      </c>
      <c r="O350" t="str">
        <f>_xlfn.XLOOKUP(N350,'Lease data'!$B$7:$B$616,'Lease data'!$E$7:$E$616)</f>
        <v>Y</v>
      </c>
      <c r="P350" t="str">
        <f>_xlfn.XLOOKUP(N350,'Lease data'!$B$7:$B$616,'Lease data'!$F$7:$F$616)</f>
        <v>N/A</v>
      </c>
      <c r="Q350" t="str">
        <f>_xlfn.XLOOKUP(N350,'Lease data'!$B$7:$B$616,'Lease data'!$K$7:$K$616)</f>
        <v>Low</v>
      </c>
      <c r="R350" s="189">
        <f>_xlfn.XLOOKUP(N350,'Lease data'!$B$7:$B$616,'Lease data'!$P$7:$P$616)</f>
        <v>29000</v>
      </c>
      <c r="T350" s="90">
        <f t="shared" si="26"/>
        <v>1</v>
      </c>
      <c r="U350">
        <f t="shared" si="26"/>
        <v>0</v>
      </c>
      <c r="V350">
        <f t="shared" si="26"/>
        <v>0</v>
      </c>
      <c r="W350">
        <f t="shared" si="26"/>
        <v>0</v>
      </c>
      <c r="X350">
        <f t="shared" si="27"/>
        <v>0</v>
      </c>
      <c r="Y350" s="189">
        <f t="shared" si="28"/>
        <v>29000</v>
      </c>
    </row>
    <row r="351" spans="2:25" x14ac:dyDescent="0.25">
      <c r="B351" s="141"/>
      <c r="C351">
        <v>312</v>
      </c>
      <c r="D351" s="56">
        <v>36339.65836985498</v>
      </c>
      <c r="E351" s="56">
        <v>4353.0448614882989</v>
      </c>
      <c r="F351"/>
      <c r="G351"/>
      <c r="H351"/>
      <c r="I351"/>
      <c r="J351"/>
      <c r="K351"/>
      <c r="L351" s="91"/>
      <c r="N351" s="90">
        <v>982</v>
      </c>
      <c r="O351" t="str">
        <f>_xlfn.XLOOKUP(N351,'Lease data'!$B$7:$B$616,'Lease data'!$E$7:$E$616)</f>
        <v>Y</v>
      </c>
      <c r="P351" t="str">
        <f>_xlfn.XLOOKUP(N351,'Lease data'!$B$7:$B$616,'Lease data'!$F$7:$F$616)</f>
        <v>N</v>
      </c>
      <c r="Q351" t="str">
        <f>_xlfn.XLOOKUP(N351,'Lease data'!$B$7:$B$616,'Lease data'!$K$7:$K$616)</f>
        <v>Medium</v>
      </c>
      <c r="R351" s="189">
        <f>_xlfn.XLOOKUP(N351,'Lease data'!$B$7:$B$616,'Lease data'!$P$7:$P$616)</f>
        <v>12264.57982137167</v>
      </c>
      <c r="T351" s="90">
        <f t="shared" si="26"/>
        <v>0</v>
      </c>
      <c r="U351">
        <f t="shared" si="26"/>
        <v>1</v>
      </c>
      <c r="V351">
        <f t="shared" si="26"/>
        <v>0</v>
      </c>
      <c r="W351">
        <f t="shared" si="26"/>
        <v>0</v>
      </c>
      <c r="X351">
        <f t="shared" si="27"/>
        <v>0</v>
      </c>
      <c r="Y351" s="189">
        <f t="shared" si="28"/>
        <v>12264.57982137167</v>
      </c>
    </row>
    <row r="352" spans="2:25" x14ac:dyDescent="0.25">
      <c r="B352" s="141"/>
      <c r="C352">
        <v>313</v>
      </c>
      <c r="D352" s="56">
        <v>30156.366010177902</v>
      </c>
      <c r="E352" s="56">
        <v>-2605.0599913422848</v>
      </c>
      <c r="F352"/>
      <c r="G352"/>
      <c r="H352"/>
      <c r="I352"/>
      <c r="J352"/>
      <c r="K352"/>
      <c r="L352" s="91"/>
      <c r="N352" s="90">
        <v>986</v>
      </c>
      <c r="O352" t="str">
        <f>_xlfn.XLOOKUP(N352,'Lease data'!$B$7:$B$616,'Lease data'!$E$7:$E$616)</f>
        <v>Y</v>
      </c>
      <c r="P352" t="str">
        <f>_xlfn.XLOOKUP(N352,'Lease data'!$B$7:$B$616,'Lease data'!$F$7:$F$616)</f>
        <v>N/A</v>
      </c>
      <c r="Q352" t="str">
        <f>_xlfn.XLOOKUP(N352,'Lease data'!$B$7:$B$616,'Lease data'!$K$7:$K$616)</f>
        <v>Medium</v>
      </c>
      <c r="R352" s="189">
        <f>_xlfn.XLOOKUP(N352,'Lease data'!$B$7:$B$616,'Lease data'!$P$7:$P$616)</f>
        <v>15565.184626978147</v>
      </c>
      <c r="T352" s="90">
        <f t="shared" si="26"/>
        <v>0</v>
      </c>
      <c r="U352">
        <f t="shared" si="26"/>
        <v>1</v>
      </c>
      <c r="V352">
        <f t="shared" si="26"/>
        <v>0</v>
      </c>
      <c r="W352">
        <f t="shared" si="26"/>
        <v>0</v>
      </c>
      <c r="X352">
        <f t="shared" si="27"/>
        <v>0</v>
      </c>
      <c r="Y352" s="189">
        <f t="shared" si="28"/>
        <v>15565.184626978147</v>
      </c>
    </row>
    <row r="353" spans="2:25" x14ac:dyDescent="0.25">
      <c r="B353" s="141"/>
      <c r="C353">
        <v>314</v>
      </c>
      <c r="D353" s="56">
        <v>30156.366010177902</v>
      </c>
      <c r="E353" s="56">
        <v>-4578.0977564465611</v>
      </c>
      <c r="F353"/>
      <c r="G353"/>
      <c r="H353"/>
      <c r="I353"/>
      <c r="J353"/>
      <c r="K353"/>
      <c r="L353" s="91"/>
      <c r="N353" s="90">
        <v>989</v>
      </c>
      <c r="O353" t="str">
        <f>_xlfn.XLOOKUP(N353,'Lease data'!$B$7:$B$616,'Lease data'!$E$7:$E$616)</f>
        <v>Y</v>
      </c>
      <c r="P353" t="str">
        <f>_xlfn.XLOOKUP(N353,'Lease data'!$B$7:$B$616,'Lease data'!$F$7:$F$616)</f>
        <v>N/A</v>
      </c>
      <c r="Q353" t="str">
        <f>_xlfn.XLOOKUP(N353,'Lease data'!$B$7:$B$616,'Lease data'!$K$7:$K$616)</f>
        <v>Medium</v>
      </c>
      <c r="R353" s="189">
        <f>_xlfn.XLOOKUP(N353,'Lease data'!$B$7:$B$616,'Lease data'!$P$7:$P$616)</f>
        <v>17863.966253164555</v>
      </c>
      <c r="T353" s="90">
        <f t="shared" si="26"/>
        <v>0</v>
      </c>
      <c r="U353">
        <f t="shared" si="26"/>
        <v>1</v>
      </c>
      <c r="V353">
        <f t="shared" si="26"/>
        <v>0</v>
      </c>
      <c r="W353">
        <f t="shared" si="26"/>
        <v>0</v>
      </c>
      <c r="X353">
        <f t="shared" si="27"/>
        <v>0</v>
      </c>
      <c r="Y353" s="189">
        <f t="shared" si="28"/>
        <v>17863.966253164555</v>
      </c>
    </row>
    <row r="354" spans="2:25" x14ac:dyDescent="0.25">
      <c r="B354" s="141"/>
      <c r="C354">
        <v>315</v>
      </c>
      <c r="D354" s="56">
        <v>30156.366010177902</v>
      </c>
      <c r="E354" s="56">
        <v>14063.434322600791</v>
      </c>
      <c r="F354"/>
      <c r="G354"/>
      <c r="H354"/>
      <c r="I354"/>
      <c r="J354"/>
      <c r="K354"/>
      <c r="L354" s="91"/>
      <c r="N354" s="90">
        <v>995</v>
      </c>
      <c r="O354" t="str">
        <f>_xlfn.XLOOKUP(N354,'Lease data'!$B$7:$B$616,'Lease data'!$E$7:$E$616)</f>
        <v>Y</v>
      </c>
      <c r="P354" t="str">
        <f>_xlfn.XLOOKUP(N354,'Lease data'!$B$7:$B$616,'Lease data'!$F$7:$F$616)</f>
        <v>N/A</v>
      </c>
      <c r="Q354" t="str">
        <f>_xlfn.XLOOKUP(N354,'Lease data'!$B$7:$B$616,'Lease data'!$K$7:$K$616)</f>
        <v>Low</v>
      </c>
      <c r="R354" s="189">
        <f>_xlfn.XLOOKUP(N354,'Lease data'!$B$7:$B$616,'Lease data'!$P$7:$P$616)</f>
        <v>634.97556085918848</v>
      </c>
      <c r="T354" s="90">
        <f t="shared" ref="T354:W373" si="29">IF($Q354=T$13,1,0)</f>
        <v>1</v>
      </c>
      <c r="U354">
        <f t="shared" si="29"/>
        <v>0</v>
      </c>
      <c r="V354">
        <f t="shared" si="29"/>
        <v>0</v>
      </c>
      <c r="W354">
        <f t="shared" si="29"/>
        <v>0</v>
      </c>
      <c r="X354">
        <f t="shared" si="27"/>
        <v>0</v>
      </c>
      <c r="Y354" s="189">
        <f t="shared" si="28"/>
        <v>634.97556085918848</v>
      </c>
    </row>
    <row r="355" spans="2:25" x14ac:dyDescent="0.25">
      <c r="B355" s="141"/>
      <c r="C355">
        <v>316</v>
      </c>
      <c r="D355" s="56">
        <v>8545.1992819153711</v>
      </c>
      <c r="E355" s="56">
        <v>8136.9201504329976</v>
      </c>
      <c r="F355"/>
      <c r="G355"/>
      <c r="H355"/>
      <c r="I355"/>
      <c r="J355"/>
      <c r="K355"/>
      <c r="L355" s="91"/>
      <c r="N355" s="90">
        <v>1008</v>
      </c>
      <c r="O355" t="str">
        <f>_xlfn.XLOOKUP(N355,'Lease data'!$B$7:$B$616,'Lease data'!$E$7:$E$616)</f>
        <v>Y</v>
      </c>
      <c r="P355" t="str">
        <f>_xlfn.XLOOKUP(N355,'Lease data'!$B$7:$B$616,'Lease data'!$F$7:$F$616)</f>
        <v>N/A</v>
      </c>
      <c r="Q355" t="str">
        <f>_xlfn.XLOOKUP(N355,'Lease data'!$B$7:$B$616,'Lease data'!$K$7:$K$616)</f>
        <v>Low</v>
      </c>
      <c r="R355" s="189">
        <f>_xlfn.XLOOKUP(N355,'Lease data'!$B$7:$B$616,'Lease data'!$P$7:$P$616)</f>
        <v>3286.3961813842479</v>
      </c>
      <c r="T355" s="90">
        <f t="shared" si="29"/>
        <v>1</v>
      </c>
      <c r="U355">
        <f t="shared" si="29"/>
        <v>0</v>
      </c>
      <c r="V355">
        <f t="shared" si="29"/>
        <v>0</v>
      </c>
      <c r="W355">
        <f t="shared" si="29"/>
        <v>0</v>
      </c>
      <c r="X355">
        <f t="shared" si="27"/>
        <v>0</v>
      </c>
      <c r="Y355" s="189">
        <f t="shared" si="28"/>
        <v>3286.3961813842479</v>
      </c>
    </row>
    <row r="356" spans="2:25" x14ac:dyDescent="0.25">
      <c r="B356" s="141"/>
      <c r="C356">
        <v>317</v>
      </c>
      <c r="D356" s="56">
        <v>8545.1992819153711</v>
      </c>
      <c r="E356" s="56">
        <v>438.56091908965391</v>
      </c>
      <c r="F356"/>
      <c r="G356"/>
      <c r="H356"/>
      <c r="I356"/>
      <c r="J356"/>
      <c r="K356"/>
      <c r="L356" s="91"/>
      <c r="N356" s="90">
        <v>1011</v>
      </c>
      <c r="O356" t="str">
        <f>_xlfn.XLOOKUP(N356,'Lease data'!$B$7:$B$616,'Lease data'!$E$7:$E$616)</f>
        <v>Y</v>
      </c>
      <c r="P356" t="str">
        <f>_xlfn.XLOOKUP(N356,'Lease data'!$B$7:$B$616,'Lease data'!$F$7:$F$616)</f>
        <v>N</v>
      </c>
      <c r="Q356" t="str">
        <f>_xlfn.XLOOKUP(N356,'Lease data'!$B$7:$B$616,'Lease data'!$K$7:$K$616)</f>
        <v>Low</v>
      </c>
      <c r="R356" s="189">
        <f>_xlfn.XLOOKUP(N356,'Lease data'!$B$7:$B$616,'Lease data'!$P$7:$P$616)</f>
        <v>13667.125839041097</v>
      </c>
      <c r="T356" s="90">
        <f t="shared" si="29"/>
        <v>1</v>
      </c>
      <c r="U356">
        <f t="shared" si="29"/>
        <v>0</v>
      </c>
      <c r="V356">
        <f t="shared" si="29"/>
        <v>0</v>
      </c>
      <c r="W356">
        <f t="shared" si="29"/>
        <v>0</v>
      </c>
      <c r="X356">
        <f t="shared" si="27"/>
        <v>0</v>
      </c>
      <c r="Y356" s="189">
        <f t="shared" si="28"/>
        <v>13667.125839041097</v>
      </c>
    </row>
    <row r="357" spans="2:25" x14ac:dyDescent="0.25">
      <c r="B357" s="141"/>
      <c r="C357">
        <v>318</v>
      </c>
      <c r="D357" s="56">
        <v>12366.173731188166</v>
      </c>
      <c r="E357" s="56">
        <v>4619.8460056539407</v>
      </c>
      <c r="F357"/>
      <c r="G357"/>
      <c r="H357"/>
      <c r="I357"/>
      <c r="J357"/>
      <c r="K357"/>
      <c r="L357" s="91"/>
      <c r="N357" s="90">
        <v>1015</v>
      </c>
      <c r="O357" t="str">
        <f>_xlfn.XLOOKUP(N357,'Lease data'!$B$7:$B$616,'Lease data'!$E$7:$E$616)</f>
        <v>Y</v>
      </c>
      <c r="P357" t="str">
        <f>_xlfn.XLOOKUP(N357,'Lease data'!$B$7:$B$616,'Lease data'!$F$7:$F$616)</f>
        <v>N/A</v>
      </c>
      <c r="Q357" t="str">
        <f>_xlfn.XLOOKUP(N357,'Lease data'!$B$7:$B$616,'Lease data'!$K$7:$K$616)</f>
        <v>Low</v>
      </c>
      <c r="R357" s="189">
        <f>_xlfn.XLOOKUP(N357,'Lease data'!$B$7:$B$616,'Lease data'!$P$7:$P$616)</f>
        <v>8535.3241206030143</v>
      </c>
      <c r="T357" s="90">
        <f t="shared" si="29"/>
        <v>1</v>
      </c>
      <c r="U357">
        <f t="shared" si="29"/>
        <v>0</v>
      </c>
      <c r="V357">
        <f t="shared" si="29"/>
        <v>0</v>
      </c>
      <c r="W357">
        <f t="shared" si="29"/>
        <v>0</v>
      </c>
      <c r="X357">
        <f t="shared" si="27"/>
        <v>0</v>
      </c>
      <c r="Y357" s="189">
        <f t="shared" si="28"/>
        <v>8535.3241206030143</v>
      </c>
    </row>
    <row r="358" spans="2:25" x14ac:dyDescent="0.25">
      <c r="B358" s="141"/>
      <c r="C358">
        <v>319</v>
      </c>
      <c r="D358" s="56">
        <v>17011.93950967709</v>
      </c>
      <c r="E358" s="56">
        <v>2037.2287242131242</v>
      </c>
      <c r="F358"/>
      <c r="G358"/>
      <c r="H358"/>
      <c r="I358"/>
      <c r="J358"/>
      <c r="K358"/>
      <c r="L358" s="91"/>
      <c r="N358" s="90">
        <v>1021</v>
      </c>
      <c r="O358" t="str">
        <f>_xlfn.XLOOKUP(N358,'Lease data'!$B$7:$B$616,'Lease data'!$E$7:$E$616)</f>
        <v>Y</v>
      </c>
      <c r="P358" t="str">
        <f>_xlfn.XLOOKUP(N358,'Lease data'!$B$7:$B$616,'Lease data'!$F$7:$F$616)</f>
        <v>N/A</v>
      </c>
      <c r="Q358" t="str">
        <f>_xlfn.XLOOKUP(N358,'Lease data'!$B$7:$B$616,'Lease data'!$K$7:$K$616)</f>
        <v>High</v>
      </c>
      <c r="R358" s="189">
        <f>_xlfn.XLOOKUP(N358,'Lease data'!$B$7:$B$616,'Lease data'!$P$7:$P$616)</f>
        <v>20054.275100502513</v>
      </c>
      <c r="T358" s="90">
        <f t="shared" si="29"/>
        <v>0</v>
      </c>
      <c r="U358">
        <f t="shared" si="29"/>
        <v>0</v>
      </c>
      <c r="V358">
        <f t="shared" si="29"/>
        <v>1</v>
      </c>
      <c r="W358">
        <f t="shared" si="29"/>
        <v>0</v>
      </c>
      <c r="X358">
        <f t="shared" si="27"/>
        <v>0</v>
      </c>
      <c r="Y358" s="189">
        <f t="shared" si="28"/>
        <v>20054.275100502513</v>
      </c>
    </row>
    <row r="359" spans="2:25" x14ac:dyDescent="0.25">
      <c r="B359" s="141"/>
      <c r="C359">
        <v>320</v>
      </c>
      <c r="D359" s="56">
        <v>17011.93950967709</v>
      </c>
      <c r="E359" s="56">
        <v>4597.4763578032944</v>
      </c>
      <c r="F359"/>
      <c r="G359"/>
      <c r="H359"/>
      <c r="I359"/>
      <c r="J359"/>
      <c r="K359"/>
      <c r="L359" s="91"/>
      <c r="N359" s="90">
        <v>1029</v>
      </c>
      <c r="O359" t="str">
        <f>_xlfn.XLOOKUP(N359,'Lease data'!$B$7:$B$616,'Lease data'!$E$7:$E$616)</f>
        <v>Y</v>
      </c>
      <c r="P359" t="str">
        <f>_xlfn.XLOOKUP(N359,'Lease data'!$B$7:$B$616,'Lease data'!$F$7:$F$616)</f>
        <v>N</v>
      </c>
      <c r="Q359" t="str">
        <f>_xlfn.XLOOKUP(N359,'Lease data'!$B$7:$B$616,'Lease data'!$K$7:$K$616)</f>
        <v>Low</v>
      </c>
      <c r="R359" s="189">
        <f>_xlfn.XLOOKUP(N359,'Lease data'!$B$7:$B$616,'Lease data'!$P$7:$P$616)</f>
        <v>5301.8941935483863</v>
      </c>
      <c r="T359" s="90">
        <f t="shared" si="29"/>
        <v>1</v>
      </c>
      <c r="U359">
        <f t="shared" si="29"/>
        <v>0</v>
      </c>
      <c r="V359">
        <f t="shared" si="29"/>
        <v>0</v>
      </c>
      <c r="W359">
        <f t="shared" si="29"/>
        <v>0</v>
      </c>
      <c r="X359">
        <f t="shared" si="27"/>
        <v>0</v>
      </c>
      <c r="Y359" s="189">
        <f t="shared" si="28"/>
        <v>5301.8941935483863</v>
      </c>
    </row>
    <row r="360" spans="2:25" x14ac:dyDescent="0.25">
      <c r="B360" s="141"/>
      <c r="C360">
        <v>321</v>
      </c>
      <c r="D360" s="56">
        <v>8545.1992819153711</v>
      </c>
      <c r="E360" s="56">
        <v>5260.8164111970946</v>
      </c>
      <c r="F360"/>
      <c r="G360"/>
      <c r="H360"/>
      <c r="I360"/>
      <c r="J360"/>
      <c r="K360"/>
      <c r="L360" s="91"/>
      <c r="N360" s="90">
        <v>1037</v>
      </c>
      <c r="O360" t="str">
        <f>_xlfn.XLOOKUP(N360,'Lease data'!$B$7:$B$616,'Lease data'!$E$7:$E$616)</f>
        <v>Y</v>
      </c>
      <c r="P360" t="str">
        <f>_xlfn.XLOOKUP(N360,'Lease data'!$B$7:$B$616,'Lease data'!$F$7:$F$616)</f>
        <v>N/A</v>
      </c>
      <c r="Q360" t="str">
        <f>_xlfn.XLOOKUP(N360,'Lease data'!$B$7:$B$616,'Lease data'!$K$7:$K$616)</f>
        <v>Low</v>
      </c>
      <c r="R360" s="189">
        <f>_xlfn.XLOOKUP(N360,'Lease data'!$B$7:$B$616,'Lease data'!$P$7:$P$616)</f>
        <v>19684.143794749401</v>
      </c>
      <c r="T360" s="90">
        <f t="shared" si="29"/>
        <v>1</v>
      </c>
      <c r="U360">
        <f t="shared" si="29"/>
        <v>0</v>
      </c>
      <c r="V360">
        <f t="shared" si="29"/>
        <v>0</v>
      </c>
      <c r="W360">
        <f t="shared" si="29"/>
        <v>0</v>
      </c>
      <c r="X360">
        <f t="shared" si="27"/>
        <v>0</v>
      </c>
      <c r="Y360" s="189">
        <f t="shared" si="28"/>
        <v>19684.143794749401</v>
      </c>
    </row>
    <row r="361" spans="2:25" x14ac:dyDescent="0.25">
      <c r="B361" s="141"/>
      <c r="C361">
        <v>322</v>
      </c>
      <c r="D361" s="56">
        <v>20832.913958949885</v>
      </c>
      <c r="E361" s="56">
        <v>5823.0928588356401</v>
      </c>
      <c r="F361"/>
      <c r="G361"/>
      <c r="H361"/>
      <c r="I361"/>
      <c r="J361"/>
      <c r="K361"/>
      <c r="L361" s="91"/>
      <c r="N361" s="90">
        <v>1039</v>
      </c>
      <c r="O361" t="str">
        <f>_xlfn.XLOOKUP(N361,'Lease data'!$B$7:$B$616,'Lease data'!$E$7:$E$616)</f>
        <v>Y</v>
      </c>
      <c r="P361" t="str">
        <f>_xlfn.XLOOKUP(N361,'Lease data'!$B$7:$B$616,'Lease data'!$F$7:$F$616)</f>
        <v>N/A</v>
      </c>
      <c r="Q361" t="str">
        <f>_xlfn.XLOOKUP(N361,'Lease data'!$B$7:$B$616,'Lease data'!$K$7:$K$616)</f>
        <v>Medium</v>
      </c>
      <c r="R361" s="189">
        <f>_xlfn.XLOOKUP(N361,'Lease data'!$B$7:$B$616,'Lease data'!$P$7:$P$616)</f>
        <v>11882.658127118642</v>
      </c>
      <c r="T361" s="90">
        <f t="shared" si="29"/>
        <v>0</v>
      </c>
      <c r="U361">
        <f t="shared" si="29"/>
        <v>1</v>
      </c>
      <c r="V361">
        <f t="shared" si="29"/>
        <v>0</v>
      </c>
      <c r="W361">
        <f t="shared" si="29"/>
        <v>0</v>
      </c>
      <c r="X361">
        <f t="shared" si="27"/>
        <v>0</v>
      </c>
      <c r="Y361" s="189">
        <f t="shared" si="28"/>
        <v>11882.658127118642</v>
      </c>
    </row>
    <row r="362" spans="2:25" x14ac:dyDescent="0.25">
      <c r="B362" s="141"/>
      <c r="C362">
        <v>323</v>
      </c>
      <c r="D362" s="56">
        <v>8545.1992819153711</v>
      </c>
      <c r="E362" s="56">
        <v>468.59062762410213</v>
      </c>
      <c r="F362"/>
      <c r="G362"/>
      <c r="H362"/>
      <c r="I362"/>
      <c r="J362"/>
      <c r="K362"/>
      <c r="L362" s="91"/>
      <c r="N362" s="90">
        <v>1040</v>
      </c>
      <c r="O362" t="str">
        <f>_xlfn.XLOOKUP(N362,'Lease data'!$B$7:$B$616,'Lease data'!$E$7:$E$616)</f>
        <v>Y</v>
      </c>
      <c r="P362" t="str">
        <f>_xlfn.XLOOKUP(N362,'Lease data'!$B$7:$B$616,'Lease data'!$F$7:$F$616)</f>
        <v>N</v>
      </c>
      <c r="Q362" t="str">
        <f>_xlfn.XLOOKUP(N362,'Lease data'!$B$7:$B$616,'Lease data'!$K$7:$K$616)</f>
        <v>Medium</v>
      </c>
      <c r="R362" s="189">
        <f>_xlfn.XLOOKUP(N362,'Lease data'!$B$7:$B$616,'Lease data'!$P$7:$P$616)</f>
        <v>7553.164556962025</v>
      </c>
      <c r="T362" s="90">
        <f t="shared" si="29"/>
        <v>0</v>
      </c>
      <c r="U362">
        <f t="shared" si="29"/>
        <v>1</v>
      </c>
      <c r="V362">
        <f t="shared" si="29"/>
        <v>0</v>
      </c>
      <c r="W362">
        <f t="shared" si="29"/>
        <v>0</v>
      </c>
      <c r="X362">
        <f t="shared" si="27"/>
        <v>0</v>
      </c>
      <c r="Y362" s="189">
        <f t="shared" si="28"/>
        <v>7553.164556962025</v>
      </c>
    </row>
    <row r="363" spans="2:25" x14ac:dyDescent="0.25">
      <c r="B363" s="141"/>
      <c r="C363">
        <v>324</v>
      </c>
      <c r="D363" s="56">
        <v>30156.366010177902</v>
      </c>
      <c r="E363" s="56">
        <v>-6190.8958185428346</v>
      </c>
      <c r="F363"/>
      <c r="G363"/>
      <c r="H363"/>
      <c r="I363"/>
      <c r="J363"/>
      <c r="K363"/>
      <c r="L363" s="91"/>
      <c r="N363" s="90">
        <v>1041</v>
      </c>
      <c r="O363" t="str">
        <f>_xlfn.XLOOKUP(N363,'Lease data'!$B$7:$B$616,'Lease data'!$E$7:$E$616)</f>
        <v>Y</v>
      </c>
      <c r="P363" t="str">
        <f>_xlfn.XLOOKUP(N363,'Lease data'!$B$7:$B$616,'Lease data'!$F$7:$F$616)</f>
        <v>N/A</v>
      </c>
      <c r="Q363" t="str">
        <f>_xlfn.XLOOKUP(N363,'Lease data'!$B$7:$B$616,'Lease data'!$K$7:$K$616)</f>
        <v>Medium</v>
      </c>
      <c r="R363" s="189">
        <f>_xlfn.XLOOKUP(N363,'Lease data'!$B$7:$B$616,'Lease data'!$P$7:$P$616)</f>
        <v>22989.297945205479</v>
      </c>
      <c r="T363" s="90">
        <f t="shared" si="29"/>
        <v>0</v>
      </c>
      <c r="U363">
        <f t="shared" si="29"/>
        <v>1</v>
      </c>
      <c r="V363">
        <f t="shared" si="29"/>
        <v>0</v>
      </c>
      <c r="W363">
        <f t="shared" si="29"/>
        <v>0</v>
      </c>
      <c r="X363">
        <f t="shared" si="27"/>
        <v>0</v>
      </c>
      <c r="Y363" s="189">
        <f t="shared" si="28"/>
        <v>22989.297945205479</v>
      </c>
    </row>
    <row r="364" spans="2:25" x14ac:dyDescent="0.25">
      <c r="B364" s="141"/>
      <c r="C364">
        <v>325</v>
      </c>
      <c r="D364" s="56">
        <v>8545.1992819153711</v>
      </c>
      <c r="E364" s="56">
        <v>7498.2231050193022</v>
      </c>
      <c r="F364"/>
      <c r="G364"/>
      <c r="H364"/>
      <c r="I364"/>
      <c r="J364"/>
      <c r="K364"/>
      <c r="L364" s="91"/>
      <c r="N364" s="90">
        <v>1045</v>
      </c>
      <c r="O364" t="str">
        <f>_xlfn.XLOOKUP(N364,'Lease data'!$B$7:$B$616,'Lease data'!$E$7:$E$616)</f>
        <v>Y</v>
      </c>
      <c r="P364" t="str">
        <f>_xlfn.XLOOKUP(N364,'Lease data'!$B$7:$B$616,'Lease data'!$F$7:$F$616)</f>
        <v>N/A</v>
      </c>
      <c r="Q364" t="str">
        <f>_xlfn.XLOOKUP(N364,'Lease data'!$B$7:$B$616,'Lease data'!$K$7:$K$616)</f>
        <v>High</v>
      </c>
      <c r="R364" s="189">
        <f>_xlfn.XLOOKUP(N364,'Lease data'!$B$7:$B$616,'Lease data'!$P$7:$P$616)</f>
        <v>33964.043415254237</v>
      </c>
      <c r="T364" s="90">
        <f t="shared" si="29"/>
        <v>0</v>
      </c>
      <c r="U364">
        <f t="shared" si="29"/>
        <v>0</v>
      </c>
      <c r="V364">
        <f t="shared" si="29"/>
        <v>1</v>
      </c>
      <c r="W364">
        <f t="shared" si="29"/>
        <v>0</v>
      </c>
      <c r="X364">
        <f t="shared" si="27"/>
        <v>0</v>
      </c>
      <c r="Y364" s="189">
        <f t="shared" si="28"/>
        <v>33964.043415254237</v>
      </c>
    </row>
    <row r="365" spans="2:25" x14ac:dyDescent="0.25">
      <c r="B365" s="141"/>
      <c r="C365">
        <v>326</v>
      </c>
      <c r="D365" s="56">
        <v>8545.1992819153711</v>
      </c>
      <c r="E365" s="56">
        <v>-2231.3973789302972</v>
      </c>
      <c r="F365"/>
      <c r="G365"/>
      <c r="H365"/>
      <c r="I365"/>
      <c r="J365"/>
      <c r="K365"/>
      <c r="L365" s="91"/>
      <c r="N365" s="90">
        <v>1046</v>
      </c>
      <c r="O365" t="str">
        <f>_xlfn.XLOOKUP(N365,'Lease data'!$B$7:$B$616,'Lease data'!$E$7:$E$616)</f>
        <v>Y</v>
      </c>
      <c r="P365" t="str">
        <f>_xlfn.XLOOKUP(N365,'Lease data'!$B$7:$B$616,'Lease data'!$F$7:$F$616)</f>
        <v>N/A</v>
      </c>
      <c r="Q365" t="str">
        <f>_xlfn.XLOOKUP(N365,'Lease data'!$B$7:$B$616,'Lease data'!$K$7:$K$616)</f>
        <v>High</v>
      </c>
      <c r="R365" s="189">
        <f>_xlfn.XLOOKUP(N365,'Lease data'!$B$7:$B$616,'Lease data'!$P$7:$P$616)</f>
        <v>33506.767594936704</v>
      </c>
      <c r="T365" s="90">
        <f t="shared" si="29"/>
        <v>0</v>
      </c>
      <c r="U365">
        <f t="shared" si="29"/>
        <v>0</v>
      </c>
      <c r="V365">
        <f t="shared" si="29"/>
        <v>1</v>
      </c>
      <c r="W365">
        <f t="shared" si="29"/>
        <v>0</v>
      </c>
      <c r="X365">
        <f t="shared" si="27"/>
        <v>0</v>
      </c>
      <c r="Y365" s="189">
        <f t="shared" si="28"/>
        <v>33506.767594936704</v>
      </c>
    </row>
    <row r="366" spans="2:25" x14ac:dyDescent="0.25">
      <c r="B366" s="141"/>
      <c r="C366">
        <v>327</v>
      </c>
      <c r="D366" s="56">
        <v>30156.366010177902</v>
      </c>
      <c r="E366" s="56">
        <v>1060.9141595876536</v>
      </c>
      <c r="F366"/>
      <c r="G366"/>
      <c r="H366"/>
      <c r="I366"/>
      <c r="J366"/>
      <c r="K366"/>
      <c r="L366" s="91"/>
      <c r="N366" s="90">
        <v>1047</v>
      </c>
      <c r="O366" t="str">
        <f>_xlfn.XLOOKUP(N366,'Lease data'!$B$7:$B$616,'Lease data'!$E$7:$E$616)</f>
        <v>Y</v>
      </c>
      <c r="P366" t="str">
        <f>_xlfn.XLOOKUP(N366,'Lease data'!$B$7:$B$616,'Lease data'!$F$7:$F$616)</f>
        <v>N/A</v>
      </c>
      <c r="Q366" t="str">
        <f>_xlfn.XLOOKUP(N366,'Lease data'!$B$7:$B$616,'Lease data'!$K$7:$K$616)</f>
        <v>High</v>
      </c>
      <c r="R366" s="189">
        <f>_xlfn.XLOOKUP(N366,'Lease data'!$B$7:$B$616,'Lease data'!$P$7:$P$616)</f>
        <v>32612.856379746834</v>
      </c>
      <c r="T366" s="90">
        <f t="shared" si="29"/>
        <v>0</v>
      </c>
      <c r="U366">
        <f t="shared" si="29"/>
        <v>0</v>
      </c>
      <c r="V366">
        <f t="shared" si="29"/>
        <v>1</v>
      </c>
      <c r="W366">
        <f t="shared" si="29"/>
        <v>0</v>
      </c>
      <c r="X366">
        <f t="shared" si="27"/>
        <v>0</v>
      </c>
      <c r="Y366" s="189">
        <f t="shared" si="28"/>
        <v>32612.856379746834</v>
      </c>
    </row>
    <row r="367" spans="2:25" x14ac:dyDescent="0.25">
      <c r="B367" s="141"/>
      <c r="C367">
        <v>328</v>
      </c>
      <c r="D367" s="56">
        <v>8545.1992819153711</v>
      </c>
      <c r="E367" s="56">
        <v>-2207.6157288331788</v>
      </c>
      <c r="F367"/>
      <c r="G367"/>
      <c r="H367"/>
      <c r="I367"/>
      <c r="J367"/>
      <c r="K367"/>
      <c r="L367" s="91"/>
      <c r="N367" s="90">
        <v>1048</v>
      </c>
      <c r="O367" t="str">
        <f>_xlfn.XLOOKUP(N367,'Lease data'!$B$7:$B$616,'Lease data'!$E$7:$E$616)</f>
        <v>Y</v>
      </c>
      <c r="P367" t="str">
        <f>_xlfn.XLOOKUP(N367,'Lease data'!$B$7:$B$616,'Lease data'!$F$7:$F$616)</f>
        <v>N/A</v>
      </c>
      <c r="Q367" t="str">
        <f>_xlfn.XLOOKUP(N367,'Lease data'!$B$7:$B$616,'Lease data'!$K$7:$K$616)</f>
        <v>High</v>
      </c>
      <c r="R367" s="189">
        <f>_xlfn.XLOOKUP(N367,'Lease data'!$B$7:$B$616,'Lease data'!$P$7:$P$616)</f>
        <v>36236.504506329111</v>
      </c>
      <c r="T367" s="90">
        <f t="shared" si="29"/>
        <v>0</v>
      </c>
      <c r="U367">
        <f t="shared" si="29"/>
        <v>0</v>
      </c>
      <c r="V367">
        <f t="shared" si="29"/>
        <v>1</v>
      </c>
      <c r="W367">
        <f t="shared" si="29"/>
        <v>0</v>
      </c>
      <c r="X367">
        <f t="shared" si="27"/>
        <v>0</v>
      </c>
      <c r="Y367" s="189">
        <f t="shared" si="28"/>
        <v>36236.504506329111</v>
      </c>
    </row>
    <row r="368" spans="2:25" x14ac:dyDescent="0.25">
      <c r="B368" s="141"/>
      <c r="C368">
        <v>329</v>
      </c>
      <c r="D368" s="56">
        <v>40160.632819127772</v>
      </c>
      <c r="E368" s="56">
        <v>-1625.1850579337479</v>
      </c>
      <c r="F368"/>
      <c r="G368"/>
      <c r="H368"/>
      <c r="I368"/>
      <c r="J368"/>
      <c r="K368"/>
      <c r="L368" s="91"/>
      <c r="N368" s="90">
        <v>1050</v>
      </c>
      <c r="O368" t="str">
        <f>_xlfn.XLOOKUP(N368,'Lease data'!$B$7:$B$616,'Lease data'!$E$7:$E$616)</f>
        <v>Y</v>
      </c>
      <c r="P368" t="str">
        <f>_xlfn.XLOOKUP(N368,'Lease data'!$B$7:$B$616,'Lease data'!$F$7:$F$616)</f>
        <v>N</v>
      </c>
      <c r="Q368" t="str">
        <f>_xlfn.XLOOKUP(N368,'Lease data'!$B$7:$B$616,'Lease data'!$K$7:$K$616)</f>
        <v>Low</v>
      </c>
      <c r="R368" s="189">
        <f>_xlfn.XLOOKUP(N368,'Lease data'!$B$7:$B$616,'Lease data'!$P$7:$P$616)</f>
        <v>8292.9381062453122</v>
      </c>
      <c r="T368" s="90">
        <f t="shared" si="29"/>
        <v>1</v>
      </c>
      <c r="U368">
        <f t="shared" si="29"/>
        <v>0</v>
      </c>
      <c r="V368">
        <f t="shared" si="29"/>
        <v>0</v>
      </c>
      <c r="W368">
        <f t="shared" si="29"/>
        <v>0</v>
      </c>
      <c r="X368">
        <f t="shared" si="27"/>
        <v>0</v>
      </c>
      <c r="Y368" s="189">
        <f t="shared" si="28"/>
        <v>8292.9381062453122</v>
      </c>
    </row>
    <row r="369" spans="2:25" x14ac:dyDescent="0.25">
      <c r="B369" s="141"/>
      <c r="C369">
        <v>330</v>
      </c>
      <c r="D369" s="56">
        <v>30156.366010177902</v>
      </c>
      <c r="E369" s="56">
        <v>3896.3181664330768</v>
      </c>
      <c r="F369"/>
      <c r="G369"/>
      <c r="H369"/>
      <c r="I369"/>
      <c r="J369"/>
      <c r="K369"/>
      <c r="L369" s="91"/>
      <c r="N369" s="90">
        <v>1058</v>
      </c>
      <c r="O369" t="str">
        <f>_xlfn.XLOOKUP(N369,'Lease data'!$B$7:$B$616,'Lease data'!$E$7:$E$616)</f>
        <v>Y</v>
      </c>
      <c r="P369" t="str">
        <f>_xlfn.XLOOKUP(N369,'Lease data'!$B$7:$B$616,'Lease data'!$F$7:$F$616)</f>
        <v>N/A</v>
      </c>
      <c r="Q369" t="str">
        <f>_xlfn.XLOOKUP(N369,'Lease data'!$B$7:$B$616,'Lease data'!$K$7:$K$616)</f>
        <v>Low</v>
      </c>
      <c r="R369" s="189">
        <f>_xlfn.XLOOKUP(N369,'Lease data'!$B$7:$B$616,'Lease data'!$P$7:$P$616)</f>
        <v>6002.6155187445511</v>
      </c>
      <c r="T369" s="90">
        <f t="shared" si="29"/>
        <v>1</v>
      </c>
      <c r="U369">
        <f t="shared" si="29"/>
        <v>0</v>
      </c>
      <c r="V369">
        <f t="shared" si="29"/>
        <v>0</v>
      </c>
      <c r="W369">
        <f t="shared" si="29"/>
        <v>0</v>
      </c>
      <c r="X369">
        <f t="shared" si="27"/>
        <v>0</v>
      </c>
      <c r="Y369" s="189">
        <f t="shared" si="28"/>
        <v>6002.6155187445511</v>
      </c>
    </row>
    <row r="370" spans="2:25" x14ac:dyDescent="0.25">
      <c r="B370" s="141"/>
      <c r="C370">
        <v>331</v>
      </c>
      <c r="D370" s="56">
        <v>30156.366010177902</v>
      </c>
      <c r="E370" s="56">
        <v>-5528.8387940037173</v>
      </c>
      <c r="F370"/>
      <c r="G370"/>
      <c r="H370"/>
      <c r="I370"/>
      <c r="J370"/>
      <c r="K370"/>
      <c r="L370" s="91"/>
      <c r="N370" s="90">
        <v>1062</v>
      </c>
      <c r="O370" t="str">
        <f>_xlfn.XLOOKUP(N370,'Lease data'!$B$7:$B$616,'Lease data'!$E$7:$E$616)</f>
        <v>Y</v>
      </c>
      <c r="P370" t="str">
        <f>_xlfn.XLOOKUP(N370,'Lease data'!$B$7:$B$616,'Lease data'!$F$7:$F$616)</f>
        <v>N/A</v>
      </c>
      <c r="Q370" t="str">
        <f>_xlfn.XLOOKUP(N370,'Lease data'!$B$7:$B$616,'Lease data'!$K$7:$K$616)</f>
        <v>Medium</v>
      </c>
      <c r="R370" s="189">
        <f>_xlfn.XLOOKUP(N370,'Lease data'!$B$7:$B$616,'Lease data'!$P$7:$P$616)</f>
        <v>17754.004673366835</v>
      </c>
      <c r="T370" s="90">
        <f t="shared" si="29"/>
        <v>0</v>
      </c>
      <c r="U370">
        <f t="shared" si="29"/>
        <v>1</v>
      </c>
      <c r="V370">
        <f t="shared" si="29"/>
        <v>0</v>
      </c>
      <c r="W370">
        <f t="shared" si="29"/>
        <v>0</v>
      </c>
      <c r="X370">
        <f t="shared" si="27"/>
        <v>0</v>
      </c>
      <c r="Y370" s="189">
        <f t="shared" si="28"/>
        <v>17754.004673366835</v>
      </c>
    </row>
    <row r="371" spans="2:25" x14ac:dyDescent="0.25">
      <c r="B371" s="141"/>
      <c r="C371">
        <v>332</v>
      </c>
      <c r="D371" s="56">
        <v>8545.1992819153711</v>
      </c>
      <c r="E371" s="56">
        <v>876.85418800616208</v>
      </c>
      <c r="F371"/>
      <c r="G371"/>
      <c r="H371"/>
      <c r="I371"/>
      <c r="J371"/>
      <c r="K371"/>
      <c r="L371" s="91"/>
      <c r="N371" s="90">
        <v>1063</v>
      </c>
      <c r="O371" t="str">
        <f>_xlfn.XLOOKUP(N371,'Lease data'!$B$7:$B$616,'Lease data'!$E$7:$E$616)</f>
        <v>Y</v>
      </c>
      <c r="P371" t="str">
        <f>_xlfn.XLOOKUP(N371,'Lease data'!$B$7:$B$616,'Lease data'!$F$7:$F$616)</f>
        <v>N</v>
      </c>
      <c r="Q371" t="str">
        <f>_xlfn.XLOOKUP(N371,'Lease data'!$B$7:$B$616,'Lease data'!$K$7:$K$616)</f>
        <v>Medium</v>
      </c>
      <c r="R371" s="189">
        <f>_xlfn.XLOOKUP(N371,'Lease data'!$B$7:$B$616,'Lease data'!$P$7:$P$616)</f>
        <v>6684.7583668341704</v>
      </c>
      <c r="T371" s="90">
        <f t="shared" si="29"/>
        <v>0</v>
      </c>
      <c r="U371">
        <f t="shared" si="29"/>
        <v>1</v>
      </c>
      <c r="V371">
        <f t="shared" si="29"/>
        <v>0</v>
      </c>
      <c r="W371">
        <f t="shared" si="29"/>
        <v>0</v>
      </c>
      <c r="X371">
        <f t="shared" si="27"/>
        <v>0</v>
      </c>
      <c r="Y371" s="189">
        <f t="shared" si="28"/>
        <v>6684.7583668341704</v>
      </c>
    </row>
    <row r="372" spans="2:25" x14ac:dyDescent="0.25">
      <c r="B372" s="141"/>
      <c r="C372">
        <v>333</v>
      </c>
      <c r="D372" s="56">
        <v>30156.366010177902</v>
      </c>
      <c r="E372" s="56">
        <v>12255.539054757151</v>
      </c>
      <c r="F372"/>
      <c r="G372"/>
      <c r="H372"/>
      <c r="I372"/>
      <c r="J372"/>
      <c r="K372"/>
      <c r="L372" s="91"/>
      <c r="N372" s="90">
        <v>1064</v>
      </c>
      <c r="O372" t="str">
        <f>_xlfn.XLOOKUP(N372,'Lease data'!$B$7:$B$616,'Lease data'!$E$7:$E$616)</f>
        <v>Y</v>
      </c>
      <c r="P372" t="str">
        <f>_xlfn.XLOOKUP(N372,'Lease data'!$B$7:$B$616,'Lease data'!$F$7:$F$616)</f>
        <v>N</v>
      </c>
      <c r="Q372" t="str">
        <f>_xlfn.XLOOKUP(N372,'Lease data'!$B$7:$B$616,'Lease data'!$K$7:$K$616)</f>
        <v>Sydney</v>
      </c>
      <c r="R372" s="189">
        <f>_xlfn.XLOOKUP(N372,'Lease data'!$B$7:$B$616,'Lease data'!$P$7:$P$616)</f>
        <v>69785.821572379355</v>
      </c>
      <c r="T372" s="90">
        <f t="shared" si="29"/>
        <v>0</v>
      </c>
      <c r="U372">
        <f t="shared" si="29"/>
        <v>0</v>
      </c>
      <c r="V372">
        <f t="shared" si="29"/>
        <v>0</v>
      </c>
      <c r="W372">
        <f t="shared" si="29"/>
        <v>1</v>
      </c>
      <c r="X372">
        <f t="shared" si="27"/>
        <v>0</v>
      </c>
      <c r="Y372" s="189">
        <f t="shared" si="28"/>
        <v>69785.821572379355</v>
      </c>
    </row>
    <row r="373" spans="2:25" x14ac:dyDescent="0.25">
      <c r="B373" s="141"/>
      <c r="C373">
        <v>334</v>
      </c>
      <c r="D373" s="56">
        <v>8545.1992819153711</v>
      </c>
      <c r="E373" s="56">
        <v>-2316.9920450732661</v>
      </c>
      <c r="F373"/>
      <c r="G373"/>
      <c r="H373"/>
      <c r="I373"/>
      <c r="J373"/>
      <c r="K373"/>
      <c r="L373" s="91"/>
      <c r="N373" s="90">
        <v>1065</v>
      </c>
      <c r="O373" t="str">
        <f>_xlfn.XLOOKUP(N373,'Lease data'!$B$7:$B$616,'Lease data'!$E$7:$E$616)</f>
        <v>Y</v>
      </c>
      <c r="P373" t="str">
        <f>_xlfn.XLOOKUP(N373,'Lease data'!$B$7:$B$616,'Lease data'!$F$7:$F$616)</f>
        <v>N</v>
      </c>
      <c r="Q373" t="str">
        <f>_xlfn.XLOOKUP(N373,'Lease data'!$B$7:$B$616,'Lease data'!$K$7:$K$616)</f>
        <v>Sydney</v>
      </c>
      <c r="R373" s="189">
        <f>_xlfn.XLOOKUP(N373,'Lease data'!$B$7:$B$616,'Lease data'!$P$7:$P$616)</f>
        <v>42232.108851913472</v>
      </c>
      <c r="T373" s="90">
        <f t="shared" si="29"/>
        <v>0</v>
      </c>
      <c r="U373">
        <f t="shared" si="29"/>
        <v>0</v>
      </c>
      <c r="V373">
        <f t="shared" si="29"/>
        <v>0</v>
      </c>
      <c r="W373">
        <f t="shared" si="29"/>
        <v>1</v>
      </c>
      <c r="X373">
        <f t="shared" si="27"/>
        <v>0</v>
      </c>
      <c r="Y373" s="189">
        <f t="shared" si="28"/>
        <v>42232.108851913472</v>
      </c>
    </row>
    <row r="374" spans="2:25" x14ac:dyDescent="0.25">
      <c r="B374" s="141"/>
      <c r="C374">
        <v>335</v>
      </c>
      <c r="D374" s="56">
        <v>36339.65836985498</v>
      </c>
      <c r="E374" s="56">
        <v>-23198.759242935012</v>
      </c>
      <c r="F374"/>
      <c r="G374"/>
      <c r="H374"/>
      <c r="I374"/>
      <c r="J374"/>
      <c r="K374"/>
      <c r="L374" s="91"/>
      <c r="N374" s="90">
        <v>1068</v>
      </c>
      <c r="O374" t="str">
        <f>_xlfn.XLOOKUP(N374,'Lease data'!$B$7:$B$616,'Lease data'!$E$7:$E$616)</f>
        <v>Y</v>
      </c>
      <c r="P374" t="str">
        <f>_xlfn.XLOOKUP(N374,'Lease data'!$B$7:$B$616,'Lease data'!$F$7:$F$616)</f>
        <v>N</v>
      </c>
      <c r="Q374" t="str">
        <f>_xlfn.XLOOKUP(N374,'Lease data'!$B$7:$B$616,'Lease data'!$K$7:$K$616)</f>
        <v>Low</v>
      </c>
      <c r="R374" s="189">
        <f>_xlfn.XLOOKUP(N374,'Lease data'!$B$7:$B$616,'Lease data'!$P$7:$P$616)</f>
        <v>7921.9705993150683</v>
      </c>
      <c r="T374" s="90">
        <f t="shared" ref="T374:W393" si="30">IF($Q374=T$13,1,0)</f>
        <v>1</v>
      </c>
      <c r="U374">
        <f t="shared" si="30"/>
        <v>0</v>
      </c>
      <c r="V374">
        <f t="shared" si="30"/>
        <v>0</v>
      </c>
      <c r="W374">
        <f t="shared" si="30"/>
        <v>0</v>
      </c>
      <c r="X374">
        <f t="shared" si="27"/>
        <v>0</v>
      </c>
      <c r="Y374" s="189">
        <f t="shared" si="28"/>
        <v>7921.9705993150683</v>
      </c>
    </row>
    <row r="375" spans="2:25" x14ac:dyDescent="0.25">
      <c r="B375" s="141"/>
      <c r="C375">
        <v>336</v>
      </c>
      <c r="D375" s="56">
        <v>36339.65836985498</v>
      </c>
      <c r="E375" s="56">
        <v>2149.7942674162332</v>
      </c>
      <c r="F375"/>
      <c r="G375"/>
      <c r="H375"/>
      <c r="I375"/>
      <c r="J375"/>
      <c r="K375"/>
      <c r="L375" s="91"/>
      <c r="N375" s="90">
        <v>1069</v>
      </c>
      <c r="O375" t="str">
        <f>_xlfn.XLOOKUP(N375,'Lease data'!$B$7:$B$616,'Lease data'!$E$7:$E$616)</f>
        <v>Y</v>
      </c>
      <c r="P375" t="str">
        <f>_xlfn.XLOOKUP(N375,'Lease data'!$B$7:$B$616,'Lease data'!$F$7:$F$616)</f>
        <v>N</v>
      </c>
      <c r="Q375" t="str">
        <f>_xlfn.XLOOKUP(N375,'Lease data'!$B$7:$B$616,'Lease data'!$K$7:$K$616)</f>
        <v>Low</v>
      </c>
      <c r="R375" s="189">
        <f>_xlfn.XLOOKUP(N375,'Lease data'!$B$7:$B$616,'Lease data'!$P$7:$P$616)</f>
        <v>1288.261309931507</v>
      </c>
      <c r="T375" s="90">
        <f t="shared" si="30"/>
        <v>1</v>
      </c>
      <c r="U375">
        <f t="shared" si="30"/>
        <v>0</v>
      </c>
      <c r="V375">
        <f t="shared" si="30"/>
        <v>0</v>
      </c>
      <c r="W375">
        <f t="shared" si="30"/>
        <v>0</v>
      </c>
      <c r="X375">
        <f t="shared" si="27"/>
        <v>0</v>
      </c>
      <c r="Y375" s="189">
        <f t="shared" si="28"/>
        <v>1288.261309931507</v>
      </c>
    </row>
    <row r="376" spans="2:25" x14ac:dyDescent="0.25">
      <c r="B376" s="141"/>
      <c r="C376">
        <v>337</v>
      </c>
      <c r="D376" s="56">
        <v>8545.1992819153711</v>
      </c>
      <c r="E376" s="56">
        <v>20454.800718084629</v>
      </c>
      <c r="F376"/>
      <c r="G376"/>
      <c r="H376"/>
      <c r="I376"/>
      <c r="J376"/>
      <c r="K376"/>
      <c r="L376" s="91"/>
      <c r="N376" s="90">
        <v>1070</v>
      </c>
      <c r="O376" t="str">
        <f>_xlfn.XLOOKUP(N376,'Lease data'!$B$7:$B$616,'Lease data'!$E$7:$E$616)</f>
        <v>Y</v>
      </c>
      <c r="P376" t="str">
        <f>_xlfn.XLOOKUP(N376,'Lease data'!$B$7:$B$616,'Lease data'!$F$7:$F$616)</f>
        <v>Y</v>
      </c>
      <c r="Q376" t="str">
        <f>_xlfn.XLOOKUP(N376,'Lease data'!$B$7:$B$616,'Lease data'!$K$7:$K$616)</f>
        <v>Sydney</v>
      </c>
      <c r="R376" s="189">
        <f>_xlfn.XLOOKUP(N376,'Lease data'!$B$7:$B$616,'Lease data'!$P$7:$P$616)</f>
        <v>61024.036298507453</v>
      </c>
      <c r="T376" s="90">
        <f t="shared" si="30"/>
        <v>0</v>
      </c>
      <c r="U376">
        <f t="shared" si="30"/>
        <v>0</v>
      </c>
      <c r="V376">
        <f t="shared" si="30"/>
        <v>0</v>
      </c>
      <c r="W376">
        <f t="shared" si="30"/>
        <v>1</v>
      </c>
      <c r="X376">
        <f t="shared" si="27"/>
        <v>1</v>
      </c>
      <c r="Y376" s="189">
        <f t="shared" si="28"/>
        <v>61024.036298507453</v>
      </c>
    </row>
    <row r="377" spans="2:25" x14ac:dyDescent="0.25">
      <c r="B377" s="141"/>
      <c r="C377">
        <v>338</v>
      </c>
      <c r="D377" s="56">
        <v>17011.93950967709</v>
      </c>
      <c r="E377" s="56">
        <v>-4747.3596883054197</v>
      </c>
      <c r="F377"/>
      <c r="G377"/>
      <c r="H377"/>
      <c r="I377"/>
      <c r="J377"/>
      <c r="K377"/>
      <c r="L377" s="91"/>
      <c r="N377" s="90">
        <v>1071</v>
      </c>
      <c r="O377" t="str">
        <f>_xlfn.XLOOKUP(N377,'Lease data'!$B$7:$B$616,'Lease data'!$E$7:$E$616)</f>
        <v>Y</v>
      </c>
      <c r="P377" t="str">
        <f>_xlfn.XLOOKUP(N377,'Lease data'!$B$7:$B$616,'Lease data'!$F$7:$F$616)</f>
        <v>Y</v>
      </c>
      <c r="Q377" t="str">
        <f>_xlfn.XLOOKUP(N377,'Lease data'!$B$7:$B$616,'Lease data'!$K$7:$K$616)</f>
        <v>Sydney</v>
      </c>
      <c r="R377" s="189">
        <f>_xlfn.XLOOKUP(N377,'Lease data'!$B$7:$B$616,'Lease data'!$P$7:$P$616)</f>
        <v>48819.22287313432</v>
      </c>
      <c r="T377" s="90">
        <f t="shared" si="30"/>
        <v>0</v>
      </c>
      <c r="U377">
        <f t="shared" si="30"/>
        <v>0</v>
      </c>
      <c r="V377">
        <f t="shared" si="30"/>
        <v>0</v>
      </c>
      <c r="W377">
        <f t="shared" si="30"/>
        <v>1</v>
      </c>
      <c r="X377">
        <f t="shared" si="27"/>
        <v>1</v>
      </c>
      <c r="Y377" s="189">
        <f t="shared" si="28"/>
        <v>48819.22287313432</v>
      </c>
    </row>
    <row r="378" spans="2:25" x14ac:dyDescent="0.25">
      <c r="B378" s="141"/>
      <c r="C378">
        <v>339</v>
      </c>
      <c r="D378" s="56">
        <v>17011.93950967709</v>
      </c>
      <c r="E378" s="56">
        <v>-1446.7548826989423</v>
      </c>
      <c r="F378"/>
      <c r="G378"/>
      <c r="H378"/>
      <c r="I378"/>
      <c r="J378"/>
      <c r="K378"/>
      <c r="L378" s="91"/>
      <c r="N378" s="90">
        <v>1073</v>
      </c>
      <c r="O378" t="str">
        <f>_xlfn.XLOOKUP(N378,'Lease data'!$B$7:$B$616,'Lease data'!$E$7:$E$616)</f>
        <v>Y</v>
      </c>
      <c r="P378" t="str">
        <f>_xlfn.XLOOKUP(N378,'Lease data'!$B$7:$B$616,'Lease data'!$F$7:$F$616)</f>
        <v>N/A</v>
      </c>
      <c r="Q378" t="str">
        <f>_xlfn.XLOOKUP(N378,'Lease data'!$B$7:$B$616,'Lease data'!$K$7:$K$616)</f>
        <v>Medium</v>
      </c>
      <c r="R378" s="189">
        <f>_xlfn.XLOOKUP(N378,'Lease data'!$B$7:$B$616,'Lease data'!$P$7:$P$616)</f>
        <v>38016.741127118636</v>
      </c>
      <c r="T378" s="90">
        <f t="shared" si="30"/>
        <v>0</v>
      </c>
      <c r="U378">
        <f t="shared" si="30"/>
        <v>1</v>
      </c>
      <c r="V378">
        <f t="shared" si="30"/>
        <v>0</v>
      </c>
      <c r="W378">
        <f t="shared" si="30"/>
        <v>0</v>
      </c>
      <c r="X378">
        <f t="shared" si="27"/>
        <v>0</v>
      </c>
      <c r="Y378" s="189">
        <f t="shared" si="28"/>
        <v>38016.741127118636</v>
      </c>
    </row>
    <row r="379" spans="2:25" x14ac:dyDescent="0.25">
      <c r="B379" s="141"/>
      <c r="C379">
        <v>340</v>
      </c>
      <c r="D379" s="56">
        <v>17011.93950967709</v>
      </c>
      <c r="E379" s="56">
        <v>852.02674348746586</v>
      </c>
      <c r="F379"/>
      <c r="G379"/>
      <c r="H379"/>
      <c r="I379"/>
      <c r="J379"/>
      <c r="K379"/>
      <c r="L379" s="91"/>
      <c r="N379" s="90">
        <v>1084</v>
      </c>
      <c r="O379" t="str">
        <f>_xlfn.XLOOKUP(N379,'Lease data'!$B$7:$B$616,'Lease data'!$E$7:$E$616)</f>
        <v>Y</v>
      </c>
      <c r="P379" t="str">
        <f>_xlfn.XLOOKUP(N379,'Lease data'!$B$7:$B$616,'Lease data'!$F$7:$F$616)</f>
        <v>N/A</v>
      </c>
      <c r="Q379" t="str">
        <f>_xlfn.XLOOKUP(N379,'Lease data'!$B$7:$B$616,'Lease data'!$K$7:$K$616)</f>
        <v>Low</v>
      </c>
      <c r="R379" s="189">
        <f>_xlfn.XLOOKUP(N379,'Lease data'!$B$7:$B$616,'Lease data'!$P$7:$P$616)</f>
        <v>16526.749618138423</v>
      </c>
      <c r="T379" s="90">
        <f t="shared" si="30"/>
        <v>1</v>
      </c>
      <c r="U379">
        <f t="shared" si="30"/>
        <v>0</v>
      </c>
      <c r="V379">
        <f t="shared" si="30"/>
        <v>0</v>
      </c>
      <c r="W379">
        <f t="shared" si="30"/>
        <v>0</v>
      </c>
      <c r="X379">
        <f t="shared" si="27"/>
        <v>0</v>
      </c>
      <c r="Y379" s="189">
        <f t="shared" si="28"/>
        <v>16526.749618138423</v>
      </c>
    </row>
    <row r="380" spans="2:25" x14ac:dyDescent="0.25">
      <c r="B380" s="141"/>
      <c r="C380">
        <v>341</v>
      </c>
      <c r="D380" s="56">
        <v>8545.1992819153711</v>
      </c>
      <c r="E380" s="56">
        <v>-7910.2237210561825</v>
      </c>
      <c r="F380"/>
      <c r="G380"/>
      <c r="H380"/>
      <c r="I380"/>
      <c r="J380"/>
      <c r="K380"/>
      <c r="L380" s="91"/>
      <c r="N380" s="90">
        <v>1090</v>
      </c>
      <c r="O380" t="str">
        <f>_xlfn.XLOOKUP(N380,'Lease data'!$B$7:$B$616,'Lease data'!$E$7:$E$616)</f>
        <v>Y</v>
      </c>
      <c r="P380" t="str">
        <f>_xlfn.XLOOKUP(N380,'Lease data'!$B$7:$B$616,'Lease data'!$F$7:$F$616)</f>
        <v>N/A</v>
      </c>
      <c r="Q380" t="str">
        <f>_xlfn.XLOOKUP(N380,'Lease data'!$B$7:$B$616,'Lease data'!$K$7:$K$616)</f>
        <v>High</v>
      </c>
      <c r="R380" s="189">
        <f>_xlfn.XLOOKUP(N380,'Lease data'!$B$7:$B$616,'Lease data'!$P$7:$P$616)</f>
        <v>42103.398967596077</v>
      </c>
      <c r="T380" s="90">
        <f t="shared" si="30"/>
        <v>0</v>
      </c>
      <c r="U380">
        <f t="shared" si="30"/>
        <v>0</v>
      </c>
      <c r="V380">
        <f t="shared" si="30"/>
        <v>1</v>
      </c>
      <c r="W380">
        <f t="shared" si="30"/>
        <v>0</v>
      </c>
      <c r="X380">
        <f t="shared" si="27"/>
        <v>0</v>
      </c>
      <c r="Y380" s="189">
        <f t="shared" si="28"/>
        <v>42103.398967596077</v>
      </c>
    </row>
    <row r="381" spans="2:25" x14ac:dyDescent="0.25">
      <c r="B381" s="141"/>
      <c r="C381">
        <v>342</v>
      </c>
      <c r="D381" s="56">
        <v>8545.1992819153711</v>
      </c>
      <c r="E381" s="56">
        <v>-5258.8031005311232</v>
      </c>
      <c r="F381"/>
      <c r="G381"/>
      <c r="H381"/>
      <c r="I381"/>
      <c r="J381"/>
      <c r="K381"/>
      <c r="L381" s="91"/>
      <c r="N381" s="90">
        <v>1095</v>
      </c>
      <c r="O381" t="str">
        <f>_xlfn.XLOOKUP(N381,'Lease data'!$B$7:$B$616,'Lease data'!$E$7:$E$616)</f>
        <v>Y</v>
      </c>
      <c r="P381" t="str">
        <f>_xlfn.XLOOKUP(N381,'Lease data'!$B$7:$B$616,'Lease data'!$F$7:$F$616)</f>
        <v>N/A</v>
      </c>
      <c r="Q381" t="str">
        <f>_xlfn.XLOOKUP(N381,'Lease data'!$B$7:$B$616,'Lease data'!$K$7:$K$616)</f>
        <v>High</v>
      </c>
      <c r="R381" s="189">
        <f>_xlfn.XLOOKUP(N381,'Lease data'!$B$7:$B$616,'Lease data'!$P$7:$P$616)</f>
        <v>31233.876963394341</v>
      </c>
      <c r="T381" s="90">
        <f t="shared" si="30"/>
        <v>0</v>
      </c>
      <c r="U381">
        <f t="shared" si="30"/>
        <v>0</v>
      </c>
      <c r="V381">
        <f t="shared" si="30"/>
        <v>1</v>
      </c>
      <c r="W381">
        <f t="shared" si="30"/>
        <v>0</v>
      </c>
      <c r="X381">
        <f t="shared" si="27"/>
        <v>0</v>
      </c>
      <c r="Y381" s="189">
        <f t="shared" si="28"/>
        <v>31233.876963394341</v>
      </c>
    </row>
    <row r="382" spans="2:25" x14ac:dyDescent="0.25">
      <c r="B382" s="141"/>
      <c r="C382">
        <v>343</v>
      </c>
      <c r="D382" s="56">
        <v>8545.1992819153711</v>
      </c>
      <c r="E382" s="56">
        <v>5121.9265571257256</v>
      </c>
      <c r="F382"/>
      <c r="G382"/>
      <c r="H382"/>
      <c r="I382"/>
      <c r="J382"/>
      <c r="K382"/>
      <c r="L382" s="91"/>
      <c r="N382" s="90">
        <v>1099</v>
      </c>
      <c r="O382" t="str">
        <f>_xlfn.XLOOKUP(N382,'Lease data'!$B$7:$B$616,'Lease data'!$E$7:$E$616)</f>
        <v>Y</v>
      </c>
      <c r="P382" t="str">
        <f>_xlfn.XLOOKUP(N382,'Lease data'!$B$7:$B$616,'Lease data'!$F$7:$F$616)</f>
        <v>N/A</v>
      </c>
      <c r="Q382" t="str">
        <f>_xlfn.XLOOKUP(N382,'Lease data'!$B$7:$B$616,'Lease data'!$K$7:$K$616)</f>
        <v>Low</v>
      </c>
      <c r="R382" s="189">
        <f>_xlfn.XLOOKUP(N382,'Lease data'!$B$7:$B$616,'Lease data'!$P$7:$P$616)</f>
        <v>4715.7534246575342</v>
      </c>
      <c r="T382" s="90">
        <f t="shared" si="30"/>
        <v>1</v>
      </c>
      <c r="U382">
        <f t="shared" si="30"/>
        <v>0</v>
      </c>
      <c r="V382">
        <f t="shared" si="30"/>
        <v>0</v>
      </c>
      <c r="W382">
        <f t="shared" si="30"/>
        <v>0</v>
      </c>
      <c r="X382">
        <f t="shared" si="27"/>
        <v>0</v>
      </c>
      <c r="Y382" s="189">
        <f t="shared" si="28"/>
        <v>4715.7534246575342</v>
      </c>
    </row>
    <row r="383" spans="2:25" x14ac:dyDescent="0.25">
      <c r="B383" s="141"/>
      <c r="C383">
        <v>344</v>
      </c>
      <c r="D383" s="56">
        <v>8545.1992819153711</v>
      </c>
      <c r="E383" s="56">
        <v>-9.875161312356795</v>
      </c>
      <c r="F383"/>
      <c r="G383"/>
      <c r="H383"/>
      <c r="I383"/>
      <c r="J383"/>
      <c r="K383"/>
      <c r="L383" s="91"/>
      <c r="N383" s="90">
        <v>1102</v>
      </c>
      <c r="O383" t="str">
        <f>_xlfn.XLOOKUP(N383,'Lease data'!$B$7:$B$616,'Lease data'!$E$7:$E$616)</f>
        <v>Y</v>
      </c>
      <c r="P383" t="str">
        <f>_xlfn.XLOOKUP(N383,'Lease data'!$B$7:$B$616,'Lease data'!$F$7:$F$616)</f>
        <v>N</v>
      </c>
      <c r="Q383" t="str">
        <f>_xlfn.XLOOKUP(N383,'Lease data'!$B$7:$B$616,'Lease data'!$K$7:$K$616)</f>
        <v>Low</v>
      </c>
      <c r="R383" s="189">
        <f>_xlfn.XLOOKUP(N383,'Lease data'!$B$7:$B$616,'Lease data'!$P$7:$P$616)</f>
        <v>29412.939120603012</v>
      </c>
      <c r="T383" s="90">
        <f t="shared" si="30"/>
        <v>1</v>
      </c>
      <c r="U383">
        <f t="shared" si="30"/>
        <v>0</v>
      </c>
      <c r="V383">
        <f t="shared" si="30"/>
        <v>0</v>
      </c>
      <c r="W383">
        <f t="shared" si="30"/>
        <v>0</v>
      </c>
      <c r="X383">
        <f t="shared" si="27"/>
        <v>0</v>
      </c>
      <c r="Y383" s="189">
        <f t="shared" si="28"/>
        <v>29412.939120603012</v>
      </c>
    </row>
    <row r="384" spans="2:25" x14ac:dyDescent="0.25">
      <c r="B384" s="141"/>
      <c r="C384">
        <v>345</v>
      </c>
      <c r="D384" s="56">
        <v>30156.366010177902</v>
      </c>
      <c r="E384" s="56">
        <v>-10102.090909675389</v>
      </c>
      <c r="F384"/>
      <c r="G384"/>
      <c r="H384"/>
      <c r="I384"/>
      <c r="J384"/>
      <c r="K384"/>
      <c r="L384" s="91"/>
      <c r="N384" s="90">
        <v>1104</v>
      </c>
      <c r="O384" t="str">
        <f>_xlfn.XLOOKUP(N384,'Lease data'!$B$7:$B$616,'Lease data'!$E$7:$E$616)</f>
        <v>Y</v>
      </c>
      <c r="P384" t="str">
        <f>_xlfn.XLOOKUP(N384,'Lease data'!$B$7:$B$616,'Lease data'!$F$7:$F$616)</f>
        <v>N</v>
      </c>
      <c r="Q384" t="str">
        <f>_xlfn.XLOOKUP(N384,'Lease data'!$B$7:$B$616,'Lease data'!$K$7:$K$616)</f>
        <v>Medium</v>
      </c>
      <c r="R384" s="189">
        <f>_xlfn.XLOOKUP(N384,'Lease data'!$B$7:$B$616,'Lease data'!$P$7:$P$616)</f>
        <v>17666.570405727922</v>
      </c>
      <c r="T384" s="90">
        <f t="shared" si="30"/>
        <v>0</v>
      </c>
      <c r="U384">
        <f t="shared" si="30"/>
        <v>1</v>
      </c>
      <c r="V384">
        <f t="shared" si="30"/>
        <v>0</v>
      </c>
      <c r="W384">
        <f t="shared" si="30"/>
        <v>0</v>
      </c>
      <c r="X384">
        <f t="shared" si="27"/>
        <v>0</v>
      </c>
      <c r="Y384" s="189">
        <f t="shared" si="28"/>
        <v>17666.570405727922</v>
      </c>
    </row>
    <row r="385" spans="2:25" x14ac:dyDescent="0.25">
      <c r="B385" s="141"/>
      <c r="C385">
        <v>346</v>
      </c>
      <c r="D385" s="56">
        <v>8545.1992819153711</v>
      </c>
      <c r="E385" s="56">
        <v>-3243.3050883669848</v>
      </c>
      <c r="F385"/>
      <c r="G385"/>
      <c r="H385"/>
      <c r="I385"/>
      <c r="J385"/>
      <c r="K385"/>
      <c r="L385" s="91"/>
      <c r="N385" s="90">
        <v>1113</v>
      </c>
      <c r="O385" t="str">
        <f>_xlfn.XLOOKUP(N385,'Lease data'!$B$7:$B$616,'Lease data'!$E$7:$E$616)</f>
        <v>Y</v>
      </c>
      <c r="P385" t="str">
        <f>_xlfn.XLOOKUP(N385,'Lease data'!$B$7:$B$616,'Lease data'!$F$7:$F$616)</f>
        <v>N</v>
      </c>
      <c r="Q385" t="str">
        <f>_xlfn.XLOOKUP(N385,'Lease data'!$B$7:$B$616,'Lease data'!$K$7:$K$616)</f>
        <v>Sydney</v>
      </c>
      <c r="R385" s="189">
        <f>_xlfn.XLOOKUP(N385,'Lease data'!$B$7:$B$616,'Lease data'!$P$7:$P$616)</f>
        <v>28518.744188824581</v>
      </c>
      <c r="T385" s="90">
        <f t="shared" si="30"/>
        <v>0</v>
      </c>
      <c r="U385">
        <f t="shared" si="30"/>
        <v>0</v>
      </c>
      <c r="V385">
        <f t="shared" si="30"/>
        <v>0</v>
      </c>
      <c r="W385">
        <f t="shared" si="30"/>
        <v>1</v>
      </c>
      <c r="X385">
        <f t="shared" si="27"/>
        <v>0</v>
      </c>
      <c r="Y385" s="189">
        <f t="shared" si="28"/>
        <v>28518.744188824581</v>
      </c>
    </row>
    <row r="386" spans="2:25" x14ac:dyDescent="0.25">
      <c r="B386" s="141"/>
      <c r="C386">
        <v>347</v>
      </c>
      <c r="D386" s="56">
        <v>8545.1992819153711</v>
      </c>
      <c r="E386" s="56">
        <v>11138.94451283403</v>
      </c>
      <c r="F386"/>
      <c r="G386"/>
      <c r="H386"/>
      <c r="I386"/>
      <c r="J386"/>
      <c r="K386"/>
      <c r="L386" s="91"/>
      <c r="N386" s="90">
        <v>1114</v>
      </c>
      <c r="O386" t="str">
        <f>_xlfn.XLOOKUP(N386,'Lease data'!$B$7:$B$616,'Lease data'!$E$7:$E$616)</f>
        <v>Y</v>
      </c>
      <c r="P386" t="str">
        <f>_xlfn.XLOOKUP(N386,'Lease data'!$B$7:$B$616,'Lease data'!$F$7:$F$616)</f>
        <v>N</v>
      </c>
      <c r="Q386" t="str">
        <f>_xlfn.XLOOKUP(N386,'Lease data'!$B$7:$B$616,'Lease data'!$K$7:$K$616)</f>
        <v>Low</v>
      </c>
      <c r="R386" s="189">
        <f>_xlfn.XLOOKUP(N386,'Lease data'!$B$7:$B$616,'Lease data'!$P$7:$P$616)</f>
        <v>15808.53387096629</v>
      </c>
      <c r="T386" s="90">
        <f t="shared" si="30"/>
        <v>1</v>
      </c>
      <c r="U386">
        <f t="shared" si="30"/>
        <v>0</v>
      </c>
      <c r="V386">
        <f t="shared" si="30"/>
        <v>0</v>
      </c>
      <c r="W386">
        <f t="shared" si="30"/>
        <v>0</v>
      </c>
      <c r="X386">
        <f t="shared" si="27"/>
        <v>0</v>
      </c>
      <c r="Y386" s="189">
        <f t="shared" si="28"/>
        <v>15808.53387096629</v>
      </c>
    </row>
    <row r="387" spans="2:25" x14ac:dyDescent="0.25">
      <c r="B387" s="141"/>
      <c r="C387">
        <v>348</v>
      </c>
      <c r="D387" s="56">
        <v>17011.93950967709</v>
      </c>
      <c r="E387" s="56">
        <v>-5129.2813825584471</v>
      </c>
      <c r="F387"/>
      <c r="G387"/>
      <c r="H387"/>
      <c r="I387"/>
      <c r="J387"/>
      <c r="K387"/>
      <c r="L387" s="91"/>
      <c r="N387" s="90">
        <v>1117</v>
      </c>
      <c r="O387" t="str">
        <f>_xlfn.XLOOKUP(N387,'Lease data'!$B$7:$B$616,'Lease data'!$E$7:$E$616)</f>
        <v>Y</v>
      </c>
      <c r="P387" t="str">
        <f>_xlfn.XLOOKUP(N387,'Lease data'!$B$7:$B$616,'Lease data'!$F$7:$F$616)</f>
        <v>N</v>
      </c>
      <c r="Q387" t="str">
        <f>_xlfn.XLOOKUP(N387,'Lease data'!$B$7:$B$616,'Lease data'!$K$7:$K$616)</f>
        <v>Low</v>
      </c>
      <c r="R387" s="189">
        <f>_xlfn.XLOOKUP(N387,'Lease data'!$B$7:$B$616,'Lease data'!$P$7:$P$616)</f>
        <v>1336.9470603015075</v>
      </c>
      <c r="T387" s="90">
        <f t="shared" si="30"/>
        <v>1</v>
      </c>
      <c r="U387">
        <f t="shared" si="30"/>
        <v>0</v>
      </c>
      <c r="V387">
        <f t="shared" si="30"/>
        <v>0</v>
      </c>
      <c r="W387">
        <f t="shared" si="30"/>
        <v>0</v>
      </c>
      <c r="X387">
        <f t="shared" si="27"/>
        <v>0</v>
      </c>
      <c r="Y387" s="189">
        <f t="shared" si="28"/>
        <v>1336.9470603015075</v>
      </c>
    </row>
    <row r="388" spans="2:25" x14ac:dyDescent="0.25">
      <c r="B388" s="141"/>
      <c r="C388">
        <v>349</v>
      </c>
      <c r="D388" s="56">
        <v>17011.93950967709</v>
      </c>
      <c r="E388" s="56">
        <v>-9458.7749527150645</v>
      </c>
      <c r="F388"/>
      <c r="G388"/>
      <c r="H388"/>
      <c r="I388"/>
      <c r="J388"/>
      <c r="K388"/>
      <c r="L388" s="91"/>
      <c r="N388" s="90">
        <v>1127</v>
      </c>
      <c r="O388" t="str">
        <f>_xlfn.XLOOKUP(N388,'Lease data'!$B$7:$B$616,'Lease data'!$E$7:$E$616)</f>
        <v>Y</v>
      </c>
      <c r="P388" t="str">
        <f>_xlfn.XLOOKUP(N388,'Lease data'!$B$7:$B$616,'Lease data'!$F$7:$F$616)</f>
        <v>N</v>
      </c>
      <c r="Q388" t="str">
        <f>_xlfn.XLOOKUP(N388,'Lease data'!$B$7:$B$616,'Lease data'!$K$7:$K$616)</f>
        <v>Low</v>
      </c>
      <c r="R388" s="189">
        <f>_xlfn.XLOOKUP(N388,'Lease data'!$B$7:$B$616,'Lease data'!$P$7:$P$616)</f>
        <v>7665.3550082010433</v>
      </c>
      <c r="T388" s="90">
        <f t="shared" si="30"/>
        <v>1</v>
      </c>
      <c r="U388">
        <f t="shared" si="30"/>
        <v>0</v>
      </c>
      <c r="V388">
        <f t="shared" si="30"/>
        <v>0</v>
      </c>
      <c r="W388">
        <f t="shared" si="30"/>
        <v>0</v>
      </c>
      <c r="X388">
        <f t="shared" si="27"/>
        <v>0</v>
      </c>
      <c r="Y388" s="189">
        <f t="shared" si="28"/>
        <v>7665.3550082010433</v>
      </c>
    </row>
    <row r="389" spans="2:25" x14ac:dyDescent="0.25">
      <c r="B389" s="141"/>
      <c r="C389">
        <v>350</v>
      </c>
      <c r="D389" s="56">
        <v>17011.93950967709</v>
      </c>
      <c r="E389" s="56">
        <v>5977.3584355283892</v>
      </c>
      <c r="F389"/>
      <c r="G389"/>
      <c r="H389"/>
      <c r="I389"/>
      <c r="J389"/>
      <c r="K389"/>
      <c r="L389" s="91"/>
      <c r="N389" s="90">
        <v>1129</v>
      </c>
      <c r="O389" t="str">
        <f>_xlfn.XLOOKUP(N389,'Lease data'!$B$7:$B$616,'Lease data'!$E$7:$E$616)</f>
        <v>Y</v>
      </c>
      <c r="P389" t="str">
        <f>_xlfn.XLOOKUP(N389,'Lease data'!$B$7:$B$616,'Lease data'!$F$7:$F$616)</f>
        <v>N/A</v>
      </c>
      <c r="Q389" t="str">
        <f>_xlfn.XLOOKUP(N389,'Lease data'!$B$7:$B$616,'Lease data'!$K$7:$K$616)</f>
        <v>Sydney</v>
      </c>
      <c r="R389" s="189">
        <f>_xlfn.XLOOKUP(N389,'Lease data'!$B$7:$B$616,'Lease data'!$P$7:$P$616)</f>
        <v>62202.076405063286</v>
      </c>
      <c r="T389" s="90">
        <f t="shared" si="30"/>
        <v>0</v>
      </c>
      <c r="U389">
        <f t="shared" si="30"/>
        <v>0</v>
      </c>
      <c r="V389">
        <f t="shared" si="30"/>
        <v>0</v>
      </c>
      <c r="W389">
        <f t="shared" si="30"/>
        <v>1</v>
      </c>
      <c r="X389">
        <f t="shared" si="27"/>
        <v>0</v>
      </c>
      <c r="Y389" s="189">
        <f t="shared" si="28"/>
        <v>62202.076405063286</v>
      </c>
    </row>
    <row r="390" spans="2:25" x14ac:dyDescent="0.25">
      <c r="B390" s="141"/>
      <c r="C390">
        <v>351</v>
      </c>
      <c r="D390" s="56">
        <v>30156.366010177902</v>
      </c>
      <c r="E390" s="56">
        <v>3807.6774050763343</v>
      </c>
      <c r="F390"/>
      <c r="G390"/>
      <c r="H390"/>
      <c r="I390"/>
      <c r="J390"/>
      <c r="K390"/>
      <c r="L390" s="91"/>
      <c r="N390" s="90">
        <v>1131</v>
      </c>
      <c r="O390" t="str">
        <f>_xlfn.XLOOKUP(N390,'Lease data'!$B$7:$B$616,'Lease data'!$E$7:$E$616)</f>
        <v>Y</v>
      </c>
      <c r="P390" t="str">
        <f>_xlfn.XLOOKUP(N390,'Lease data'!$B$7:$B$616,'Lease data'!$F$7:$F$616)</f>
        <v>Y</v>
      </c>
      <c r="Q390" t="str">
        <f>_xlfn.XLOOKUP(N390,'Lease data'!$B$7:$B$616,'Lease data'!$K$7:$K$616)</f>
        <v>Sydney</v>
      </c>
      <c r="R390" s="189">
        <f>_xlfn.XLOOKUP(N390,'Lease data'!$B$7:$B$616,'Lease data'!$P$7:$P$616)</f>
        <v>44662.401833995602</v>
      </c>
      <c r="T390" s="90">
        <f t="shared" si="30"/>
        <v>0</v>
      </c>
      <c r="U390">
        <f t="shared" si="30"/>
        <v>0</v>
      </c>
      <c r="V390">
        <f t="shared" si="30"/>
        <v>0</v>
      </c>
      <c r="W390">
        <f t="shared" si="30"/>
        <v>1</v>
      </c>
      <c r="X390">
        <f t="shared" si="27"/>
        <v>1</v>
      </c>
      <c r="Y390" s="189">
        <f t="shared" si="28"/>
        <v>44662.401833995602</v>
      </c>
    </row>
    <row r="391" spans="2:25" x14ac:dyDescent="0.25">
      <c r="B391" s="141"/>
      <c r="C391">
        <v>352</v>
      </c>
      <c r="D391" s="56">
        <v>30156.366010177902</v>
      </c>
      <c r="E391" s="56">
        <v>3350.4015847588016</v>
      </c>
      <c r="F391"/>
      <c r="G391"/>
      <c r="H391"/>
      <c r="I391"/>
      <c r="J391"/>
      <c r="K391"/>
      <c r="L391" s="91"/>
      <c r="N391" s="90">
        <v>1135</v>
      </c>
      <c r="O391" t="str">
        <f>_xlfn.XLOOKUP(N391,'Lease data'!$B$7:$B$616,'Lease data'!$E$7:$E$616)</f>
        <v>Y</v>
      </c>
      <c r="P391" t="str">
        <f>_xlfn.XLOOKUP(N391,'Lease data'!$B$7:$B$616,'Lease data'!$F$7:$F$616)</f>
        <v>N/A</v>
      </c>
      <c r="Q391" t="str">
        <f>_xlfn.XLOOKUP(N391,'Lease data'!$B$7:$B$616,'Lease data'!$K$7:$K$616)</f>
        <v>High</v>
      </c>
      <c r="R391" s="189">
        <f>_xlfn.XLOOKUP(N391,'Lease data'!$B$7:$B$616,'Lease data'!$P$7:$P$616)</f>
        <v>34537.028291457282</v>
      </c>
      <c r="T391" s="90">
        <f t="shared" si="30"/>
        <v>0</v>
      </c>
      <c r="U391">
        <f t="shared" si="30"/>
        <v>0</v>
      </c>
      <c r="V391">
        <f t="shared" si="30"/>
        <v>1</v>
      </c>
      <c r="W391">
        <f t="shared" si="30"/>
        <v>0</v>
      </c>
      <c r="X391">
        <f t="shared" si="27"/>
        <v>0</v>
      </c>
      <c r="Y391" s="189">
        <f t="shared" si="28"/>
        <v>34537.028291457282</v>
      </c>
    </row>
    <row r="392" spans="2:25" x14ac:dyDescent="0.25">
      <c r="B392" s="141"/>
      <c r="C392">
        <v>353</v>
      </c>
      <c r="D392" s="56">
        <v>30156.366010177902</v>
      </c>
      <c r="E392" s="56">
        <v>2456.4903695689318</v>
      </c>
      <c r="F392"/>
      <c r="G392"/>
      <c r="H392"/>
      <c r="I392"/>
      <c r="J392"/>
      <c r="K392"/>
      <c r="L392" s="91"/>
      <c r="N392" s="90">
        <v>1140</v>
      </c>
      <c r="O392" t="str">
        <f>_xlfn.XLOOKUP(N392,'Lease data'!$B$7:$B$616,'Lease data'!$E$7:$E$616)</f>
        <v>Y</v>
      </c>
      <c r="P392" t="str">
        <f>_xlfn.XLOOKUP(N392,'Lease data'!$B$7:$B$616,'Lease data'!$F$7:$F$616)</f>
        <v>N/A</v>
      </c>
      <c r="Q392" t="str">
        <f>_xlfn.XLOOKUP(N392,'Lease data'!$B$7:$B$616,'Lease data'!$K$7:$K$616)</f>
        <v>Low</v>
      </c>
      <c r="R392" s="189">
        <f>_xlfn.XLOOKUP(N392,'Lease data'!$B$7:$B$616,'Lease data'!$P$7:$P$616)</f>
        <v>45139.722303082192</v>
      </c>
      <c r="T392" s="90">
        <f t="shared" si="30"/>
        <v>1</v>
      </c>
      <c r="U392">
        <f t="shared" si="30"/>
        <v>0</v>
      </c>
      <c r="V392">
        <f t="shared" si="30"/>
        <v>0</v>
      </c>
      <c r="W392">
        <f t="shared" si="30"/>
        <v>0</v>
      </c>
      <c r="X392">
        <f t="shared" si="27"/>
        <v>0</v>
      </c>
      <c r="Y392" s="189">
        <f t="shared" si="28"/>
        <v>45139.722303082192</v>
      </c>
    </row>
    <row r="393" spans="2:25" x14ac:dyDescent="0.25">
      <c r="B393" s="141"/>
      <c r="C393">
        <v>354</v>
      </c>
      <c r="D393" s="56">
        <v>30156.366010177902</v>
      </c>
      <c r="E393" s="56">
        <v>6080.1384961512085</v>
      </c>
      <c r="F393"/>
      <c r="G393"/>
      <c r="H393"/>
      <c r="I393"/>
      <c r="J393"/>
      <c r="K393"/>
      <c r="L393" s="91"/>
      <c r="N393" s="90">
        <v>1149</v>
      </c>
      <c r="O393" t="str">
        <f>_xlfn.XLOOKUP(N393,'Lease data'!$B$7:$B$616,'Lease data'!$E$7:$E$616)</f>
        <v>Y</v>
      </c>
      <c r="P393" t="str">
        <f>_xlfn.XLOOKUP(N393,'Lease data'!$B$7:$B$616,'Lease data'!$F$7:$F$616)</f>
        <v>N/A</v>
      </c>
      <c r="Q393" t="str">
        <f>_xlfn.XLOOKUP(N393,'Lease data'!$B$7:$B$616,'Lease data'!$K$7:$K$616)</f>
        <v>Low</v>
      </c>
      <c r="R393" s="189">
        <f>_xlfn.XLOOKUP(N393,'Lease data'!$B$7:$B$616,'Lease data'!$P$7:$P$616)</f>
        <v>2291.1813643926785</v>
      </c>
      <c r="T393" s="90">
        <f t="shared" si="30"/>
        <v>1</v>
      </c>
      <c r="U393">
        <f t="shared" si="30"/>
        <v>0</v>
      </c>
      <c r="V393">
        <f t="shared" si="30"/>
        <v>0</v>
      </c>
      <c r="W393">
        <f t="shared" si="30"/>
        <v>0</v>
      </c>
      <c r="X393">
        <f t="shared" si="27"/>
        <v>0</v>
      </c>
      <c r="Y393" s="189">
        <f t="shared" si="28"/>
        <v>2291.1813643926785</v>
      </c>
    </row>
    <row r="394" spans="2:25" x14ac:dyDescent="0.25">
      <c r="B394" s="141"/>
      <c r="C394">
        <v>355</v>
      </c>
      <c r="D394" s="56">
        <v>8545.1992819153711</v>
      </c>
      <c r="E394" s="56">
        <v>-252.26117567005895</v>
      </c>
      <c r="F394"/>
      <c r="G394"/>
      <c r="H394"/>
      <c r="I394"/>
      <c r="J394"/>
      <c r="K394"/>
      <c r="L394" s="91"/>
      <c r="N394" s="90">
        <v>1150</v>
      </c>
      <c r="O394" t="str">
        <f>_xlfn.XLOOKUP(N394,'Lease data'!$B$7:$B$616,'Lease data'!$E$7:$E$616)</f>
        <v>Y</v>
      </c>
      <c r="P394" t="str">
        <f>_xlfn.XLOOKUP(N394,'Lease data'!$B$7:$B$616,'Lease data'!$F$7:$F$616)</f>
        <v>N/A</v>
      </c>
      <c r="Q394" t="str">
        <f>_xlfn.XLOOKUP(N394,'Lease data'!$B$7:$B$616,'Lease data'!$K$7:$K$616)</f>
        <v>Low</v>
      </c>
      <c r="R394" s="189">
        <f>_xlfn.XLOOKUP(N394,'Lease data'!$B$7:$B$616,'Lease data'!$P$7:$P$616)</f>
        <v>3914.4396482412058</v>
      </c>
      <c r="T394" s="90">
        <f t="shared" ref="T394:W413" si="31">IF($Q394=T$13,1,0)</f>
        <v>1</v>
      </c>
      <c r="U394">
        <f t="shared" si="31"/>
        <v>0</v>
      </c>
      <c r="V394">
        <f t="shared" si="31"/>
        <v>0</v>
      </c>
      <c r="W394">
        <f t="shared" si="31"/>
        <v>0</v>
      </c>
      <c r="X394">
        <f t="shared" si="27"/>
        <v>0</v>
      </c>
      <c r="Y394" s="189">
        <f t="shared" si="28"/>
        <v>3914.4396482412058</v>
      </c>
    </row>
    <row r="395" spans="2:25" x14ac:dyDescent="0.25">
      <c r="B395" s="141"/>
      <c r="C395">
        <v>356</v>
      </c>
      <c r="D395" s="56">
        <v>8545.1992819153711</v>
      </c>
      <c r="E395" s="56">
        <v>-2542.58376317082</v>
      </c>
      <c r="F395"/>
      <c r="G395"/>
      <c r="H395"/>
      <c r="I395"/>
      <c r="J395"/>
      <c r="K395"/>
      <c r="L395" s="91"/>
      <c r="N395" s="90">
        <v>1154</v>
      </c>
      <c r="O395" t="str">
        <f>_xlfn.XLOOKUP(N395,'Lease data'!$B$7:$B$616,'Lease data'!$E$7:$E$616)</f>
        <v>Y</v>
      </c>
      <c r="P395" t="str">
        <f>_xlfn.XLOOKUP(N395,'Lease data'!$B$7:$B$616,'Lease data'!$F$7:$F$616)</f>
        <v>N/A</v>
      </c>
      <c r="Q395" t="str">
        <f>_xlfn.XLOOKUP(N395,'Lease data'!$B$7:$B$616,'Lease data'!$K$7:$K$616)</f>
        <v>Low</v>
      </c>
      <c r="R395" s="189">
        <f>_xlfn.XLOOKUP(N395,'Lease data'!$B$7:$B$616,'Lease data'!$P$7:$P$616)</f>
        <v>600.26155187445511</v>
      </c>
      <c r="T395" s="90">
        <f t="shared" si="31"/>
        <v>1</v>
      </c>
      <c r="U395">
        <f t="shared" si="31"/>
        <v>0</v>
      </c>
      <c r="V395">
        <f t="shared" si="31"/>
        <v>0</v>
      </c>
      <c r="W395">
        <f t="shared" si="31"/>
        <v>0</v>
      </c>
      <c r="X395">
        <f t="shared" si="27"/>
        <v>0</v>
      </c>
      <c r="Y395" s="189">
        <f t="shared" si="28"/>
        <v>600.26155187445511</v>
      </c>
    </row>
    <row r="396" spans="2:25" x14ac:dyDescent="0.25">
      <c r="B396" s="141"/>
      <c r="C396">
        <v>357</v>
      </c>
      <c r="D396" s="56">
        <v>17011.93950967709</v>
      </c>
      <c r="E396" s="56">
        <v>742.06516368974553</v>
      </c>
      <c r="F396"/>
      <c r="G396"/>
      <c r="H396"/>
      <c r="I396"/>
      <c r="J396"/>
      <c r="K396"/>
      <c r="L396" s="91"/>
      <c r="N396" s="90">
        <v>1163</v>
      </c>
      <c r="O396" t="str">
        <f>_xlfn.XLOOKUP(N396,'Lease data'!$B$7:$B$616,'Lease data'!$E$7:$E$616)</f>
        <v>Y</v>
      </c>
      <c r="P396" t="str">
        <f>_xlfn.XLOOKUP(N396,'Lease data'!$B$7:$B$616,'Lease data'!$F$7:$F$616)</f>
        <v>N/A</v>
      </c>
      <c r="Q396" t="str">
        <f>_xlfn.XLOOKUP(N396,'Lease data'!$B$7:$B$616,'Lease data'!$K$7:$K$616)</f>
        <v>Low</v>
      </c>
      <c r="R396" s="189">
        <f>_xlfn.XLOOKUP(N396,'Lease data'!$B$7:$B$616,'Lease data'!$P$7:$P$616)</f>
        <v>1606.1430793157076</v>
      </c>
      <c r="T396" s="90">
        <f t="shared" si="31"/>
        <v>1</v>
      </c>
      <c r="U396">
        <f t="shared" si="31"/>
        <v>0</v>
      </c>
      <c r="V396">
        <f t="shared" si="31"/>
        <v>0</v>
      </c>
      <c r="W396">
        <f t="shared" si="31"/>
        <v>0</v>
      </c>
      <c r="X396">
        <f t="shared" si="27"/>
        <v>0</v>
      </c>
      <c r="Y396" s="189">
        <f t="shared" si="28"/>
        <v>1606.1430793157076</v>
      </c>
    </row>
    <row r="397" spans="2:25" x14ac:dyDescent="0.25">
      <c r="B397" s="141"/>
      <c r="C397">
        <v>358</v>
      </c>
      <c r="D397" s="56">
        <v>17011.93950967709</v>
      </c>
      <c r="E397" s="56">
        <v>-10327.181142842919</v>
      </c>
      <c r="F397"/>
      <c r="G397"/>
      <c r="H397"/>
      <c r="I397"/>
      <c r="J397"/>
      <c r="K397"/>
      <c r="L397" s="91"/>
      <c r="N397" s="90">
        <v>1169</v>
      </c>
      <c r="O397" t="str">
        <f>_xlfn.XLOOKUP(N397,'Lease data'!$B$7:$B$616,'Lease data'!$E$7:$E$616)</f>
        <v>Y</v>
      </c>
      <c r="P397" t="str">
        <f>_xlfn.XLOOKUP(N397,'Lease data'!$B$7:$B$616,'Lease data'!$F$7:$F$616)</f>
        <v>N</v>
      </c>
      <c r="Q397" t="str">
        <f>_xlfn.XLOOKUP(N397,'Lease data'!$B$7:$B$616,'Lease data'!$K$7:$K$616)</f>
        <v>Low</v>
      </c>
      <c r="R397" s="189">
        <f>_xlfn.XLOOKUP(N397,'Lease data'!$B$7:$B$616,'Lease data'!$P$7:$P$616)</f>
        <v>38046.317491776317</v>
      </c>
      <c r="T397" s="90">
        <f t="shared" si="31"/>
        <v>1</v>
      </c>
      <c r="U397">
        <f t="shared" si="31"/>
        <v>0</v>
      </c>
      <c r="V397">
        <f t="shared" si="31"/>
        <v>0</v>
      </c>
      <c r="W397">
        <f t="shared" si="31"/>
        <v>0</v>
      </c>
      <c r="X397">
        <f t="shared" si="27"/>
        <v>0</v>
      </c>
      <c r="Y397" s="189">
        <f t="shared" si="28"/>
        <v>38046.317491776317</v>
      </c>
    </row>
    <row r="398" spans="2:25" x14ac:dyDescent="0.25">
      <c r="B398" s="141"/>
      <c r="C398">
        <v>359</v>
      </c>
      <c r="D398" s="56">
        <v>36339.65836985498</v>
      </c>
      <c r="E398" s="56">
        <v>33446.163202524374</v>
      </c>
      <c r="F398"/>
      <c r="G398"/>
      <c r="H398"/>
      <c r="I398"/>
      <c r="J398"/>
      <c r="K398"/>
      <c r="L398" s="91"/>
      <c r="N398" s="90">
        <v>1175</v>
      </c>
      <c r="O398" t="str">
        <f>_xlfn.XLOOKUP(N398,'Lease data'!$B$7:$B$616,'Lease data'!$E$7:$E$616)</f>
        <v>Y</v>
      </c>
      <c r="P398" t="str">
        <f>_xlfn.XLOOKUP(N398,'Lease data'!$B$7:$B$616,'Lease data'!$F$7:$F$616)</f>
        <v>N</v>
      </c>
      <c r="Q398" t="str">
        <f>_xlfn.XLOOKUP(N398,'Lease data'!$B$7:$B$616,'Lease data'!$K$7:$K$616)</f>
        <v>Low</v>
      </c>
      <c r="R398" s="189">
        <f>_xlfn.XLOOKUP(N398,'Lease data'!$B$7:$B$616,'Lease data'!$P$7:$P$616)</f>
        <v>10695.61108040201</v>
      </c>
      <c r="T398" s="90">
        <f t="shared" si="31"/>
        <v>1</v>
      </c>
      <c r="U398">
        <f t="shared" si="31"/>
        <v>0</v>
      </c>
      <c r="V398">
        <f t="shared" si="31"/>
        <v>0</v>
      </c>
      <c r="W398">
        <f t="shared" si="31"/>
        <v>0</v>
      </c>
      <c r="X398">
        <f t="shared" ref="X398:X461" si="32">IF(P398="Y",1,0)</f>
        <v>0</v>
      </c>
      <c r="Y398" s="189">
        <f t="shared" ref="Y398:Y461" si="33">R398</f>
        <v>10695.61108040201</v>
      </c>
    </row>
    <row r="399" spans="2:25" x14ac:dyDescent="0.25">
      <c r="B399" s="141"/>
      <c r="C399">
        <v>360</v>
      </c>
      <c r="D399" s="56">
        <v>36339.65836985498</v>
      </c>
      <c r="E399" s="56">
        <v>5892.4504820584916</v>
      </c>
      <c r="F399"/>
      <c r="G399"/>
      <c r="H399"/>
      <c r="I399"/>
      <c r="J399"/>
      <c r="K399"/>
      <c r="L399" s="91"/>
      <c r="N399" s="90">
        <v>1178</v>
      </c>
      <c r="O399" t="str">
        <f>_xlfn.XLOOKUP(N399,'Lease data'!$B$7:$B$616,'Lease data'!$E$7:$E$616)</f>
        <v>Y</v>
      </c>
      <c r="P399" t="str">
        <f>_xlfn.XLOOKUP(N399,'Lease data'!$B$7:$B$616,'Lease data'!$F$7:$F$616)</f>
        <v>N</v>
      </c>
      <c r="Q399" t="str">
        <f>_xlfn.XLOOKUP(N399,'Lease data'!$B$7:$B$616,'Lease data'!$K$7:$K$616)</f>
        <v>Medium</v>
      </c>
      <c r="R399" s="189">
        <f>_xlfn.XLOOKUP(N399,'Lease data'!$B$7:$B$616,'Lease data'!$P$7:$P$616)</f>
        <v>13986.036730310261</v>
      </c>
      <c r="T399" s="90">
        <f t="shared" si="31"/>
        <v>0</v>
      </c>
      <c r="U399">
        <f t="shared" si="31"/>
        <v>1</v>
      </c>
      <c r="V399">
        <f t="shared" si="31"/>
        <v>0</v>
      </c>
      <c r="W399">
        <f t="shared" si="31"/>
        <v>0</v>
      </c>
      <c r="X399">
        <f t="shared" si="32"/>
        <v>0</v>
      </c>
      <c r="Y399" s="189">
        <f t="shared" si="33"/>
        <v>13986.036730310261</v>
      </c>
    </row>
    <row r="400" spans="2:25" x14ac:dyDescent="0.25">
      <c r="B400" s="141"/>
      <c r="C400">
        <v>361</v>
      </c>
      <c r="D400" s="56">
        <v>8545.1992819153711</v>
      </c>
      <c r="E400" s="56">
        <v>-623.22868260030282</v>
      </c>
      <c r="F400"/>
      <c r="G400"/>
      <c r="H400"/>
      <c r="I400"/>
      <c r="J400"/>
      <c r="K400"/>
      <c r="L400" s="91"/>
      <c r="N400" s="90">
        <v>1198</v>
      </c>
      <c r="O400" t="str">
        <f>_xlfn.XLOOKUP(N400,'Lease data'!$B$7:$B$616,'Lease data'!$E$7:$E$616)</f>
        <v>Y</v>
      </c>
      <c r="P400" t="str">
        <f>_xlfn.XLOOKUP(N400,'Lease data'!$B$7:$B$616,'Lease data'!$F$7:$F$616)</f>
        <v>N</v>
      </c>
      <c r="Q400" t="str">
        <f>_xlfn.XLOOKUP(N400,'Lease data'!$B$7:$B$616,'Lease data'!$K$7:$K$616)</f>
        <v>Medium</v>
      </c>
      <c r="R400" s="189">
        <f>_xlfn.XLOOKUP(N400,'Lease data'!$B$7:$B$616,'Lease data'!$P$7:$P$616)</f>
        <v>27155.962253164555</v>
      </c>
      <c r="T400" s="90">
        <f t="shared" si="31"/>
        <v>0</v>
      </c>
      <c r="U400">
        <f t="shared" si="31"/>
        <v>1</v>
      </c>
      <c r="V400">
        <f t="shared" si="31"/>
        <v>0</v>
      </c>
      <c r="W400">
        <f t="shared" si="31"/>
        <v>0</v>
      </c>
      <c r="X400">
        <f t="shared" si="32"/>
        <v>0</v>
      </c>
      <c r="Y400" s="189">
        <f t="shared" si="33"/>
        <v>27155.962253164555</v>
      </c>
    </row>
    <row r="401" spans="2:25" x14ac:dyDescent="0.25">
      <c r="B401" s="141"/>
      <c r="C401">
        <v>362</v>
      </c>
      <c r="D401" s="56">
        <v>8545.1992819153711</v>
      </c>
      <c r="E401" s="56">
        <v>-7256.9379719838644</v>
      </c>
      <c r="F401"/>
      <c r="G401"/>
      <c r="H401"/>
      <c r="I401"/>
      <c r="J401"/>
      <c r="K401"/>
      <c r="L401" s="91"/>
      <c r="N401" s="90">
        <v>1200</v>
      </c>
      <c r="O401" t="str">
        <f>_xlfn.XLOOKUP(N401,'Lease data'!$B$7:$B$616,'Lease data'!$E$7:$E$616)</f>
        <v>Y</v>
      </c>
      <c r="P401" t="str">
        <f>_xlfn.XLOOKUP(N401,'Lease data'!$B$7:$B$616,'Lease data'!$F$7:$F$616)</f>
        <v>N/A</v>
      </c>
      <c r="Q401" t="str">
        <f>_xlfn.XLOOKUP(N401,'Lease data'!$B$7:$B$616,'Lease data'!$K$7:$K$616)</f>
        <v>High</v>
      </c>
      <c r="R401" s="189">
        <f>_xlfn.XLOOKUP(N401,'Lease data'!$B$7:$B$616,'Lease data'!$P$7:$P$616)</f>
        <v>34077.993693467339</v>
      </c>
      <c r="T401" s="90">
        <f t="shared" si="31"/>
        <v>0</v>
      </c>
      <c r="U401">
        <f t="shared" si="31"/>
        <v>0</v>
      </c>
      <c r="V401">
        <f t="shared" si="31"/>
        <v>1</v>
      </c>
      <c r="W401">
        <f t="shared" si="31"/>
        <v>0</v>
      </c>
      <c r="X401">
        <f t="shared" si="32"/>
        <v>0</v>
      </c>
      <c r="Y401" s="189">
        <f t="shared" si="33"/>
        <v>34077.993693467339</v>
      </c>
    </row>
    <row r="402" spans="2:25" x14ac:dyDescent="0.25">
      <c r="B402" s="141"/>
      <c r="C402">
        <v>363</v>
      </c>
      <c r="D402" s="56">
        <v>40160.632819127772</v>
      </c>
      <c r="E402" s="56">
        <v>20863.403479379682</v>
      </c>
      <c r="F402"/>
      <c r="G402"/>
      <c r="H402"/>
      <c r="I402"/>
      <c r="J402"/>
      <c r="K402"/>
      <c r="L402" s="91"/>
      <c r="N402" s="90">
        <v>1205</v>
      </c>
      <c r="O402" t="str">
        <f>_xlfn.XLOOKUP(N402,'Lease data'!$B$7:$B$616,'Lease data'!$E$7:$E$616)</f>
        <v>Y</v>
      </c>
      <c r="P402" t="str">
        <f>_xlfn.XLOOKUP(N402,'Lease data'!$B$7:$B$616,'Lease data'!$F$7:$F$616)</f>
        <v>N/A</v>
      </c>
      <c r="Q402" t="str">
        <f>_xlfn.XLOOKUP(N402,'Lease data'!$B$7:$B$616,'Lease data'!$K$7:$K$616)</f>
        <v>Low</v>
      </c>
      <c r="R402" s="189">
        <f>_xlfn.XLOOKUP(N402,'Lease data'!$B$7:$B$616,'Lease data'!$P$7:$P$616)</f>
        <v>10502.542372881355</v>
      </c>
      <c r="T402" s="90">
        <f t="shared" si="31"/>
        <v>1</v>
      </c>
      <c r="U402">
        <f t="shared" si="31"/>
        <v>0</v>
      </c>
      <c r="V402">
        <f t="shared" si="31"/>
        <v>0</v>
      </c>
      <c r="W402">
        <f t="shared" si="31"/>
        <v>0</v>
      </c>
      <c r="X402">
        <f t="shared" si="32"/>
        <v>0</v>
      </c>
      <c r="Y402" s="189">
        <f t="shared" si="33"/>
        <v>10502.542372881355</v>
      </c>
    </row>
    <row r="403" spans="2:25" x14ac:dyDescent="0.25">
      <c r="B403" s="141"/>
      <c r="C403">
        <v>364</v>
      </c>
      <c r="D403" s="56">
        <v>40160.632819127772</v>
      </c>
      <c r="E403" s="56">
        <v>8658.5900540065486</v>
      </c>
      <c r="F403"/>
      <c r="G403"/>
      <c r="H403"/>
      <c r="I403"/>
      <c r="J403"/>
      <c r="K403"/>
      <c r="L403" s="91"/>
      <c r="N403" s="90">
        <v>1212</v>
      </c>
      <c r="O403" t="str">
        <f>_xlfn.XLOOKUP(N403,'Lease data'!$B$7:$B$616,'Lease data'!$E$7:$E$616)</f>
        <v>Y</v>
      </c>
      <c r="P403" t="str">
        <f>_xlfn.XLOOKUP(N403,'Lease data'!$B$7:$B$616,'Lease data'!$F$7:$F$616)</f>
        <v>N/A</v>
      </c>
      <c r="Q403" t="str">
        <f>_xlfn.XLOOKUP(N403,'Lease data'!$B$7:$B$616,'Lease data'!$K$7:$K$616)</f>
        <v>Low</v>
      </c>
      <c r="R403" s="189">
        <f>_xlfn.XLOOKUP(N403,'Lease data'!$B$7:$B$616,'Lease data'!$P$7:$P$616)</f>
        <v>10310.316139767054</v>
      </c>
      <c r="T403" s="90">
        <f t="shared" si="31"/>
        <v>1</v>
      </c>
      <c r="U403">
        <f t="shared" si="31"/>
        <v>0</v>
      </c>
      <c r="V403">
        <f t="shared" si="31"/>
        <v>0</v>
      </c>
      <c r="W403">
        <f t="shared" si="31"/>
        <v>0</v>
      </c>
      <c r="X403">
        <f t="shared" si="32"/>
        <v>0</v>
      </c>
      <c r="Y403" s="189">
        <f t="shared" si="33"/>
        <v>10310.316139767054</v>
      </c>
    </row>
    <row r="404" spans="2:25" x14ac:dyDescent="0.25">
      <c r="B404" s="141"/>
      <c r="C404">
        <v>365</v>
      </c>
      <c r="D404" s="56">
        <v>17011.93950967709</v>
      </c>
      <c r="E404" s="56">
        <v>21004.801617441546</v>
      </c>
      <c r="F404"/>
      <c r="G404"/>
      <c r="H404"/>
      <c r="I404"/>
      <c r="J404"/>
      <c r="K404"/>
      <c r="L404" s="91"/>
      <c r="N404" s="90">
        <v>1214</v>
      </c>
      <c r="O404" t="str">
        <f>_xlfn.XLOOKUP(N404,'Lease data'!$B$7:$B$616,'Lease data'!$E$7:$E$616)</f>
        <v>Y</v>
      </c>
      <c r="P404" t="str">
        <f>_xlfn.XLOOKUP(N404,'Lease data'!$B$7:$B$616,'Lease data'!$F$7:$F$616)</f>
        <v>N</v>
      </c>
      <c r="Q404" t="str">
        <f>_xlfn.XLOOKUP(N404,'Lease data'!$B$7:$B$616,'Lease data'!$K$7:$K$616)</f>
        <v>Medium</v>
      </c>
      <c r="R404" s="189">
        <f>_xlfn.XLOOKUP(N404,'Lease data'!$B$7:$B$616,'Lease data'!$P$7:$P$616)</f>
        <v>20787.625628140704</v>
      </c>
      <c r="T404" s="90">
        <f t="shared" si="31"/>
        <v>0</v>
      </c>
      <c r="U404">
        <f t="shared" si="31"/>
        <v>1</v>
      </c>
      <c r="V404">
        <f t="shared" si="31"/>
        <v>0</v>
      </c>
      <c r="W404">
        <f t="shared" si="31"/>
        <v>0</v>
      </c>
      <c r="X404">
        <f t="shared" si="32"/>
        <v>0</v>
      </c>
      <c r="Y404" s="189">
        <f t="shared" si="33"/>
        <v>20787.625628140704</v>
      </c>
    </row>
    <row r="405" spans="2:25" x14ac:dyDescent="0.25">
      <c r="B405" s="141"/>
      <c r="C405">
        <v>366</v>
      </c>
      <c r="D405" s="56">
        <v>8545.1992819153711</v>
      </c>
      <c r="E405" s="56">
        <v>7981.550336223052</v>
      </c>
      <c r="F405"/>
      <c r="G405"/>
      <c r="H405"/>
      <c r="I405"/>
      <c r="J405"/>
      <c r="K405"/>
      <c r="L405" s="91"/>
      <c r="N405" s="90">
        <v>1216</v>
      </c>
      <c r="O405" t="str">
        <f>_xlfn.XLOOKUP(N405,'Lease data'!$B$7:$B$616,'Lease data'!$E$7:$E$616)</f>
        <v>Y</v>
      </c>
      <c r="P405" t="str">
        <f>_xlfn.XLOOKUP(N405,'Lease data'!$B$7:$B$616,'Lease data'!$F$7:$F$616)</f>
        <v>N</v>
      </c>
      <c r="Q405" t="str">
        <f>_xlfn.XLOOKUP(N405,'Lease data'!$B$7:$B$616,'Lease data'!$K$7:$K$616)</f>
        <v>Low</v>
      </c>
      <c r="R405" s="189">
        <f>_xlfn.XLOOKUP(N405,'Lease data'!$B$7:$B$616,'Lease data'!$P$7:$P$616)</f>
        <v>8868.652688442211</v>
      </c>
      <c r="T405" s="90">
        <f t="shared" si="31"/>
        <v>1</v>
      </c>
      <c r="U405">
        <f t="shared" si="31"/>
        <v>0</v>
      </c>
      <c r="V405">
        <f t="shared" si="31"/>
        <v>0</v>
      </c>
      <c r="W405">
        <f t="shared" si="31"/>
        <v>0</v>
      </c>
      <c r="X405">
        <f t="shared" si="32"/>
        <v>0</v>
      </c>
      <c r="Y405" s="189">
        <f t="shared" si="33"/>
        <v>8868.652688442211</v>
      </c>
    </row>
    <row r="406" spans="2:25" x14ac:dyDescent="0.25">
      <c r="B406" s="141"/>
      <c r="C406">
        <v>367</v>
      </c>
      <c r="D406" s="56">
        <v>30156.366010177902</v>
      </c>
      <c r="E406" s="56">
        <v>11947.032957418174</v>
      </c>
      <c r="F406"/>
      <c r="G406"/>
      <c r="H406"/>
      <c r="I406"/>
      <c r="J406"/>
      <c r="K406"/>
      <c r="L406" s="91"/>
      <c r="N406" s="90">
        <v>1218</v>
      </c>
      <c r="O406" t="str">
        <f>_xlfn.XLOOKUP(N406,'Lease data'!$B$7:$B$616,'Lease data'!$E$7:$E$616)</f>
        <v>Y</v>
      </c>
      <c r="P406" t="str">
        <f>_xlfn.XLOOKUP(N406,'Lease data'!$B$7:$B$616,'Lease data'!$F$7:$F$616)</f>
        <v>N/A</v>
      </c>
      <c r="Q406" t="str">
        <f>_xlfn.XLOOKUP(N406,'Lease data'!$B$7:$B$616,'Lease data'!$K$7:$K$616)</f>
        <v>Medium</v>
      </c>
      <c r="R406" s="189">
        <f>_xlfn.XLOOKUP(N406,'Lease data'!$B$7:$B$616,'Lease data'!$P$7:$P$616)</f>
        <v>13329.682914572864</v>
      </c>
      <c r="T406" s="90">
        <f t="shared" si="31"/>
        <v>0</v>
      </c>
      <c r="U406">
        <f t="shared" si="31"/>
        <v>1</v>
      </c>
      <c r="V406">
        <f t="shared" si="31"/>
        <v>0</v>
      </c>
      <c r="W406">
        <f t="shared" si="31"/>
        <v>0</v>
      </c>
      <c r="X406">
        <f t="shared" si="32"/>
        <v>0</v>
      </c>
      <c r="Y406" s="189">
        <f t="shared" si="33"/>
        <v>13329.682914572864</v>
      </c>
    </row>
    <row r="407" spans="2:25" x14ac:dyDescent="0.25">
      <c r="B407" s="141"/>
      <c r="C407">
        <v>368</v>
      </c>
      <c r="D407" s="56">
        <v>30156.366010177902</v>
      </c>
      <c r="E407" s="56">
        <v>1077.5109532164388</v>
      </c>
      <c r="F407"/>
      <c r="G407"/>
      <c r="H407"/>
      <c r="I407"/>
      <c r="J407"/>
      <c r="K407"/>
      <c r="L407" s="91"/>
      <c r="N407" s="90">
        <v>1227</v>
      </c>
      <c r="O407" t="str">
        <f>_xlfn.XLOOKUP(N407,'Lease data'!$B$7:$B$616,'Lease data'!$E$7:$E$616)</f>
        <v>Y</v>
      </c>
      <c r="P407" t="str">
        <f>_xlfn.XLOOKUP(N407,'Lease data'!$B$7:$B$616,'Lease data'!$F$7:$F$616)</f>
        <v>N</v>
      </c>
      <c r="Q407" t="str">
        <f>_xlfn.XLOOKUP(N407,'Lease data'!$B$7:$B$616,'Lease data'!$K$7:$K$616)</f>
        <v>High</v>
      </c>
      <c r="R407" s="189">
        <f>_xlfn.XLOOKUP(N407,'Lease data'!$B$7:$B$616,'Lease data'!$P$7:$P$616)</f>
        <v>30521.504813374806</v>
      </c>
      <c r="T407" s="90">
        <f t="shared" si="31"/>
        <v>0</v>
      </c>
      <c r="U407">
        <f t="shared" si="31"/>
        <v>0</v>
      </c>
      <c r="V407">
        <f t="shared" si="31"/>
        <v>1</v>
      </c>
      <c r="W407">
        <f t="shared" si="31"/>
        <v>0</v>
      </c>
      <c r="X407">
        <f t="shared" si="32"/>
        <v>0</v>
      </c>
      <c r="Y407" s="189">
        <f t="shared" si="33"/>
        <v>30521.504813374806</v>
      </c>
    </row>
    <row r="408" spans="2:25" x14ac:dyDescent="0.25">
      <c r="B408" s="141"/>
      <c r="C408">
        <v>369</v>
      </c>
      <c r="D408" s="56">
        <v>8545.1992819153711</v>
      </c>
      <c r="E408" s="56">
        <v>-3829.4458572578369</v>
      </c>
      <c r="F408"/>
      <c r="G408"/>
      <c r="H408"/>
      <c r="I408"/>
      <c r="J408"/>
      <c r="K408"/>
      <c r="L408" s="91"/>
      <c r="N408" s="90">
        <v>1228</v>
      </c>
      <c r="O408" t="str">
        <f>_xlfn.XLOOKUP(N408,'Lease data'!$B$7:$B$616,'Lease data'!$E$7:$E$616)</f>
        <v>Y</v>
      </c>
      <c r="P408" t="str">
        <f>_xlfn.XLOOKUP(N408,'Lease data'!$B$7:$B$616,'Lease data'!$F$7:$F$616)</f>
        <v>N</v>
      </c>
      <c r="Q408" t="str">
        <f>_xlfn.XLOOKUP(N408,'Lease data'!$B$7:$B$616,'Lease data'!$K$7:$K$616)</f>
        <v>High</v>
      </c>
      <c r="R408" s="189">
        <f>_xlfn.XLOOKUP(N408,'Lease data'!$B$7:$B$616,'Lease data'!$P$7:$P$616)</f>
        <v>28981.85</v>
      </c>
      <c r="T408" s="90">
        <f t="shared" si="31"/>
        <v>0</v>
      </c>
      <c r="U408">
        <f t="shared" si="31"/>
        <v>0</v>
      </c>
      <c r="V408">
        <f t="shared" si="31"/>
        <v>1</v>
      </c>
      <c r="W408">
        <f t="shared" si="31"/>
        <v>0</v>
      </c>
      <c r="X408">
        <f t="shared" si="32"/>
        <v>0</v>
      </c>
      <c r="Y408" s="189">
        <f t="shared" si="33"/>
        <v>28981.85</v>
      </c>
    </row>
    <row r="409" spans="2:25" x14ac:dyDescent="0.25">
      <c r="B409" s="141"/>
      <c r="C409">
        <v>370</v>
      </c>
      <c r="D409" s="56">
        <v>8545.1992819153711</v>
      </c>
      <c r="E409" s="56">
        <v>20867.739838687641</v>
      </c>
      <c r="F409"/>
      <c r="G409"/>
      <c r="H409"/>
      <c r="I409"/>
      <c r="J409"/>
      <c r="K409"/>
      <c r="L409" s="91"/>
      <c r="N409" s="90">
        <v>1230</v>
      </c>
      <c r="O409" t="str">
        <f>_xlfn.XLOOKUP(N409,'Lease data'!$B$7:$B$616,'Lease data'!$E$7:$E$616)</f>
        <v>Y</v>
      </c>
      <c r="P409" t="str">
        <f>_xlfn.XLOOKUP(N409,'Lease data'!$B$7:$B$616,'Lease data'!$F$7:$F$616)</f>
        <v>N</v>
      </c>
      <c r="Q409" t="str">
        <f>_xlfn.XLOOKUP(N409,'Lease data'!$B$7:$B$616,'Lease data'!$K$7:$K$616)</f>
        <v>Medium</v>
      </c>
      <c r="R409" s="189">
        <f>_xlfn.XLOOKUP(N409,'Lease data'!$B$7:$B$616,'Lease data'!$P$7:$P$616)</f>
        <v>24010.462074978204</v>
      </c>
      <c r="T409" s="90">
        <f t="shared" si="31"/>
        <v>0</v>
      </c>
      <c r="U409">
        <f t="shared" si="31"/>
        <v>1</v>
      </c>
      <c r="V409">
        <f t="shared" si="31"/>
        <v>0</v>
      </c>
      <c r="W409">
        <f t="shared" si="31"/>
        <v>0</v>
      </c>
      <c r="X409">
        <f t="shared" si="32"/>
        <v>0</v>
      </c>
      <c r="Y409" s="189">
        <f t="shared" si="33"/>
        <v>24010.462074978204</v>
      </c>
    </row>
    <row r="410" spans="2:25" x14ac:dyDescent="0.25">
      <c r="B410" s="141"/>
      <c r="C410">
        <v>371</v>
      </c>
      <c r="D410" s="56">
        <v>17011.93950967709</v>
      </c>
      <c r="E410" s="56">
        <v>654.63089605083223</v>
      </c>
      <c r="F410"/>
      <c r="G410"/>
      <c r="H410"/>
      <c r="I410"/>
      <c r="J410"/>
      <c r="K410"/>
      <c r="L410" s="91"/>
      <c r="N410" s="90">
        <v>1232</v>
      </c>
      <c r="O410" t="str">
        <f>_xlfn.XLOOKUP(N410,'Lease data'!$B$7:$B$616,'Lease data'!$E$7:$E$616)</f>
        <v>Y</v>
      </c>
      <c r="P410" t="str">
        <f>_xlfn.XLOOKUP(N410,'Lease data'!$B$7:$B$616,'Lease data'!$F$7:$F$616)</f>
        <v>N/A</v>
      </c>
      <c r="Q410" t="str">
        <f>_xlfn.XLOOKUP(N410,'Lease data'!$B$7:$B$616,'Lease data'!$K$7:$K$616)</f>
        <v>High</v>
      </c>
      <c r="R410" s="189">
        <f>_xlfn.XLOOKUP(N410,'Lease data'!$B$7:$B$616,'Lease data'!$P$7:$P$616)</f>
        <v>34367.720465890176</v>
      </c>
      <c r="T410" s="90">
        <f t="shared" si="31"/>
        <v>0</v>
      </c>
      <c r="U410">
        <f t="shared" si="31"/>
        <v>0</v>
      </c>
      <c r="V410">
        <f t="shared" si="31"/>
        <v>1</v>
      </c>
      <c r="W410">
        <f t="shared" si="31"/>
        <v>0</v>
      </c>
      <c r="X410">
        <f t="shared" si="32"/>
        <v>0</v>
      </c>
      <c r="Y410" s="189">
        <f t="shared" si="33"/>
        <v>34367.720465890176</v>
      </c>
    </row>
    <row r="411" spans="2:25" x14ac:dyDescent="0.25">
      <c r="B411" s="141"/>
      <c r="C411">
        <v>372</v>
      </c>
      <c r="D411" s="56">
        <v>36339.65836985498</v>
      </c>
      <c r="E411" s="56">
        <v>-7820.914181030399</v>
      </c>
      <c r="F411"/>
      <c r="G411"/>
      <c r="H411"/>
      <c r="I411"/>
      <c r="J411"/>
      <c r="K411"/>
      <c r="L411" s="91"/>
      <c r="N411" s="90">
        <v>1234</v>
      </c>
      <c r="O411" t="str">
        <f>_xlfn.XLOOKUP(N411,'Lease data'!$B$7:$B$616,'Lease data'!$E$7:$E$616)</f>
        <v>Y</v>
      </c>
      <c r="P411" t="str">
        <f>_xlfn.XLOOKUP(N411,'Lease data'!$B$7:$B$616,'Lease data'!$F$7:$F$616)</f>
        <v>N/A</v>
      </c>
      <c r="Q411" t="str">
        <f>_xlfn.XLOOKUP(N411,'Lease data'!$B$7:$B$616,'Lease data'!$K$7:$K$616)</f>
        <v>Low</v>
      </c>
      <c r="R411" s="189">
        <f>_xlfn.XLOOKUP(N411,'Lease data'!$B$7:$B$616,'Lease data'!$P$7:$P$616)</f>
        <v>8591.9301164725439</v>
      </c>
      <c r="T411" s="90">
        <f t="shared" si="31"/>
        <v>1</v>
      </c>
      <c r="U411">
        <f t="shared" si="31"/>
        <v>0</v>
      </c>
      <c r="V411">
        <f t="shared" si="31"/>
        <v>0</v>
      </c>
      <c r="W411">
        <f t="shared" si="31"/>
        <v>0</v>
      </c>
      <c r="X411">
        <f t="shared" si="32"/>
        <v>0</v>
      </c>
      <c r="Y411" s="189">
        <f t="shared" si="33"/>
        <v>8591.9301164725439</v>
      </c>
    </row>
    <row r="412" spans="2:25" x14ac:dyDescent="0.25">
      <c r="B412" s="141"/>
      <c r="C412">
        <v>373</v>
      </c>
      <c r="D412" s="56">
        <v>8545.1992819153711</v>
      </c>
      <c r="E412" s="56">
        <v>7263.334589050919</v>
      </c>
      <c r="F412"/>
      <c r="G412"/>
      <c r="H412"/>
      <c r="I412"/>
      <c r="J412"/>
      <c r="K412"/>
      <c r="L412" s="91"/>
      <c r="N412" s="90">
        <v>1237</v>
      </c>
      <c r="O412" t="str">
        <f>_xlfn.XLOOKUP(N412,'Lease data'!$B$7:$B$616,'Lease data'!$E$7:$E$616)</f>
        <v>Y</v>
      </c>
      <c r="P412" t="str">
        <f>_xlfn.XLOOKUP(N412,'Lease data'!$B$7:$B$616,'Lease data'!$F$7:$F$616)</f>
        <v>N</v>
      </c>
      <c r="Q412" t="str">
        <f>_xlfn.XLOOKUP(N412,'Lease data'!$B$7:$B$616,'Lease data'!$K$7:$K$616)</f>
        <v>Low</v>
      </c>
      <c r="R412" s="189">
        <f>_xlfn.XLOOKUP(N412,'Lease data'!$B$7:$B$616,'Lease data'!$P$7:$P$616)</f>
        <v>10977.969127118642</v>
      </c>
      <c r="T412" s="90">
        <f t="shared" si="31"/>
        <v>1</v>
      </c>
      <c r="U412">
        <f t="shared" si="31"/>
        <v>0</v>
      </c>
      <c r="V412">
        <f t="shared" si="31"/>
        <v>0</v>
      </c>
      <c r="W412">
        <f t="shared" si="31"/>
        <v>0</v>
      </c>
      <c r="X412">
        <f t="shared" si="32"/>
        <v>0</v>
      </c>
      <c r="Y412" s="189">
        <f t="shared" si="33"/>
        <v>10977.969127118642</v>
      </c>
    </row>
    <row r="413" spans="2:25" x14ac:dyDescent="0.25">
      <c r="B413" s="141"/>
      <c r="C413">
        <v>374</v>
      </c>
      <c r="D413" s="56">
        <v>8545.1992819153711</v>
      </c>
      <c r="E413" s="56">
        <v>-7208.2522216138641</v>
      </c>
      <c r="F413"/>
      <c r="G413"/>
      <c r="H413"/>
      <c r="I413"/>
      <c r="J413"/>
      <c r="K413"/>
      <c r="L413" s="91"/>
      <c r="N413" s="90">
        <v>1239</v>
      </c>
      <c r="O413" t="str">
        <f>_xlfn.XLOOKUP(N413,'Lease data'!$B$7:$B$616,'Lease data'!$E$7:$E$616)</f>
        <v>Y</v>
      </c>
      <c r="P413" t="str">
        <f>_xlfn.XLOOKUP(N413,'Lease data'!$B$7:$B$616,'Lease data'!$F$7:$F$616)</f>
        <v>N</v>
      </c>
      <c r="Q413" t="str">
        <f>_xlfn.XLOOKUP(N413,'Lease data'!$B$7:$B$616,'Lease data'!$K$7:$K$616)</f>
        <v>Low</v>
      </c>
      <c r="R413" s="189">
        <f>_xlfn.XLOOKUP(N413,'Lease data'!$B$7:$B$616,'Lease data'!$P$7:$P$616)</f>
        <v>10849.249221105527</v>
      </c>
      <c r="T413" s="90">
        <f t="shared" si="31"/>
        <v>1</v>
      </c>
      <c r="U413">
        <f t="shared" si="31"/>
        <v>0</v>
      </c>
      <c r="V413">
        <f t="shared" si="31"/>
        <v>0</v>
      </c>
      <c r="W413">
        <f t="shared" si="31"/>
        <v>0</v>
      </c>
      <c r="X413">
        <f t="shared" si="32"/>
        <v>0</v>
      </c>
      <c r="Y413" s="189">
        <f t="shared" si="33"/>
        <v>10849.249221105527</v>
      </c>
    </row>
    <row r="414" spans="2:25" x14ac:dyDescent="0.25">
      <c r="B414" s="141"/>
      <c r="C414">
        <v>375</v>
      </c>
      <c r="D414" s="56">
        <v>8545.1992819153711</v>
      </c>
      <c r="E414" s="56">
        <v>-879.84427371432776</v>
      </c>
      <c r="F414"/>
      <c r="G414"/>
      <c r="H414"/>
      <c r="I414"/>
      <c r="J414"/>
      <c r="K414"/>
      <c r="L414" s="91"/>
      <c r="N414" s="90">
        <v>1240</v>
      </c>
      <c r="O414" t="str">
        <f>_xlfn.XLOOKUP(N414,'Lease data'!$B$7:$B$616,'Lease data'!$E$7:$E$616)</f>
        <v>Y</v>
      </c>
      <c r="P414" t="str">
        <f>_xlfn.XLOOKUP(N414,'Lease data'!$B$7:$B$616,'Lease data'!$F$7:$F$616)</f>
        <v>N</v>
      </c>
      <c r="Q414" t="str">
        <f>_xlfn.XLOOKUP(N414,'Lease data'!$B$7:$B$616,'Lease data'!$K$7:$K$616)</f>
        <v>Low</v>
      </c>
      <c r="R414" s="189">
        <f>_xlfn.XLOOKUP(N414,'Lease data'!$B$7:$B$616,'Lease data'!$P$7:$P$616)</f>
        <v>8883.6306164383568</v>
      </c>
      <c r="T414" s="90">
        <f t="shared" ref="T414:W433" si="34">IF($Q414=T$13,1,0)</f>
        <v>1</v>
      </c>
      <c r="U414">
        <f t="shared" si="34"/>
        <v>0</v>
      </c>
      <c r="V414">
        <f t="shared" si="34"/>
        <v>0</v>
      </c>
      <c r="W414">
        <f t="shared" si="34"/>
        <v>0</v>
      </c>
      <c r="X414">
        <f t="shared" si="32"/>
        <v>0</v>
      </c>
      <c r="Y414" s="189">
        <f t="shared" si="33"/>
        <v>8883.6306164383568</v>
      </c>
    </row>
    <row r="415" spans="2:25" x14ac:dyDescent="0.25">
      <c r="B415" s="141"/>
      <c r="C415">
        <v>376</v>
      </c>
      <c r="D415" s="56">
        <v>36339.65836985498</v>
      </c>
      <c r="E415" s="56">
        <v>25862.418035208306</v>
      </c>
      <c r="F415"/>
      <c r="G415"/>
      <c r="H415"/>
      <c r="I415"/>
      <c r="J415"/>
      <c r="K415"/>
      <c r="L415" s="91"/>
      <c r="N415" s="90">
        <v>1246</v>
      </c>
      <c r="O415" t="str">
        <f>_xlfn.XLOOKUP(N415,'Lease data'!$B$7:$B$616,'Lease data'!$E$7:$E$616)</f>
        <v>Y</v>
      </c>
      <c r="P415" t="str">
        <f>_xlfn.XLOOKUP(N415,'Lease data'!$B$7:$B$616,'Lease data'!$F$7:$F$616)</f>
        <v>N</v>
      </c>
      <c r="Q415" t="str">
        <f>_xlfn.XLOOKUP(N415,'Lease data'!$B$7:$B$616,'Lease data'!$K$7:$K$616)</f>
        <v>Low</v>
      </c>
      <c r="R415" s="189">
        <f>_xlfn.XLOOKUP(N415,'Lease data'!$B$7:$B$616,'Lease data'!$P$7:$P$616)</f>
        <v>10502.104958881579</v>
      </c>
      <c r="T415" s="90">
        <f t="shared" si="34"/>
        <v>1</v>
      </c>
      <c r="U415">
        <f t="shared" si="34"/>
        <v>0</v>
      </c>
      <c r="V415">
        <f t="shared" si="34"/>
        <v>0</v>
      </c>
      <c r="W415">
        <f t="shared" si="34"/>
        <v>0</v>
      </c>
      <c r="X415">
        <f t="shared" si="32"/>
        <v>0</v>
      </c>
      <c r="Y415" s="189">
        <f t="shared" si="33"/>
        <v>10502.104958881579</v>
      </c>
    </row>
    <row r="416" spans="2:25" x14ac:dyDescent="0.25">
      <c r="B416" s="141"/>
      <c r="C416">
        <v>377</v>
      </c>
      <c r="D416" s="56">
        <v>40160.632819127772</v>
      </c>
      <c r="E416" s="56">
        <v>4501.7690148678303</v>
      </c>
      <c r="F416"/>
      <c r="G416"/>
      <c r="H416"/>
      <c r="I416"/>
      <c r="J416"/>
      <c r="K416"/>
      <c r="L416" s="91"/>
      <c r="N416" s="90">
        <v>1248</v>
      </c>
      <c r="O416" t="str">
        <f>_xlfn.XLOOKUP(N416,'Lease data'!$B$7:$B$616,'Lease data'!$E$7:$E$616)</f>
        <v>Y</v>
      </c>
      <c r="P416" t="str">
        <f>_xlfn.XLOOKUP(N416,'Lease data'!$B$7:$B$616,'Lease data'!$F$7:$F$616)</f>
        <v>N</v>
      </c>
      <c r="Q416" t="str">
        <f>_xlfn.XLOOKUP(N416,'Lease data'!$B$7:$B$616,'Lease data'!$K$7:$K$616)</f>
        <v>High</v>
      </c>
      <c r="R416" s="189">
        <f>_xlfn.XLOOKUP(N416,'Lease data'!$B$7:$B$616,'Lease data'!$P$7:$P$616)</f>
        <v>31265.898592534992</v>
      </c>
      <c r="T416" s="90">
        <f t="shared" si="34"/>
        <v>0</v>
      </c>
      <c r="U416">
        <f t="shared" si="34"/>
        <v>0</v>
      </c>
      <c r="V416">
        <f t="shared" si="34"/>
        <v>1</v>
      </c>
      <c r="W416">
        <f t="shared" si="34"/>
        <v>0</v>
      </c>
      <c r="X416">
        <f t="shared" si="32"/>
        <v>0</v>
      </c>
      <c r="Y416" s="189">
        <f t="shared" si="33"/>
        <v>31265.898592534992</v>
      </c>
    </row>
    <row r="417" spans="2:25" x14ac:dyDescent="0.25">
      <c r="B417" s="141"/>
      <c r="C417">
        <v>378</v>
      </c>
      <c r="D417" s="56">
        <v>30156.366010177902</v>
      </c>
      <c r="E417" s="56">
        <v>4380.6622812793794</v>
      </c>
      <c r="F417"/>
      <c r="G417"/>
      <c r="H417"/>
      <c r="I417"/>
      <c r="J417"/>
      <c r="K417"/>
      <c r="L417" s="91"/>
      <c r="N417" s="90">
        <v>1263</v>
      </c>
      <c r="O417" t="str">
        <f>_xlfn.XLOOKUP(N417,'Lease data'!$B$7:$B$616,'Lease data'!$E$7:$E$616)</f>
        <v>Y</v>
      </c>
      <c r="P417" t="str">
        <f>_xlfn.XLOOKUP(N417,'Lease data'!$B$7:$B$616,'Lease data'!$F$7:$F$616)</f>
        <v>N</v>
      </c>
      <c r="Q417" t="str">
        <f>_xlfn.XLOOKUP(N417,'Lease data'!$B$7:$B$616,'Lease data'!$K$7:$K$616)</f>
        <v>Medium</v>
      </c>
      <c r="R417" s="189">
        <f>_xlfn.XLOOKUP(N417,'Lease data'!$B$7:$B$616,'Lease data'!$P$7:$P$616)</f>
        <v>10862.380253164556</v>
      </c>
      <c r="T417" s="90">
        <f t="shared" si="34"/>
        <v>0</v>
      </c>
      <c r="U417">
        <f t="shared" si="34"/>
        <v>1</v>
      </c>
      <c r="V417">
        <f t="shared" si="34"/>
        <v>0</v>
      </c>
      <c r="W417">
        <f t="shared" si="34"/>
        <v>0</v>
      </c>
      <c r="X417">
        <f t="shared" si="32"/>
        <v>0</v>
      </c>
      <c r="Y417" s="189">
        <f t="shared" si="33"/>
        <v>10862.380253164556</v>
      </c>
    </row>
    <row r="418" spans="2:25" x14ac:dyDescent="0.25">
      <c r="B418" s="141"/>
      <c r="C418">
        <v>379</v>
      </c>
      <c r="D418" s="56">
        <v>8545.1992819153711</v>
      </c>
      <c r="E418" s="56">
        <v>36594.523021166824</v>
      </c>
      <c r="F418"/>
      <c r="G418"/>
      <c r="H418"/>
      <c r="I418"/>
      <c r="J418"/>
      <c r="K418"/>
      <c r="L418" s="91"/>
      <c r="N418" s="90">
        <v>1275</v>
      </c>
      <c r="O418" t="str">
        <f>_xlfn.XLOOKUP(N418,'Lease data'!$B$7:$B$616,'Lease data'!$E$7:$E$616)</f>
        <v>Y</v>
      </c>
      <c r="P418" t="str">
        <f>_xlfn.XLOOKUP(N418,'Lease data'!$B$7:$B$616,'Lease data'!$F$7:$F$616)</f>
        <v>N/A</v>
      </c>
      <c r="Q418" t="str">
        <f>_xlfn.XLOOKUP(N418,'Lease data'!$B$7:$B$616,'Lease data'!$K$7:$K$616)</f>
        <v>Low</v>
      </c>
      <c r="R418" s="189">
        <f>_xlfn.XLOOKUP(N418,'Lease data'!$B$7:$B$616,'Lease data'!$P$7:$P$616)</f>
        <v>6002.6155187445511</v>
      </c>
      <c r="T418" s="90">
        <f t="shared" si="34"/>
        <v>1</v>
      </c>
      <c r="U418">
        <f t="shared" si="34"/>
        <v>0</v>
      </c>
      <c r="V418">
        <f t="shared" si="34"/>
        <v>0</v>
      </c>
      <c r="W418">
        <f t="shared" si="34"/>
        <v>0</v>
      </c>
      <c r="X418">
        <f t="shared" si="32"/>
        <v>0</v>
      </c>
      <c r="Y418" s="189">
        <f t="shared" si="33"/>
        <v>6002.6155187445511</v>
      </c>
    </row>
    <row r="419" spans="2:25" x14ac:dyDescent="0.25">
      <c r="B419" s="141"/>
      <c r="C419">
        <v>380</v>
      </c>
      <c r="D419" s="56">
        <v>8545.1992819153711</v>
      </c>
      <c r="E419" s="56">
        <v>-6254.0179175226931</v>
      </c>
      <c r="F419"/>
      <c r="G419"/>
      <c r="H419"/>
      <c r="I419"/>
      <c r="J419"/>
      <c r="K419"/>
      <c r="L419" s="91"/>
      <c r="N419" s="90">
        <v>1278</v>
      </c>
      <c r="O419" t="str">
        <f>_xlfn.XLOOKUP(N419,'Lease data'!$B$7:$B$616,'Lease data'!$E$7:$E$616)</f>
        <v>Y</v>
      </c>
      <c r="P419" t="str">
        <f>_xlfn.XLOOKUP(N419,'Lease data'!$B$7:$B$616,'Lease data'!$F$7:$F$616)</f>
        <v>N/A</v>
      </c>
      <c r="Q419" t="str">
        <f>_xlfn.XLOOKUP(N419,'Lease data'!$B$7:$B$616,'Lease data'!$K$7:$K$616)</f>
        <v>High</v>
      </c>
      <c r="R419" s="189">
        <f>_xlfn.XLOOKUP(N419,'Lease data'!$B$7:$B$616,'Lease data'!$P$7:$P$616)</f>
        <v>19691.451044407895</v>
      </c>
      <c r="T419" s="90">
        <f t="shared" si="34"/>
        <v>0</v>
      </c>
      <c r="U419">
        <f t="shared" si="34"/>
        <v>0</v>
      </c>
      <c r="V419">
        <f t="shared" si="34"/>
        <v>1</v>
      </c>
      <c r="W419">
        <f t="shared" si="34"/>
        <v>0</v>
      </c>
      <c r="X419">
        <f t="shared" si="32"/>
        <v>0</v>
      </c>
      <c r="Y419" s="189">
        <f t="shared" si="33"/>
        <v>19691.451044407895</v>
      </c>
    </row>
    <row r="420" spans="2:25" x14ac:dyDescent="0.25">
      <c r="B420" s="141"/>
      <c r="C420">
        <v>381</v>
      </c>
      <c r="D420" s="56">
        <v>8545.1992819153711</v>
      </c>
      <c r="E420" s="56">
        <v>-4630.7596336741653</v>
      </c>
      <c r="F420"/>
      <c r="G420"/>
      <c r="H420"/>
      <c r="I420"/>
      <c r="J420"/>
      <c r="K420"/>
      <c r="L420" s="91"/>
      <c r="N420" s="90">
        <v>1281</v>
      </c>
      <c r="O420" t="str">
        <f>_xlfn.XLOOKUP(N420,'Lease data'!$B$7:$B$616,'Lease data'!$E$7:$E$616)</f>
        <v>Y</v>
      </c>
      <c r="P420" t="str">
        <f>_xlfn.XLOOKUP(N420,'Lease data'!$B$7:$B$616,'Lease data'!$F$7:$F$616)</f>
        <v>N/A</v>
      </c>
      <c r="Q420" t="str">
        <f>_xlfn.XLOOKUP(N420,'Lease data'!$B$7:$B$616,'Lease data'!$K$7:$K$616)</f>
        <v>Sydney</v>
      </c>
      <c r="R420" s="189">
        <f>_xlfn.XLOOKUP(N420,'Lease data'!$B$7:$B$616,'Lease data'!$P$7:$P$616)</f>
        <v>38912.961567445367</v>
      </c>
      <c r="T420" s="90">
        <f t="shared" si="34"/>
        <v>0</v>
      </c>
      <c r="U420">
        <f t="shared" si="34"/>
        <v>0</v>
      </c>
      <c r="V420">
        <f t="shared" si="34"/>
        <v>0</v>
      </c>
      <c r="W420">
        <f t="shared" si="34"/>
        <v>1</v>
      </c>
      <c r="X420">
        <f t="shared" si="32"/>
        <v>0</v>
      </c>
      <c r="Y420" s="189">
        <f t="shared" si="33"/>
        <v>38912.961567445367</v>
      </c>
    </row>
    <row r="421" spans="2:25" x14ac:dyDescent="0.25">
      <c r="B421" s="141"/>
      <c r="C421">
        <v>382</v>
      </c>
      <c r="D421" s="56">
        <v>8545.1992819153711</v>
      </c>
      <c r="E421" s="56">
        <v>-7944.937730040916</v>
      </c>
      <c r="F421"/>
      <c r="G421"/>
      <c r="H421"/>
      <c r="I421"/>
      <c r="J421"/>
      <c r="K421"/>
      <c r="L421" s="91"/>
      <c r="N421" s="90">
        <v>1283</v>
      </c>
      <c r="O421" t="str">
        <f>_xlfn.XLOOKUP(N421,'Lease data'!$B$7:$B$616,'Lease data'!$E$7:$E$616)</f>
        <v>Y</v>
      </c>
      <c r="P421" t="str">
        <f>_xlfn.XLOOKUP(N421,'Lease data'!$B$7:$B$616,'Lease data'!$F$7:$F$616)</f>
        <v>N/A</v>
      </c>
      <c r="Q421" t="str">
        <f>_xlfn.XLOOKUP(N421,'Lease data'!$B$7:$B$616,'Lease data'!$K$7:$K$616)</f>
        <v>High</v>
      </c>
      <c r="R421" s="189">
        <f>_xlfn.XLOOKUP(N421,'Lease data'!$B$7:$B$616,'Lease data'!$P$7:$P$616)</f>
        <v>44219.800332778694</v>
      </c>
      <c r="T421" s="90">
        <f t="shared" si="34"/>
        <v>0</v>
      </c>
      <c r="U421">
        <f t="shared" si="34"/>
        <v>0</v>
      </c>
      <c r="V421">
        <f t="shared" si="34"/>
        <v>1</v>
      </c>
      <c r="W421">
        <f t="shared" si="34"/>
        <v>0</v>
      </c>
      <c r="X421">
        <f t="shared" si="32"/>
        <v>0</v>
      </c>
      <c r="Y421" s="189">
        <f t="shared" si="33"/>
        <v>44219.800332778694</v>
      </c>
    </row>
    <row r="422" spans="2:25" x14ac:dyDescent="0.25">
      <c r="B422" s="141"/>
      <c r="C422">
        <v>383</v>
      </c>
      <c r="D422" s="56">
        <v>8545.1992819153711</v>
      </c>
      <c r="E422" s="56">
        <v>-6939.0562025996633</v>
      </c>
      <c r="F422"/>
      <c r="G422"/>
      <c r="H422"/>
      <c r="I422"/>
      <c r="J422"/>
      <c r="K422"/>
      <c r="L422" s="91"/>
      <c r="N422" s="90">
        <v>1287</v>
      </c>
      <c r="O422" t="str">
        <f>_xlfn.XLOOKUP(N422,'Lease data'!$B$7:$B$616,'Lease data'!$E$7:$E$616)</f>
        <v>Y</v>
      </c>
      <c r="P422" t="str">
        <f>_xlfn.XLOOKUP(N422,'Lease data'!$B$7:$B$616,'Lease data'!$F$7:$F$616)</f>
        <v>Y</v>
      </c>
      <c r="Q422" t="str">
        <f>_xlfn.XLOOKUP(N422,'Lease data'!$B$7:$B$616,'Lease data'!$K$7:$K$616)</f>
        <v>Sydney</v>
      </c>
      <c r="R422" s="189">
        <f>_xlfn.XLOOKUP(N422,'Lease data'!$B$7:$B$616,'Lease data'!$P$7:$P$616)</f>
        <v>64506.92759372275</v>
      </c>
      <c r="T422" s="90">
        <f t="shared" si="34"/>
        <v>0</v>
      </c>
      <c r="U422">
        <f t="shared" si="34"/>
        <v>0</v>
      </c>
      <c r="V422">
        <f t="shared" si="34"/>
        <v>0</v>
      </c>
      <c r="W422">
        <f t="shared" si="34"/>
        <v>1</v>
      </c>
      <c r="X422">
        <f t="shared" si="32"/>
        <v>1</v>
      </c>
      <c r="Y422" s="189">
        <f t="shared" si="33"/>
        <v>64506.92759372275</v>
      </c>
    </row>
    <row r="423" spans="2:25" x14ac:dyDescent="0.25">
      <c r="B423" s="141"/>
      <c r="C423">
        <v>384</v>
      </c>
      <c r="D423" s="56">
        <v>8545.1992819153711</v>
      </c>
      <c r="E423" s="56">
        <v>29501.118209860946</v>
      </c>
      <c r="F423"/>
      <c r="G423"/>
      <c r="H423"/>
      <c r="I423"/>
      <c r="J423"/>
      <c r="K423"/>
      <c r="L423" s="91"/>
      <c r="N423" s="90">
        <v>1288</v>
      </c>
      <c r="O423" t="str">
        <f>_xlfn.XLOOKUP(N423,'Lease data'!$B$7:$B$616,'Lease data'!$E$7:$E$616)</f>
        <v>Y</v>
      </c>
      <c r="P423" t="str">
        <f>_xlfn.XLOOKUP(N423,'Lease data'!$B$7:$B$616,'Lease data'!$F$7:$F$616)</f>
        <v>Y</v>
      </c>
      <c r="Q423" t="str">
        <f>_xlfn.XLOOKUP(N423,'Lease data'!$B$7:$B$616,'Lease data'!$K$7:$K$616)</f>
        <v>Sydney</v>
      </c>
      <c r="R423" s="189">
        <f>_xlfn.XLOOKUP(N423,'Lease data'!$B$7:$B$616,'Lease data'!$P$7:$P$616)</f>
        <v>43620.719178082196</v>
      </c>
      <c r="T423" s="90">
        <f t="shared" si="34"/>
        <v>0</v>
      </c>
      <c r="U423">
        <f t="shared" si="34"/>
        <v>0</v>
      </c>
      <c r="V423">
        <f t="shared" si="34"/>
        <v>0</v>
      </c>
      <c r="W423">
        <f t="shared" si="34"/>
        <v>1</v>
      </c>
      <c r="X423">
        <f t="shared" si="32"/>
        <v>1</v>
      </c>
      <c r="Y423" s="189">
        <f t="shared" si="33"/>
        <v>43620.719178082196</v>
      </c>
    </row>
    <row r="424" spans="2:25" x14ac:dyDescent="0.25">
      <c r="B424" s="141"/>
      <c r="C424">
        <v>385</v>
      </c>
      <c r="D424" s="56">
        <v>8545.1992819153711</v>
      </c>
      <c r="E424" s="56">
        <v>2150.4117984866389</v>
      </c>
      <c r="F424"/>
      <c r="G424"/>
      <c r="H424"/>
      <c r="I424"/>
      <c r="J424"/>
      <c r="K424"/>
      <c r="L424" s="91"/>
      <c r="N424" s="90">
        <v>1289</v>
      </c>
      <c r="O424" t="str">
        <f>_xlfn.XLOOKUP(N424,'Lease data'!$B$7:$B$616,'Lease data'!$E$7:$E$616)</f>
        <v>Y</v>
      </c>
      <c r="P424" t="str">
        <f>_xlfn.XLOOKUP(N424,'Lease data'!$B$7:$B$616,'Lease data'!$F$7:$F$616)</f>
        <v>Y</v>
      </c>
      <c r="Q424" t="str">
        <f>_xlfn.XLOOKUP(N424,'Lease data'!$B$7:$B$616,'Lease data'!$K$7:$K$616)</f>
        <v>Sydney</v>
      </c>
      <c r="R424" s="189">
        <f>_xlfn.XLOOKUP(N424,'Lease data'!$B$7:$B$616,'Lease data'!$P$7:$P$616)</f>
        <v>14644.931904332272</v>
      </c>
      <c r="T424" s="90">
        <f t="shared" si="34"/>
        <v>0</v>
      </c>
      <c r="U424">
        <f t="shared" si="34"/>
        <v>0</v>
      </c>
      <c r="V424">
        <f t="shared" si="34"/>
        <v>0</v>
      </c>
      <c r="W424">
        <f t="shared" si="34"/>
        <v>1</v>
      </c>
      <c r="X424">
        <f t="shared" si="32"/>
        <v>1</v>
      </c>
      <c r="Y424" s="189">
        <f t="shared" si="33"/>
        <v>14644.931904332272</v>
      </c>
    </row>
    <row r="425" spans="2:25" x14ac:dyDescent="0.25">
      <c r="B425" s="141"/>
      <c r="C425">
        <v>386</v>
      </c>
      <c r="D425" s="56">
        <v>17011.93950967709</v>
      </c>
      <c r="E425" s="56">
        <v>-3025.9027793668283</v>
      </c>
      <c r="F425"/>
      <c r="G425"/>
      <c r="H425"/>
      <c r="I425"/>
      <c r="J425"/>
      <c r="K425"/>
      <c r="L425" s="91"/>
      <c r="N425" s="90">
        <v>1290</v>
      </c>
      <c r="O425" t="str">
        <f>_xlfn.XLOOKUP(N425,'Lease data'!$B$7:$B$616,'Lease data'!$E$7:$E$616)</f>
        <v>Y</v>
      </c>
      <c r="P425" t="str">
        <f>_xlfn.XLOOKUP(N425,'Lease data'!$B$7:$B$616,'Lease data'!$F$7:$F$616)</f>
        <v>Y</v>
      </c>
      <c r="Q425" t="str">
        <f>_xlfn.XLOOKUP(N425,'Lease data'!$B$7:$B$616,'Lease data'!$K$7:$K$616)</f>
        <v>Sydney</v>
      </c>
      <c r="R425" s="189">
        <f>_xlfn.XLOOKUP(N425,'Lease data'!$B$7:$B$616,'Lease data'!$P$7:$P$616)</f>
        <v>29050.632911392404</v>
      </c>
      <c r="T425" s="90">
        <f t="shared" si="34"/>
        <v>0</v>
      </c>
      <c r="U425">
        <f t="shared" si="34"/>
        <v>0</v>
      </c>
      <c r="V425">
        <f t="shared" si="34"/>
        <v>0</v>
      </c>
      <c r="W425">
        <f t="shared" si="34"/>
        <v>1</v>
      </c>
      <c r="X425">
        <f t="shared" si="32"/>
        <v>1</v>
      </c>
      <c r="Y425" s="189">
        <f t="shared" si="33"/>
        <v>29050.632911392404</v>
      </c>
    </row>
    <row r="426" spans="2:25" x14ac:dyDescent="0.25">
      <c r="B426" s="141"/>
      <c r="C426">
        <v>387</v>
      </c>
      <c r="D426" s="56">
        <v>17011.93950967709</v>
      </c>
      <c r="E426" s="56">
        <v>10144.022743487465</v>
      </c>
      <c r="F426"/>
      <c r="G426"/>
      <c r="H426"/>
      <c r="I426"/>
      <c r="J426"/>
      <c r="K426"/>
      <c r="L426" s="91"/>
      <c r="N426" s="90">
        <v>1293</v>
      </c>
      <c r="O426" t="str">
        <f>_xlfn.XLOOKUP(N426,'Lease data'!$B$7:$B$616,'Lease data'!$E$7:$E$616)</f>
        <v>Y</v>
      </c>
      <c r="P426" t="str">
        <f>_xlfn.XLOOKUP(N426,'Lease data'!$B$7:$B$616,'Lease data'!$F$7:$F$616)</f>
        <v>Y</v>
      </c>
      <c r="Q426" t="str">
        <f>_xlfn.XLOOKUP(N426,'Lease data'!$B$7:$B$616,'Lease data'!$K$7:$K$616)</f>
        <v>High</v>
      </c>
      <c r="R426" s="189">
        <f>_xlfn.XLOOKUP(N426,'Lease data'!$B$7:$B$616,'Lease data'!$P$7:$P$616)</f>
        <v>58101.265822784808</v>
      </c>
      <c r="T426" s="90">
        <f t="shared" si="34"/>
        <v>0</v>
      </c>
      <c r="U426">
        <f t="shared" si="34"/>
        <v>0</v>
      </c>
      <c r="V426">
        <f t="shared" si="34"/>
        <v>1</v>
      </c>
      <c r="W426">
        <f t="shared" si="34"/>
        <v>0</v>
      </c>
      <c r="X426">
        <f t="shared" si="32"/>
        <v>1</v>
      </c>
      <c r="Y426" s="189">
        <f t="shared" si="33"/>
        <v>58101.265822784808</v>
      </c>
    </row>
    <row r="427" spans="2:25" x14ac:dyDescent="0.25">
      <c r="B427" s="141"/>
      <c r="C427">
        <v>388</v>
      </c>
      <c r="D427" s="56">
        <v>30156.366010177902</v>
      </c>
      <c r="E427" s="56">
        <v>3921.6276832894364</v>
      </c>
      <c r="F427"/>
      <c r="G427"/>
      <c r="H427"/>
      <c r="I427"/>
      <c r="J427"/>
      <c r="K427"/>
      <c r="L427" s="91"/>
      <c r="N427" s="90">
        <v>1294</v>
      </c>
      <c r="O427" t="str">
        <f>_xlfn.XLOOKUP(N427,'Lease data'!$B$7:$B$616,'Lease data'!$E$7:$E$616)</f>
        <v>Y</v>
      </c>
      <c r="P427" t="str">
        <f>_xlfn.XLOOKUP(N427,'Lease data'!$B$7:$B$616,'Lease data'!$F$7:$F$616)</f>
        <v>N/A</v>
      </c>
      <c r="Q427" t="str">
        <f>_xlfn.XLOOKUP(N427,'Lease data'!$B$7:$B$616,'Lease data'!$K$7:$K$616)</f>
        <v>High</v>
      </c>
      <c r="R427" s="189">
        <f>_xlfn.XLOOKUP(N427,'Lease data'!$B$7:$B$616,'Lease data'!$P$7:$P$616)</f>
        <v>40360.326198779418</v>
      </c>
      <c r="T427" s="90">
        <f t="shared" si="34"/>
        <v>0</v>
      </c>
      <c r="U427">
        <f t="shared" si="34"/>
        <v>0</v>
      </c>
      <c r="V427">
        <f t="shared" si="34"/>
        <v>1</v>
      </c>
      <c r="W427">
        <f t="shared" si="34"/>
        <v>0</v>
      </c>
      <c r="X427">
        <f t="shared" si="32"/>
        <v>0</v>
      </c>
      <c r="Y427" s="189">
        <f t="shared" si="33"/>
        <v>40360.326198779418</v>
      </c>
    </row>
    <row r="428" spans="2:25" x14ac:dyDescent="0.25">
      <c r="B428" s="141"/>
      <c r="C428">
        <v>389</v>
      </c>
      <c r="D428" s="56">
        <v>8545.1992819153711</v>
      </c>
      <c r="E428" s="56">
        <v>1957.3430909659837</v>
      </c>
      <c r="F428"/>
      <c r="G428"/>
      <c r="H428"/>
      <c r="I428"/>
      <c r="J428"/>
      <c r="K428"/>
      <c r="L428" s="91"/>
      <c r="N428" s="90">
        <v>1295</v>
      </c>
      <c r="O428" t="str">
        <f>_xlfn.XLOOKUP(N428,'Lease data'!$B$7:$B$616,'Lease data'!$E$7:$E$616)</f>
        <v>Y</v>
      </c>
      <c r="P428" t="str">
        <f>_xlfn.XLOOKUP(N428,'Lease data'!$B$7:$B$616,'Lease data'!$F$7:$F$616)</f>
        <v>Y</v>
      </c>
      <c r="Q428" t="str">
        <f>_xlfn.XLOOKUP(N428,'Lease data'!$B$7:$B$616,'Lease data'!$K$7:$K$616)</f>
        <v>High</v>
      </c>
      <c r="R428" s="189">
        <f>_xlfn.XLOOKUP(N428,'Lease data'!$B$7:$B$616,'Lease data'!$P$7:$P$616)</f>
        <v>15218.522467105262</v>
      </c>
      <c r="T428" s="90">
        <f t="shared" si="34"/>
        <v>0</v>
      </c>
      <c r="U428">
        <f t="shared" si="34"/>
        <v>0</v>
      </c>
      <c r="V428">
        <f t="shared" si="34"/>
        <v>1</v>
      </c>
      <c r="W428">
        <f t="shared" si="34"/>
        <v>0</v>
      </c>
      <c r="X428">
        <f t="shared" si="32"/>
        <v>1</v>
      </c>
      <c r="Y428" s="189">
        <f t="shared" si="33"/>
        <v>15218.522467105262</v>
      </c>
    </row>
    <row r="429" spans="2:25" x14ac:dyDescent="0.25">
      <c r="B429" s="141"/>
      <c r="C429">
        <v>390</v>
      </c>
      <c r="D429" s="56">
        <v>8545.1992819153711</v>
      </c>
      <c r="E429" s="56">
        <v>1765.1168578516827</v>
      </c>
      <c r="F429"/>
      <c r="G429"/>
      <c r="H429"/>
      <c r="I429"/>
      <c r="J429"/>
      <c r="K429"/>
      <c r="L429" s="91"/>
      <c r="N429" s="90">
        <v>1296</v>
      </c>
      <c r="O429" t="str">
        <f>_xlfn.XLOOKUP(N429,'Lease data'!$B$7:$B$616,'Lease data'!$E$7:$E$616)</f>
        <v>Y</v>
      </c>
      <c r="P429" t="str">
        <f>_xlfn.XLOOKUP(N429,'Lease data'!$B$7:$B$616,'Lease data'!$F$7:$F$616)</f>
        <v>N/A</v>
      </c>
      <c r="Q429" t="str">
        <f>_xlfn.XLOOKUP(N429,'Lease data'!$B$7:$B$616,'Lease data'!$K$7:$K$616)</f>
        <v>High</v>
      </c>
      <c r="R429" s="189">
        <f>_xlfn.XLOOKUP(N429,'Lease data'!$B$7:$B$616,'Lease data'!$P$7:$P$616)</f>
        <v>33525.188847457619</v>
      </c>
      <c r="T429" s="90">
        <f t="shared" si="34"/>
        <v>0</v>
      </c>
      <c r="U429">
        <f t="shared" si="34"/>
        <v>0</v>
      </c>
      <c r="V429">
        <f t="shared" si="34"/>
        <v>1</v>
      </c>
      <c r="W429">
        <f t="shared" si="34"/>
        <v>0</v>
      </c>
      <c r="X429">
        <f t="shared" si="32"/>
        <v>0</v>
      </c>
      <c r="Y429" s="189">
        <f t="shared" si="33"/>
        <v>33525.188847457619</v>
      </c>
    </row>
    <row r="430" spans="2:25" x14ac:dyDescent="0.25">
      <c r="B430" s="141"/>
      <c r="C430">
        <v>391</v>
      </c>
      <c r="D430" s="56">
        <v>17011.93950967709</v>
      </c>
      <c r="E430" s="56">
        <v>3775.6861184636145</v>
      </c>
      <c r="F430"/>
      <c r="G430"/>
      <c r="H430"/>
      <c r="I430"/>
      <c r="J430"/>
      <c r="K430"/>
      <c r="L430" s="91"/>
      <c r="N430" s="90">
        <v>1299</v>
      </c>
      <c r="O430" t="str">
        <f>_xlfn.XLOOKUP(N430,'Lease data'!$B$7:$B$616,'Lease data'!$E$7:$E$616)</f>
        <v>Y</v>
      </c>
      <c r="P430" t="str">
        <f>_xlfn.XLOOKUP(N430,'Lease data'!$B$7:$B$616,'Lease data'!$F$7:$F$616)</f>
        <v>N</v>
      </c>
      <c r="Q430" t="str">
        <f>_xlfn.XLOOKUP(N430,'Lease data'!$B$7:$B$616,'Lease data'!$K$7:$K$616)</f>
        <v>Sydney</v>
      </c>
      <c r="R430" s="189">
        <f>_xlfn.XLOOKUP(N430,'Lease data'!$B$7:$B$616,'Lease data'!$P$7:$P$616)</f>
        <v>44608.469876644733</v>
      </c>
      <c r="T430" s="90">
        <f t="shared" si="34"/>
        <v>0</v>
      </c>
      <c r="U430">
        <f t="shared" si="34"/>
        <v>0</v>
      </c>
      <c r="V430">
        <f t="shared" si="34"/>
        <v>0</v>
      </c>
      <c r="W430">
        <f t="shared" si="34"/>
        <v>1</v>
      </c>
      <c r="X430">
        <f t="shared" si="32"/>
        <v>0</v>
      </c>
      <c r="Y430" s="189">
        <f t="shared" si="33"/>
        <v>44608.469876644733</v>
      </c>
    </row>
    <row r="431" spans="2:25" x14ac:dyDescent="0.25">
      <c r="B431" s="141"/>
      <c r="C431">
        <v>392</v>
      </c>
      <c r="D431" s="56">
        <v>8545.1992819153711</v>
      </c>
      <c r="E431" s="56">
        <v>323.4534065268399</v>
      </c>
      <c r="F431"/>
      <c r="G431"/>
      <c r="H431"/>
      <c r="I431"/>
      <c r="J431"/>
      <c r="K431"/>
      <c r="L431" s="91"/>
      <c r="N431" s="90">
        <v>1300</v>
      </c>
      <c r="O431" t="str">
        <f>_xlfn.XLOOKUP(N431,'Lease data'!$B$7:$B$616,'Lease data'!$E$7:$E$616)</f>
        <v>Y</v>
      </c>
      <c r="P431" t="str">
        <f>_xlfn.XLOOKUP(N431,'Lease data'!$B$7:$B$616,'Lease data'!$F$7:$F$616)</f>
        <v>N</v>
      </c>
      <c r="Q431" t="str">
        <f>_xlfn.XLOOKUP(N431,'Lease data'!$B$7:$B$616,'Lease data'!$K$7:$K$616)</f>
        <v>Sydney</v>
      </c>
      <c r="R431" s="189">
        <f>_xlfn.XLOOKUP(N431,'Lease data'!$B$7:$B$616,'Lease data'!$P$7:$P$616)</f>
        <v>50526.308560855265</v>
      </c>
      <c r="T431" s="90">
        <f t="shared" si="34"/>
        <v>0</v>
      </c>
      <c r="U431">
        <f t="shared" si="34"/>
        <v>0</v>
      </c>
      <c r="V431">
        <f t="shared" si="34"/>
        <v>0</v>
      </c>
      <c r="W431">
        <f t="shared" si="34"/>
        <v>1</v>
      </c>
      <c r="X431">
        <f t="shared" si="32"/>
        <v>0</v>
      </c>
      <c r="Y431" s="189">
        <f t="shared" si="33"/>
        <v>50526.308560855265</v>
      </c>
    </row>
    <row r="432" spans="2:25" x14ac:dyDescent="0.25">
      <c r="B432" s="141"/>
      <c r="C432">
        <v>393</v>
      </c>
      <c r="D432" s="56">
        <v>17011.93950967709</v>
      </c>
      <c r="E432" s="56">
        <v>-3682.2565951042252</v>
      </c>
      <c r="F432"/>
      <c r="G432"/>
      <c r="H432"/>
      <c r="I432"/>
      <c r="J432"/>
      <c r="K432"/>
      <c r="L432" s="91"/>
      <c r="N432" s="90">
        <v>3003</v>
      </c>
      <c r="O432" t="str">
        <f>_xlfn.XLOOKUP(N432,'Lease data'!$B$7:$B$616,'Lease data'!$E$7:$E$616)</f>
        <v>Y</v>
      </c>
      <c r="P432" t="str">
        <f>_xlfn.XLOOKUP(N432,'Lease data'!$B$7:$B$616,'Lease data'!$F$7:$F$616)</f>
        <v>N/A</v>
      </c>
      <c r="Q432" t="str">
        <f>_xlfn.XLOOKUP(N432,'Lease data'!$B$7:$B$616,'Lease data'!$K$7:$K$616)</f>
        <v>Low</v>
      </c>
      <c r="R432" s="189">
        <f>_xlfn.XLOOKUP(N432,'Lease data'!$B$7:$B$616,'Lease data'!$P$7:$P$616)</f>
        <v>1273.2982914572863</v>
      </c>
      <c r="T432" s="90">
        <f t="shared" si="34"/>
        <v>1</v>
      </c>
      <c r="U432">
        <f t="shared" si="34"/>
        <v>0</v>
      </c>
      <c r="V432">
        <f t="shared" si="34"/>
        <v>0</v>
      </c>
      <c r="W432">
        <f t="shared" si="34"/>
        <v>0</v>
      </c>
      <c r="X432">
        <f t="shared" si="32"/>
        <v>0</v>
      </c>
      <c r="Y432" s="189">
        <f t="shared" si="33"/>
        <v>1273.2982914572863</v>
      </c>
    </row>
    <row r="433" spans="2:25" x14ac:dyDescent="0.25">
      <c r="B433" s="141"/>
      <c r="C433">
        <v>394</v>
      </c>
      <c r="D433" s="56">
        <v>30156.366010177902</v>
      </c>
      <c r="E433" s="56">
        <v>365.13880319690361</v>
      </c>
      <c r="F433"/>
      <c r="G433"/>
      <c r="H433"/>
      <c r="I433"/>
      <c r="J433"/>
      <c r="K433"/>
      <c r="L433" s="91"/>
      <c r="N433" s="90">
        <v>3004</v>
      </c>
      <c r="O433" t="str">
        <f>_xlfn.XLOOKUP(N433,'Lease data'!$B$7:$B$616,'Lease data'!$E$7:$E$616)</f>
        <v>Y</v>
      </c>
      <c r="P433" t="str">
        <f>_xlfn.XLOOKUP(N433,'Lease data'!$B$7:$B$616,'Lease data'!$F$7:$F$616)</f>
        <v>N</v>
      </c>
      <c r="Q433" t="str">
        <f>_xlfn.XLOOKUP(N433,'Lease data'!$B$7:$B$616,'Lease data'!$K$7:$K$616)</f>
        <v>Low</v>
      </c>
      <c r="R433" s="189">
        <f>_xlfn.XLOOKUP(N433,'Lease data'!$B$7:$B$616,'Lease data'!$P$7:$P$616)</f>
        <v>13656.922236180904</v>
      </c>
      <c r="T433" s="90">
        <f t="shared" si="34"/>
        <v>1</v>
      </c>
      <c r="U433">
        <f t="shared" si="34"/>
        <v>0</v>
      </c>
      <c r="V433">
        <f t="shared" si="34"/>
        <v>0</v>
      </c>
      <c r="W433">
        <f t="shared" si="34"/>
        <v>0</v>
      </c>
      <c r="X433">
        <f t="shared" si="32"/>
        <v>0</v>
      </c>
      <c r="Y433" s="189">
        <f t="shared" si="33"/>
        <v>13656.922236180904</v>
      </c>
    </row>
    <row r="434" spans="2:25" x14ac:dyDescent="0.25">
      <c r="B434" s="141"/>
      <c r="C434">
        <v>395</v>
      </c>
      <c r="D434" s="56">
        <v>30156.366010177902</v>
      </c>
      <c r="E434" s="56">
        <v>-1174.5160101779038</v>
      </c>
      <c r="F434"/>
      <c r="G434"/>
      <c r="H434"/>
      <c r="I434"/>
      <c r="J434"/>
      <c r="K434"/>
      <c r="L434" s="91"/>
      <c r="N434" s="90">
        <v>3005</v>
      </c>
      <c r="O434" t="str">
        <f>_xlfn.XLOOKUP(N434,'Lease data'!$B$7:$B$616,'Lease data'!$E$7:$E$616)</f>
        <v>Y</v>
      </c>
      <c r="P434" t="str">
        <f>_xlfn.XLOOKUP(N434,'Lease data'!$B$7:$B$616,'Lease data'!$F$7:$F$616)</f>
        <v>N</v>
      </c>
      <c r="Q434" t="str">
        <f>_xlfn.XLOOKUP(N434,'Lease data'!$B$7:$B$616,'Lease data'!$K$7:$K$616)</f>
        <v>Low</v>
      </c>
      <c r="R434" s="189">
        <f>_xlfn.XLOOKUP(N434,'Lease data'!$B$7:$B$616,'Lease data'!$P$7:$P$616)</f>
        <v>13781.799676637023</v>
      </c>
      <c r="T434" s="90">
        <f t="shared" ref="T434:W453" si="35">IF($Q434=T$13,1,0)</f>
        <v>1</v>
      </c>
      <c r="U434">
        <f t="shared" si="35"/>
        <v>0</v>
      </c>
      <c r="V434">
        <f t="shared" si="35"/>
        <v>0</v>
      </c>
      <c r="W434">
        <f t="shared" si="35"/>
        <v>0</v>
      </c>
      <c r="X434">
        <f t="shared" si="32"/>
        <v>0</v>
      </c>
      <c r="Y434" s="189">
        <f t="shared" si="33"/>
        <v>13781.799676637023</v>
      </c>
    </row>
    <row r="435" spans="2:25" x14ac:dyDescent="0.25">
      <c r="B435" s="141"/>
      <c r="C435">
        <v>396</v>
      </c>
      <c r="D435" s="56">
        <v>17011.93950967709</v>
      </c>
      <c r="E435" s="56">
        <v>6998.5225653011148</v>
      </c>
      <c r="F435"/>
      <c r="G435"/>
      <c r="H435"/>
      <c r="I435"/>
      <c r="J435"/>
      <c r="K435"/>
      <c r="L435" s="91"/>
      <c r="N435" s="90">
        <v>3006</v>
      </c>
      <c r="O435" t="str">
        <f>_xlfn.XLOOKUP(N435,'Lease data'!$B$7:$B$616,'Lease data'!$E$7:$E$616)</f>
        <v>Y</v>
      </c>
      <c r="P435" t="str">
        <f>_xlfn.XLOOKUP(N435,'Lease data'!$B$7:$B$616,'Lease data'!$F$7:$F$616)</f>
        <v>N</v>
      </c>
      <c r="Q435" t="str">
        <f>_xlfn.XLOOKUP(N435,'Lease data'!$B$7:$B$616,'Lease data'!$K$7:$K$616)</f>
        <v>Medium</v>
      </c>
      <c r="R435" s="189">
        <f>_xlfn.XLOOKUP(N435,'Lease data'!$B$7:$B$616,'Lease data'!$P$7:$P$616)</f>
        <v>11731.627587354409</v>
      </c>
      <c r="T435" s="90">
        <f t="shared" si="35"/>
        <v>0</v>
      </c>
      <c r="U435">
        <f t="shared" si="35"/>
        <v>1</v>
      </c>
      <c r="V435">
        <f t="shared" si="35"/>
        <v>0</v>
      </c>
      <c r="W435">
        <f t="shared" si="35"/>
        <v>0</v>
      </c>
      <c r="X435">
        <f t="shared" si="32"/>
        <v>0</v>
      </c>
      <c r="Y435" s="189">
        <f t="shared" si="33"/>
        <v>11731.627587354409</v>
      </c>
    </row>
    <row r="436" spans="2:25" x14ac:dyDescent="0.25">
      <c r="B436" s="141"/>
      <c r="C436">
        <v>397</v>
      </c>
      <c r="D436" s="56">
        <v>30156.366010177902</v>
      </c>
      <c r="E436" s="56">
        <v>4211.3544557122732</v>
      </c>
      <c r="F436"/>
      <c r="G436"/>
      <c r="H436"/>
      <c r="I436"/>
      <c r="J436"/>
      <c r="K436"/>
      <c r="L436" s="91"/>
      <c r="N436" s="90">
        <v>3007</v>
      </c>
      <c r="O436" t="str">
        <f>_xlfn.XLOOKUP(N436,'Lease data'!$B$7:$B$616,'Lease data'!$E$7:$E$616)</f>
        <v>Y</v>
      </c>
      <c r="P436" t="str">
        <f>_xlfn.XLOOKUP(N436,'Lease data'!$B$7:$B$616,'Lease data'!$F$7:$F$616)</f>
        <v>N/A</v>
      </c>
      <c r="Q436" t="str">
        <f>_xlfn.XLOOKUP(N436,'Lease data'!$B$7:$B$616,'Lease data'!$K$7:$K$616)</f>
        <v>Medium</v>
      </c>
      <c r="R436" s="189">
        <f>_xlfn.XLOOKUP(N436,'Lease data'!$B$7:$B$616,'Lease data'!$P$7:$P$616)</f>
        <v>23093.681892678866</v>
      </c>
      <c r="T436" s="90">
        <f t="shared" si="35"/>
        <v>0</v>
      </c>
      <c r="U436">
        <f t="shared" si="35"/>
        <v>1</v>
      </c>
      <c r="V436">
        <f t="shared" si="35"/>
        <v>0</v>
      </c>
      <c r="W436">
        <f t="shared" si="35"/>
        <v>0</v>
      </c>
      <c r="X436">
        <f t="shared" si="32"/>
        <v>0</v>
      </c>
      <c r="Y436" s="189">
        <f t="shared" si="33"/>
        <v>23093.681892678866</v>
      </c>
    </row>
    <row r="437" spans="2:25" x14ac:dyDescent="0.25">
      <c r="B437" s="141"/>
      <c r="C437">
        <v>398</v>
      </c>
      <c r="D437" s="56">
        <v>8545.1992819153711</v>
      </c>
      <c r="E437" s="56">
        <v>46.730834557172784</v>
      </c>
      <c r="F437"/>
      <c r="G437"/>
      <c r="H437"/>
      <c r="I437"/>
      <c r="J437"/>
      <c r="K437"/>
      <c r="L437" s="91"/>
      <c r="N437" s="90">
        <v>3008</v>
      </c>
      <c r="O437" t="str">
        <f>_xlfn.XLOOKUP(N437,'Lease data'!$B$7:$B$616,'Lease data'!$E$7:$E$616)</f>
        <v>Y</v>
      </c>
      <c r="P437" t="str">
        <f>_xlfn.XLOOKUP(N437,'Lease data'!$B$7:$B$616,'Lease data'!$F$7:$F$616)</f>
        <v>N</v>
      </c>
      <c r="Q437" t="str">
        <f>_xlfn.XLOOKUP(N437,'Lease data'!$B$7:$B$616,'Lease data'!$K$7:$K$616)</f>
        <v>Medium</v>
      </c>
      <c r="R437" s="189">
        <f>_xlfn.XLOOKUP(N437,'Lease data'!$B$7:$B$616,'Lease data'!$P$7:$P$616)</f>
        <v>14937.941059322033</v>
      </c>
      <c r="T437" s="90">
        <f t="shared" si="35"/>
        <v>0</v>
      </c>
      <c r="U437">
        <f t="shared" si="35"/>
        <v>1</v>
      </c>
      <c r="V437">
        <f t="shared" si="35"/>
        <v>0</v>
      </c>
      <c r="W437">
        <f t="shared" si="35"/>
        <v>0</v>
      </c>
      <c r="X437">
        <f t="shared" si="32"/>
        <v>0</v>
      </c>
      <c r="Y437" s="189">
        <f t="shared" si="33"/>
        <v>14937.941059322033</v>
      </c>
    </row>
    <row r="438" spans="2:25" x14ac:dyDescent="0.25">
      <c r="B438" s="141"/>
      <c r="C438">
        <v>399</v>
      </c>
      <c r="D438" s="56">
        <v>8545.1992819153711</v>
      </c>
      <c r="E438" s="56">
        <v>2432.769845203271</v>
      </c>
      <c r="F438"/>
      <c r="G438"/>
      <c r="H438"/>
      <c r="I438"/>
      <c r="J438"/>
      <c r="K438"/>
      <c r="L438" s="91"/>
      <c r="N438" s="90">
        <v>3009</v>
      </c>
      <c r="O438" t="str">
        <f>_xlfn.XLOOKUP(N438,'Lease data'!$B$7:$B$616,'Lease data'!$E$7:$E$616)</f>
        <v>Y</v>
      </c>
      <c r="P438" t="str">
        <f>_xlfn.XLOOKUP(N438,'Lease data'!$B$7:$B$616,'Lease data'!$F$7:$F$616)</f>
        <v>N/A</v>
      </c>
      <c r="Q438" t="str">
        <f>_xlfn.XLOOKUP(N438,'Lease data'!$B$7:$B$616,'Lease data'!$K$7:$K$616)</f>
        <v>Low</v>
      </c>
      <c r="R438" s="189">
        <f>_xlfn.XLOOKUP(N438,'Lease data'!$B$7:$B$616,'Lease data'!$P$7:$P$616)</f>
        <v>2650.5174120603015</v>
      </c>
      <c r="T438" s="90">
        <f t="shared" si="35"/>
        <v>1</v>
      </c>
      <c r="U438">
        <f t="shared" si="35"/>
        <v>0</v>
      </c>
      <c r="V438">
        <f t="shared" si="35"/>
        <v>0</v>
      </c>
      <c r="W438">
        <f t="shared" si="35"/>
        <v>0</v>
      </c>
      <c r="X438">
        <f t="shared" si="32"/>
        <v>0</v>
      </c>
      <c r="Y438" s="189">
        <f t="shared" si="33"/>
        <v>2650.5174120603015</v>
      </c>
    </row>
    <row r="439" spans="2:25" x14ac:dyDescent="0.25">
      <c r="B439" s="141"/>
      <c r="C439">
        <v>400</v>
      </c>
      <c r="D439" s="56">
        <v>8545.1992819153711</v>
      </c>
      <c r="E439" s="56">
        <v>2304.0499391901558</v>
      </c>
      <c r="F439"/>
      <c r="G439"/>
      <c r="H439"/>
      <c r="I439"/>
      <c r="J439"/>
      <c r="K439"/>
      <c r="L439" s="91"/>
      <c r="N439" s="90">
        <v>3010</v>
      </c>
      <c r="O439" t="str">
        <f>_xlfn.XLOOKUP(N439,'Lease data'!$B$7:$B$616,'Lease data'!$E$7:$E$616)</f>
        <v>Y</v>
      </c>
      <c r="P439" t="str">
        <f>_xlfn.XLOOKUP(N439,'Lease data'!$B$7:$B$616,'Lease data'!$F$7:$F$616)</f>
        <v>N</v>
      </c>
      <c r="Q439" t="str">
        <f>_xlfn.XLOOKUP(N439,'Lease data'!$B$7:$B$616,'Lease data'!$K$7:$K$616)</f>
        <v>Medium</v>
      </c>
      <c r="R439" s="189">
        <f>_xlfn.XLOOKUP(N439,'Lease data'!$B$7:$B$616,'Lease data'!$P$7:$P$616)</f>
        <v>20500.688758561646</v>
      </c>
      <c r="T439" s="90">
        <f t="shared" si="35"/>
        <v>0</v>
      </c>
      <c r="U439">
        <f t="shared" si="35"/>
        <v>1</v>
      </c>
      <c r="V439">
        <f t="shared" si="35"/>
        <v>0</v>
      </c>
      <c r="W439">
        <f t="shared" si="35"/>
        <v>0</v>
      </c>
      <c r="X439">
        <f t="shared" si="32"/>
        <v>0</v>
      </c>
      <c r="Y439" s="189">
        <f t="shared" si="33"/>
        <v>20500.688758561646</v>
      </c>
    </row>
    <row r="440" spans="2:25" x14ac:dyDescent="0.25">
      <c r="B440" s="141"/>
      <c r="C440">
        <v>401</v>
      </c>
      <c r="D440" s="56">
        <v>8545.1992819153711</v>
      </c>
      <c r="E440" s="56">
        <v>338.43133452298571</v>
      </c>
      <c r="F440"/>
      <c r="G440"/>
      <c r="H440"/>
      <c r="I440"/>
      <c r="J440"/>
      <c r="K440"/>
      <c r="L440" s="91"/>
      <c r="N440" s="90">
        <v>3011</v>
      </c>
      <c r="O440" t="str">
        <f>_xlfn.XLOOKUP(N440,'Lease data'!$B$7:$B$616,'Lease data'!$E$7:$E$616)</f>
        <v>Y</v>
      </c>
      <c r="P440" t="str">
        <f>_xlfn.XLOOKUP(N440,'Lease data'!$B$7:$B$616,'Lease data'!$F$7:$F$616)</f>
        <v>N</v>
      </c>
      <c r="Q440" t="str">
        <f>_xlfn.XLOOKUP(N440,'Lease data'!$B$7:$B$616,'Lease data'!$K$7:$K$616)</f>
        <v>Medium</v>
      </c>
      <c r="R440" s="189">
        <f>_xlfn.XLOOKUP(N440,'Lease data'!$B$7:$B$616,'Lease data'!$P$7:$P$616)</f>
        <v>33124.298582278483</v>
      </c>
      <c r="T440" s="90">
        <f t="shared" si="35"/>
        <v>0</v>
      </c>
      <c r="U440">
        <f t="shared" si="35"/>
        <v>1</v>
      </c>
      <c r="V440">
        <f t="shared" si="35"/>
        <v>0</v>
      </c>
      <c r="W440">
        <f t="shared" si="35"/>
        <v>0</v>
      </c>
      <c r="X440">
        <f t="shared" si="32"/>
        <v>0</v>
      </c>
      <c r="Y440" s="189">
        <f t="shared" si="33"/>
        <v>33124.298582278483</v>
      </c>
    </row>
    <row r="441" spans="2:25" x14ac:dyDescent="0.25">
      <c r="B441" s="141"/>
      <c r="C441">
        <v>402</v>
      </c>
      <c r="D441" s="56">
        <v>8545.1992819153711</v>
      </c>
      <c r="E441" s="56">
        <v>1956.9056769662075</v>
      </c>
      <c r="F441"/>
      <c r="G441"/>
      <c r="H441"/>
      <c r="I441"/>
      <c r="J441"/>
      <c r="K441"/>
      <c r="L441" s="91"/>
      <c r="N441" s="90">
        <v>3014</v>
      </c>
      <c r="O441" t="str">
        <f>_xlfn.XLOOKUP(N441,'Lease data'!$B$7:$B$616,'Lease data'!$E$7:$E$616)</f>
        <v>Y</v>
      </c>
      <c r="P441" t="str">
        <f>_xlfn.XLOOKUP(N441,'Lease data'!$B$7:$B$616,'Lease data'!$F$7:$F$616)</f>
        <v>N</v>
      </c>
      <c r="Q441" t="str">
        <f>_xlfn.XLOOKUP(N441,'Lease data'!$B$7:$B$616,'Lease data'!$K$7:$K$616)</f>
        <v>Low</v>
      </c>
      <c r="R441" s="189">
        <f>_xlfn.XLOOKUP(N441,'Lease data'!$B$7:$B$616,'Lease data'!$P$7:$P$616)</f>
        <v>8493.0098684210534</v>
      </c>
      <c r="T441" s="90">
        <f t="shared" si="35"/>
        <v>1</v>
      </c>
      <c r="U441">
        <f t="shared" si="35"/>
        <v>0</v>
      </c>
      <c r="V441">
        <f t="shared" si="35"/>
        <v>0</v>
      </c>
      <c r="W441">
        <f t="shared" si="35"/>
        <v>0</v>
      </c>
      <c r="X441">
        <f t="shared" si="32"/>
        <v>0</v>
      </c>
      <c r="Y441" s="189">
        <f t="shared" si="33"/>
        <v>8493.0098684210534</v>
      </c>
    </row>
    <row r="442" spans="2:25" x14ac:dyDescent="0.25">
      <c r="B442" s="141"/>
      <c r="C442">
        <v>403</v>
      </c>
      <c r="D442" s="56">
        <v>30156.366010177902</v>
      </c>
      <c r="E442" s="56">
        <v>1109.5325823570893</v>
      </c>
      <c r="F442"/>
      <c r="G442"/>
      <c r="H442"/>
      <c r="I442"/>
      <c r="J442"/>
      <c r="K442"/>
      <c r="L442" s="91"/>
      <c r="N442" s="90">
        <v>3015</v>
      </c>
      <c r="O442" t="str">
        <f>_xlfn.XLOOKUP(N442,'Lease data'!$B$7:$B$616,'Lease data'!$E$7:$E$616)</f>
        <v>Y</v>
      </c>
      <c r="P442" t="str">
        <f>_xlfn.XLOOKUP(N442,'Lease data'!$B$7:$B$616,'Lease data'!$F$7:$F$616)</f>
        <v>N/A</v>
      </c>
      <c r="Q442" t="str">
        <f>_xlfn.XLOOKUP(N442,'Lease data'!$B$7:$B$616,'Lease data'!$K$7:$K$616)</f>
        <v>Medium</v>
      </c>
      <c r="R442" s="189">
        <f>_xlfn.XLOOKUP(N442,'Lease data'!$B$7:$B$616,'Lease data'!$P$7:$P$616)</f>
        <v>15616.644151898734</v>
      </c>
      <c r="T442" s="90">
        <f t="shared" si="35"/>
        <v>0</v>
      </c>
      <c r="U442">
        <f t="shared" si="35"/>
        <v>1</v>
      </c>
      <c r="V442">
        <f t="shared" si="35"/>
        <v>0</v>
      </c>
      <c r="W442">
        <f t="shared" si="35"/>
        <v>0</v>
      </c>
      <c r="X442">
        <f t="shared" si="32"/>
        <v>0</v>
      </c>
      <c r="Y442" s="189">
        <f t="shared" si="33"/>
        <v>15616.644151898734</v>
      </c>
    </row>
    <row r="443" spans="2:25" x14ac:dyDescent="0.25">
      <c r="B443" s="141"/>
      <c r="C443">
        <v>404</v>
      </c>
      <c r="D443" s="56">
        <v>17011.93950967709</v>
      </c>
      <c r="E443" s="56">
        <v>-6149.5592565125335</v>
      </c>
      <c r="F443"/>
      <c r="G443"/>
      <c r="H443"/>
      <c r="I443"/>
      <c r="J443"/>
      <c r="K443"/>
      <c r="L443" s="91"/>
      <c r="N443" s="90">
        <v>3016</v>
      </c>
      <c r="O443" t="str">
        <f>_xlfn.XLOOKUP(N443,'Lease data'!$B$7:$B$616,'Lease data'!$E$7:$E$616)</f>
        <v>Y</v>
      </c>
      <c r="P443" t="str">
        <f>_xlfn.XLOOKUP(N443,'Lease data'!$B$7:$B$616,'Lease data'!$F$7:$F$616)</f>
        <v>N/A</v>
      </c>
      <c r="Q443" t="str">
        <f>_xlfn.XLOOKUP(N443,'Lease data'!$B$7:$B$616,'Lease data'!$K$7:$K$616)</f>
        <v>Medium</v>
      </c>
      <c r="R443" s="189">
        <f>_xlfn.XLOOKUP(N443,'Lease data'!$B$7:$B$616,'Lease data'!$P$7:$P$616)</f>
        <v>30487.400649350642</v>
      </c>
      <c r="T443" s="90">
        <f t="shared" si="35"/>
        <v>0</v>
      </c>
      <c r="U443">
        <f t="shared" si="35"/>
        <v>1</v>
      </c>
      <c r="V443">
        <f t="shared" si="35"/>
        <v>0</v>
      </c>
      <c r="W443">
        <f t="shared" si="35"/>
        <v>0</v>
      </c>
      <c r="X443">
        <f t="shared" si="32"/>
        <v>0</v>
      </c>
      <c r="Y443" s="189">
        <f t="shared" si="33"/>
        <v>30487.400649350642</v>
      </c>
    </row>
    <row r="444" spans="2:25" x14ac:dyDescent="0.25">
      <c r="B444" s="141"/>
      <c r="C444">
        <v>405</v>
      </c>
      <c r="D444" s="56">
        <v>8545.1992819153711</v>
      </c>
      <c r="E444" s="56">
        <v>-2542.58376317082</v>
      </c>
      <c r="F444"/>
      <c r="G444"/>
      <c r="H444"/>
      <c r="I444"/>
      <c r="J444"/>
      <c r="K444"/>
      <c r="L444" s="91"/>
      <c r="N444" s="90">
        <v>3017</v>
      </c>
      <c r="O444" t="str">
        <f>_xlfn.XLOOKUP(N444,'Lease data'!$B$7:$B$616,'Lease data'!$E$7:$E$616)</f>
        <v>Y</v>
      </c>
      <c r="P444" t="str">
        <f>_xlfn.XLOOKUP(N444,'Lease data'!$B$7:$B$616,'Lease data'!$F$7:$F$616)</f>
        <v>N/A</v>
      </c>
      <c r="Q444" t="str">
        <f>_xlfn.XLOOKUP(N444,'Lease data'!$B$7:$B$616,'Lease data'!$K$7:$K$616)</f>
        <v>Low</v>
      </c>
      <c r="R444" s="189">
        <f>_xlfn.XLOOKUP(N444,'Lease data'!$B$7:$B$616,'Lease data'!$P$7:$P$616)</f>
        <v>12744.830573630137</v>
      </c>
      <c r="T444" s="90">
        <f t="shared" si="35"/>
        <v>1</v>
      </c>
      <c r="U444">
        <f t="shared" si="35"/>
        <v>0</v>
      </c>
      <c r="V444">
        <f t="shared" si="35"/>
        <v>0</v>
      </c>
      <c r="W444">
        <f t="shared" si="35"/>
        <v>0</v>
      </c>
      <c r="X444">
        <f t="shared" si="32"/>
        <v>0</v>
      </c>
      <c r="Y444" s="189">
        <f t="shared" si="33"/>
        <v>12744.830573630137</v>
      </c>
    </row>
    <row r="445" spans="2:25" x14ac:dyDescent="0.25">
      <c r="B445" s="141"/>
      <c r="C445">
        <v>406</v>
      </c>
      <c r="D445" s="56">
        <v>30156.366010177902</v>
      </c>
      <c r="E445" s="56">
        <v>-10464.914965770007</v>
      </c>
      <c r="F445"/>
      <c r="G445"/>
      <c r="H445"/>
      <c r="I445"/>
      <c r="J445"/>
      <c r="K445"/>
      <c r="L445" s="91"/>
      <c r="N445" s="90">
        <v>3018</v>
      </c>
      <c r="O445" t="str">
        <f>_xlfn.XLOOKUP(N445,'Lease data'!$B$7:$B$616,'Lease data'!$E$7:$E$616)</f>
        <v>Y</v>
      </c>
      <c r="P445" t="str">
        <f>_xlfn.XLOOKUP(N445,'Lease data'!$B$7:$B$616,'Lease data'!$F$7:$F$616)</f>
        <v>N/A</v>
      </c>
      <c r="Q445" t="str">
        <f>_xlfn.XLOOKUP(N445,'Lease data'!$B$7:$B$616,'Lease data'!$K$7:$K$616)</f>
        <v>Low</v>
      </c>
      <c r="R445" s="189">
        <f>_xlfn.XLOOKUP(N445,'Lease data'!$B$7:$B$616,'Lease data'!$P$7:$P$616)</f>
        <v>12546.255432203388</v>
      </c>
      <c r="T445" s="90">
        <f t="shared" si="35"/>
        <v>1</v>
      </c>
      <c r="U445">
        <f t="shared" si="35"/>
        <v>0</v>
      </c>
      <c r="V445">
        <f t="shared" si="35"/>
        <v>0</v>
      </c>
      <c r="W445">
        <f t="shared" si="35"/>
        <v>0</v>
      </c>
      <c r="X445">
        <f t="shared" si="32"/>
        <v>0</v>
      </c>
      <c r="Y445" s="189">
        <f t="shared" si="33"/>
        <v>12546.255432203388</v>
      </c>
    </row>
    <row r="446" spans="2:25" x14ac:dyDescent="0.25">
      <c r="B446" s="141"/>
      <c r="C446">
        <v>407</v>
      </c>
      <c r="D446" s="56">
        <v>36339.65836985498</v>
      </c>
      <c r="E446" s="56">
        <v>2573.3031975903868</v>
      </c>
      <c r="F446"/>
      <c r="G446"/>
      <c r="H446"/>
      <c r="I446"/>
      <c r="J446"/>
      <c r="K446"/>
      <c r="L446" s="91"/>
      <c r="N446" s="90">
        <v>3021</v>
      </c>
      <c r="O446" t="str">
        <f>_xlfn.XLOOKUP(N446,'Lease data'!$B$7:$B$616,'Lease data'!$E$7:$E$616)</f>
        <v>Y</v>
      </c>
      <c r="P446" t="str">
        <f>_xlfn.XLOOKUP(N446,'Lease data'!$B$7:$B$616,'Lease data'!$F$7:$F$616)</f>
        <v>N/A</v>
      </c>
      <c r="Q446" t="str">
        <f>_xlfn.XLOOKUP(N446,'Lease data'!$B$7:$B$616,'Lease data'!$K$7:$K$616)</f>
        <v>Low</v>
      </c>
      <c r="R446" s="189">
        <f>_xlfn.XLOOKUP(N446,'Lease data'!$B$7:$B$616,'Lease data'!$P$7:$P$616)</f>
        <v>12032.569673366832</v>
      </c>
      <c r="T446" s="90">
        <f t="shared" si="35"/>
        <v>1</v>
      </c>
      <c r="U446">
        <f t="shared" si="35"/>
        <v>0</v>
      </c>
      <c r="V446">
        <f t="shared" si="35"/>
        <v>0</v>
      </c>
      <c r="W446">
        <f t="shared" si="35"/>
        <v>0</v>
      </c>
      <c r="X446">
        <f t="shared" si="32"/>
        <v>0</v>
      </c>
      <c r="Y446" s="189">
        <f t="shared" si="33"/>
        <v>12032.569673366832</v>
      </c>
    </row>
    <row r="447" spans="2:25" x14ac:dyDescent="0.25">
      <c r="B447" s="141"/>
      <c r="C447">
        <v>408</v>
      </c>
      <c r="D447" s="56">
        <v>30156.366010177902</v>
      </c>
      <c r="E447" s="56">
        <v>14063.434322600791</v>
      </c>
      <c r="F447"/>
      <c r="G447"/>
      <c r="H447"/>
      <c r="I447"/>
      <c r="J447"/>
      <c r="K447"/>
      <c r="L447" s="91"/>
      <c r="N447" s="90">
        <v>3022</v>
      </c>
      <c r="O447" t="str">
        <f>_xlfn.XLOOKUP(N447,'Lease data'!$B$7:$B$616,'Lease data'!$E$7:$E$616)</f>
        <v>Y</v>
      </c>
      <c r="P447" t="str">
        <f>_xlfn.XLOOKUP(N447,'Lease data'!$B$7:$B$616,'Lease data'!$F$7:$F$616)</f>
        <v>N/A</v>
      </c>
      <c r="Q447" t="str">
        <f>_xlfn.XLOOKUP(N447,'Lease data'!$B$7:$B$616,'Lease data'!$K$7:$K$616)</f>
        <v>Medium</v>
      </c>
      <c r="R447" s="189">
        <f>_xlfn.XLOOKUP(N447,'Lease data'!$B$7:$B$616,'Lease data'!$P$7:$P$616)</f>
        <v>1145.9661557788943</v>
      </c>
      <c r="T447" s="90">
        <f t="shared" si="35"/>
        <v>0</v>
      </c>
      <c r="U447">
        <f t="shared" si="35"/>
        <v>1</v>
      </c>
      <c r="V447">
        <f t="shared" si="35"/>
        <v>0</v>
      </c>
      <c r="W447">
        <f t="shared" si="35"/>
        <v>0</v>
      </c>
      <c r="X447">
        <f t="shared" si="32"/>
        <v>0</v>
      </c>
      <c r="Y447" s="189">
        <f t="shared" si="33"/>
        <v>1145.9661557788943</v>
      </c>
    </row>
    <row r="448" spans="2:25" x14ac:dyDescent="0.25">
      <c r="B448" s="141"/>
      <c r="C448">
        <v>409</v>
      </c>
      <c r="D448" s="56">
        <v>40160.632819127772</v>
      </c>
      <c r="E448" s="56">
        <v>24346.294774594979</v>
      </c>
      <c r="F448"/>
      <c r="G448"/>
      <c r="H448"/>
      <c r="I448"/>
      <c r="J448"/>
      <c r="K448"/>
      <c r="L448" s="91"/>
      <c r="N448" s="90">
        <v>3023</v>
      </c>
      <c r="O448" t="str">
        <f>_xlfn.XLOOKUP(N448,'Lease data'!$B$7:$B$616,'Lease data'!$E$7:$E$616)</f>
        <v>Y</v>
      </c>
      <c r="P448" t="str">
        <f>_xlfn.XLOOKUP(N448,'Lease data'!$B$7:$B$616,'Lease data'!$F$7:$F$616)</f>
        <v>N/A</v>
      </c>
      <c r="Q448" t="str">
        <f>_xlfn.XLOOKUP(N448,'Lease data'!$B$7:$B$616,'Lease data'!$K$7:$K$616)</f>
        <v>Medium</v>
      </c>
      <c r="R448" s="189">
        <f>_xlfn.XLOOKUP(N448,'Lease data'!$B$7:$B$616,'Lease data'!$P$7:$P$616)</f>
        <v>24958.010950305143</v>
      </c>
      <c r="T448" s="90">
        <f t="shared" si="35"/>
        <v>0</v>
      </c>
      <c r="U448">
        <f t="shared" si="35"/>
        <v>1</v>
      </c>
      <c r="V448">
        <f t="shared" si="35"/>
        <v>0</v>
      </c>
      <c r="W448">
        <f t="shared" si="35"/>
        <v>0</v>
      </c>
      <c r="X448">
        <f t="shared" si="32"/>
        <v>0</v>
      </c>
      <c r="Y448" s="189">
        <f t="shared" si="33"/>
        <v>24958.010950305143</v>
      </c>
    </row>
    <row r="449" spans="2:25" x14ac:dyDescent="0.25">
      <c r="B449" s="141"/>
      <c r="C449">
        <v>410</v>
      </c>
      <c r="D449" s="56">
        <v>40160.632819127772</v>
      </c>
      <c r="E449" s="56">
        <v>3460.0863589544242</v>
      </c>
      <c r="F449"/>
      <c r="G449"/>
      <c r="H449"/>
      <c r="I449"/>
      <c r="J449"/>
      <c r="K449"/>
      <c r="L449" s="91"/>
      <c r="N449" s="90">
        <v>3024</v>
      </c>
      <c r="O449" t="str">
        <f>_xlfn.XLOOKUP(N449,'Lease data'!$B$7:$B$616,'Lease data'!$E$7:$E$616)</f>
        <v>Y</v>
      </c>
      <c r="P449" t="str">
        <f>_xlfn.XLOOKUP(N449,'Lease data'!$B$7:$B$616,'Lease data'!$F$7:$F$616)</f>
        <v>N</v>
      </c>
      <c r="Q449" t="str">
        <f>_xlfn.XLOOKUP(N449,'Lease data'!$B$7:$B$616,'Lease data'!$K$7:$K$616)</f>
        <v>Low</v>
      </c>
      <c r="R449" s="189">
        <f>_xlfn.XLOOKUP(N449,'Lease data'!$B$7:$B$616,'Lease data'!$P$7:$P$616)</f>
        <v>12812.079078947369</v>
      </c>
      <c r="T449" s="90">
        <f t="shared" si="35"/>
        <v>1</v>
      </c>
      <c r="U449">
        <f t="shared" si="35"/>
        <v>0</v>
      </c>
      <c r="V449">
        <f t="shared" si="35"/>
        <v>0</v>
      </c>
      <c r="W449">
        <f t="shared" si="35"/>
        <v>0</v>
      </c>
      <c r="X449">
        <f t="shared" si="32"/>
        <v>0</v>
      </c>
      <c r="Y449" s="189">
        <f t="shared" si="33"/>
        <v>12812.079078947369</v>
      </c>
    </row>
    <row r="450" spans="2:25" x14ac:dyDescent="0.25">
      <c r="B450" s="141"/>
      <c r="C450">
        <v>411</v>
      </c>
      <c r="D450" s="56">
        <v>40160.632819127772</v>
      </c>
      <c r="E450" s="56">
        <v>-25515.7009147955</v>
      </c>
      <c r="F450"/>
      <c r="G450"/>
      <c r="H450"/>
      <c r="I450"/>
      <c r="J450"/>
      <c r="K450"/>
      <c r="L450" s="91"/>
      <c r="N450" s="90">
        <v>3025</v>
      </c>
      <c r="O450" t="str">
        <f>_xlfn.XLOOKUP(N450,'Lease data'!$B$7:$B$616,'Lease data'!$E$7:$E$616)</f>
        <v>Y</v>
      </c>
      <c r="P450" t="str">
        <f>_xlfn.XLOOKUP(N450,'Lease data'!$B$7:$B$616,'Lease data'!$F$7:$F$616)</f>
        <v>N/A</v>
      </c>
      <c r="Q450" t="str">
        <f>_xlfn.XLOOKUP(N450,'Lease data'!$B$7:$B$616,'Lease data'!$K$7:$K$616)</f>
        <v>Low</v>
      </c>
      <c r="R450" s="189">
        <f>_xlfn.XLOOKUP(N450,'Lease data'!$B$7:$B$616,'Lease data'!$P$7:$P$616)</f>
        <v>700.30944723618086</v>
      </c>
      <c r="T450" s="90">
        <f t="shared" si="35"/>
        <v>1</v>
      </c>
      <c r="U450">
        <f t="shared" si="35"/>
        <v>0</v>
      </c>
      <c r="V450">
        <f t="shared" si="35"/>
        <v>0</v>
      </c>
      <c r="W450">
        <f t="shared" si="35"/>
        <v>0</v>
      </c>
      <c r="X450">
        <f t="shared" si="32"/>
        <v>0</v>
      </c>
      <c r="Y450" s="189">
        <f t="shared" si="33"/>
        <v>700.30944723618086</v>
      </c>
    </row>
    <row r="451" spans="2:25" x14ac:dyDescent="0.25">
      <c r="B451" s="141"/>
      <c r="C451">
        <v>412</v>
      </c>
      <c r="D451" s="56">
        <v>40160.632819127772</v>
      </c>
      <c r="E451" s="56">
        <v>-11109.999907735368</v>
      </c>
      <c r="F451"/>
      <c r="G451"/>
      <c r="H451"/>
      <c r="I451"/>
      <c r="J451"/>
      <c r="K451"/>
      <c r="L451" s="91"/>
      <c r="N451" s="90">
        <v>3029</v>
      </c>
      <c r="O451" t="str">
        <f>_xlfn.XLOOKUP(N451,'Lease data'!$B$7:$B$616,'Lease data'!$E$7:$E$616)</f>
        <v>Y</v>
      </c>
      <c r="P451" t="str">
        <f>_xlfn.XLOOKUP(N451,'Lease data'!$B$7:$B$616,'Lease data'!$F$7:$F$616)</f>
        <v>N</v>
      </c>
      <c r="Q451" t="str">
        <f>_xlfn.XLOOKUP(N451,'Lease data'!$B$7:$B$616,'Lease data'!$K$7:$K$616)</f>
        <v>Medium</v>
      </c>
      <c r="R451" s="189">
        <f>_xlfn.XLOOKUP(N451,'Lease data'!$B$7:$B$616,'Lease data'!$P$7:$P$616)</f>
        <v>16762.302532894737</v>
      </c>
      <c r="T451" s="90">
        <f t="shared" si="35"/>
        <v>0</v>
      </c>
      <c r="U451">
        <f t="shared" si="35"/>
        <v>1</v>
      </c>
      <c r="V451">
        <f t="shared" si="35"/>
        <v>0</v>
      </c>
      <c r="W451">
        <f t="shared" si="35"/>
        <v>0</v>
      </c>
      <c r="X451">
        <f t="shared" si="32"/>
        <v>0</v>
      </c>
      <c r="Y451" s="189">
        <f t="shared" si="33"/>
        <v>16762.302532894737</v>
      </c>
    </row>
    <row r="452" spans="2:25" x14ac:dyDescent="0.25">
      <c r="B452" s="141"/>
      <c r="C452">
        <v>413</v>
      </c>
      <c r="D452" s="56">
        <v>33977.340459450694</v>
      </c>
      <c r="E452" s="56">
        <v>24123.925363334114</v>
      </c>
      <c r="F452"/>
      <c r="G452"/>
      <c r="H452"/>
      <c r="I452"/>
      <c r="J452"/>
      <c r="K452"/>
      <c r="L452" s="91"/>
      <c r="N452" s="90">
        <v>3030</v>
      </c>
      <c r="O452" t="str">
        <f>_xlfn.XLOOKUP(N452,'Lease data'!$B$7:$B$616,'Lease data'!$E$7:$E$616)</f>
        <v>Y</v>
      </c>
      <c r="P452" t="str">
        <f>_xlfn.XLOOKUP(N452,'Lease data'!$B$7:$B$616,'Lease data'!$F$7:$F$616)</f>
        <v>N/A</v>
      </c>
      <c r="Q452" t="str">
        <f>_xlfn.XLOOKUP(N452,'Lease data'!$B$7:$B$616,'Lease data'!$K$7:$K$616)</f>
        <v>Low</v>
      </c>
      <c r="R452" s="189">
        <f>_xlfn.XLOOKUP(N452,'Lease data'!$B$7:$B$616,'Lease data'!$P$7:$P$616)</f>
        <v>11464.487534645954</v>
      </c>
      <c r="T452" s="90">
        <f t="shared" si="35"/>
        <v>1</v>
      </c>
      <c r="U452">
        <f t="shared" si="35"/>
        <v>0</v>
      </c>
      <c r="V452">
        <f t="shared" si="35"/>
        <v>0</v>
      </c>
      <c r="W452">
        <f t="shared" si="35"/>
        <v>0</v>
      </c>
      <c r="X452">
        <f t="shared" si="32"/>
        <v>0</v>
      </c>
      <c r="Y452" s="189">
        <f t="shared" si="33"/>
        <v>11464.487534645954</v>
      </c>
    </row>
    <row r="453" spans="2:25" x14ac:dyDescent="0.25">
      <c r="B453" s="141"/>
      <c r="C453">
        <v>414</v>
      </c>
      <c r="D453" s="56">
        <v>30156.366010177902</v>
      </c>
      <c r="E453" s="56">
        <v>10203.960188601515</v>
      </c>
      <c r="F453"/>
      <c r="G453"/>
      <c r="H453"/>
      <c r="I453"/>
      <c r="J453"/>
      <c r="K453"/>
      <c r="L453" s="91"/>
      <c r="N453" s="90">
        <v>3032</v>
      </c>
      <c r="O453" t="str">
        <f>_xlfn.XLOOKUP(N453,'Lease data'!$B$7:$B$616,'Lease data'!$E$7:$E$616)</f>
        <v>Y</v>
      </c>
      <c r="P453" t="str">
        <f>_xlfn.XLOOKUP(N453,'Lease data'!$B$7:$B$616,'Lease data'!$F$7:$F$616)</f>
        <v>N</v>
      </c>
      <c r="Q453" t="str">
        <f>_xlfn.XLOOKUP(N453,'Lease data'!$B$7:$B$616,'Lease data'!$K$7:$K$616)</f>
        <v>Medium</v>
      </c>
      <c r="R453" s="189">
        <f>_xlfn.XLOOKUP(N453,'Lease data'!$B$7:$B$616,'Lease data'!$P$7:$P$616)</f>
        <v>14498.875854271357</v>
      </c>
      <c r="T453" s="90">
        <f t="shared" si="35"/>
        <v>0</v>
      </c>
      <c r="U453">
        <f t="shared" si="35"/>
        <v>1</v>
      </c>
      <c r="V453">
        <f t="shared" si="35"/>
        <v>0</v>
      </c>
      <c r="W453">
        <f t="shared" si="35"/>
        <v>0</v>
      </c>
      <c r="X453">
        <f t="shared" si="32"/>
        <v>0</v>
      </c>
      <c r="Y453" s="189">
        <f t="shared" si="33"/>
        <v>14498.875854271357</v>
      </c>
    </row>
    <row r="454" spans="2:25" x14ac:dyDescent="0.25">
      <c r="B454" s="141"/>
      <c r="C454">
        <v>415</v>
      </c>
      <c r="D454" s="56">
        <v>33977.340459450694</v>
      </c>
      <c r="E454" s="56">
        <v>-18758.81799234543</v>
      </c>
      <c r="F454"/>
      <c r="G454"/>
      <c r="H454"/>
      <c r="I454"/>
      <c r="J454"/>
      <c r="K454"/>
      <c r="L454" s="91"/>
      <c r="N454" s="90">
        <v>3034</v>
      </c>
      <c r="O454" t="str">
        <f>_xlfn.XLOOKUP(N454,'Lease data'!$B$7:$B$616,'Lease data'!$E$7:$E$616)</f>
        <v>Y</v>
      </c>
      <c r="P454" t="str">
        <f>_xlfn.XLOOKUP(N454,'Lease data'!$B$7:$B$616,'Lease data'!$F$7:$F$616)</f>
        <v>N</v>
      </c>
      <c r="Q454" t="str">
        <f>_xlfn.XLOOKUP(N454,'Lease data'!$B$7:$B$616,'Lease data'!$K$7:$K$616)</f>
        <v>Low</v>
      </c>
      <c r="R454" s="189">
        <f>_xlfn.XLOOKUP(N454,'Lease data'!$B$7:$B$616,'Lease data'!$P$7:$P$616)</f>
        <v>15218.522467105262</v>
      </c>
      <c r="T454" s="90">
        <f t="shared" ref="T454:W473" si="36">IF($Q454=T$13,1,0)</f>
        <v>1</v>
      </c>
      <c r="U454">
        <f t="shared" si="36"/>
        <v>0</v>
      </c>
      <c r="V454">
        <f t="shared" si="36"/>
        <v>0</v>
      </c>
      <c r="W454">
        <f t="shared" si="36"/>
        <v>0</v>
      </c>
      <c r="X454">
        <f t="shared" si="32"/>
        <v>0</v>
      </c>
      <c r="Y454" s="189">
        <f t="shared" si="33"/>
        <v>15218.522467105262</v>
      </c>
    </row>
    <row r="455" spans="2:25" x14ac:dyDescent="0.25">
      <c r="B455" s="141"/>
      <c r="C455">
        <v>416</v>
      </c>
      <c r="D455" s="56">
        <v>30156.366010177902</v>
      </c>
      <c r="E455" s="56">
        <v>3368.8228372797166</v>
      </c>
      <c r="F455"/>
      <c r="G455"/>
      <c r="H455"/>
      <c r="I455"/>
      <c r="J455"/>
      <c r="K455"/>
      <c r="L455" s="91"/>
      <c r="N455" s="90">
        <v>3036</v>
      </c>
      <c r="O455" t="str">
        <f>_xlfn.XLOOKUP(N455,'Lease data'!$B$7:$B$616,'Lease data'!$E$7:$E$616)</f>
        <v>Y</v>
      </c>
      <c r="P455" t="str">
        <f>_xlfn.XLOOKUP(N455,'Lease data'!$B$7:$B$616,'Lease data'!$F$7:$F$616)</f>
        <v>N</v>
      </c>
      <c r="Q455" t="str">
        <f>_xlfn.XLOOKUP(N455,'Lease data'!$B$7:$B$616,'Lease data'!$K$7:$K$616)</f>
        <v>Low</v>
      </c>
      <c r="R455" s="189">
        <f>_xlfn.XLOOKUP(N455,'Lease data'!$B$7:$B$616,'Lease data'!$P$7:$P$616)</f>
        <v>3799.8677922077914</v>
      </c>
      <c r="T455" s="90">
        <f t="shared" si="36"/>
        <v>1</v>
      </c>
      <c r="U455">
        <f t="shared" si="36"/>
        <v>0</v>
      </c>
      <c r="V455">
        <f t="shared" si="36"/>
        <v>0</v>
      </c>
      <c r="W455">
        <f t="shared" si="36"/>
        <v>0</v>
      </c>
      <c r="X455">
        <f t="shared" si="32"/>
        <v>0</v>
      </c>
      <c r="Y455" s="189">
        <f t="shared" si="33"/>
        <v>3799.8677922077914</v>
      </c>
    </row>
    <row r="456" spans="2:25" x14ac:dyDescent="0.25">
      <c r="B456" s="141"/>
      <c r="C456">
        <v>417</v>
      </c>
      <c r="D456" s="56">
        <v>36339.65836985498</v>
      </c>
      <c r="E456" s="56">
        <v>8268.8115067897525</v>
      </c>
      <c r="F456"/>
      <c r="G456"/>
      <c r="H456"/>
      <c r="I456"/>
      <c r="J456"/>
      <c r="K456"/>
      <c r="L456" s="91"/>
      <c r="N456" s="90">
        <v>3038</v>
      </c>
      <c r="O456" t="str">
        <f>_xlfn.XLOOKUP(N456,'Lease data'!$B$7:$B$616,'Lease data'!$E$7:$E$616)</f>
        <v>Y</v>
      </c>
      <c r="P456" t="str">
        <f>_xlfn.XLOOKUP(N456,'Lease data'!$B$7:$B$616,'Lease data'!$F$7:$F$616)</f>
        <v>N/A</v>
      </c>
      <c r="Q456" t="str">
        <f>_xlfn.XLOOKUP(N456,'Lease data'!$B$7:$B$616,'Lease data'!$K$7:$K$616)</f>
        <v>Low</v>
      </c>
      <c r="R456" s="189">
        <f>_xlfn.XLOOKUP(N456,'Lease data'!$B$7:$B$616,'Lease data'!$P$7:$P$616)</f>
        <v>14435.453149962323</v>
      </c>
      <c r="T456" s="90">
        <f t="shared" si="36"/>
        <v>1</v>
      </c>
      <c r="U456">
        <f t="shared" si="36"/>
        <v>0</v>
      </c>
      <c r="V456">
        <f t="shared" si="36"/>
        <v>0</v>
      </c>
      <c r="W456">
        <f t="shared" si="36"/>
        <v>0</v>
      </c>
      <c r="X456">
        <f t="shared" si="32"/>
        <v>0</v>
      </c>
      <c r="Y456" s="189">
        <f t="shared" si="33"/>
        <v>14435.453149962323</v>
      </c>
    </row>
    <row r="457" spans="2:25" x14ac:dyDescent="0.25">
      <c r="B457" s="141"/>
      <c r="C457">
        <v>418</v>
      </c>
      <c r="D457" s="56">
        <v>36339.65836985498</v>
      </c>
      <c r="E457" s="56">
        <v>14186.650191000284</v>
      </c>
      <c r="F457"/>
      <c r="G457"/>
      <c r="H457"/>
      <c r="I457"/>
      <c r="J457"/>
      <c r="K457"/>
      <c r="L457" s="91"/>
      <c r="N457" s="90">
        <v>3040</v>
      </c>
      <c r="O457" t="str">
        <f>_xlfn.XLOOKUP(N457,'Lease data'!$B$7:$B$616,'Lease data'!$E$7:$E$616)</f>
        <v>Y</v>
      </c>
      <c r="P457" t="str">
        <f>_xlfn.XLOOKUP(N457,'Lease data'!$B$7:$B$616,'Lease data'!$F$7:$F$616)</f>
        <v>N/A</v>
      </c>
      <c r="Q457" t="str">
        <f>_xlfn.XLOOKUP(N457,'Lease data'!$B$7:$B$616,'Lease data'!$K$7:$K$616)</f>
        <v>Medium</v>
      </c>
      <c r="R457" s="189">
        <f>_xlfn.XLOOKUP(N457,'Lease data'!$B$7:$B$616,'Lease data'!$P$7:$P$616)</f>
        <v>25787.452462562393</v>
      </c>
      <c r="T457" s="90">
        <f t="shared" si="36"/>
        <v>0</v>
      </c>
      <c r="U457">
        <f t="shared" si="36"/>
        <v>1</v>
      </c>
      <c r="V457">
        <f t="shared" si="36"/>
        <v>0</v>
      </c>
      <c r="W457">
        <f t="shared" si="36"/>
        <v>0</v>
      </c>
      <c r="X457">
        <f t="shared" si="32"/>
        <v>0</v>
      </c>
      <c r="Y457" s="189">
        <f t="shared" si="33"/>
        <v>25787.452462562393</v>
      </c>
    </row>
    <row r="458" spans="2:25" x14ac:dyDescent="0.25">
      <c r="B458" s="141"/>
      <c r="C458">
        <v>419</v>
      </c>
      <c r="D458" s="56">
        <v>8545.1992819153711</v>
      </c>
      <c r="E458" s="56">
        <v>-7271.9009904580853</v>
      </c>
      <c r="F458"/>
      <c r="G458"/>
      <c r="H458"/>
      <c r="I458"/>
      <c r="J458"/>
      <c r="K458"/>
      <c r="L458" s="91"/>
      <c r="N458" s="90">
        <v>3042</v>
      </c>
      <c r="O458" t="str">
        <f>_xlfn.XLOOKUP(N458,'Lease data'!$B$7:$B$616,'Lease data'!$E$7:$E$616)</f>
        <v>Y</v>
      </c>
      <c r="P458" t="str">
        <f>_xlfn.XLOOKUP(N458,'Lease data'!$B$7:$B$616,'Lease data'!$F$7:$F$616)</f>
        <v>N/A</v>
      </c>
      <c r="Q458" t="str">
        <f>_xlfn.XLOOKUP(N458,'Lease data'!$B$7:$B$616,'Lease data'!$K$7:$K$616)</f>
        <v>Low</v>
      </c>
      <c r="R458" s="189">
        <f>_xlfn.XLOOKUP(N458,'Lease data'!$B$7:$B$616,'Lease data'!$P$7:$P$616)</f>
        <v>397.87688442211055</v>
      </c>
      <c r="T458" s="90">
        <f t="shared" si="36"/>
        <v>1</v>
      </c>
      <c r="U458">
        <f t="shared" si="36"/>
        <v>0</v>
      </c>
      <c r="V458">
        <f t="shared" si="36"/>
        <v>0</v>
      </c>
      <c r="W458">
        <f t="shared" si="36"/>
        <v>0</v>
      </c>
      <c r="X458">
        <f t="shared" si="32"/>
        <v>0</v>
      </c>
      <c r="Y458" s="189">
        <f t="shared" si="33"/>
        <v>397.87688442211055</v>
      </c>
    </row>
    <row r="459" spans="2:25" x14ac:dyDescent="0.25">
      <c r="B459" s="141"/>
      <c r="C459">
        <v>420</v>
      </c>
      <c r="D459" s="56">
        <v>8545.1992819153711</v>
      </c>
      <c r="E459" s="56">
        <v>5111.7229542655332</v>
      </c>
      <c r="F459"/>
      <c r="G459"/>
      <c r="H459"/>
      <c r="I459"/>
      <c r="J459"/>
      <c r="K459"/>
      <c r="L459" s="91"/>
      <c r="N459" s="90">
        <v>3043</v>
      </c>
      <c r="O459" t="str">
        <f>_xlfn.XLOOKUP(N459,'Lease data'!$B$7:$B$616,'Lease data'!$E$7:$E$616)</f>
        <v>Y</v>
      </c>
      <c r="P459" t="str">
        <f>_xlfn.XLOOKUP(N459,'Lease data'!$B$7:$B$616,'Lease data'!$F$7:$F$616)</f>
        <v>N/A</v>
      </c>
      <c r="Q459" t="str">
        <f>_xlfn.XLOOKUP(N459,'Lease data'!$B$7:$B$616,'Lease data'!$K$7:$K$616)</f>
        <v>Low</v>
      </c>
      <c r="R459" s="189">
        <f>_xlfn.XLOOKUP(N459,'Lease data'!$B$7:$B$616,'Lease data'!$P$7:$P$616)</f>
        <v>10502.104958881579</v>
      </c>
      <c r="T459" s="90">
        <f t="shared" si="36"/>
        <v>1</v>
      </c>
      <c r="U459">
        <f t="shared" si="36"/>
        <v>0</v>
      </c>
      <c r="V459">
        <f t="shared" si="36"/>
        <v>0</v>
      </c>
      <c r="W459">
        <f t="shared" si="36"/>
        <v>0</v>
      </c>
      <c r="X459">
        <f t="shared" si="32"/>
        <v>0</v>
      </c>
      <c r="Y459" s="189">
        <f t="shared" si="33"/>
        <v>10502.104958881579</v>
      </c>
    </row>
    <row r="460" spans="2:25" x14ac:dyDescent="0.25">
      <c r="B460" s="141"/>
      <c r="C460">
        <v>421</v>
      </c>
      <c r="D460" s="56">
        <v>8545.1992819153711</v>
      </c>
      <c r="E460" s="56">
        <v>5236.6003947216523</v>
      </c>
      <c r="F460"/>
      <c r="G460"/>
      <c r="H460"/>
      <c r="I460"/>
      <c r="J460"/>
      <c r="K460"/>
      <c r="L460" s="91"/>
      <c r="N460" s="90">
        <v>3044</v>
      </c>
      <c r="O460" t="str">
        <f>_xlfn.XLOOKUP(N460,'Lease data'!$B$7:$B$616,'Lease data'!$E$7:$E$616)</f>
        <v>Y</v>
      </c>
      <c r="P460" t="str">
        <f>_xlfn.XLOOKUP(N460,'Lease data'!$B$7:$B$616,'Lease data'!$F$7:$F$616)</f>
        <v>N/A</v>
      </c>
      <c r="Q460" t="str">
        <f>_xlfn.XLOOKUP(N460,'Lease data'!$B$7:$B$616,'Lease data'!$K$7:$K$616)</f>
        <v>Low</v>
      </c>
      <c r="R460" s="189">
        <f>_xlfn.XLOOKUP(N460,'Lease data'!$B$7:$B$616,'Lease data'!$P$7:$P$616)</f>
        <v>5454.2036440677957</v>
      </c>
      <c r="T460" s="90">
        <f t="shared" si="36"/>
        <v>1</v>
      </c>
      <c r="U460">
        <f t="shared" si="36"/>
        <v>0</v>
      </c>
      <c r="V460">
        <f t="shared" si="36"/>
        <v>0</v>
      </c>
      <c r="W460">
        <f t="shared" si="36"/>
        <v>0</v>
      </c>
      <c r="X460">
        <f t="shared" si="32"/>
        <v>0</v>
      </c>
      <c r="Y460" s="189">
        <f t="shared" si="33"/>
        <v>5454.2036440677957</v>
      </c>
    </row>
    <row r="461" spans="2:25" x14ac:dyDescent="0.25">
      <c r="B461" s="141"/>
      <c r="C461">
        <v>422</v>
      </c>
      <c r="D461" s="56">
        <v>17011.93950967709</v>
      </c>
      <c r="E461" s="56">
        <v>-5280.3119223226804</v>
      </c>
      <c r="F461"/>
      <c r="G461"/>
      <c r="H461"/>
      <c r="I461"/>
      <c r="J461"/>
      <c r="K461"/>
      <c r="L461" s="91"/>
      <c r="N461" s="90">
        <v>3045</v>
      </c>
      <c r="O461" t="str">
        <f>_xlfn.XLOOKUP(N461,'Lease data'!$B$7:$B$616,'Lease data'!$E$7:$E$616)</f>
        <v>Y</v>
      </c>
      <c r="P461" t="str">
        <f>_xlfn.XLOOKUP(N461,'Lease data'!$B$7:$B$616,'Lease data'!$F$7:$F$616)</f>
        <v>N/A</v>
      </c>
      <c r="Q461" t="str">
        <f>_xlfn.XLOOKUP(N461,'Lease data'!$B$7:$B$616,'Lease data'!$K$7:$K$616)</f>
        <v>Low</v>
      </c>
      <c r="R461" s="189">
        <f>_xlfn.XLOOKUP(N461,'Lease data'!$B$7:$B$616,'Lease data'!$P$7:$P$616)</f>
        <v>6054.6482412060295</v>
      </c>
      <c r="T461" s="90">
        <f t="shared" si="36"/>
        <v>1</v>
      </c>
      <c r="U461">
        <f t="shared" si="36"/>
        <v>0</v>
      </c>
      <c r="V461">
        <f t="shared" si="36"/>
        <v>0</v>
      </c>
      <c r="W461">
        <f t="shared" si="36"/>
        <v>0</v>
      </c>
      <c r="X461">
        <f t="shared" si="32"/>
        <v>0</v>
      </c>
      <c r="Y461" s="189">
        <f t="shared" si="33"/>
        <v>6054.6482412060295</v>
      </c>
    </row>
    <row r="462" spans="2:25" x14ac:dyDescent="0.25">
      <c r="B462" s="141"/>
      <c r="C462">
        <v>423</v>
      </c>
      <c r="D462" s="56">
        <v>17011.93950967709</v>
      </c>
      <c r="E462" s="56">
        <v>6081.742383001776</v>
      </c>
      <c r="F462"/>
      <c r="G462"/>
      <c r="H462"/>
      <c r="I462"/>
      <c r="J462"/>
      <c r="K462"/>
      <c r="L462" s="91"/>
      <c r="N462" s="90">
        <v>3046</v>
      </c>
      <c r="O462" t="str">
        <f>_xlfn.XLOOKUP(N462,'Lease data'!$B$7:$B$616,'Lease data'!$E$7:$E$616)</f>
        <v>Y</v>
      </c>
      <c r="P462" t="str">
        <f>_xlfn.XLOOKUP(N462,'Lease data'!$B$7:$B$616,'Lease data'!$F$7:$F$616)</f>
        <v>N/A</v>
      </c>
      <c r="Q462" t="str">
        <f>_xlfn.XLOOKUP(N462,'Lease data'!$B$7:$B$616,'Lease data'!$K$7:$K$616)</f>
        <v>Low</v>
      </c>
      <c r="R462" s="189">
        <f>_xlfn.XLOOKUP(N462,'Lease data'!$B$7:$B$616,'Lease data'!$P$7:$P$616)</f>
        <v>6452.4155100261551</v>
      </c>
      <c r="T462" s="90">
        <f t="shared" si="36"/>
        <v>1</v>
      </c>
      <c r="U462">
        <f t="shared" si="36"/>
        <v>0</v>
      </c>
      <c r="V462">
        <f t="shared" si="36"/>
        <v>0</v>
      </c>
      <c r="W462">
        <f t="shared" si="36"/>
        <v>0</v>
      </c>
      <c r="X462">
        <f t="shared" ref="X462:X525" si="37">IF(P462="Y",1,0)</f>
        <v>0</v>
      </c>
      <c r="Y462" s="189">
        <f t="shared" ref="Y462:Y525" si="38">R462</f>
        <v>6452.4155100261551</v>
      </c>
    </row>
    <row r="463" spans="2:25" x14ac:dyDescent="0.25">
      <c r="B463" s="141"/>
      <c r="C463">
        <v>424</v>
      </c>
      <c r="D463" s="56">
        <v>17011.93950967709</v>
      </c>
      <c r="E463" s="56">
        <v>-2073.9984503550568</v>
      </c>
      <c r="F463"/>
      <c r="G463"/>
      <c r="H463"/>
      <c r="I463"/>
      <c r="J463"/>
      <c r="K463"/>
      <c r="L463" s="91"/>
      <c r="N463" s="90">
        <v>3047</v>
      </c>
      <c r="O463" t="str">
        <f>_xlfn.XLOOKUP(N463,'Lease data'!$B$7:$B$616,'Lease data'!$E$7:$E$616)</f>
        <v>Y</v>
      </c>
      <c r="P463" t="str">
        <f>_xlfn.XLOOKUP(N463,'Lease data'!$B$7:$B$616,'Lease data'!$F$7:$F$616)</f>
        <v>N/A</v>
      </c>
      <c r="Q463" t="str">
        <f>_xlfn.XLOOKUP(N463,'Lease data'!$B$7:$B$616,'Lease data'!$K$7:$K$616)</f>
        <v>Low</v>
      </c>
      <c r="R463" s="189">
        <f>_xlfn.XLOOKUP(N463,'Lease data'!$B$7:$B$616,'Lease data'!$P$7:$P$616)</f>
        <v>8690.1847236180893</v>
      </c>
      <c r="T463" s="90">
        <f t="shared" si="36"/>
        <v>1</v>
      </c>
      <c r="U463">
        <f t="shared" si="36"/>
        <v>0</v>
      </c>
      <c r="V463">
        <f t="shared" si="36"/>
        <v>0</v>
      </c>
      <c r="W463">
        <f t="shared" si="36"/>
        <v>0</v>
      </c>
      <c r="X463">
        <f t="shared" si="37"/>
        <v>0</v>
      </c>
      <c r="Y463" s="189">
        <f t="shared" si="38"/>
        <v>8690.1847236180893</v>
      </c>
    </row>
    <row r="464" spans="2:25" x14ac:dyDescent="0.25">
      <c r="B464" s="141"/>
      <c r="C464">
        <v>425</v>
      </c>
      <c r="D464" s="56">
        <v>8545.1992819153711</v>
      </c>
      <c r="E464" s="56">
        <v>-5894.6818698550696</v>
      </c>
      <c r="F464"/>
      <c r="G464"/>
      <c r="H464"/>
      <c r="I464"/>
      <c r="J464"/>
      <c r="K464"/>
      <c r="L464" s="91"/>
      <c r="N464" s="90">
        <v>3048</v>
      </c>
      <c r="O464" t="str">
        <f>_xlfn.XLOOKUP(N464,'Lease data'!$B$7:$B$616,'Lease data'!$E$7:$E$616)</f>
        <v>Y</v>
      </c>
      <c r="P464" t="str">
        <f>_xlfn.XLOOKUP(N464,'Lease data'!$B$7:$B$616,'Lease data'!$F$7:$F$616)</f>
        <v>N/A</v>
      </c>
      <c r="Q464" t="str">
        <f>_xlfn.XLOOKUP(N464,'Lease data'!$B$7:$B$616,'Lease data'!$K$7:$K$616)</f>
        <v>Low</v>
      </c>
      <c r="R464" s="189">
        <f>_xlfn.XLOOKUP(N464,'Lease data'!$B$7:$B$616,'Lease data'!$P$7:$P$616)</f>
        <v>4641.8969849246232</v>
      </c>
      <c r="T464" s="90">
        <f t="shared" si="36"/>
        <v>1</v>
      </c>
      <c r="U464">
        <f t="shared" si="36"/>
        <v>0</v>
      </c>
      <c r="V464">
        <f t="shared" si="36"/>
        <v>0</v>
      </c>
      <c r="W464">
        <f t="shared" si="36"/>
        <v>0</v>
      </c>
      <c r="X464">
        <f t="shared" si="37"/>
        <v>0</v>
      </c>
      <c r="Y464" s="189">
        <f t="shared" si="38"/>
        <v>4641.8969849246232</v>
      </c>
    </row>
    <row r="465" spans="2:25" x14ac:dyDescent="0.25">
      <c r="B465" s="141"/>
      <c r="C465">
        <v>426</v>
      </c>
      <c r="D465" s="56">
        <v>17011.93950967709</v>
      </c>
      <c r="E465" s="56">
        <v>3488.7492488845564</v>
      </c>
      <c r="F465"/>
      <c r="G465"/>
      <c r="H465"/>
      <c r="I465"/>
      <c r="J465"/>
      <c r="K465"/>
      <c r="L465" s="91"/>
      <c r="N465" s="90">
        <v>3050</v>
      </c>
      <c r="O465" t="str">
        <f>_xlfn.XLOOKUP(N465,'Lease data'!$B$7:$B$616,'Lease data'!$E$7:$E$616)</f>
        <v>Y</v>
      </c>
      <c r="P465" t="str">
        <f>_xlfn.XLOOKUP(N465,'Lease data'!$B$7:$B$616,'Lease data'!$F$7:$F$616)</f>
        <v>N/A</v>
      </c>
      <c r="Q465" t="str">
        <f>_xlfn.XLOOKUP(N465,'Lease data'!$B$7:$B$616,'Lease data'!$K$7:$K$616)</f>
        <v>Low</v>
      </c>
      <c r="R465" s="189">
        <f>_xlfn.XLOOKUP(N465,'Lease data'!$B$7:$B$616,'Lease data'!$P$7:$P$616)</f>
        <v>764.0389447236181</v>
      </c>
      <c r="T465" s="90">
        <f t="shared" si="36"/>
        <v>1</v>
      </c>
      <c r="U465">
        <f t="shared" si="36"/>
        <v>0</v>
      </c>
      <c r="V465">
        <f t="shared" si="36"/>
        <v>0</v>
      </c>
      <c r="W465">
        <f t="shared" si="36"/>
        <v>0</v>
      </c>
      <c r="X465">
        <f t="shared" si="37"/>
        <v>0</v>
      </c>
      <c r="Y465" s="189">
        <f t="shared" si="38"/>
        <v>764.0389447236181</v>
      </c>
    </row>
    <row r="466" spans="2:25" x14ac:dyDescent="0.25">
      <c r="B466" s="141"/>
      <c r="C466">
        <v>427</v>
      </c>
      <c r="D466" s="56">
        <v>17011.93950967709</v>
      </c>
      <c r="E466" s="56">
        <v>16112.359072601394</v>
      </c>
      <c r="F466"/>
      <c r="G466"/>
      <c r="H466"/>
      <c r="I466"/>
      <c r="J466"/>
      <c r="K466"/>
      <c r="L466" s="91"/>
      <c r="N466" s="90">
        <v>3051</v>
      </c>
      <c r="O466" t="str">
        <f>_xlfn.XLOOKUP(N466,'Lease data'!$B$7:$B$616,'Lease data'!$E$7:$E$616)</f>
        <v>Y</v>
      </c>
      <c r="P466" t="str">
        <f>_xlfn.XLOOKUP(N466,'Lease data'!$B$7:$B$616,'Lease data'!$F$7:$F$616)</f>
        <v>N/A</v>
      </c>
      <c r="Q466" t="str">
        <f>_xlfn.XLOOKUP(N466,'Lease data'!$B$7:$B$616,'Lease data'!$K$7:$K$616)</f>
        <v>Low</v>
      </c>
      <c r="R466" s="189">
        <f>_xlfn.XLOOKUP(N466,'Lease data'!$B$7:$B$616,'Lease data'!$P$7:$P$616)</f>
        <v>13280.53492512479</v>
      </c>
      <c r="T466" s="90">
        <f t="shared" si="36"/>
        <v>1</v>
      </c>
      <c r="U466">
        <f t="shared" si="36"/>
        <v>0</v>
      </c>
      <c r="V466">
        <f t="shared" si="36"/>
        <v>0</v>
      </c>
      <c r="W466">
        <f t="shared" si="36"/>
        <v>0</v>
      </c>
      <c r="X466">
        <f t="shared" si="37"/>
        <v>0</v>
      </c>
      <c r="Y466" s="189">
        <f t="shared" si="38"/>
        <v>13280.53492512479</v>
      </c>
    </row>
    <row r="467" spans="2:25" x14ac:dyDescent="0.25">
      <c r="B467" s="141"/>
      <c r="C467">
        <v>428</v>
      </c>
      <c r="D467" s="56">
        <v>8545.1992819153711</v>
      </c>
      <c r="E467" s="56">
        <v>-52.189413494317705</v>
      </c>
      <c r="F467"/>
      <c r="G467"/>
      <c r="H467"/>
      <c r="I467"/>
      <c r="J467"/>
      <c r="K467"/>
      <c r="L467" s="91"/>
      <c r="N467" s="90">
        <v>3052</v>
      </c>
      <c r="O467" t="str">
        <f>_xlfn.XLOOKUP(N467,'Lease data'!$B$7:$B$616,'Lease data'!$E$7:$E$616)</f>
        <v>Y</v>
      </c>
      <c r="P467" t="str">
        <f>_xlfn.XLOOKUP(N467,'Lease data'!$B$7:$B$616,'Lease data'!$F$7:$F$616)</f>
        <v>N/A</v>
      </c>
      <c r="Q467" t="str">
        <f>_xlfn.XLOOKUP(N467,'Lease data'!$B$7:$B$616,'Lease data'!$K$7:$K$616)</f>
        <v>Low</v>
      </c>
      <c r="R467" s="189">
        <f>_xlfn.XLOOKUP(N467,'Lease data'!$B$7:$B$616,'Lease data'!$P$7:$P$616)</f>
        <v>10010.995522388059</v>
      </c>
      <c r="T467" s="90">
        <f t="shared" si="36"/>
        <v>1</v>
      </c>
      <c r="U467">
        <f t="shared" si="36"/>
        <v>0</v>
      </c>
      <c r="V467">
        <f t="shared" si="36"/>
        <v>0</v>
      </c>
      <c r="W467">
        <f t="shared" si="36"/>
        <v>0</v>
      </c>
      <c r="X467">
        <f t="shared" si="37"/>
        <v>0</v>
      </c>
      <c r="Y467" s="189">
        <f t="shared" si="38"/>
        <v>10010.995522388059</v>
      </c>
    </row>
    <row r="468" spans="2:25" x14ac:dyDescent="0.25">
      <c r="B468" s="141"/>
      <c r="C468">
        <v>429</v>
      </c>
      <c r="D468" s="56">
        <v>17011.93950967709</v>
      </c>
      <c r="E468" s="56">
        <v>-1395.2953577783555</v>
      </c>
      <c r="F468"/>
      <c r="G468"/>
      <c r="H468"/>
      <c r="I468"/>
      <c r="J468"/>
      <c r="K468"/>
      <c r="L468" s="91"/>
      <c r="N468" s="90">
        <v>3053</v>
      </c>
      <c r="O468" t="str">
        <f>_xlfn.XLOOKUP(N468,'Lease data'!$B$7:$B$616,'Lease data'!$E$7:$E$616)</f>
        <v>Y</v>
      </c>
      <c r="P468" t="str">
        <f>_xlfn.XLOOKUP(N468,'Lease data'!$B$7:$B$616,'Lease data'!$F$7:$F$616)</f>
        <v>N/A</v>
      </c>
      <c r="Q468" t="str">
        <f>_xlfn.XLOOKUP(N468,'Lease data'!$B$7:$B$616,'Lease data'!$K$7:$K$616)</f>
        <v>Low</v>
      </c>
      <c r="R468" s="189">
        <f>_xlfn.XLOOKUP(N468,'Lease data'!$B$7:$B$616,'Lease data'!$P$7:$P$616)</f>
        <v>954.9737185929647</v>
      </c>
      <c r="T468" s="90">
        <f t="shared" si="36"/>
        <v>1</v>
      </c>
      <c r="U468">
        <f t="shared" si="36"/>
        <v>0</v>
      </c>
      <c r="V468">
        <f t="shared" si="36"/>
        <v>0</v>
      </c>
      <c r="W468">
        <f t="shared" si="36"/>
        <v>0</v>
      </c>
      <c r="X468">
        <f t="shared" si="37"/>
        <v>0</v>
      </c>
      <c r="Y468" s="189">
        <f t="shared" si="38"/>
        <v>954.9737185929647</v>
      </c>
    </row>
    <row r="469" spans="2:25" x14ac:dyDescent="0.25">
      <c r="B469" s="141"/>
      <c r="C469">
        <v>430</v>
      </c>
      <c r="D469" s="56">
        <v>17011.93950967709</v>
      </c>
      <c r="E469" s="56">
        <v>13475.461139673553</v>
      </c>
      <c r="F469"/>
      <c r="G469"/>
      <c r="H469"/>
      <c r="I469"/>
      <c r="J469"/>
      <c r="K469"/>
      <c r="L469" s="91"/>
      <c r="N469" s="90">
        <v>3055</v>
      </c>
      <c r="O469" t="str">
        <f>_xlfn.XLOOKUP(N469,'Lease data'!$B$7:$B$616,'Lease data'!$E$7:$E$616)</f>
        <v>Y</v>
      </c>
      <c r="P469" t="str">
        <f>_xlfn.XLOOKUP(N469,'Lease data'!$B$7:$B$616,'Lease data'!$F$7:$F$616)</f>
        <v>Y</v>
      </c>
      <c r="Q469" t="str">
        <f>_xlfn.XLOOKUP(N469,'Lease data'!$B$7:$B$616,'Lease data'!$K$7:$K$616)</f>
        <v>Sydney</v>
      </c>
      <c r="R469" s="189">
        <f>_xlfn.XLOOKUP(N469,'Lease data'!$B$7:$B$616,'Lease data'!$P$7:$P$616)</f>
        <v>15000</v>
      </c>
      <c r="T469" s="90">
        <f t="shared" si="36"/>
        <v>0</v>
      </c>
      <c r="U469">
        <f t="shared" si="36"/>
        <v>0</v>
      </c>
      <c r="V469">
        <f t="shared" si="36"/>
        <v>0</v>
      </c>
      <c r="W469">
        <f t="shared" si="36"/>
        <v>1</v>
      </c>
      <c r="X469">
        <f t="shared" si="37"/>
        <v>1</v>
      </c>
      <c r="Y469" s="189">
        <f t="shared" si="38"/>
        <v>15000</v>
      </c>
    </row>
    <row r="470" spans="2:25" x14ac:dyDescent="0.25">
      <c r="B470" s="141"/>
      <c r="C470">
        <v>431</v>
      </c>
      <c r="D470" s="56">
        <v>8545.1992819153711</v>
      </c>
      <c r="E470" s="56">
        <v>4199.6312917147661</v>
      </c>
      <c r="F470"/>
      <c r="G470"/>
      <c r="H470"/>
      <c r="I470"/>
      <c r="J470"/>
      <c r="K470"/>
      <c r="L470" s="91"/>
      <c r="N470" s="90">
        <v>3057</v>
      </c>
      <c r="O470" t="str">
        <f>_xlfn.XLOOKUP(N470,'Lease data'!$B$7:$B$616,'Lease data'!$E$7:$E$616)</f>
        <v>Y</v>
      </c>
      <c r="P470" t="str">
        <f>_xlfn.XLOOKUP(N470,'Lease data'!$B$7:$B$616,'Lease data'!$F$7:$F$616)</f>
        <v>N/A</v>
      </c>
      <c r="Q470" t="str">
        <f>_xlfn.XLOOKUP(N470,'Lease data'!$B$7:$B$616,'Lease data'!$K$7:$K$616)</f>
        <v>Sydney</v>
      </c>
      <c r="R470" s="189">
        <f>_xlfn.XLOOKUP(N470,'Lease data'!$B$7:$B$616,'Lease data'!$P$7:$P$616)</f>
        <v>16840.389040602629</v>
      </c>
      <c r="T470" s="90">
        <f t="shared" si="36"/>
        <v>0</v>
      </c>
      <c r="U470">
        <f t="shared" si="36"/>
        <v>0</v>
      </c>
      <c r="V470">
        <f t="shared" si="36"/>
        <v>0</v>
      </c>
      <c r="W470">
        <f t="shared" si="36"/>
        <v>1</v>
      </c>
      <c r="X470">
        <f t="shared" si="37"/>
        <v>0</v>
      </c>
      <c r="Y470" s="189">
        <f t="shared" si="38"/>
        <v>16840.389040602629</v>
      </c>
    </row>
    <row r="471" spans="2:25" x14ac:dyDescent="0.25">
      <c r="B471" s="141"/>
      <c r="C471">
        <v>432</v>
      </c>
      <c r="D471" s="56">
        <v>8545.1992819153711</v>
      </c>
      <c r="E471" s="56">
        <v>4001.0561502880173</v>
      </c>
      <c r="F471"/>
      <c r="G471"/>
      <c r="H471"/>
      <c r="I471"/>
      <c r="J471"/>
      <c r="K471"/>
      <c r="L471" s="91"/>
      <c r="N471" s="90">
        <v>3058</v>
      </c>
      <c r="O471" t="str">
        <f>_xlfn.XLOOKUP(N471,'Lease data'!$B$7:$B$616,'Lease data'!$E$7:$E$616)</f>
        <v>Y</v>
      </c>
      <c r="P471" t="str">
        <f>_xlfn.XLOOKUP(N471,'Lease data'!$B$7:$B$616,'Lease data'!$F$7:$F$616)</f>
        <v>N/A</v>
      </c>
      <c r="Q471" t="str">
        <f>_xlfn.XLOOKUP(N471,'Lease data'!$B$7:$B$616,'Lease data'!$K$7:$K$616)</f>
        <v>Sydney</v>
      </c>
      <c r="R471" s="189">
        <f>_xlfn.XLOOKUP(N471,'Lease data'!$B$7:$B$616,'Lease data'!$P$7:$P$616)</f>
        <v>18009.439999999999</v>
      </c>
      <c r="T471" s="90">
        <f t="shared" si="36"/>
        <v>0</v>
      </c>
      <c r="U471">
        <f t="shared" si="36"/>
        <v>0</v>
      </c>
      <c r="V471">
        <f t="shared" si="36"/>
        <v>0</v>
      </c>
      <c r="W471">
        <f t="shared" si="36"/>
        <v>1</v>
      </c>
      <c r="X471">
        <f t="shared" si="37"/>
        <v>0</v>
      </c>
      <c r="Y471" s="189">
        <f t="shared" si="38"/>
        <v>18009.439999999999</v>
      </c>
    </row>
    <row r="472" spans="2:25" x14ac:dyDescent="0.25">
      <c r="B472" s="141"/>
      <c r="C472">
        <v>433</v>
      </c>
      <c r="D472" s="56">
        <v>8545.1992819153711</v>
      </c>
      <c r="E472" s="56">
        <v>3487.3703914514608</v>
      </c>
      <c r="F472"/>
      <c r="G472"/>
      <c r="H472"/>
      <c r="I472"/>
      <c r="J472"/>
      <c r="K472"/>
      <c r="L472" s="91"/>
      <c r="N472" s="90">
        <v>3060</v>
      </c>
      <c r="O472" t="str">
        <f>_xlfn.XLOOKUP(N472,'Lease data'!$B$7:$B$616,'Lease data'!$E$7:$E$616)</f>
        <v>Y</v>
      </c>
      <c r="P472" t="str">
        <f>_xlfn.XLOOKUP(N472,'Lease data'!$B$7:$B$616,'Lease data'!$F$7:$F$616)</f>
        <v>Y</v>
      </c>
      <c r="Q472" t="str">
        <f>_xlfn.XLOOKUP(N472,'Lease data'!$B$7:$B$616,'Lease data'!$K$7:$K$616)</f>
        <v>Sydney</v>
      </c>
      <c r="R472" s="189">
        <f>_xlfn.XLOOKUP(N472,'Lease data'!$B$7:$B$616,'Lease data'!$P$7:$P$616)</f>
        <v>45547.873603818611</v>
      </c>
      <c r="T472" s="90">
        <f t="shared" si="36"/>
        <v>0</v>
      </c>
      <c r="U472">
        <f t="shared" si="36"/>
        <v>0</v>
      </c>
      <c r="V472">
        <f t="shared" si="36"/>
        <v>0</v>
      </c>
      <c r="W472">
        <f t="shared" si="36"/>
        <v>1</v>
      </c>
      <c r="X472">
        <f t="shared" si="37"/>
        <v>1</v>
      </c>
      <c r="Y472" s="189">
        <f t="shared" si="38"/>
        <v>45547.873603818611</v>
      </c>
    </row>
    <row r="473" spans="2:25" x14ac:dyDescent="0.25">
      <c r="B473" s="141"/>
      <c r="C473">
        <v>434</v>
      </c>
      <c r="D473" s="56">
        <v>17011.93950967709</v>
      </c>
      <c r="E473" s="56">
        <v>-15865.973353898195</v>
      </c>
      <c r="F473"/>
      <c r="G473"/>
      <c r="H473"/>
      <c r="I473"/>
      <c r="J473"/>
      <c r="K473"/>
      <c r="L473" s="91"/>
      <c r="N473" s="90">
        <v>3061</v>
      </c>
      <c r="O473" t="str">
        <f>_xlfn.XLOOKUP(N473,'Lease data'!$B$7:$B$616,'Lease data'!$E$7:$E$616)</f>
        <v>Y</v>
      </c>
      <c r="P473" t="str">
        <f>_xlfn.XLOOKUP(N473,'Lease data'!$B$7:$B$616,'Lease data'!$F$7:$F$616)</f>
        <v>Y</v>
      </c>
      <c r="Q473" t="str">
        <f>_xlfn.XLOOKUP(N473,'Lease data'!$B$7:$B$616,'Lease data'!$K$7:$K$616)</f>
        <v>Sydney</v>
      </c>
      <c r="R473" s="189">
        <f>_xlfn.XLOOKUP(N473,'Lease data'!$B$7:$B$616,'Lease data'!$P$7:$P$616)</f>
        <v>49661.078814298162</v>
      </c>
      <c r="T473" s="90">
        <f t="shared" si="36"/>
        <v>0</v>
      </c>
      <c r="U473">
        <f t="shared" si="36"/>
        <v>0</v>
      </c>
      <c r="V473">
        <f t="shared" si="36"/>
        <v>0</v>
      </c>
      <c r="W473">
        <f t="shared" si="36"/>
        <v>1</v>
      </c>
      <c r="X473">
        <f t="shared" si="37"/>
        <v>1</v>
      </c>
      <c r="Y473" s="189">
        <f t="shared" si="38"/>
        <v>49661.078814298162</v>
      </c>
    </row>
    <row r="474" spans="2:25" x14ac:dyDescent="0.25">
      <c r="B474" s="141"/>
      <c r="C474">
        <v>435</v>
      </c>
      <c r="D474" s="56">
        <v>17011.93950967709</v>
      </c>
      <c r="E474" s="56">
        <v>7946.0714406280531</v>
      </c>
      <c r="F474"/>
      <c r="G474"/>
      <c r="H474"/>
      <c r="I474"/>
      <c r="J474"/>
      <c r="K474"/>
      <c r="L474" s="91"/>
      <c r="N474" s="90">
        <v>3062</v>
      </c>
      <c r="O474" t="str">
        <f>_xlfn.XLOOKUP(N474,'Lease data'!$B$7:$B$616,'Lease data'!$E$7:$E$616)</f>
        <v>Y</v>
      </c>
      <c r="P474" t="str">
        <f>_xlfn.XLOOKUP(N474,'Lease data'!$B$7:$B$616,'Lease data'!$F$7:$F$616)</f>
        <v>Y</v>
      </c>
      <c r="Q474" t="str">
        <f>_xlfn.XLOOKUP(N474,'Lease data'!$B$7:$B$616,'Lease data'!$K$7:$K$616)</f>
        <v>Sydney</v>
      </c>
      <c r="R474" s="189">
        <f>_xlfn.XLOOKUP(N474,'Lease data'!$B$7:$B$616,'Lease data'!$P$7:$P$616)</f>
        <v>35695.861023294507</v>
      </c>
      <c r="T474" s="90">
        <f t="shared" ref="T474:W493" si="39">IF($Q474=T$13,1,0)</f>
        <v>0</v>
      </c>
      <c r="U474">
        <f t="shared" si="39"/>
        <v>0</v>
      </c>
      <c r="V474">
        <f t="shared" si="39"/>
        <v>0</v>
      </c>
      <c r="W474">
        <f t="shared" si="39"/>
        <v>1</v>
      </c>
      <c r="X474">
        <f t="shared" si="37"/>
        <v>1</v>
      </c>
      <c r="Y474" s="189">
        <f t="shared" si="38"/>
        <v>35695.861023294507</v>
      </c>
    </row>
    <row r="475" spans="2:25" x14ac:dyDescent="0.25">
      <c r="B475" s="141"/>
      <c r="C475">
        <v>436</v>
      </c>
      <c r="D475" s="56">
        <v>8545.1992819153711</v>
      </c>
      <c r="E475" s="56">
        <v>4266.8797970319974</v>
      </c>
      <c r="F475"/>
      <c r="G475"/>
      <c r="H475"/>
      <c r="I475"/>
      <c r="J475"/>
      <c r="K475"/>
      <c r="L475" s="91"/>
      <c r="N475" s="90">
        <v>3063</v>
      </c>
      <c r="O475" t="str">
        <f>_xlfn.XLOOKUP(N475,'Lease data'!$B$7:$B$616,'Lease data'!$E$7:$E$616)</f>
        <v>Y</v>
      </c>
      <c r="P475" t="str">
        <f>_xlfn.XLOOKUP(N475,'Lease data'!$B$7:$B$616,'Lease data'!$F$7:$F$616)</f>
        <v>N</v>
      </c>
      <c r="Q475" t="str">
        <f>_xlfn.XLOOKUP(N475,'Lease data'!$B$7:$B$616,'Lease data'!$K$7:$K$616)</f>
        <v>Sydney</v>
      </c>
      <c r="R475" s="189">
        <f>_xlfn.XLOOKUP(N475,'Lease data'!$B$7:$B$616,'Lease data'!$P$7:$P$616)</f>
        <v>36521.476772046582</v>
      </c>
      <c r="T475" s="90">
        <f t="shared" si="39"/>
        <v>0</v>
      </c>
      <c r="U475">
        <f t="shared" si="39"/>
        <v>0</v>
      </c>
      <c r="V475">
        <f t="shared" si="39"/>
        <v>0</v>
      </c>
      <c r="W475">
        <f t="shared" si="39"/>
        <v>1</v>
      </c>
      <c r="X475">
        <f t="shared" si="37"/>
        <v>0</v>
      </c>
      <c r="Y475" s="189">
        <f t="shared" si="38"/>
        <v>36521.476772046582</v>
      </c>
    </row>
    <row r="476" spans="2:25" x14ac:dyDescent="0.25">
      <c r="B476" s="141"/>
      <c r="C476">
        <v>437</v>
      </c>
      <c r="D476" s="56">
        <v>8545.1992819153711</v>
      </c>
      <c r="E476" s="56">
        <v>-7844.8898346791902</v>
      </c>
      <c r="F476"/>
      <c r="G476"/>
      <c r="H476"/>
      <c r="I476"/>
      <c r="J476"/>
      <c r="K476"/>
      <c r="L476" s="91"/>
      <c r="N476" s="90">
        <v>3064</v>
      </c>
      <c r="O476" t="str">
        <f>_xlfn.XLOOKUP(N476,'Lease data'!$B$7:$B$616,'Lease data'!$E$7:$E$616)</f>
        <v>Y</v>
      </c>
      <c r="P476" t="str">
        <f>_xlfn.XLOOKUP(N476,'Lease data'!$B$7:$B$616,'Lease data'!$F$7:$F$616)</f>
        <v>N</v>
      </c>
      <c r="Q476" t="str">
        <f>_xlfn.XLOOKUP(N476,'Lease data'!$B$7:$B$616,'Lease data'!$K$7:$K$616)</f>
        <v>Sydney</v>
      </c>
      <c r="R476" s="189">
        <f>_xlfn.XLOOKUP(N476,'Lease data'!$B$7:$B$616,'Lease data'!$P$7:$P$616)</f>
        <v>22083.213007159906</v>
      </c>
      <c r="T476" s="90">
        <f t="shared" si="39"/>
        <v>0</v>
      </c>
      <c r="U476">
        <f t="shared" si="39"/>
        <v>0</v>
      </c>
      <c r="V476">
        <f t="shared" si="39"/>
        <v>0</v>
      </c>
      <c r="W476">
        <f t="shared" si="39"/>
        <v>1</v>
      </c>
      <c r="X476">
        <f t="shared" si="37"/>
        <v>0</v>
      </c>
      <c r="Y476" s="189">
        <f t="shared" si="38"/>
        <v>22083.213007159906</v>
      </c>
    </row>
    <row r="477" spans="2:25" x14ac:dyDescent="0.25">
      <c r="B477" s="141"/>
      <c r="C477">
        <v>438</v>
      </c>
      <c r="D477" s="56">
        <v>17011.93950967709</v>
      </c>
      <c r="E477" s="56">
        <v>-249.63697678235258</v>
      </c>
      <c r="F477"/>
      <c r="G477"/>
      <c r="H477"/>
      <c r="I477"/>
      <c r="J477"/>
      <c r="K477"/>
      <c r="L477" s="91"/>
      <c r="N477" s="90">
        <v>3065</v>
      </c>
      <c r="O477" t="str">
        <f>_xlfn.XLOOKUP(N477,'Lease data'!$B$7:$B$616,'Lease data'!$E$7:$E$616)</f>
        <v>Y</v>
      </c>
      <c r="P477" t="str">
        <f>_xlfn.XLOOKUP(N477,'Lease data'!$B$7:$B$616,'Lease data'!$F$7:$F$616)</f>
        <v>N</v>
      </c>
      <c r="Q477" t="str">
        <f>_xlfn.XLOOKUP(N477,'Lease data'!$B$7:$B$616,'Lease data'!$K$7:$K$616)</f>
        <v>Sydney</v>
      </c>
      <c r="R477" s="189">
        <f>_xlfn.XLOOKUP(N477,'Lease data'!$B$7:$B$616,'Lease data'!$P$7:$P$616)</f>
        <v>11620.253164556962</v>
      </c>
      <c r="T477" s="90">
        <f t="shared" si="39"/>
        <v>0</v>
      </c>
      <c r="U477">
        <f t="shared" si="39"/>
        <v>0</v>
      </c>
      <c r="V477">
        <f t="shared" si="39"/>
        <v>0</v>
      </c>
      <c r="W477">
        <f t="shared" si="39"/>
        <v>1</v>
      </c>
      <c r="X477">
        <f t="shared" si="37"/>
        <v>0</v>
      </c>
      <c r="Y477" s="189">
        <f t="shared" si="38"/>
        <v>11620.253164556962</v>
      </c>
    </row>
    <row r="478" spans="2:25" x14ac:dyDescent="0.25">
      <c r="B478" s="141"/>
      <c r="C478">
        <v>439</v>
      </c>
      <c r="D478" s="56">
        <v>8545.1992819153711</v>
      </c>
      <c r="E478" s="56">
        <v>2919.2882527305828</v>
      </c>
      <c r="F478"/>
      <c r="G478"/>
      <c r="H478"/>
      <c r="I478"/>
      <c r="J478"/>
      <c r="K478"/>
      <c r="L478" s="91"/>
      <c r="N478" s="90">
        <v>3066</v>
      </c>
      <c r="O478" t="str">
        <f>_xlfn.XLOOKUP(N478,'Lease data'!$B$7:$B$616,'Lease data'!$E$7:$E$616)</f>
        <v>Y</v>
      </c>
      <c r="P478" t="str">
        <f>_xlfn.XLOOKUP(N478,'Lease data'!$B$7:$B$616,'Lease data'!$F$7:$F$616)</f>
        <v>Y</v>
      </c>
      <c r="Q478" t="str">
        <f>_xlfn.XLOOKUP(N478,'Lease data'!$B$7:$B$616,'Lease data'!$K$7:$K$616)</f>
        <v>Sydney</v>
      </c>
      <c r="R478" s="189">
        <f>_xlfn.XLOOKUP(N478,'Lease data'!$B$7:$B$616,'Lease data'!$P$7:$P$616)</f>
        <v>32134.930129870125</v>
      </c>
      <c r="T478" s="90">
        <f t="shared" si="39"/>
        <v>0</v>
      </c>
      <c r="U478">
        <f t="shared" si="39"/>
        <v>0</v>
      </c>
      <c r="V478">
        <f t="shared" si="39"/>
        <v>0</v>
      </c>
      <c r="W478">
        <f t="shared" si="39"/>
        <v>1</v>
      </c>
      <c r="X478">
        <f t="shared" si="37"/>
        <v>1</v>
      </c>
      <c r="Y478" s="189">
        <f t="shared" si="38"/>
        <v>32134.930129870125</v>
      </c>
    </row>
    <row r="479" spans="2:25" x14ac:dyDescent="0.25">
      <c r="B479" s="141"/>
      <c r="C479">
        <v>440</v>
      </c>
      <c r="D479" s="56">
        <v>17011.93950967709</v>
      </c>
      <c r="E479" s="56">
        <v>-2513.0636554057328</v>
      </c>
      <c r="F479"/>
      <c r="G479"/>
      <c r="H479"/>
      <c r="I479"/>
      <c r="J479"/>
      <c r="K479"/>
      <c r="L479" s="91"/>
      <c r="N479" s="90">
        <v>3067</v>
      </c>
      <c r="O479" t="str">
        <f>_xlfn.XLOOKUP(N479,'Lease data'!$B$7:$B$616,'Lease data'!$E$7:$E$616)</f>
        <v>Y</v>
      </c>
      <c r="P479" t="str">
        <f>_xlfn.XLOOKUP(N479,'Lease data'!$B$7:$B$616,'Lease data'!$F$7:$F$616)</f>
        <v>Y</v>
      </c>
      <c r="Q479" t="str">
        <f>_xlfn.XLOOKUP(N479,'Lease data'!$B$7:$B$616,'Lease data'!$K$7:$K$616)</f>
        <v>Sydney</v>
      </c>
      <c r="R479" s="189">
        <f>_xlfn.XLOOKUP(N479,'Lease data'!$B$7:$B$616,'Lease data'!$P$7:$P$616)</f>
        <v>56427.966305084745</v>
      </c>
      <c r="T479" s="90">
        <f t="shared" si="39"/>
        <v>0</v>
      </c>
      <c r="U479">
        <f t="shared" si="39"/>
        <v>0</v>
      </c>
      <c r="V479">
        <f t="shared" si="39"/>
        <v>0</v>
      </c>
      <c r="W479">
        <f t="shared" si="39"/>
        <v>1</v>
      </c>
      <c r="X479">
        <f t="shared" si="37"/>
        <v>1</v>
      </c>
      <c r="Y479" s="189">
        <f t="shared" si="38"/>
        <v>56427.966305084745</v>
      </c>
    </row>
    <row r="480" spans="2:25" x14ac:dyDescent="0.25">
      <c r="B480" s="141"/>
      <c r="C480">
        <v>441</v>
      </c>
      <c r="D480" s="56">
        <v>8545.1992819153711</v>
      </c>
      <c r="E480" s="56">
        <v>6673.3231851898909</v>
      </c>
      <c r="F480"/>
      <c r="G480"/>
      <c r="H480"/>
      <c r="I480"/>
      <c r="J480"/>
      <c r="K480"/>
      <c r="L480" s="91"/>
      <c r="N480" s="90">
        <v>3068</v>
      </c>
      <c r="O480" t="str">
        <f>_xlfn.XLOOKUP(N480,'Lease data'!$B$7:$B$616,'Lease data'!$E$7:$E$616)</f>
        <v>Y</v>
      </c>
      <c r="P480" t="str">
        <f>_xlfn.XLOOKUP(N480,'Lease data'!$B$7:$B$616,'Lease data'!$F$7:$F$616)</f>
        <v>Y</v>
      </c>
      <c r="Q480" t="str">
        <f>_xlfn.XLOOKUP(N480,'Lease data'!$B$7:$B$616,'Lease data'!$K$7:$K$616)</f>
        <v>Sydney</v>
      </c>
      <c r="R480" s="189">
        <f>_xlfn.XLOOKUP(N480,'Lease data'!$B$7:$B$616,'Lease data'!$P$7:$P$616)</f>
        <v>43127.768364406773</v>
      </c>
      <c r="T480" s="90">
        <f t="shared" si="39"/>
        <v>0</v>
      </c>
      <c r="U480">
        <f t="shared" si="39"/>
        <v>0</v>
      </c>
      <c r="V480">
        <f t="shared" si="39"/>
        <v>0</v>
      </c>
      <c r="W480">
        <f t="shared" si="39"/>
        <v>1</v>
      </c>
      <c r="X480">
        <f t="shared" si="37"/>
        <v>1</v>
      </c>
      <c r="Y480" s="189">
        <f t="shared" si="38"/>
        <v>43127.768364406773</v>
      </c>
    </row>
    <row r="481" spans="2:25" x14ac:dyDescent="0.25">
      <c r="B481" s="141"/>
      <c r="C481">
        <v>442</v>
      </c>
      <c r="D481" s="56">
        <v>8545.1992819153711</v>
      </c>
      <c r="E481" s="56">
        <v>-4745.3314897075797</v>
      </c>
      <c r="F481"/>
      <c r="G481"/>
      <c r="H481"/>
      <c r="I481"/>
      <c r="J481"/>
      <c r="K481"/>
      <c r="L481" s="91"/>
      <c r="N481" s="90">
        <v>3072</v>
      </c>
      <c r="O481" t="str">
        <f>_xlfn.XLOOKUP(N481,'Lease data'!$B$7:$B$616,'Lease data'!$E$7:$E$616)</f>
        <v>Y</v>
      </c>
      <c r="P481" t="str">
        <f>_xlfn.XLOOKUP(N481,'Lease data'!$B$7:$B$616,'Lease data'!$F$7:$F$616)</f>
        <v>N/A</v>
      </c>
      <c r="Q481" t="str">
        <f>_xlfn.XLOOKUP(N481,'Lease data'!$B$7:$B$616,'Lease data'!$K$7:$K$616)</f>
        <v>Medium</v>
      </c>
      <c r="R481" s="189">
        <f>_xlfn.XLOOKUP(N481,'Lease data'!$B$7:$B$616,'Lease data'!$P$7:$P$616)</f>
        <v>35692.439698492461</v>
      </c>
      <c r="T481" s="90">
        <f t="shared" si="39"/>
        <v>0</v>
      </c>
      <c r="U481">
        <f t="shared" si="39"/>
        <v>1</v>
      </c>
      <c r="V481">
        <f t="shared" si="39"/>
        <v>0</v>
      </c>
      <c r="W481">
        <f t="shared" si="39"/>
        <v>0</v>
      </c>
      <c r="X481">
        <f t="shared" si="37"/>
        <v>0</v>
      </c>
      <c r="Y481" s="189">
        <f t="shared" si="38"/>
        <v>35692.439698492461</v>
      </c>
    </row>
    <row r="482" spans="2:25" x14ac:dyDescent="0.25">
      <c r="B482" s="141"/>
      <c r="C482">
        <v>443</v>
      </c>
      <c r="D482" s="56">
        <v>8545.1992819153711</v>
      </c>
      <c r="E482" s="56">
        <v>5890.2538680469515</v>
      </c>
      <c r="F482"/>
      <c r="G482"/>
      <c r="H482"/>
      <c r="I482"/>
      <c r="J482"/>
      <c r="K482"/>
      <c r="L482" s="91"/>
      <c r="N482" s="90">
        <v>3075</v>
      </c>
      <c r="O482" t="str">
        <f>_xlfn.XLOOKUP(N482,'Lease data'!$B$7:$B$616,'Lease data'!$E$7:$E$616)</f>
        <v>Y</v>
      </c>
      <c r="P482" t="str">
        <f>_xlfn.XLOOKUP(N482,'Lease data'!$B$7:$B$616,'Lease data'!$F$7:$F$616)</f>
        <v>N/A</v>
      </c>
      <c r="Q482" t="str">
        <f>_xlfn.XLOOKUP(N482,'Lease data'!$B$7:$B$616,'Lease data'!$K$7:$K$616)</f>
        <v>Medium</v>
      </c>
      <c r="R482" s="189">
        <f>_xlfn.XLOOKUP(N482,'Lease data'!$B$7:$B$616,'Lease data'!$P$7:$P$616)</f>
        <v>15682.816372881354</v>
      </c>
      <c r="T482" s="90">
        <f t="shared" si="39"/>
        <v>0</v>
      </c>
      <c r="U482">
        <f t="shared" si="39"/>
        <v>1</v>
      </c>
      <c r="V482">
        <f t="shared" si="39"/>
        <v>0</v>
      </c>
      <c r="W482">
        <f t="shared" si="39"/>
        <v>0</v>
      </c>
      <c r="X482">
        <f t="shared" si="37"/>
        <v>0</v>
      </c>
      <c r="Y482" s="189">
        <f t="shared" si="38"/>
        <v>15682.816372881354</v>
      </c>
    </row>
    <row r="483" spans="2:25" x14ac:dyDescent="0.25">
      <c r="B483" s="141"/>
      <c r="C483">
        <v>444</v>
      </c>
      <c r="D483" s="56">
        <v>17011.93950967709</v>
      </c>
      <c r="E483" s="56">
        <v>8775.5129528853031</v>
      </c>
      <c r="F483"/>
      <c r="G483"/>
      <c r="H483"/>
      <c r="I483"/>
      <c r="J483"/>
      <c r="K483"/>
      <c r="L483" s="91"/>
      <c r="N483" s="90">
        <v>3076</v>
      </c>
      <c r="O483" t="str">
        <f>_xlfn.XLOOKUP(N483,'Lease data'!$B$7:$B$616,'Lease data'!$E$7:$E$616)</f>
        <v>Y</v>
      </c>
      <c r="P483" t="str">
        <f>_xlfn.XLOOKUP(N483,'Lease data'!$B$7:$B$616,'Lease data'!$F$7:$F$616)</f>
        <v>N/A</v>
      </c>
      <c r="Q483" t="str">
        <f>_xlfn.XLOOKUP(N483,'Lease data'!$B$7:$B$616,'Lease data'!$K$7:$K$616)</f>
        <v>Low</v>
      </c>
      <c r="R483" s="189">
        <f>_xlfn.XLOOKUP(N483,'Lease data'!$B$7:$B$616,'Lease data'!$P$7:$P$616)</f>
        <v>13528.138118644067</v>
      </c>
      <c r="T483" s="90">
        <f t="shared" si="39"/>
        <v>1</v>
      </c>
      <c r="U483">
        <f t="shared" si="39"/>
        <v>0</v>
      </c>
      <c r="V483">
        <f t="shared" si="39"/>
        <v>0</v>
      </c>
      <c r="W483">
        <f t="shared" si="39"/>
        <v>0</v>
      </c>
      <c r="X483">
        <f t="shared" si="37"/>
        <v>0</v>
      </c>
      <c r="Y483" s="189">
        <f t="shared" si="38"/>
        <v>13528.138118644067</v>
      </c>
    </row>
    <row r="484" spans="2:25" x14ac:dyDescent="0.25">
      <c r="B484" s="141"/>
      <c r="C484">
        <v>445</v>
      </c>
      <c r="D484" s="56">
        <v>8545.1992819153711</v>
      </c>
      <c r="E484" s="56">
        <v>-8147.3223974932607</v>
      </c>
      <c r="F484"/>
      <c r="G484"/>
      <c r="H484"/>
      <c r="I484"/>
      <c r="J484"/>
      <c r="K484"/>
      <c r="L484" s="91"/>
      <c r="N484" s="90">
        <v>3077</v>
      </c>
      <c r="O484" t="str">
        <f>_xlfn.XLOOKUP(N484,'Lease data'!$B$7:$B$616,'Lease data'!$E$7:$E$616)</f>
        <v>Y</v>
      </c>
      <c r="P484" t="str">
        <f>_xlfn.XLOOKUP(N484,'Lease data'!$B$7:$B$616,'Lease data'!$F$7:$F$616)</f>
        <v>N/A</v>
      </c>
      <c r="Q484" t="str">
        <f>_xlfn.XLOOKUP(N484,'Lease data'!$B$7:$B$616,'Lease data'!$K$7:$K$616)</f>
        <v>Medium</v>
      </c>
      <c r="R484" s="189">
        <f>_xlfn.XLOOKUP(N484,'Lease data'!$B$7:$B$616,'Lease data'!$P$7:$P$616)</f>
        <v>11026.230097008891</v>
      </c>
      <c r="T484" s="90">
        <f t="shared" si="39"/>
        <v>0</v>
      </c>
      <c r="U484">
        <f t="shared" si="39"/>
        <v>1</v>
      </c>
      <c r="V484">
        <f t="shared" si="39"/>
        <v>0</v>
      </c>
      <c r="W484">
        <f t="shared" si="39"/>
        <v>0</v>
      </c>
      <c r="X484">
        <f t="shared" si="37"/>
        <v>0</v>
      </c>
      <c r="Y484" s="189">
        <f t="shared" si="38"/>
        <v>11026.230097008891</v>
      </c>
    </row>
    <row r="485" spans="2:25" x14ac:dyDescent="0.25">
      <c r="B485" s="141"/>
      <c r="C485">
        <v>446</v>
      </c>
      <c r="D485" s="56">
        <v>8545.1992819153711</v>
      </c>
      <c r="E485" s="56">
        <v>1956.9056769662075</v>
      </c>
      <c r="F485"/>
      <c r="G485"/>
      <c r="H485"/>
      <c r="I485"/>
      <c r="J485"/>
      <c r="K485"/>
      <c r="L485" s="91"/>
      <c r="N485" s="90">
        <v>3078</v>
      </c>
      <c r="O485" t="str">
        <f>_xlfn.XLOOKUP(N485,'Lease data'!$B$7:$B$616,'Lease data'!$E$7:$E$616)</f>
        <v>Y</v>
      </c>
      <c r="P485" t="str">
        <f>_xlfn.XLOOKUP(N485,'Lease data'!$B$7:$B$616,'Lease data'!$F$7:$F$616)</f>
        <v>N/A</v>
      </c>
      <c r="Q485" t="str">
        <f>_xlfn.XLOOKUP(N485,'Lease data'!$B$7:$B$616,'Lease data'!$K$7:$K$616)</f>
        <v>Medium</v>
      </c>
      <c r="R485" s="189">
        <f>_xlfn.XLOOKUP(N485,'Lease data'!$B$7:$B$616,'Lease data'!$P$7:$P$616)</f>
        <v>17806.339899497485</v>
      </c>
      <c r="T485" s="90">
        <f t="shared" si="39"/>
        <v>0</v>
      </c>
      <c r="U485">
        <f t="shared" si="39"/>
        <v>1</v>
      </c>
      <c r="V485">
        <f t="shared" si="39"/>
        <v>0</v>
      </c>
      <c r="W485">
        <f t="shared" si="39"/>
        <v>0</v>
      </c>
      <c r="X485">
        <f t="shared" si="37"/>
        <v>0</v>
      </c>
      <c r="Y485" s="189">
        <f t="shared" si="38"/>
        <v>17806.339899497485</v>
      </c>
    </row>
    <row r="486" spans="2:25" x14ac:dyDescent="0.25">
      <c r="B486" s="141"/>
      <c r="C486">
        <v>447</v>
      </c>
      <c r="D486" s="56">
        <v>8545.1992819153711</v>
      </c>
      <c r="E486" s="56">
        <v>-3090.9956378475754</v>
      </c>
      <c r="F486"/>
      <c r="G486"/>
      <c r="H486"/>
      <c r="I486"/>
      <c r="J486"/>
      <c r="K486"/>
      <c r="L486" s="91"/>
      <c r="N486" s="90">
        <v>3080</v>
      </c>
      <c r="O486" t="str">
        <f>_xlfn.XLOOKUP(N486,'Lease data'!$B$7:$B$616,'Lease data'!$E$7:$E$616)</f>
        <v>Y</v>
      </c>
      <c r="P486" t="str">
        <f>_xlfn.XLOOKUP(N486,'Lease data'!$B$7:$B$616,'Lease data'!$F$7:$F$616)</f>
        <v>N/A</v>
      </c>
      <c r="Q486" t="str">
        <f>_xlfn.XLOOKUP(N486,'Lease data'!$B$7:$B$616,'Lease data'!$K$7:$K$616)</f>
        <v>Low</v>
      </c>
      <c r="R486" s="189">
        <f>_xlfn.XLOOKUP(N486,'Lease data'!$B$7:$B$616,'Lease data'!$P$7:$P$616)</f>
        <v>7481.5039145597202</v>
      </c>
      <c r="T486" s="90">
        <f t="shared" si="39"/>
        <v>1</v>
      </c>
      <c r="U486">
        <f t="shared" si="39"/>
        <v>0</v>
      </c>
      <c r="V486">
        <f t="shared" si="39"/>
        <v>0</v>
      </c>
      <c r="W486">
        <f t="shared" si="39"/>
        <v>0</v>
      </c>
      <c r="X486">
        <f t="shared" si="37"/>
        <v>0</v>
      </c>
      <c r="Y486" s="189">
        <f t="shared" si="38"/>
        <v>7481.5039145597202</v>
      </c>
    </row>
    <row r="487" spans="2:25" x14ac:dyDescent="0.25">
      <c r="B487" s="141"/>
      <c r="C487">
        <v>448</v>
      </c>
      <c r="D487" s="56">
        <v>8545.1992819153711</v>
      </c>
      <c r="E487" s="56">
        <v>-2490.5510407093416</v>
      </c>
      <c r="F487"/>
      <c r="G487"/>
      <c r="H487"/>
      <c r="I487"/>
      <c r="J487"/>
      <c r="K487"/>
      <c r="L487" s="91"/>
      <c r="N487" s="90">
        <v>3081</v>
      </c>
      <c r="O487" t="str">
        <f>_xlfn.XLOOKUP(N487,'Lease data'!$B$7:$B$616,'Lease data'!$E$7:$E$616)</f>
        <v>Y</v>
      </c>
      <c r="P487" t="str">
        <f>_xlfn.XLOOKUP(N487,'Lease data'!$B$7:$B$616,'Lease data'!$F$7:$F$616)</f>
        <v>N/A</v>
      </c>
      <c r="Q487" t="str">
        <f>_xlfn.XLOOKUP(N487,'Lease data'!$B$7:$B$616,'Lease data'!$K$7:$K$616)</f>
        <v>Medium</v>
      </c>
      <c r="R487" s="189">
        <f>_xlfn.XLOOKUP(N487,'Lease data'!$B$7:$B$616,'Lease data'!$P$7:$P$616)</f>
        <v>11335.114462409052</v>
      </c>
      <c r="T487" s="90">
        <f t="shared" si="39"/>
        <v>0</v>
      </c>
      <c r="U487">
        <f t="shared" si="39"/>
        <v>1</v>
      </c>
      <c r="V487">
        <f t="shared" si="39"/>
        <v>0</v>
      </c>
      <c r="W487">
        <f t="shared" si="39"/>
        <v>0</v>
      </c>
      <c r="X487">
        <f t="shared" si="37"/>
        <v>0</v>
      </c>
      <c r="Y487" s="189">
        <f t="shared" si="38"/>
        <v>11335.114462409052</v>
      </c>
    </row>
    <row r="488" spans="2:25" x14ac:dyDescent="0.25">
      <c r="B488" s="141"/>
      <c r="C488">
        <v>449</v>
      </c>
      <c r="D488" s="56">
        <v>8545.1992819153711</v>
      </c>
      <c r="E488" s="56">
        <v>-2092.783771889216</v>
      </c>
      <c r="F488"/>
      <c r="G488"/>
      <c r="H488"/>
      <c r="I488"/>
      <c r="J488"/>
      <c r="K488"/>
      <c r="L488" s="91"/>
      <c r="N488" s="90">
        <v>3082</v>
      </c>
      <c r="O488" t="str">
        <f>_xlfn.XLOOKUP(N488,'Lease data'!$B$7:$B$616,'Lease data'!$E$7:$E$616)</f>
        <v>Y</v>
      </c>
      <c r="P488" t="str">
        <f>_xlfn.XLOOKUP(N488,'Lease data'!$B$7:$B$616,'Lease data'!$F$7:$F$616)</f>
        <v>N/A</v>
      </c>
      <c r="Q488" t="str">
        <f>_xlfn.XLOOKUP(N488,'Lease data'!$B$7:$B$616,'Lease data'!$K$7:$K$616)</f>
        <v>Low</v>
      </c>
      <c r="R488" s="189">
        <f>_xlfn.XLOOKUP(N488,'Lease data'!$B$7:$B$616,'Lease data'!$P$7:$P$616)</f>
        <v>2948.6163244378795</v>
      </c>
      <c r="T488" s="90">
        <f t="shared" si="39"/>
        <v>1</v>
      </c>
      <c r="U488">
        <f t="shared" si="39"/>
        <v>0</v>
      </c>
      <c r="V488">
        <f t="shared" si="39"/>
        <v>0</v>
      </c>
      <c r="W488">
        <f t="shared" si="39"/>
        <v>0</v>
      </c>
      <c r="X488">
        <f t="shared" si="37"/>
        <v>0</v>
      </c>
      <c r="Y488" s="189">
        <f t="shared" si="38"/>
        <v>2948.6163244378795</v>
      </c>
    </row>
    <row r="489" spans="2:25" x14ac:dyDescent="0.25">
      <c r="B489" s="141"/>
      <c r="C489">
        <v>450</v>
      </c>
      <c r="D489" s="56">
        <v>8545.1992819153711</v>
      </c>
      <c r="E489" s="56">
        <v>144.98544170271816</v>
      </c>
      <c r="F489"/>
      <c r="G489"/>
      <c r="H489"/>
      <c r="I489"/>
      <c r="J489"/>
      <c r="K489"/>
      <c r="L489" s="91"/>
      <c r="N489" s="90">
        <v>3083</v>
      </c>
      <c r="O489" t="str">
        <f>_xlfn.XLOOKUP(N489,'Lease data'!$B$7:$B$616,'Lease data'!$E$7:$E$616)</f>
        <v>Y</v>
      </c>
      <c r="P489" t="str">
        <f>_xlfn.XLOOKUP(N489,'Lease data'!$B$7:$B$616,'Lease data'!$F$7:$F$616)</f>
        <v>N/A</v>
      </c>
      <c r="Q489" t="str">
        <f>_xlfn.XLOOKUP(N489,'Lease data'!$B$7:$B$616,'Lease data'!$K$7:$K$616)</f>
        <v>Low</v>
      </c>
      <c r="R489" s="189">
        <f>_xlfn.XLOOKUP(N489,'Lease data'!$B$7:$B$616,'Lease data'!$P$7:$P$616)</f>
        <v>1273.2982914572863</v>
      </c>
      <c r="T489" s="90">
        <f t="shared" si="39"/>
        <v>1</v>
      </c>
      <c r="U489">
        <f t="shared" si="39"/>
        <v>0</v>
      </c>
      <c r="V489">
        <f t="shared" si="39"/>
        <v>0</v>
      </c>
      <c r="W489">
        <f t="shared" si="39"/>
        <v>0</v>
      </c>
      <c r="X489">
        <f t="shared" si="37"/>
        <v>0</v>
      </c>
      <c r="Y489" s="189">
        <f t="shared" si="38"/>
        <v>1273.2982914572863</v>
      </c>
    </row>
    <row r="490" spans="2:25" x14ac:dyDescent="0.25">
      <c r="B490" s="141"/>
      <c r="C490">
        <v>451</v>
      </c>
      <c r="D490" s="56">
        <v>8545.1992819153711</v>
      </c>
      <c r="E490" s="56">
        <v>-3903.3022969907479</v>
      </c>
      <c r="F490"/>
      <c r="G490"/>
      <c r="H490"/>
      <c r="I490"/>
      <c r="J490"/>
      <c r="K490"/>
      <c r="L490" s="91"/>
      <c r="N490" s="90">
        <v>3085</v>
      </c>
      <c r="O490" t="str">
        <f>_xlfn.XLOOKUP(N490,'Lease data'!$B$7:$B$616,'Lease data'!$E$7:$E$616)</f>
        <v>Y</v>
      </c>
      <c r="P490" t="str">
        <f>_xlfn.XLOOKUP(N490,'Lease data'!$B$7:$B$616,'Lease data'!$F$7:$F$616)</f>
        <v>N</v>
      </c>
      <c r="Q490" t="str">
        <f>_xlfn.XLOOKUP(N490,'Lease data'!$B$7:$B$616,'Lease data'!$K$7:$K$616)</f>
        <v>Medium</v>
      </c>
      <c r="R490" s="189">
        <f>_xlfn.XLOOKUP(N490,'Lease data'!$B$7:$B$616,'Lease data'!$P$7:$P$616)</f>
        <v>14722.134701670644</v>
      </c>
      <c r="T490" s="90">
        <f t="shared" si="39"/>
        <v>0</v>
      </c>
      <c r="U490">
        <f t="shared" si="39"/>
        <v>1</v>
      </c>
      <c r="V490">
        <f t="shared" si="39"/>
        <v>0</v>
      </c>
      <c r="W490">
        <f t="shared" si="39"/>
        <v>0</v>
      </c>
      <c r="X490">
        <f t="shared" si="37"/>
        <v>0</v>
      </c>
      <c r="Y490" s="189">
        <f t="shared" si="38"/>
        <v>14722.134701670644</v>
      </c>
    </row>
    <row r="491" spans="2:25" x14ac:dyDescent="0.25">
      <c r="B491" s="141"/>
      <c r="C491">
        <v>452</v>
      </c>
      <c r="D491" s="56">
        <v>8545.1992819153711</v>
      </c>
      <c r="E491" s="56">
        <v>-7781.1603371917527</v>
      </c>
      <c r="F491"/>
      <c r="G491"/>
      <c r="H491"/>
      <c r="I491"/>
      <c r="J491"/>
      <c r="K491"/>
      <c r="L491" s="91"/>
      <c r="N491" s="90">
        <v>3088</v>
      </c>
      <c r="O491" t="str">
        <f>_xlfn.XLOOKUP(N491,'Lease data'!$B$7:$B$616,'Lease data'!$E$7:$E$616)</f>
        <v>Y</v>
      </c>
      <c r="P491" t="str">
        <f>_xlfn.XLOOKUP(N491,'Lease data'!$B$7:$B$616,'Lease data'!$F$7:$F$616)</f>
        <v>N/A</v>
      </c>
      <c r="Q491" t="str">
        <f>_xlfn.XLOOKUP(N491,'Lease data'!$B$7:$B$616,'Lease data'!$K$7:$K$616)</f>
        <v>Medium</v>
      </c>
      <c r="R491" s="189">
        <f>_xlfn.XLOOKUP(N491,'Lease data'!$B$7:$B$616,'Lease data'!$P$7:$P$616)</f>
        <v>10487.121551874454</v>
      </c>
      <c r="T491" s="90">
        <f t="shared" si="39"/>
        <v>0</v>
      </c>
      <c r="U491">
        <f t="shared" si="39"/>
        <v>1</v>
      </c>
      <c r="V491">
        <f t="shared" si="39"/>
        <v>0</v>
      </c>
      <c r="W491">
        <f t="shared" si="39"/>
        <v>0</v>
      </c>
      <c r="X491">
        <f t="shared" si="37"/>
        <v>0</v>
      </c>
      <c r="Y491" s="189">
        <f t="shared" si="38"/>
        <v>10487.121551874454</v>
      </c>
    </row>
    <row r="492" spans="2:25" x14ac:dyDescent="0.25">
      <c r="B492" s="141"/>
      <c r="C492">
        <v>453</v>
      </c>
      <c r="D492" s="56">
        <v>8545.1992819153711</v>
      </c>
      <c r="E492" s="56">
        <v>4735.3356432094188</v>
      </c>
      <c r="F492"/>
      <c r="G492"/>
      <c r="H492"/>
      <c r="I492"/>
      <c r="J492"/>
      <c r="K492"/>
      <c r="L492" s="91"/>
      <c r="N492" s="90">
        <v>3089</v>
      </c>
      <c r="O492" t="str">
        <f>_xlfn.XLOOKUP(N492,'Lease data'!$B$7:$B$616,'Lease data'!$E$7:$E$616)</f>
        <v>Y</v>
      </c>
      <c r="P492" t="str">
        <f>_xlfn.XLOOKUP(N492,'Lease data'!$B$7:$B$616,'Lease data'!$F$7:$F$616)</f>
        <v>N/A</v>
      </c>
      <c r="Q492" t="str">
        <f>_xlfn.XLOOKUP(N492,'Lease data'!$B$7:$B$616,'Lease data'!$K$7:$K$616)</f>
        <v>Low</v>
      </c>
      <c r="R492" s="189">
        <f>_xlfn.XLOOKUP(N492,'Lease data'!$B$7:$B$616,'Lease data'!$P$7:$P$616)</f>
        <v>11131.770412287791</v>
      </c>
      <c r="T492" s="90">
        <f t="shared" si="39"/>
        <v>1</v>
      </c>
      <c r="U492">
        <f t="shared" si="39"/>
        <v>0</v>
      </c>
      <c r="V492">
        <f t="shared" si="39"/>
        <v>0</v>
      </c>
      <c r="W492">
        <f t="shared" si="39"/>
        <v>0</v>
      </c>
      <c r="X492">
        <f t="shared" si="37"/>
        <v>0</v>
      </c>
      <c r="Y492" s="189">
        <f t="shared" si="38"/>
        <v>11131.770412287791</v>
      </c>
    </row>
    <row r="493" spans="2:25" x14ac:dyDescent="0.25">
      <c r="B493" s="141"/>
      <c r="C493">
        <v>454</v>
      </c>
      <c r="D493" s="56">
        <v>8545.1992819153711</v>
      </c>
      <c r="E493" s="56">
        <v>1465.7962404726877</v>
      </c>
      <c r="F493"/>
      <c r="G493"/>
      <c r="H493"/>
      <c r="I493"/>
      <c r="J493"/>
      <c r="K493"/>
      <c r="L493" s="91"/>
      <c r="N493" s="90">
        <v>3090</v>
      </c>
      <c r="O493" t="str">
        <f>_xlfn.XLOOKUP(N493,'Lease data'!$B$7:$B$616,'Lease data'!$E$7:$E$616)</f>
        <v>Y</v>
      </c>
      <c r="P493" t="str">
        <f>_xlfn.XLOOKUP(N493,'Lease data'!$B$7:$B$616,'Lease data'!$F$7:$F$616)</f>
        <v>N/A</v>
      </c>
      <c r="Q493" t="str">
        <f>_xlfn.XLOOKUP(N493,'Lease data'!$B$7:$B$616,'Lease data'!$K$7:$K$616)</f>
        <v>Low</v>
      </c>
      <c r="R493" s="189">
        <f>_xlfn.XLOOKUP(N493,'Lease data'!$B$7:$B$616,'Lease data'!$P$7:$P$616)</f>
        <v>12100.528561464689</v>
      </c>
      <c r="T493" s="90">
        <f t="shared" si="39"/>
        <v>1</v>
      </c>
      <c r="U493">
        <f t="shared" si="39"/>
        <v>0</v>
      </c>
      <c r="V493">
        <f t="shared" si="39"/>
        <v>0</v>
      </c>
      <c r="W493">
        <f t="shared" si="39"/>
        <v>0</v>
      </c>
      <c r="X493">
        <f t="shared" si="37"/>
        <v>0</v>
      </c>
      <c r="Y493" s="189">
        <f t="shared" si="38"/>
        <v>12100.528561464689</v>
      </c>
    </row>
    <row r="494" spans="2:25" x14ac:dyDescent="0.25">
      <c r="B494" s="141"/>
      <c r="C494">
        <v>455</v>
      </c>
      <c r="D494" s="56">
        <v>8545.1992819153711</v>
      </c>
      <c r="E494" s="56">
        <v>-7590.2255633224067</v>
      </c>
      <c r="F494"/>
      <c r="G494"/>
      <c r="H494"/>
      <c r="I494"/>
      <c r="J494"/>
      <c r="K494"/>
      <c r="L494" s="91"/>
      <c r="N494" s="90">
        <v>3091</v>
      </c>
      <c r="O494" t="str">
        <f>_xlfn.XLOOKUP(N494,'Lease data'!$B$7:$B$616,'Lease data'!$E$7:$E$616)</f>
        <v>Y</v>
      </c>
      <c r="P494" t="str">
        <f>_xlfn.XLOOKUP(N494,'Lease data'!$B$7:$B$616,'Lease data'!$F$7:$F$616)</f>
        <v>N/A</v>
      </c>
      <c r="Q494" t="str">
        <f>_xlfn.XLOOKUP(N494,'Lease data'!$B$7:$B$616,'Lease data'!$K$7:$K$616)</f>
        <v>Medium</v>
      </c>
      <c r="R494" s="189">
        <f>_xlfn.XLOOKUP(N494,'Lease data'!$B$7:$B$616,'Lease data'!$P$7:$P$616)</f>
        <v>12675.155316780822</v>
      </c>
      <c r="T494" s="90">
        <f t="shared" ref="T494:W513" si="40">IF($Q494=T$13,1,0)</f>
        <v>0</v>
      </c>
      <c r="U494">
        <f t="shared" si="40"/>
        <v>1</v>
      </c>
      <c r="V494">
        <f t="shared" si="40"/>
        <v>0</v>
      </c>
      <c r="W494">
        <f t="shared" si="40"/>
        <v>0</v>
      </c>
      <c r="X494">
        <f t="shared" si="37"/>
        <v>0</v>
      </c>
      <c r="Y494" s="189">
        <f t="shared" si="38"/>
        <v>12675.155316780822</v>
      </c>
    </row>
    <row r="495" spans="2:25" x14ac:dyDescent="0.25">
      <c r="B495" s="141"/>
      <c r="C495">
        <v>456</v>
      </c>
      <c r="D495" s="56">
        <v>40160.632819127772</v>
      </c>
      <c r="E495" s="56">
        <v>-25160.632819127772</v>
      </c>
      <c r="F495"/>
      <c r="G495"/>
      <c r="H495"/>
      <c r="I495"/>
      <c r="J495"/>
      <c r="K495"/>
      <c r="L495" s="91"/>
      <c r="N495" s="90">
        <v>3092</v>
      </c>
      <c r="O495" t="str">
        <f>_xlfn.XLOOKUP(N495,'Lease data'!$B$7:$B$616,'Lease data'!$E$7:$E$616)</f>
        <v>Y</v>
      </c>
      <c r="P495" t="str">
        <f>_xlfn.XLOOKUP(N495,'Lease data'!$B$7:$B$616,'Lease data'!$F$7:$F$616)</f>
        <v>N/A</v>
      </c>
      <c r="Q495" t="str">
        <f>_xlfn.XLOOKUP(N495,'Lease data'!$B$7:$B$616,'Lease data'!$K$7:$K$616)</f>
        <v>Low</v>
      </c>
      <c r="R495" s="189">
        <f>_xlfn.XLOOKUP(N495,'Lease data'!$B$7:$B$616,'Lease data'!$P$7:$P$616)</f>
        <v>11617.845119532274</v>
      </c>
      <c r="T495" s="90">
        <f t="shared" si="40"/>
        <v>1</v>
      </c>
      <c r="U495">
        <f t="shared" si="40"/>
        <v>0</v>
      </c>
      <c r="V495">
        <f t="shared" si="40"/>
        <v>0</v>
      </c>
      <c r="W495">
        <f t="shared" si="40"/>
        <v>0</v>
      </c>
      <c r="X495">
        <f t="shared" si="37"/>
        <v>0</v>
      </c>
      <c r="Y495" s="189">
        <f t="shared" si="38"/>
        <v>11617.845119532274</v>
      </c>
    </row>
    <row r="496" spans="2:25" x14ac:dyDescent="0.25">
      <c r="B496" s="141"/>
      <c r="C496">
        <v>457</v>
      </c>
      <c r="D496" s="56">
        <v>36339.65836985498</v>
      </c>
      <c r="E496" s="56">
        <v>-19499.269329252351</v>
      </c>
      <c r="F496"/>
      <c r="G496"/>
      <c r="H496"/>
      <c r="I496"/>
      <c r="J496"/>
      <c r="K496"/>
      <c r="L496" s="91"/>
      <c r="N496" s="90">
        <v>3096</v>
      </c>
      <c r="O496" t="str">
        <f>_xlfn.XLOOKUP(N496,'Lease data'!$B$7:$B$616,'Lease data'!$E$7:$E$616)</f>
        <v>Y</v>
      </c>
      <c r="P496" t="str">
        <f>_xlfn.XLOOKUP(N496,'Lease data'!$B$7:$B$616,'Lease data'!$F$7:$F$616)</f>
        <v>N/A</v>
      </c>
      <c r="Q496" t="str">
        <f>_xlfn.XLOOKUP(N496,'Lease data'!$B$7:$B$616,'Lease data'!$K$7:$K$616)</f>
        <v>Medium</v>
      </c>
      <c r="R496" s="189">
        <f>_xlfn.XLOOKUP(N496,'Lease data'!$B$7:$B$616,'Lease data'!$P$7:$P$616)</f>
        <v>34902.3403510274</v>
      </c>
      <c r="T496" s="90">
        <f t="shared" si="40"/>
        <v>0</v>
      </c>
      <c r="U496">
        <f t="shared" si="40"/>
        <v>1</v>
      </c>
      <c r="V496">
        <f t="shared" si="40"/>
        <v>0</v>
      </c>
      <c r="W496">
        <f t="shared" si="40"/>
        <v>0</v>
      </c>
      <c r="X496">
        <f t="shared" si="37"/>
        <v>0</v>
      </c>
      <c r="Y496" s="189">
        <f t="shared" si="38"/>
        <v>34902.3403510274</v>
      </c>
    </row>
    <row r="497" spans="2:25" x14ac:dyDescent="0.25">
      <c r="B497" s="141"/>
      <c r="C497">
        <v>458</v>
      </c>
      <c r="D497" s="56">
        <v>36339.65836985498</v>
      </c>
      <c r="E497" s="56">
        <v>-18330.218369854982</v>
      </c>
      <c r="F497"/>
      <c r="G497"/>
      <c r="H497"/>
      <c r="I497"/>
      <c r="J497"/>
      <c r="K497"/>
      <c r="L497" s="91"/>
      <c r="N497" s="90">
        <v>3097</v>
      </c>
      <c r="O497" t="str">
        <f>_xlfn.XLOOKUP(N497,'Lease data'!$B$7:$B$616,'Lease data'!$E$7:$E$616)</f>
        <v>Y</v>
      </c>
      <c r="P497" t="str">
        <f>_xlfn.XLOOKUP(N497,'Lease data'!$B$7:$B$616,'Lease data'!$F$7:$F$616)</f>
        <v>N/A</v>
      </c>
      <c r="Q497" t="str">
        <f>_xlfn.XLOOKUP(N497,'Lease data'!$B$7:$B$616,'Lease data'!$K$7:$K$616)</f>
        <v>Medium</v>
      </c>
      <c r="R497" s="189">
        <f>_xlfn.XLOOKUP(N497,'Lease data'!$B$7:$B$616,'Lease data'!$P$7:$P$616)</f>
        <v>14174.819547738693</v>
      </c>
      <c r="T497" s="90">
        <f t="shared" si="40"/>
        <v>0</v>
      </c>
      <c r="U497">
        <f t="shared" si="40"/>
        <v>1</v>
      </c>
      <c r="V497">
        <f t="shared" si="40"/>
        <v>0</v>
      </c>
      <c r="W497">
        <f t="shared" si="40"/>
        <v>0</v>
      </c>
      <c r="X497">
        <f t="shared" si="37"/>
        <v>0</v>
      </c>
      <c r="Y497" s="189">
        <f t="shared" si="38"/>
        <v>14174.819547738693</v>
      </c>
    </row>
    <row r="498" spans="2:25" x14ac:dyDescent="0.25">
      <c r="B498" s="141"/>
      <c r="C498">
        <v>459</v>
      </c>
      <c r="D498" s="56">
        <v>40160.632819127772</v>
      </c>
      <c r="E498" s="56">
        <v>5387.2407846908391</v>
      </c>
      <c r="F498"/>
      <c r="G498"/>
      <c r="H498"/>
      <c r="I498"/>
      <c r="J498"/>
      <c r="K498"/>
      <c r="L498" s="91"/>
      <c r="N498" s="90">
        <v>3098</v>
      </c>
      <c r="O498" t="str">
        <f>_xlfn.XLOOKUP(N498,'Lease data'!$B$7:$B$616,'Lease data'!$E$7:$E$616)</f>
        <v>Y</v>
      </c>
      <c r="P498" t="str">
        <f>_xlfn.XLOOKUP(N498,'Lease data'!$B$7:$B$616,'Lease data'!$F$7:$F$616)</f>
        <v>N/A</v>
      </c>
      <c r="Q498" t="str">
        <f>_xlfn.XLOOKUP(N498,'Lease data'!$B$7:$B$616,'Lease data'!$K$7:$K$616)</f>
        <v>Low</v>
      </c>
      <c r="R498" s="189">
        <f>_xlfn.XLOOKUP(N498,'Lease data'!$B$7:$B$616,'Lease data'!$P$7:$P$616)</f>
        <v>10502.104958881579</v>
      </c>
      <c r="T498" s="90">
        <f t="shared" si="40"/>
        <v>1</v>
      </c>
      <c r="U498">
        <f t="shared" si="40"/>
        <v>0</v>
      </c>
      <c r="V498">
        <f t="shared" si="40"/>
        <v>0</v>
      </c>
      <c r="W498">
        <f t="shared" si="40"/>
        <v>0</v>
      </c>
      <c r="X498">
        <f t="shared" si="37"/>
        <v>0</v>
      </c>
      <c r="Y498" s="189">
        <f t="shared" si="38"/>
        <v>10502.104958881579</v>
      </c>
    </row>
    <row r="499" spans="2:25" x14ac:dyDescent="0.25">
      <c r="B499" s="141"/>
      <c r="C499">
        <v>460</v>
      </c>
      <c r="D499" s="56">
        <v>40160.632819127772</v>
      </c>
      <c r="E499" s="56">
        <v>9500.4459951703902</v>
      </c>
      <c r="F499"/>
      <c r="G499"/>
      <c r="H499"/>
      <c r="I499"/>
      <c r="J499"/>
      <c r="K499"/>
      <c r="L499" s="91"/>
      <c r="N499" s="90">
        <v>3099</v>
      </c>
      <c r="O499" t="str">
        <f>_xlfn.XLOOKUP(N499,'Lease data'!$B$7:$B$616,'Lease data'!$E$7:$E$616)</f>
        <v>Y</v>
      </c>
      <c r="P499" t="str">
        <f>_xlfn.XLOOKUP(N499,'Lease data'!$B$7:$B$616,'Lease data'!$F$7:$F$616)</f>
        <v>Y</v>
      </c>
      <c r="Q499" t="str">
        <f>_xlfn.XLOOKUP(N499,'Lease data'!$B$7:$B$616,'Lease data'!$K$7:$K$616)</f>
        <v>Low</v>
      </c>
      <c r="R499" s="189">
        <f>_xlfn.XLOOKUP(N499,'Lease data'!$B$7:$B$616,'Lease data'!$P$7:$P$616)</f>
        <v>9459.2590582191788</v>
      </c>
      <c r="T499" s="90">
        <f t="shared" si="40"/>
        <v>1</v>
      </c>
      <c r="U499">
        <f t="shared" si="40"/>
        <v>0</v>
      </c>
      <c r="V499">
        <f t="shared" si="40"/>
        <v>0</v>
      </c>
      <c r="W499">
        <f t="shared" si="40"/>
        <v>0</v>
      </c>
      <c r="X499">
        <f t="shared" si="37"/>
        <v>1</v>
      </c>
      <c r="Y499" s="189">
        <f t="shared" si="38"/>
        <v>9459.2590582191788</v>
      </c>
    </row>
    <row r="500" spans="2:25" x14ac:dyDescent="0.25">
      <c r="B500" s="141"/>
      <c r="C500">
        <v>461</v>
      </c>
      <c r="D500" s="56">
        <v>40160.632819127772</v>
      </c>
      <c r="E500" s="56">
        <v>-4464.7717958332651</v>
      </c>
      <c r="F500"/>
      <c r="G500"/>
      <c r="H500"/>
      <c r="I500"/>
      <c r="J500"/>
      <c r="K500"/>
      <c r="L500" s="91"/>
      <c r="N500" s="90">
        <v>3100</v>
      </c>
      <c r="O500" t="str">
        <f>_xlfn.XLOOKUP(N500,'Lease data'!$B$7:$B$616,'Lease data'!$E$7:$E$616)</f>
        <v>Y</v>
      </c>
      <c r="P500" t="str">
        <f>_xlfn.XLOOKUP(N500,'Lease data'!$B$7:$B$616,'Lease data'!$F$7:$F$616)</f>
        <v>N/A</v>
      </c>
      <c r="Q500" t="str">
        <f>_xlfn.XLOOKUP(N500,'Lease data'!$B$7:$B$616,'Lease data'!$K$7:$K$616)</f>
        <v>Low</v>
      </c>
      <c r="R500" s="189">
        <f>_xlfn.XLOOKUP(N500,'Lease data'!$B$7:$B$616,'Lease data'!$P$7:$P$616)</f>
        <v>7808.322075949367</v>
      </c>
      <c r="T500" s="90">
        <f t="shared" si="40"/>
        <v>1</v>
      </c>
      <c r="U500">
        <f t="shared" si="40"/>
        <v>0</v>
      </c>
      <c r="V500">
        <f t="shared" si="40"/>
        <v>0</v>
      </c>
      <c r="W500">
        <f t="shared" si="40"/>
        <v>0</v>
      </c>
      <c r="X500">
        <f t="shared" si="37"/>
        <v>0</v>
      </c>
      <c r="Y500" s="189">
        <f t="shared" si="38"/>
        <v>7808.322075949367</v>
      </c>
    </row>
    <row r="501" spans="2:25" x14ac:dyDescent="0.25">
      <c r="B501" s="141"/>
      <c r="C501">
        <v>462</v>
      </c>
      <c r="D501" s="56">
        <v>36339.65836985498</v>
      </c>
      <c r="E501" s="56">
        <v>181.81840219160222</v>
      </c>
      <c r="F501"/>
      <c r="G501"/>
      <c r="H501"/>
      <c r="I501"/>
      <c r="J501"/>
      <c r="K501"/>
      <c r="L501" s="91"/>
      <c r="N501" s="90">
        <v>3101</v>
      </c>
      <c r="O501" t="str">
        <f>_xlfn.XLOOKUP(N501,'Lease data'!$B$7:$B$616,'Lease data'!$E$7:$E$616)</f>
        <v>Y</v>
      </c>
      <c r="P501" t="str">
        <f>_xlfn.XLOOKUP(N501,'Lease data'!$B$7:$B$616,'Lease data'!$F$7:$F$616)</f>
        <v>N/A</v>
      </c>
      <c r="Q501" t="str">
        <f>_xlfn.XLOOKUP(N501,'Lease data'!$B$7:$B$616,'Lease data'!$K$7:$K$616)</f>
        <v>Low</v>
      </c>
      <c r="R501" s="189">
        <f>_xlfn.XLOOKUP(N501,'Lease data'!$B$7:$B$616,'Lease data'!$P$7:$P$616)</f>
        <v>9295.0288860759483</v>
      </c>
      <c r="T501" s="90">
        <f t="shared" si="40"/>
        <v>1</v>
      </c>
      <c r="U501">
        <f t="shared" si="40"/>
        <v>0</v>
      </c>
      <c r="V501">
        <f t="shared" si="40"/>
        <v>0</v>
      </c>
      <c r="W501">
        <f t="shared" si="40"/>
        <v>0</v>
      </c>
      <c r="X501">
        <f t="shared" si="37"/>
        <v>0</v>
      </c>
      <c r="Y501" s="189">
        <f t="shared" si="38"/>
        <v>9295.0288860759483</v>
      </c>
    </row>
    <row r="502" spans="2:25" x14ac:dyDescent="0.25">
      <c r="B502" s="141"/>
      <c r="C502">
        <v>463</v>
      </c>
      <c r="D502" s="56">
        <v>36339.65836985498</v>
      </c>
      <c r="E502" s="56">
        <v>-14256.445362695074</v>
      </c>
      <c r="F502"/>
      <c r="G502"/>
      <c r="H502"/>
      <c r="I502"/>
      <c r="J502"/>
      <c r="K502"/>
      <c r="L502" s="91"/>
      <c r="N502" s="90">
        <v>3102</v>
      </c>
      <c r="O502" t="str">
        <f>_xlfn.XLOOKUP(N502,'Lease data'!$B$7:$B$616,'Lease data'!$E$7:$E$616)</f>
        <v>Y</v>
      </c>
      <c r="P502" t="str">
        <f>_xlfn.XLOOKUP(N502,'Lease data'!$B$7:$B$616,'Lease data'!$F$7:$F$616)</f>
        <v>N</v>
      </c>
      <c r="Q502" t="str">
        <f>_xlfn.XLOOKUP(N502,'Lease data'!$B$7:$B$616,'Lease data'!$K$7:$K$616)</f>
        <v>Low</v>
      </c>
      <c r="R502" s="189">
        <f>_xlfn.XLOOKUP(N502,'Lease data'!$B$7:$B$616,'Lease data'!$P$7:$P$616)</f>
        <v>4802.4478035730917</v>
      </c>
      <c r="T502" s="90">
        <f t="shared" si="40"/>
        <v>1</v>
      </c>
      <c r="U502">
        <f t="shared" si="40"/>
        <v>0</v>
      </c>
      <c r="V502">
        <f t="shared" si="40"/>
        <v>0</v>
      </c>
      <c r="W502">
        <f t="shared" si="40"/>
        <v>0</v>
      </c>
      <c r="X502">
        <f t="shared" si="37"/>
        <v>0</v>
      </c>
      <c r="Y502" s="189">
        <f t="shared" si="38"/>
        <v>4802.4478035730917</v>
      </c>
    </row>
    <row r="503" spans="2:25" x14ac:dyDescent="0.25">
      <c r="B503" s="141"/>
      <c r="C503">
        <v>464</v>
      </c>
      <c r="D503" s="56">
        <v>36339.65836985498</v>
      </c>
      <c r="E503" s="56">
        <v>-24719.405205298019</v>
      </c>
      <c r="F503"/>
      <c r="G503"/>
      <c r="H503"/>
      <c r="I503"/>
      <c r="J503"/>
      <c r="K503"/>
      <c r="L503" s="91"/>
      <c r="N503" s="90">
        <v>3103</v>
      </c>
      <c r="O503" t="str">
        <f>_xlfn.XLOOKUP(N503,'Lease data'!$B$7:$B$616,'Lease data'!$E$7:$E$616)</f>
        <v>Y</v>
      </c>
      <c r="P503" t="str">
        <f>_xlfn.XLOOKUP(N503,'Lease data'!$B$7:$B$616,'Lease data'!$F$7:$F$616)</f>
        <v>N/A</v>
      </c>
      <c r="Q503" t="str">
        <f>_xlfn.XLOOKUP(N503,'Lease data'!$B$7:$B$616,'Lease data'!$K$7:$K$616)</f>
        <v>Low</v>
      </c>
      <c r="R503" s="189">
        <f>_xlfn.XLOOKUP(N503,'Lease data'!$B$7:$B$616,'Lease data'!$P$7:$P$616)</f>
        <v>3653.4785427135675</v>
      </c>
      <c r="T503" s="90">
        <f t="shared" si="40"/>
        <v>1</v>
      </c>
      <c r="U503">
        <f t="shared" si="40"/>
        <v>0</v>
      </c>
      <c r="V503">
        <f t="shared" si="40"/>
        <v>0</v>
      </c>
      <c r="W503">
        <f t="shared" si="40"/>
        <v>0</v>
      </c>
      <c r="X503">
        <f t="shared" si="37"/>
        <v>0</v>
      </c>
      <c r="Y503" s="189">
        <f t="shared" si="38"/>
        <v>3653.4785427135675</v>
      </c>
    </row>
    <row r="504" spans="2:25" x14ac:dyDescent="0.25">
      <c r="B504" s="141"/>
      <c r="C504">
        <v>465</v>
      </c>
      <c r="D504" s="56">
        <v>40160.632819127772</v>
      </c>
      <c r="E504" s="56">
        <v>-8025.7026892576469</v>
      </c>
      <c r="F504"/>
      <c r="G504"/>
      <c r="H504"/>
      <c r="I504"/>
      <c r="J504"/>
      <c r="K504"/>
      <c r="L504" s="91"/>
      <c r="N504" s="90">
        <v>3104</v>
      </c>
      <c r="O504" t="str">
        <f>_xlfn.XLOOKUP(N504,'Lease data'!$B$7:$B$616,'Lease data'!$E$7:$E$616)</f>
        <v>Y</v>
      </c>
      <c r="P504" t="str">
        <f>_xlfn.XLOOKUP(N504,'Lease data'!$B$7:$B$616,'Lease data'!$F$7:$F$616)</f>
        <v>Y</v>
      </c>
      <c r="Q504" t="str">
        <f>_xlfn.XLOOKUP(N504,'Lease data'!$B$7:$B$616,'Lease data'!$K$7:$K$616)</f>
        <v>Sydney</v>
      </c>
      <c r="R504" s="189">
        <f>_xlfn.XLOOKUP(N504,'Lease data'!$B$7:$B$616,'Lease data'!$P$7:$P$616)</f>
        <v>22815.499574598347</v>
      </c>
      <c r="T504" s="90">
        <f t="shared" si="40"/>
        <v>0</v>
      </c>
      <c r="U504">
        <f t="shared" si="40"/>
        <v>0</v>
      </c>
      <c r="V504">
        <f t="shared" si="40"/>
        <v>0</v>
      </c>
      <c r="W504">
        <f t="shared" si="40"/>
        <v>1</v>
      </c>
      <c r="X504">
        <f t="shared" si="37"/>
        <v>1</v>
      </c>
      <c r="Y504" s="189">
        <f t="shared" si="38"/>
        <v>22815.499574598347</v>
      </c>
    </row>
    <row r="505" spans="2:25" x14ac:dyDescent="0.25">
      <c r="B505" s="141"/>
      <c r="C505">
        <v>466</v>
      </c>
      <c r="D505" s="56">
        <v>40160.632819127772</v>
      </c>
      <c r="E505" s="56">
        <v>16267.333485956973</v>
      </c>
      <c r="F505"/>
      <c r="G505"/>
      <c r="H505"/>
      <c r="I505"/>
      <c r="J505"/>
      <c r="K505"/>
      <c r="L505" s="91"/>
      <c r="N505" s="90">
        <v>3108</v>
      </c>
      <c r="O505" t="str">
        <f>_xlfn.XLOOKUP(N505,'Lease data'!$B$7:$B$616,'Lease data'!$E$7:$E$616)</f>
        <v>Y</v>
      </c>
      <c r="P505" t="str">
        <f>_xlfn.XLOOKUP(N505,'Lease data'!$B$7:$B$616,'Lease data'!$F$7:$F$616)</f>
        <v>Y</v>
      </c>
      <c r="Q505" t="str">
        <f>_xlfn.XLOOKUP(N505,'Lease data'!$B$7:$B$616,'Lease data'!$K$7:$K$616)</f>
        <v>Sydney</v>
      </c>
      <c r="R505" s="189">
        <f>_xlfn.XLOOKUP(N505,'Lease data'!$B$7:$B$616,'Lease data'!$P$7:$P$616)</f>
        <v>42979.895445205482</v>
      </c>
      <c r="T505" s="90">
        <f t="shared" si="40"/>
        <v>0</v>
      </c>
      <c r="U505">
        <f t="shared" si="40"/>
        <v>0</v>
      </c>
      <c r="V505">
        <f t="shared" si="40"/>
        <v>0</v>
      </c>
      <c r="W505">
        <f t="shared" si="40"/>
        <v>1</v>
      </c>
      <c r="X505">
        <f t="shared" si="37"/>
        <v>1</v>
      </c>
      <c r="Y505" s="189">
        <f t="shared" si="38"/>
        <v>42979.895445205482</v>
      </c>
    </row>
    <row r="506" spans="2:25" x14ac:dyDescent="0.25">
      <c r="B506" s="141"/>
      <c r="C506">
        <v>467</v>
      </c>
      <c r="D506" s="56">
        <v>40160.632819127772</v>
      </c>
      <c r="E506" s="56">
        <v>2967.1355452790012</v>
      </c>
      <c r="F506"/>
      <c r="G506"/>
      <c r="H506"/>
      <c r="I506"/>
      <c r="J506"/>
      <c r="K506"/>
      <c r="L506" s="91"/>
      <c r="N506" s="90">
        <v>3109</v>
      </c>
      <c r="O506" t="str">
        <f>_xlfn.XLOOKUP(N506,'Lease data'!$B$7:$B$616,'Lease data'!$E$7:$E$616)</f>
        <v>Y</v>
      </c>
      <c r="P506" t="str">
        <f>_xlfn.XLOOKUP(N506,'Lease data'!$B$7:$B$616,'Lease data'!$F$7:$F$616)</f>
        <v>Y</v>
      </c>
      <c r="Q506" t="str">
        <f>_xlfn.XLOOKUP(N506,'Lease data'!$B$7:$B$616,'Lease data'!$K$7:$K$616)</f>
        <v>Sydney</v>
      </c>
      <c r="R506" s="189">
        <f>_xlfn.XLOOKUP(N506,'Lease data'!$B$7:$B$616,'Lease data'!$P$7:$P$616)</f>
        <v>27066.47595327807</v>
      </c>
      <c r="T506" s="90">
        <f t="shared" si="40"/>
        <v>0</v>
      </c>
      <c r="U506">
        <f t="shared" si="40"/>
        <v>0</v>
      </c>
      <c r="V506">
        <f t="shared" si="40"/>
        <v>0</v>
      </c>
      <c r="W506">
        <f t="shared" si="40"/>
        <v>1</v>
      </c>
      <c r="X506">
        <f t="shared" si="37"/>
        <v>1</v>
      </c>
      <c r="Y506" s="189">
        <f t="shared" si="38"/>
        <v>27066.47595327807</v>
      </c>
    </row>
    <row r="507" spans="2:25" x14ac:dyDescent="0.25">
      <c r="B507" s="141"/>
      <c r="C507">
        <v>468</v>
      </c>
      <c r="D507" s="56">
        <v>17011.93950967709</v>
      </c>
      <c r="E507" s="56">
        <v>18680.500188815371</v>
      </c>
      <c r="F507"/>
      <c r="G507"/>
      <c r="H507"/>
      <c r="I507"/>
      <c r="J507"/>
      <c r="K507"/>
      <c r="L507" s="91"/>
      <c r="N507" s="90">
        <v>3110</v>
      </c>
      <c r="O507" t="str">
        <f>_xlfn.XLOOKUP(N507,'Lease data'!$B$7:$B$616,'Lease data'!$E$7:$E$616)</f>
        <v>Y</v>
      </c>
      <c r="P507" t="str">
        <f>_xlfn.XLOOKUP(N507,'Lease data'!$B$7:$B$616,'Lease data'!$F$7:$F$616)</f>
        <v>Y</v>
      </c>
      <c r="Q507" t="str">
        <f>_xlfn.XLOOKUP(N507,'Lease data'!$B$7:$B$616,'Lease data'!$K$7:$K$616)</f>
        <v>Sydney</v>
      </c>
      <c r="R507" s="189">
        <f>_xlfn.XLOOKUP(N507,'Lease data'!$B$7:$B$616,'Lease data'!$P$7:$P$616)</f>
        <v>57304.361495553749</v>
      </c>
      <c r="T507" s="90">
        <f t="shared" si="40"/>
        <v>0</v>
      </c>
      <c r="U507">
        <f t="shared" si="40"/>
        <v>0</v>
      </c>
      <c r="V507">
        <f t="shared" si="40"/>
        <v>0</v>
      </c>
      <c r="W507">
        <f t="shared" si="40"/>
        <v>1</v>
      </c>
      <c r="X507">
        <f t="shared" si="37"/>
        <v>1</v>
      </c>
      <c r="Y507" s="189">
        <f t="shared" si="38"/>
        <v>57304.361495553749</v>
      </c>
    </row>
    <row r="508" spans="2:25" x14ac:dyDescent="0.25">
      <c r="B508" s="141"/>
      <c r="C508">
        <v>469</v>
      </c>
      <c r="D508" s="56">
        <v>17011.93950967709</v>
      </c>
      <c r="E508" s="56">
        <v>-1329.1231367957353</v>
      </c>
      <c r="F508"/>
      <c r="G508"/>
      <c r="H508"/>
      <c r="I508"/>
      <c r="J508"/>
      <c r="K508"/>
      <c r="L508" s="91"/>
      <c r="N508" s="90">
        <v>3112</v>
      </c>
      <c r="O508" t="str">
        <f>_xlfn.XLOOKUP(N508,'Lease data'!$B$7:$B$616,'Lease data'!$E$7:$E$616)</f>
        <v>Y</v>
      </c>
      <c r="P508" t="str">
        <f>_xlfn.XLOOKUP(N508,'Lease data'!$B$7:$B$616,'Lease data'!$F$7:$F$616)</f>
        <v>Y</v>
      </c>
      <c r="Q508" t="str">
        <f>_xlfn.XLOOKUP(N508,'Lease data'!$B$7:$B$616,'Lease data'!$K$7:$K$616)</f>
        <v>Sydney</v>
      </c>
      <c r="R508" s="189">
        <f>_xlfn.XLOOKUP(N508,'Lease data'!$B$7:$B$616,'Lease data'!$P$7:$P$616)</f>
        <v>17619.560708364734</v>
      </c>
      <c r="T508" s="90">
        <f t="shared" si="40"/>
        <v>0</v>
      </c>
      <c r="U508">
        <f t="shared" si="40"/>
        <v>0</v>
      </c>
      <c r="V508">
        <f t="shared" si="40"/>
        <v>0</v>
      </c>
      <c r="W508">
        <f t="shared" si="40"/>
        <v>1</v>
      </c>
      <c r="X508">
        <f t="shared" si="37"/>
        <v>1</v>
      </c>
      <c r="Y508" s="189">
        <f t="shared" si="38"/>
        <v>17619.560708364734</v>
      </c>
    </row>
    <row r="509" spans="2:25" x14ac:dyDescent="0.25">
      <c r="B509" s="141"/>
      <c r="C509">
        <v>470</v>
      </c>
      <c r="D509" s="56">
        <v>8545.1992819153711</v>
      </c>
      <c r="E509" s="56">
        <v>4982.9388367286956</v>
      </c>
      <c r="F509"/>
      <c r="G509"/>
      <c r="H509"/>
      <c r="I509"/>
      <c r="J509"/>
      <c r="K509"/>
      <c r="L509" s="91"/>
      <c r="N509" s="90">
        <v>3113</v>
      </c>
      <c r="O509" t="str">
        <f>_xlfn.XLOOKUP(N509,'Lease data'!$B$7:$B$616,'Lease data'!$E$7:$E$616)</f>
        <v>Y</v>
      </c>
      <c r="P509" t="str">
        <f>_xlfn.XLOOKUP(N509,'Lease data'!$B$7:$B$616,'Lease data'!$F$7:$F$616)</f>
        <v>Y</v>
      </c>
      <c r="Q509" t="str">
        <f>_xlfn.XLOOKUP(N509,'Lease data'!$B$7:$B$616,'Lease data'!$K$7:$K$616)</f>
        <v>Sydney</v>
      </c>
      <c r="R509" s="189">
        <f>_xlfn.XLOOKUP(N509,'Lease data'!$B$7:$B$616,'Lease data'!$P$7:$P$616)</f>
        <v>28125.119248181079</v>
      </c>
      <c r="T509" s="90">
        <f t="shared" si="40"/>
        <v>0</v>
      </c>
      <c r="U509">
        <f t="shared" si="40"/>
        <v>0</v>
      </c>
      <c r="V509">
        <f t="shared" si="40"/>
        <v>0</v>
      </c>
      <c r="W509">
        <f t="shared" si="40"/>
        <v>1</v>
      </c>
      <c r="X509">
        <f t="shared" si="37"/>
        <v>1</v>
      </c>
      <c r="Y509" s="189">
        <f t="shared" si="38"/>
        <v>28125.119248181079</v>
      </c>
    </row>
    <row r="510" spans="2:25" x14ac:dyDescent="0.25">
      <c r="B510" s="141"/>
      <c r="C510">
        <v>471</v>
      </c>
      <c r="D510" s="56">
        <v>17011.93950967709</v>
      </c>
      <c r="E510" s="56">
        <v>-5985.7094126681986</v>
      </c>
      <c r="F510"/>
      <c r="G510"/>
      <c r="H510"/>
      <c r="I510"/>
      <c r="J510"/>
      <c r="K510"/>
      <c r="L510" s="91"/>
      <c r="N510" s="90">
        <v>3114</v>
      </c>
      <c r="O510" t="str">
        <f>_xlfn.XLOOKUP(N510,'Lease data'!$B$7:$B$616,'Lease data'!$E$7:$E$616)</f>
        <v>Y</v>
      </c>
      <c r="P510" t="str">
        <f>_xlfn.XLOOKUP(N510,'Lease data'!$B$7:$B$616,'Lease data'!$F$7:$F$616)</f>
        <v>Y</v>
      </c>
      <c r="Q510" t="str">
        <f>_xlfn.XLOOKUP(N510,'Lease data'!$B$7:$B$616,'Lease data'!$K$7:$K$616)</f>
        <v>Sydney</v>
      </c>
      <c r="R510" s="189">
        <f>_xlfn.XLOOKUP(N510,'Lease data'!$B$7:$B$616,'Lease data'!$P$7:$P$616)</f>
        <v>50119.226701697648</v>
      </c>
      <c r="T510" s="90">
        <f t="shared" si="40"/>
        <v>0</v>
      </c>
      <c r="U510">
        <f t="shared" si="40"/>
        <v>0</v>
      </c>
      <c r="V510">
        <f t="shared" si="40"/>
        <v>0</v>
      </c>
      <c r="W510">
        <f t="shared" si="40"/>
        <v>1</v>
      </c>
      <c r="X510">
        <f t="shared" si="37"/>
        <v>1</v>
      </c>
      <c r="Y510" s="189">
        <f t="shared" si="38"/>
        <v>50119.226701697648</v>
      </c>
    </row>
    <row r="511" spans="2:25" x14ac:dyDescent="0.25">
      <c r="B511" s="141"/>
      <c r="C511">
        <v>472</v>
      </c>
      <c r="D511" s="56">
        <v>17011.93950967709</v>
      </c>
      <c r="E511" s="56">
        <v>794.4003898203955</v>
      </c>
      <c r="F511"/>
      <c r="G511"/>
      <c r="H511"/>
      <c r="I511"/>
      <c r="J511"/>
      <c r="K511"/>
      <c r="L511" s="91"/>
      <c r="N511" s="90">
        <v>3116</v>
      </c>
      <c r="O511" t="str">
        <f>_xlfn.XLOOKUP(N511,'Lease data'!$B$7:$B$616,'Lease data'!$E$7:$E$616)</f>
        <v>Y</v>
      </c>
      <c r="P511" t="str">
        <f>_xlfn.XLOOKUP(N511,'Lease data'!$B$7:$B$616,'Lease data'!$F$7:$F$616)</f>
        <v>N/A</v>
      </c>
      <c r="Q511" t="str">
        <f>_xlfn.XLOOKUP(N511,'Lease data'!$B$7:$B$616,'Lease data'!$K$7:$K$616)</f>
        <v>Low</v>
      </c>
      <c r="R511" s="189">
        <f>_xlfn.XLOOKUP(N511,'Lease data'!$B$7:$B$616,'Lease data'!$P$7:$P$616)</f>
        <v>7380.9362329015594</v>
      </c>
      <c r="T511" s="90">
        <f t="shared" si="40"/>
        <v>1</v>
      </c>
      <c r="U511">
        <f t="shared" si="40"/>
        <v>0</v>
      </c>
      <c r="V511">
        <f t="shared" si="40"/>
        <v>0</v>
      </c>
      <c r="W511">
        <f t="shared" si="40"/>
        <v>0</v>
      </c>
      <c r="X511">
        <f t="shared" si="37"/>
        <v>0</v>
      </c>
      <c r="Y511" s="189">
        <f t="shared" si="38"/>
        <v>7380.9362329015594</v>
      </c>
    </row>
    <row r="512" spans="2:25" x14ac:dyDescent="0.25">
      <c r="B512" s="141"/>
      <c r="C512">
        <v>473</v>
      </c>
      <c r="D512" s="56">
        <v>8545.1992819153711</v>
      </c>
      <c r="E512" s="56">
        <v>-1063.6953673556509</v>
      </c>
      <c r="F512"/>
      <c r="G512"/>
      <c r="H512"/>
      <c r="I512"/>
      <c r="J512"/>
      <c r="K512"/>
      <c r="L512" s="91"/>
      <c r="N512" s="90">
        <v>3117</v>
      </c>
      <c r="O512" t="str">
        <f>_xlfn.XLOOKUP(N512,'Lease data'!$B$7:$B$616,'Lease data'!$E$7:$E$616)</f>
        <v>Y</v>
      </c>
      <c r="P512" t="str">
        <f>_xlfn.XLOOKUP(N512,'Lease data'!$B$7:$B$616,'Lease data'!$F$7:$F$616)</f>
        <v>N/A</v>
      </c>
      <c r="Q512" t="str">
        <f>_xlfn.XLOOKUP(N512,'Lease data'!$B$7:$B$616,'Lease data'!$K$7:$K$616)</f>
        <v>Low</v>
      </c>
      <c r="R512" s="189">
        <f>_xlfn.XLOOKUP(N512,'Lease data'!$B$7:$B$616,'Lease data'!$P$7:$P$616)</f>
        <v>56208.526539379476</v>
      </c>
      <c r="T512" s="90">
        <f t="shared" si="40"/>
        <v>1</v>
      </c>
      <c r="U512">
        <f t="shared" si="40"/>
        <v>0</v>
      </c>
      <c r="V512">
        <f t="shared" si="40"/>
        <v>0</v>
      </c>
      <c r="W512">
        <f t="shared" si="40"/>
        <v>0</v>
      </c>
      <c r="X512">
        <f t="shared" si="37"/>
        <v>0</v>
      </c>
      <c r="Y512" s="189">
        <f t="shared" si="38"/>
        <v>56208.526539379476</v>
      </c>
    </row>
    <row r="513" spans="2:25" x14ac:dyDescent="0.25">
      <c r="B513" s="141"/>
      <c r="C513">
        <v>474</v>
      </c>
      <c r="D513" s="56">
        <v>17011.93950967709</v>
      </c>
      <c r="E513" s="56">
        <v>-5676.8250472680375</v>
      </c>
      <c r="F513"/>
      <c r="G513"/>
      <c r="H513"/>
      <c r="I513"/>
      <c r="J513"/>
      <c r="K513"/>
      <c r="L513" s="91"/>
      <c r="N513" s="90">
        <v>3119</v>
      </c>
      <c r="O513" t="str">
        <f>_xlfn.XLOOKUP(N513,'Lease data'!$B$7:$B$616,'Lease data'!$E$7:$E$616)</f>
        <v>Y</v>
      </c>
      <c r="P513" t="str">
        <f>_xlfn.XLOOKUP(N513,'Lease data'!$B$7:$B$616,'Lease data'!$F$7:$F$616)</f>
        <v>N/A</v>
      </c>
      <c r="Q513" t="str">
        <f>_xlfn.XLOOKUP(N513,'Lease data'!$B$7:$B$616,'Lease data'!$K$7:$K$616)</f>
        <v>Medium</v>
      </c>
      <c r="R513" s="189">
        <f>_xlfn.XLOOKUP(N513,'Lease data'!$B$7:$B$616,'Lease data'!$P$7:$P$616)</f>
        <v>5810.1265822784808</v>
      </c>
      <c r="T513" s="90">
        <f t="shared" si="40"/>
        <v>0</v>
      </c>
      <c r="U513">
        <f t="shared" si="40"/>
        <v>1</v>
      </c>
      <c r="V513">
        <f t="shared" si="40"/>
        <v>0</v>
      </c>
      <c r="W513">
        <f t="shared" si="40"/>
        <v>0</v>
      </c>
      <c r="X513">
        <f t="shared" si="37"/>
        <v>0</v>
      </c>
      <c r="Y513" s="189">
        <f t="shared" si="38"/>
        <v>5810.1265822784808</v>
      </c>
    </row>
    <row r="514" spans="2:25" x14ac:dyDescent="0.25">
      <c r="B514" s="141"/>
      <c r="C514">
        <v>475</v>
      </c>
      <c r="D514" s="56">
        <v>8545.1992819153711</v>
      </c>
      <c r="E514" s="56">
        <v>-5596.5829574774916</v>
      </c>
      <c r="F514"/>
      <c r="G514"/>
      <c r="H514"/>
      <c r="I514"/>
      <c r="J514"/>
      <c r="K514"/>
      <c r="L514" s="91"/>
      <c r="N514" s="90">
        <v>3120</v>
      </c>
      <c r="O514" t="str">
        <f>_xlfn.XLOOKUP(N514,'Lease data'!$B$7:$B$616,'Lease data'!$E$7:$E$616)</f>
        <v>Y</v>
      </c>
      <c r="P514" t="str">
        <f>_xlfn.XLOOKUP(N514,'Lease data'!$B$7:$B$616,'Lease data'!$F$7:$F$616)</f>
        <v>N/A</v>
      </c>
      <c r="Q514" t="str">
        <f>_xlfn.XLOOKUP(N514,'Lease data'!$B$7:$B$616,'Lease data'!$K$7:$K$616)</f>
        <v>Low</v>
      </c>
      <c r="R514" s="189">
        <f>_xlfn.XLOOKUP(N514,'Lease data'!$B$7:$B$616,'Lease data'!$P$7:$P$616)</f>
        <v>23541.808026315786</v>
      </c>
      <c r="T514" s="90">
        <f t="shared" ref="T514:W533" si="41">IF($Q514=T$13,1,0)</f>
        <v>1</v>
      </c>
      <c r="U514">
        <f t="shared" si="41"/>
        <v>0</v>
      </c>
      <c r="V514">
        <f t="shared" si="41"/>
        <v>0</v>
      </c>
      <c r="W514">
        <f t="shared" si="41"/>
        <v>0</v>
      </c>
      <c r="X514">
        <f t="shared" si="37"/>
        <v>0</v>
      </c>
      <c r="Y514" s="189">
        <f t="shared" si="38"/>
        <v>23541.808026315786</v>
      </c>
    </row>
    <row r="515" spans="2:25" x14ac:dyDescent="0.25">
      <c r="B515" s="141"/>
      <c r="C515">
        <v>476</v>
      </c>
      <c r="D515" s="56">
        <v>8545.1992819153711</v>
      </c>
      <c r="E515" s="56">
        <v>-7271.9009904580853</v>
      </c>
      <c r="F515"/>
      <c r="G515"/>
      <c r="H515"/>
      <c r="I515"/>
      <c r="J515"/>
      <c r="K515"/>
      <c r="L515" s="91"/>
      <c r="N515" s="90">
        <v>3121</v>
      </c>
      <c r="O515" t="str">
        <f>_xlfn.XLOOKUP(N515,'Lease data'!$B$7:$B$616,'Lease data'!$E$7:$E$616)</f>
        <v>Y</v>
      </c>
      <c r="P515" t="str">
        <f>_xlfn.XLOOKUP(N515,'Lease data'!$B$7:$B$616,'Lease data'!$F$7:$F$616)</f>
        <v>N/A</v>
      </c>
      <c r="Q515" t="str">
        <f>_xlfn.XLOOKUP(N515,'Lease data'!$B$7:$B$616,'Lease data'!$K$7:$K$616)</f>
        <v>Low</v>
      </c>
      <c r="R515" s="189">
        <f>_xlfn.XLOOKUP(N515,'Lease data'!$B$7:$B$616,'Lease data'!$P$7:$P$616)</f>
        <v>4340.0817554076539</v>
      </c>
      <c r="T515" s="90">
        <f t="shared" si="41"/>
        <v>1</v>
      </c>
      <c r="U515">
        <f t="shared" si="41"/>
        <v>0</v>
      </c>
      <c r="V515">
        <f t="shared" si="41"/>
        <v>0</v>
      </c>
      <c r="W515">
        <f t="shared" si="41"/>
        <v>0</v>
      </c>
      <c r="X515">
        <f t="shared" si="37"/>
        <v>0</v>
      </c>
      <c r="Y515" s="189">
        <f t="shared" si="38"/>
        <v>4340.0817554076539</v>
      </c>
    </row>
    <row r="516" spans="2:25" x14ac:dyDescent="0.25">
      <c r="B516" s="141"/>
      <c r="C516">
        <v>477</v>
      </c>
      <c r="D516" s="56">
        <v>17011.93950967709</v>
      </c>
      <c r="E516" s="56">
        <v>-2289.8048080064455</v>
      </c>
      <c r="F516"/>
      <c r="G516"/>
      <c r="H516"/>
      <c r="I516"/>
      <c r="J516"/>
      <c r="K516"/>
      <c r="L516" s="91"/>
      <c r="N516" s="90">
        <v>3122</v>
      </c>
      <c r="O516" t="str">
        <f>_xlfn.XLOOKUP(N516,'Lease data'!$B$7:$B$616,'Lease data'!$E$7:$E$616)</f>
        <v>Y</v>
      </c>
      <c r="P516" t="str">
        <f>_xlfn.XLOOKUP(N516,'Lease data'!$B$7:$B$616,'Lease data'!$F$7:$F$616)</f>
        <v>N/A</v>
      </c>
      <c r="Q516" t="str">
        <f>_xlfn.XLOOKUP(N516,'Lease data'!$B$7:$B$616,'Lease data'!$K$7:$K$616)</f>
        <v>Medium</v>
      </c>
      <c r="R516" s="189">
        <f>_xlfn.XLOOKUP(N516,'Lease data'!$B$7:$B$616,'Lease data'!$P$7:$P$616)</f>
        <v>8348.8278092158434</v>
      </c>
      <c r="T516" s="90">
        <f t="shared" si="41"/>
        <v>0</v>
      </c>
      <c r="U516">
        <f t="shared" si="41"/>
        <v>1</v>
      </c>
      <c r="V516">
        <f t="shared" si="41"/>
        <v>0</v>
      </c>
      <c r="W516">
        <f t="shared" si="41"/>
        <v>0</v>
      </c>
      <c r="X516">
        <f t="shared" si="37"/>
        <v>0</v>
      </c>
      <c r="Y516" s="189">
        <f t="shared" si="38"/>
        <v>8348.8278092158434</v>
      </c>
    </row>
    <row r="517" spans="2:25" x14ac:dyDescent="0.25">
      <c r="B517" s="141"/>
      <c r="C517">
        <v>478</v>
      </c>
      <c r="D517" s="56">
        <v>17011.93950967709</v>
      </c>
      <c r="E517" s="56">
        <v>-6524.8179578026356</v>
      </c>
      <c r="F517"/>
      <c r="G517"/>
      <c r="H517"/>
      <c r="I517"/>
      <c r="J517"/>
      <c r="K517"/>
      <c r="L517" s="91"/>
      <c r="N517" s="90">
        <v>3123</v>
      </c>
      <c r="O517" t="str">
        <f>_xlfn.XLOOKUP(N517,'Lease data'!$B$7:$B$616,'Lease data'!$E$7:$E$616)</f>
        <v>Y</v>
      </c>
      <c r="P517" t="str">
        <f>_xlfn.XLOOKUP(N517,'Lease data'!$B$7:$B$616,'Lease data'!$F$7:$F$616)</f>
        <v>N/A</v>
      </c>
      <c r="Q517" t="str">
        <f>_xlfn.XLOOKUP(N517,'Lease data'!$B$7:$B$616,'Lease data'!$K$7:$K$616)</f>
        <v>Low</v>
      </c>
      <c r="R517" s="189">
        <f>_xlfn.XLOOKUP(N517,'Lease data'!$B$7:$B$616,'Lease data'!$P$7:$P$616)</f>
        <v>13548.282379367718</v>
      </c>
      <c r="T517" s="90">
        <f t="shared" si="41"/>
        <v>1</v>
      </c>
      <c r="U517">
        <f t="shared" si="41"/>
        <v>0</v>
      </c>
      <c r="V517">
        <f t="shared" si="41"/>
        <v>0</v>
      </c>
      <c r="W517">
        <f t="shared" si="41"/>
        <v>0</v>
      </c>
      <c r="X517">
        <f t="shared" si="37"/>
        <v>0</v>
      </c>
      <c r="Y517" s="189">
        <f t="shared" si="38"/>
        <v>13548.282379367718</v>
      </c>
    </row>
    <row r="518" spans="2:25" x14ac:dyDescent="0.25">
      <c r="B518" s="141"/>
      <c r="C518">
        <v>479</v>
      </c>
      <c r="D518" s="56">
        <v>8545.1992819153711</v>
      </c>
      <c r="E518" s="56">
        <v>2586.5711303724202</v>
      </c>
      <c r="F518"/>
      <c r="G518"/>
      <c r="H518"/>
      <c r="I518"/>
      <c r="J518"/>
      <c r="K518"/>
      <c r="L518" s="91"/>
      <c r="N518" s="90">
        <v>3124</v>
      </c>
      <c r="O518" t="str">
        <f>_xlfn.XLOOKUP(N518,'Lease data'!$B$7:$B$616,'Lease data'!$E$7:$E$616)</f>
        <v>Y</v>
      </c>
      <c r="P518" t="str">
        <f>_xlfn.XLOOKUP(N518,'Lease data'!$B$7:$B$616,'Lease data'!$F$7:$F$616)</f>
        <v>N/A</v>
      </c>
      <c r="Q518" t="str">
        <f>_xlfn.XLOOKUP(N518,'Lease data'!$B$7:$B$616,'Lease data'!$K$7:$K$616)</f>
        <v>Medium</v>
      </c>
      <c r="R518" s="189">
        <f>_xlfn.XLOOKUP(N518,'Lease data'!$B$7:$B$616,'Lease data'!$P$7:$P$616)</f>
        <v>16819.209291635267</v>
      </c>
      <c r="T518" s="90">
        <f t="shared" si="41"/>
        <v>0</v>
      </c>
      <c r="U518">
        <f t="shared" si="41"/>
        <v>1</v>
      </c>
      <c r="V518">
        <f t="shared" si="41"/>
        <v>0</v>
      </c>
      <c r="W518">
        <f t="shared" si="41"/>
        <v>0</v>
      </c>
      <c r="X518">
        <f t="shared" si="37"/>
        <v>0</v>
      </c>
      <c r="Y518" s="189">
        <f t="shared" si="38"/>
        <v>16819.209291635267</v>
      </c>
    </row>
    <row r="519" spans="2:25" x14ac:dyDescent="0.25">
      <c r="B519" s="141"/>
      <c r="C519">
        <v>480</v>
      </c>
      <c r="D519" s="56">
        <v>8545.1992819153711</v>
      </c>
      <c r="E519" s="56">
        <v>3555.329279549318</v>
      </c>
      <c r="F519"/>
      <c r="G519"/>
      <c r="H519"/>
      <c r="I519"/>
      <c r="J519"/>
      <c r="K519"/>
      <c r="L519" s="91"/>
      <c r="N519" s="90">
        <v>3126</v>
      </c>
      <c r="O519" t="str">
        <f>_xlfn.XLOOKUP(N519,'Lease data'!$B$7:$B$616,'Lease data'!$E$7:$E$616)</f>
        <v>Y</v>
      </c>
      <c r="P519" t="str">
        <f>_xlfn.XLOOKUP(N519,'Lease data'!$B$7:$B$616,'Lease data'!$F$7:$F$616)</f>
        <v>N/A</v>
      </c>
      <c r="Q519" t="str">
        <f>_xlfn.XLOOKUP(N519,'Lease data'!$B$7:$B$616,'Lease data'!$K$7:$K$616)</f>
        <v>Medium</v>
      </c>
      <c r="R519" s="189">
        <f>_xlfn.XLOOKUP(N519,'Lease data'!$B$7:$B$616,'Lease data'!$P$7:$P$616)</f>
        <v>23094.821755407651</v>
      </c>
      <c r="T519" s="90">
        <f t="shared" si="41"/>
        <v>0</v>
      </c>
      <c r="U519">
        <f t="shared" si="41"/>
        <v>1</v>
      </c>
      <c r="V519">
        <f t="shared" si="41"/>
        <v>0</v>
      </c>
      <c r="W519">
        <f t="shared" si="41"/>
        <v>0</v>
      </c>
      <c r="X519">
        <f t="shared" si="37"/>
        <v>0</v>
      </c>
      <c r="Y519" s="189">
        <f t="shared" si="38"/>
        <v>23094.821755407651</v>
      </c>
    </row>
    <row r="520" spans="2:25" x14ac:dyDescent="0.25">
      <c r="B520" s="141"/>
      <c r="C520">
        <v>481</v>
      </c>
      <c r="D520" s="56">
        <v>17011.93950967709</v>
      </c>
      <c r="E520" s="56">
        <v>-4336.784192896268</v>
      </c>
      <c r="F520"/>
      <c r="G520"/>
      <c r="H520"/>
      <c r="I520"/>
      <c r="J520"/>
      <c r="K520"/>
      <c r="L520" s="91"/>
      <c r="N520" s="90">
        <v>3127</v>
      </c>
      <c r="O520" t="str">
        <f>_xlfn.XLOOKUP(N520,'Lease data'!$B$7:$B$616,'Lease data'!$E$7:$E$616)</f>
        <v>Y</v>
      </c>
      <c r="P520" t="str">
        <f>_xlfn.XLOOKUP(N520,'Lease data'!$B$7:$B$616,'Lease data'!$F$7:$F$616)</f>
        <v>N</v>
      </c>
      <c r="Q520" t="str">
        <f>_xlfn.XLOOKUP(N520,'Lease data'!$B$7:$B$616,'Lease data'!$K$7:$K$616)</f>
        <v>Low</v>
      </c>
      <c r="R520" s="189">
        <f>_xlfn.XLOOKUP(N520,'Lease data'!$B$7:$B$616,'Lease data'!$P$7:$P$616)</f>
        <v>954.9737185929647</v>
      </c>
      <c r="T520" s="90">
        <f t="shared" si="41"/>
        <v>1</v>
      </c>
      <c r="U520">
        <f t="shared" si="41"/>
        <v>0</v>
      </c>
      <c r="V520">
        <f t="shared" si="41"/>
        <v>0</v>
      </c>
      <c r="W520">
        <f t="shared" si="41"/>
        <v>0</v>
      </c>
      <c r="X520">
        <f t="shared" si="37"/>
        <v>0</v>
      </c>
      <c r="Y520" s="189">
        <f t="shared" si="38"/>
        <v>954.9737185929647</v>
      </c>
    </row>
    <row r="521" spans="2:25" x14ac:dyDescent="0.25">
      <c r="B521" s="141"/>
      <c r="C521">
        <v>482</v>
      </c>
      <c r="D521" s="56">
        <v>8545.1992819153711</v>
      </c>
      <c r="E521" s="56">
        <v>3072.645837616903</v>
      </c>
      <c r="F521"/>
      <c r="G521"/>
      <c r="H521"/>
      <c r="I521"/>
      <c r="J521"/>
      <c r="K521"/>
      <c r="L521" s="91"/>
      <c r="N521" s="90">
        <v>3128</v>
      </c>
      <c r="O521" t="str">
        <f>_xlfn.XLOOKUP(N521,'Lease data'!$B$7:$B$616,'Lease data'!$E$7:$E$616)</f>
        <v>Y</v>
      </c>
      <c r="P521" t="str">
        <f>_xlfn.XLOOKUP(N521,'Lease data'!$B$7:$B$616,'Lease data'!$F$7:$F$616)</f>
        <v>N</v>
      </c>
      <c r="Q521" t="str">
        <f>_xlfn.XLOOKUP(N521,'Lease data'!$B$7:$B$616,'Lease data'!$K$7:$K$616)</f>
        <v>Medium</v>
      </c>
      <c r="R521" s="189">
        <f>_xlfn.XLOOKUP(N521,'Lease data'!$B$7:$B$616,'Lease data'!$P$7:$P$616)</f>
        <v>20944.236790622472</v>
      </c>
      <c r="T521" s="90">
        <f t="shared" si="41"/>
        <v>0</v>
      </c>
      <c r="U521">
        <f t="shared" si="41"/>
        <v>1</v>
      </c>
      <c r="V521">
        <f t="shared" si="41"/>
        <v>0</v>
      </c>
      <c r="W521">
        <f t="shared" si="41"/>
        <v>0</v>
      </c>
      <c r="X521">
        <f t="shared" si="37"/>
        <v>0</v>
      </c>
      <c r="Y521" s="189">
        <f t="shared" si="38"/>
        <v>20944.236790622472</v>
      </c>
    </row>
    <row r="522" spans="2:25" x14ac:dyDescent="0.25">
      <c r="B522" s="141"/>
      <c r="C522">
        <v>483</v>
      </c>
      <c r="D522" s="56">
        <v>17011.93950967709</v>
      </c>
      <c r="E522" s="56">
        <v>17890.400841350311</v>
      </c>
      <c r="F522"/>
      <c r="G522"/>
      <c r="H522"/>
      <c r="I522"/>
      <c r="J522"/>
      <c r="K522"/>
      <c r="L522" s="91"/>
      <c r="N522" s="90">
        <v>3130</v>
      </c>
      <c r="O522" t="str">
        <f>_xlfn.XLOOKUP(N522,'Lease data'!$B$7:$B$616,'Lease data'!$E$7:$E$616)</f>
        <v>Y</v>
      </c>
      <c r="P522" t="str">
        <f>_xlfn.XLOOKUP(N522,'Lease data'!$B$7:$B$616,'Lease data'!$F$7:$F$616)</f>
        <v>N</v>
      </c>
      <c r="Q522" t="str">
        <f>_xlfn.XLOOKUP(N522,'Lease data'!$B$7:$B$616,'Lease data'!$K$7:$K$616)</f>
        <v>Medium</v>
      </c>
      <c r="R522" s="189">
        <f>_xlfn.XLOOKUP(N522,'Lease data'!$B$7:$B$616,'Lease data'!$P$7:$P$616)</f>
        <v>10172.145863486841</v>
      </c>
      <c r="T522" s="90">
        <f t="shared" si="41"/>
        <v>0</v>
      </c>
      <c r="U522">
        <f t="shared" si="41"/>
        <v>1</v>
      </c>
      <c r="V522">
        <f t="shared" si="41"/>
        <v>0</v>
      </c>
      <c r="W522">
        <f t="shared" si="41"/>
        <v>0</v>
      </c>
      <c r="X522">
        <f t="shared" si="37"/>
        <v>0</v>
      </c>
      <c r="Y522" s="189">
        <f t="shared" si="38"/>
        <v>10172.145863486841</v>
      </c>
    </row>
    <row r="523" spans="2:25" x14ac:dyDescent="0.25">
      <c r="B523" s="141"/>
      <c r="C523">
        <v>484</v>
      </c>
      <c r="D523" s="56">
        <v>17011.93950967709</v>
      </c>
      <c r="E523" s="56">
        <v>-2837.119961938397</v>
      </c>
      <c r="F523"/>
      <c r="G523"/>
      <c r="H523"/>
      <c r="I523"/>
      <c r="J523"/>
      <c r="K523"/>
      <c r="L523" s="91"/>
      <c r="N523" s="90">
        <v>3134</v>
      </c>
      <c r="O523" t="str">
        <f>_xlfn.XLOOKUP(N523,'Lease data'!$B$7:$B$616,'Lease data'!$E$7:$E$616)</f>
        <v>Y</v>
      </c>
      <c r="P523" t="str">
        <f>_xlfn.XLOOKUP(N523,'Lease data'!$B$7:$B$616,'Lease data'!$F$7:$F$616)</f>
        <v>N/A</v>
      </c>
      <c r="Q523" t="str">
        <f>_xlfn.XLOOKUP(N523,'Lease data'!$B$7:$B$616,'Lease data'!$K$7:$K$616)</f>
        <v>Medium</v>
      </c>
      <c r="R523" s="189">
        <f>_xlfn.XLOOKUP(N523,'Lease data'!$B$7:$B$616,'Lease data'!$P$7:$P$616)</f>
        <v>8437.0773618090461</v>
      </c>
      <c r="T523" s="90">
        <f t="shared" si="41"/>
        <v>0</v>
      </c>
      <c r="U523">
        <f t="shared" si="41"/>
        <v>1</v>
      </c>
      <c r="V523">
        <f t="shared" si="41"/>
        <v>0</v>
      </c>
      <c r="W523">
        <f t="shared" si="41"/>
        <v>0</v>
      </c>
      <c r="X523">
        <f t="shared" si="37"/>
        <v>0</v>
      </c>
      <c r="Y523" s="189">
        <f t="shared" si="38"/>
        <v>8437.0773618090461</v>
      </c>
    </row>
    <row r="524" spans="2:25" x14ac:dyDescent="0.25">
      <c r="B524" s="141"/>
      <c r="C524">
        <v>485</v>
      </c>
      <c r="D524" s="56">
        <v>8545.1992819153711</v>
      </c>
      <c r="E524" s="56">
        <v>1956.9056769662075</v>
      </c>
      <c r="F524"/>
      <c r="G524"/>
      <c r="H524"/>
      <c r="I524"/>
      <c r="J524"/>
      <c r="K524"/>
      <c r="L524" s="91"/>
      <c r="N524" s="90">
        <v>3135</v>
      </c>
      <c r="O524" t="str">
        <f>_xlfn.XLOOKUP(N524,'Lease data'!$B$7:$B$616,'Lease data'!$E$7:$E$616)</f>
        <v>Y</v>
      </c>
      <c r="P524" t="str">
        <f>_xlfn.XLOOKUP(N524,'Lease data'!$B$7:$B$616,'Lease data'!$F$7:$F$616)</f>
        <v>N/A</v>
      </c>
      <c r="Q524" t="str">
        <f>_xlfn.XLOOKUP(N524,'Lease data'!$B$7:$B$616,'Lease data'!$K$7:$K$616)</f>
        <v>Low</v>
      </c>
      <c r="R524" s="189">
        <f>_xlfn.XLOOKUP(N524,'Lease data'!$B$7:$B$616,'Lease data'!$P$7:$P$616)</f>
        <v>10931.660202531646</v>
      </c>
      <c r="T524" s="90">
        <f t="shared" si="41"/>
        <v>1</v>
      </c>
      <c r="U524">
        <f t="shared" si="41"/>
        <v>0</v>
      </c>
      <c r="V524">
        <f t="shared" si="41"/>
        <v>0</v>
      </c>
      <c r="W524">
        <f t="shared" si="41"/>
        <v>0</v>
      </c>
      <c r="X524">
        <f t="shared" si="37"/>
        <v>0</v>
      </c>
      <c r="Y524" s="189">
        <f t="shared" si="38"/>
        <v>10931.660202531646</v>
      </c>
    </row>
    <row r="525" spans="2:25" x14ac:dyDescent="0.25">
      <c r="B525" s="141"/>
      <c r="C525">
        <v>486</v>
      </c>
      <c r="D525" s="56">
        <v>12366.173731188166</v>
      </c>
      <c r="E525" s="56">
        <v>-2906.9146729689874</v>
      </c>
      <c r="F525"/>
      <c r="G525"/>
      <c r="H525"/>
      <c r="I525"/>
      <c r="J525"/>
      <c r="K525"/>
      <c r="L525" s="91"/>
      <c r="N525" s="90">
        <v>3136</v>
      </c>
      <c r="O525" t="str">
        <f>_xlfn.XLOOKUP(N525,'Lease data'!$B$7:$B$616,'Lease data'!$E$7:$E$616)</f>
        <v>Y</v>
      </c>
      <c r="P525" t="str">
        <f>_xlfn.XLOOKUP(N525,'Lease data'!$B$7:$B$616,'Lease data'!$F$7:$F$616)</f>
        <v>N/A</v>
      </c>
      <c r="Q525" t="str">
        <f>_xlfn.XLOOKUP(N525,'Lease data'!$B$7:$B$616,'Lease data'!$K$7:$K$616)</f>
        <v>Low</v>
      </c>
      <c r="R525" s="189">
        <f>_xlfn.XLOOKUP(N525,'Lease data'!$B$7:$B$616,'Lease data'!$P$7:$P$616)</f>
        <v>8853.7777787021623</v>
      </c>
      <c r="T525" s="90">
        <f t="shared" si="41"/>
        <v>1</v>
      </c>
      <c r="U525">
        <f t="shared" si="41"/>
        <v>0</v>
      </c>
      <c r="V525">
        <f t="shared" si="41"/>
        <v>0</v>
      </c>
      <c r="W525">
        <f t="shared" si="41"/>
        <v>0</v>
      </c>
      <c r="X525">
        <f t="shared" si="37"/>
        <v>0</v>
      </c>
      <c r="Y525" s="189">
        <f t="shared" si="38"/>
        <v>8853.7777787021623</v>
      </c>
    </row>
    <row r="526" spans="2:25" x14ac:dyDescent="0.25">
      <c r="B526" s="141"/>
      <c r="C526">
        <v>487</v>
      </c>
      <c r="D526" s="56">
        <v>8545.1992819153711</v>
      </c>
      <c r="E526" s="56">
        <v>-736.87720596600411</v>
      </c>
      <c r="F526"/>
      <c r="G526"/>
      <c r="H526"/>
      <c r="I526"/>
      <c r="J526"/>
      <c r="K526"/>
      <c r="L526" s="91"/>
      <c r="N526" s="90">
        <v>3137</v>
      </c>
      <c r="O526" t="str">
        <f>_xlfn.XLOOKUP(N526,'Lease data'!$B$7:$B$616,'Lease data'!$E$7:$E$616)</f>
        <v>Y</v>
      </c>
      <c r="P526" t="str">
        <f>_xlfn.XLOOKUP(N526,'Lease data'!$B$7:$B$616,'Lease data'!$F$7:$F$616)</f>
        <v>N/A</v>
      </c>
      <c r="Q526" t="str">
        <f>_xlfn.XLOOKUP(N526,'Lease data'!$B$7:$B$616,'Lease data'!$K$7:$K$616)</f>
        <v>Sydney</v>
      </c>
      <c r="R526" s="189">
        <f>_xlfn.XLOOKUP(N526,'Lease data'!$B$7:$B$616,'Lease data'!$P$7:$P$616)</f>
        <v>30748.00858664617</v>
      </c>
      <c r="T526" s="90">
        <f t="shared" si="41"/>
        <v>0</v>
      </c>
      <c r="U526">
        <f t="shared" si="41"/>
        <v>0</v>
      </c>
      <c r="V526">
        <f t="shared" si="41"/>
        <v>0</v>
      </c>
      <c r="W526">
        <f t="shared" si="41"/>
        <v>1</v>
      </c>
      <c r="X526">
        <f t="shared" ref="X526:X569" si="42">IF(P526="Y",1,0)</f>
        <v>0</v>
      </c>
      <c r="Y526" s="189">
        <f t="shared" ref="Y526:Y569" si="43">R526</f>
        <v>30748.00858664617</v>
      </c>
    </row>
    <row r="527" spans="2:25" x14ac:dyDescent="0.25">
      <c r="B527" s="141"/>
      <c r="C527">
        <v>488</v>
      </c>
      <c r="D527" s="56">
        <v>8545.1992819153711</v>
      </c>
      <c r="E527" s="56">
        <v>749.82960416057722</v>
      </c>
      <c r="F527"/>
      <c r="G527"/>
      <c r="H527"/>
      <c r="I527"/>
      <c r="J527"/>
      <c r="K527"/>
      <c r="L527" s="91"/>
      <c r="N527" s="90">
        <v>3141</v>
      </c>
      <c r="O527" t="str">
        <f>_xlfn.XLOOKUP(N527,'Lease data'!$B$7:$B$616,'Lease data'!$E$7:$E$616)</f>
        <v>Y</v>
      </c>
      <c r="P527" t="str">
        <f>_xlfn.XLOOKUP(N527,'Lease data'!$B$7:$B$616,'Lease data'!$F$7:$F$616)</f>
        <v>N/A</v>
      </c>
      <c r="Q527" t="str">
        <f>_xlfn.XLOOKUP(N527,'Lease data'!$B$7:$B$616,'Lease data'!$K$7:$K$616)</f>
        <v>Sydney</v>
      </c>
      <c r="R527" s="189">
        <f>_xlfn.XLOOKUP(N527,'Lease data'!$B$7:$B$616,'Lease data'!$P$7:$P$616)</f>
        <v>17988.802488335925</v>
      </c>
      <c r="T527" s="90">
        <f t="shared" si="41"/>
        <v>0</v>
      </c>
      <c r="U527">
        <f t="shared" si="41"/>
        <v>0</v>
      </c>
      <c r="V527">
        <f t="shared" si="41"/>
        <v>0</v>
      </c>
      <c r="W527">
        <f t="shared" si="41"/>
        <v>1</v>
      </c>
      <c r="X527">
        <f t="shared" si="42"/>
        <v>0</v>
      </c>
      <c r="Y527" s="189">
        <f t="shared" si="43"/>
        <v>17988.802488335925</v>
      </c>
    </row>
    <row r="528" spans="2:25" x14ac:dyDescent="0.25">
      <c r="B528" s="141"/>
      <c r="C528">
        <v>489</v>
      </c>
      <c r="D528" s="56">
        <v>8545.1992819153711</v>
      </c>
      <c r="E528" s="56">
        <v>-3742.7514783422794</v>
      </c>
      <c r="F528"/>
      <c r="G528"/>
      <c r="H528"/>
      <c r="I528"/>
      <c r="J528"/>
      <c r="K528"/>
      <c r="L528" s="91"/>
      <c r="N528" s="90">
        <v>3143</v>
      </c>
      <c r="O528" t="str">
        <f>_xlfn.XLOOKUP(N528,'Lease data'!$B$7:$B$616,'Lease data'!$E$7:$E$616)</f>
        <v>Y</v>
      </c>
      <c r="P528" t="str">
        <f>_xlfn.XLOOKUP(N528,'Lease data'!$B$7:$B$616,'Lease data'!$F$7:$F$616)</f>
        <v>N/A</v>
      </c>
      <c r="Q528" t="str">
        <f>_xlfn.XLOOKUP(N528,'Lease data'!$B$7:$B$616,'Lease data'!$K$7:$K$616)</f>
        <v>Sydney</v>
      </c>
      <c r="R528" s="189">
        <f>_xlfn.XLOOKUP(N528,'Lease data'!$B$7:$B$616,'Lease data'!$P$7:$P$616)</f>
        <v>23424.977848101265</v>
      </c>
      <c r="T528" s="90">
        <f t="shared" si="41"/>
        <v>0</v>
      </c>
      <c r="U528">
        <f t="shared" si="41"/>
        <v>0</v>
      </c>
      <c r="V528">
        <f t="shared" si="41"/>
        <v>0</v>
      </c>
      <c r="W528">
        <f t="shared" si="41"/>
        <v>1</v>
      </c>
      <c r="X528">
        <f t="shared" si="42"/>
        <v>0</v>
      </c>
      <c r="Y528" s="189">
        <f t="shared" si="43"/>
        <v>23424.977848101265</v>
      </c>
    </row>
    <row r="529" spans="2:25" x14ac:dyDescent="0.25">
      <c r="B529" s="141"/>
      <c r="C529">
        <v>490</v>
      </c>
      <c r="D529" s="56">
        <v>8545.1992819153711</v>
      </c>
      <c r="E529" s="56">
        <v>-4891.7207392018036</v>
      </c>
      <c r="F529"/>
      <c r="G529"/>
      <c r="H529"/>
      <c r="I529"/>
      <c r="J529"/>
      <c r="K529"/>
      <c r="L529" s="91"/>
      <c r="N529" s="90">
        <v>3144</v>
      </c>
      <c r="O529" t="str">
        <f>_xlfn.XLOOKUP(N529,'Lease data'!$B$7:$B$616,'Lease data'!$E$7:$E$616)</f>
        <v>Y</v>
      </c>
      <c r="P529" t="str">
        <f>_xlfn.XLOOKUP(N529,'Lease data'!$B$7:$B$616,'Lease data'!$F$7:$F$616)</f>
        <v>Y</v>
      </c>
      <c r="Q529" t="str">
        <f>_xlfn.XLOOKUP(N529,'Lease data'!$B$7:$B$616,'Lease data'!$K$7:$K$616)</f>
        <v>Sydney</v>
      </c>
      <c r="R529" s="189">
        <f>_xlfn.XLOOKUP(N529,'Lease data'!$B$7:$B$616,'Lease data'!$P$7:$P$616)</f>
        <v>59103.611166691553</v>
      </c>
      <c r="T529" s="90">
        <f t="shared" si="41"/>
        <v>0</v>
      </c>
      <c r="U529">
        <f t="shared" si="41"/>
        <v>0</v>
      </c>
      <c r="V529">
        <f t="shared" si="41"/>
        <v>0</v>
      </c>
      <c r="W529">
        <f t="shared" si="41"/>
        <v>1</v>
      </c>
      <c r="X529">
        <f t="shared" si="42"/>
        <v>1</v>
      </c>
      <c r="Y529" s="189">
        <f t="shared" si="43"/>
        <v>59103.611166691553</v>
      </c>
    </row>
    <row r="530" spans="2:25" x14ac:dyDescent="0.25">
      <c r="B530" s="141"/>
      <c r="C530">
        <v>491</v>
      </c>
      <c r="D530" s="56">
        <v>40160.632819127772</v>
      </c>
      <c r="E530" s="56">
        <v>-17345.133244529425</v>
      </c>
      <c r="F530"/>
      <c r="G530"/>
      <c r="H530"/>
      <c r="I530"/>
      <c r="J530"/>
      <c r="K530"/>
      <c r="L530" s="91"/>
      <c r="N530" s="90">
        <v>3145</v>
      </c>
      <c r="O530" t="str">
        <f>_xlfn.XLOOKUP(N530,'Lease data'!$B$7:$B$616,'Lease data'!$E$7:$E$616)</f>
        <v>Y</v>
      </c>
      <c r="P530" t="str">
        <f>_xlfn.XLOOKUP(N530,'Lease data'!$B$7:$B$616,'Lease data'!$F$7:$F$616)</f>
        <v>Y</v>
      </c>
      <c r="Q530" t="str">
        <f>_xlfn.XLOOKUP(N530,'Lease data'!$B$7:$B$616,'Lease data'!$K$7:$K$616)</f>
        <v>Sydney</v>
      </c>
      <c r="R530" s="189">
        <f>_xlfn.XLOOKUP(N530,'Lease data'!$B$7:$B$616,'Lease data'!$P$7:$P$616)</f>
        <v>37434.644547738688</v>
      </c>
      <c r="T530" s="90">
        <f t="shared" si="41"/>
        <v>0</v>
      </c>
      <c r="U530">
        <f t="shared" si="41"/>
        <v>0</v>
      </c>
      <c r="V530">
        <f t="shared" si="41"/>
        <v>0</v>
      </c>
      <c r="W530">
        <f t="shared" si="41"/>
        <v>1</v>
      </c>
      <c r="X530">
        <f t="shared" si="42"/>
        <v>1</v>
      </c>
      <c r="Y530" s="189">
        <f t="shared" si="43"/>
        <v>37434.644547738688</v>
      </c>
    </row>
    <row r="531" spans="2:25" x14ac:dyDescent="0.25">
      <c r="B531" s="141"/>
      <c r="C531">
        <v>492</v>
      </c>
      <c r="D531" s="56">
        <v>40160.632819127772</v>
      </c>
      <c r="E531" s="56">
        <v>2819.2626260777106</v>
      </c>
      <c r="F531"/>
      <c r="G531"/>
      <c r="H531"/>
      <c r="I531"/>
      <c r="J531"/>
      <c r="K531"/>
      <c r="L531" s="91"/>
      <c r="N531" s="90">
        <v>3146</v>
      </c>
      <c r="O531" t="str">
        <f>_xlfn.XLOOKUP(N531,'Lease data'!$B$7:$B$616,'Lease data'!$E$7:$E$616)</f>
        <v>Y</v>
      </c>
      <c r="P531" t="str">
        <f>_xlfn.XLOOKUP(N531,'Lease data'!$B$7:$B$616,'Lease data'!$F$7:$F$616)</f>
        <v>Y</v>
      </c>
      <c r="Q531" t="str">
        <f>_xlfn.XLOOKUP(N531,'Lease data'!$B$7:$B$616,'Lease data'!$K$7:$K$616)</f>
        <v>Sydney</v>
      </c>
      <c r="R531" s="189">
        <f>_xlfn.XLOOKUP(N531,'Lease data'!$B$7:$B$616,'Lease data'!$P$7:$P$616)</f>
        <v>73262.942850915424</v>
      </c>
      <c r="T531" s="90">
        <f t="shared" si="41"/>
        <v>0</v>
      </c>
      <c r="U531">
        <f t="shared" si="41"/>
        <v>0</v>
      </c>
      <c r="V531">
        <f t="shared" si="41"/>
        <v>0</v>
      </c>
      <c r="W531">
        <f t="shared" si="41"/>
        <v>1</v>
      </c>
      <c r="X531">
        <f t="shared" si="42"/>
        <v>1</v>
      </c>
      <c r="Y531" s="189">
        <f t="shared" si="43"/>
        <v>73262.942850915424</v>
      </c>
    </row>
    <row r="532" spans="2:25" x14ac:dyDescent="0.25">
      <c r="B532" s="141"/>
      <c r="C532">
        <v>493</v>
      </c>
      <c r="D532" s="56">
        <v>40160.632819127772</v>
      </c>
      <c r="E532" s="56">
        <v>-13094.156865849702</v>
      </c>
      <c r="F532"/>
      <c r="G532"/>
      <c r="H532"/>
      <c r="I532"/>
      <c r="J532"/>
      <c r="K532"/>
      <c r="L532" s="91"/>
      <c r="N532" s="90">
        <v>3147</v>
      </c>
      <c r="O532" t="str">
        <f>_xlfn.XLOOKUP(N532,'Lease data'!$B$7:$B$616,'Lease data'!$E$7:$E$616)</f>
        <v>Y</v>
      </c>
      <c r="P532" t="str">
        <f>_xlfn.XLOOKUP(N532,'Lease data'!$B$7:$B$616,'Lease data'!$F$7:$F$616)</f>
        <v>N</v>
      </c>
      <c r="Q532" t="str">
        <f>_xlfn.XLOOKUP(N532,'Lease data'!$B$7:$B$616,'Lease data'!$K$7:$K$616)</f>
        <v>Sydney</v>
      </c>
      <c r="R532" s="189">
        <f>_xlfn.XLOOKUP(N532,'Lease data'!$B$7:$B$616,'Lease data'!$P$7:$P$616)</f>
        <v>47940.899924050631</v>
      </c>
      <c r="T532" s="90">
        <f t="shared" si="41"/>
        <v>0</v>
      </c>
      <c r="U532">
        <f t="shared" si="41"/>
        <v>0</v>
      </c>
      <c r="V532">
        <f t="shared" si="41"/>
        <v>0</v>
      </c>
      <c r="W532">
        <f t="shared" si="41"/>
        <v>1</v>
      </c>
      <c r="X532">
        <f t="shared" si="42"/>
        <v>0</v>
      </c>
      <c r="Y532" s="189">
        <f t="shared" si="43"/>
        <v>47940.899924050631</v>
      </c>
    </row>
    <row r="533" spans="2:25" x14ac:dyDescent="0.25">
      <c r="B533" s="141"/>
      <c r="C533">
        <v>494</v>
      </c>
      <c r="D533" s="56">
        <v>40160.632819127772</v>
      </c>
      <c r="E533" s="56">
        <v>17143.728676425977</v>
      </c>
      <c r="F533"/>
      <c r="G533"/>
      <c r="H533"/>
      <c r="I533"/>
      <c r="J533"/>
      <c r="K533"/>
      <c r="L533" s="91"/>
      <c r="N533" s="90">
        <v>3148</v>
      </c>
      <c r="O533" t="str">
        <f>_xlfn.XLOOKUP(N533,'Lease data'!$B$7:$B$616,'Lease data'!$E$7:$E$616)</f>
        <v>Y</v>
      </c>
      <c r="P533" t="str">
        <f>_xlfn.XLOOKUP(N533,'Lease data'!$B$7:$B$616,'Lease data'!$F$7:$F$616)</f>
        <v>N/A</v>
      </c>
      <c r="Q533" t="str">
        <f>_xlfn.XLOOKUP(N533,'Lease data'!$B$7:$B$616,'Lease data'!$K$7:$K$616)</f>
        <v>Low</v>
      </c>
      <c r="R533" s="189">
        <f>_xlfn.XLOOKUP(N533,'Lease data'!$B$7:$B$616,'Lease data'!$P$7:$P$616)</f>
        <v>404.45050251256276</v>
      </c>
      <c r="T533" s="90">
        <f t="shared" si="41"/>
        <v>1</v>
      </c>
      <c r="U533">
        <f t="shared" si="41"/>
        <v>0</v>
      </c>
      <c r="V533">
        <f t="shared" si="41"/>
        <v>0</v>
      </c>
      <c r="W533">
        <f t="shared" si="41"/>
        <v>0</v>
      </c>
      <c r="X533">
        <f t="shared" si="42"/>
        <v>0</v>
      </c>
      <c r="Y533" s="189">
        <f t="shared" si="43"/>
        <v>404.45050251256276</v>
      </c>
    </row>
    <row r="534" spans="2:25" x14ac:dyDescent="0.25">
      <c r="B534" s="141"/>
      <c r="C534">
        <v>495</v>
      </c>
      <c r="D534" s="56">
        <v>40160.632819127772</v>
      </c>
      <c r="E534" s="56">
        <v>-22541.072110763038</v>
      </c>
      <c r="F534"/>
      <c r="G534"/>
      <c r="H534"/>
      <c r="I534"/>
      <c r="J534"/>
      <c r="K534"/>
      <c r="L534" s="91"/>
      <c r="N534" s="90">
        <v>3149</v>
      </c>
      <c r="O534" t="str">
        <f>_xlfn.XLOOKUP(N534,'Lease data'!$B$7:$B$616,'Lease data'!$E$7:$E$616)</f>
        <v>Y</v>
      </c>
      <c r="P534" t="str">
        <f>_xlfn.XLOOKUP(N534,'Lease data'!$B$7:$B$616,'Lease data'!$F$7:$F$616)</f>
        <v>N/A</v>
      </c>
      <c r="Q534" t="str">
        <f>_xlfn.XLOOKUP(N534,'Lease data'!$B$7:$B$616,'Lease data'!$K$7:$K$616)</f>
        <v>Low</v>
      </c>
      <c r="R534" s="189">
        <f>_xlfn.XLOOKUP(N534,'Lease data'!$B$7:$B$616,'Lease data'!$P$7:$P$616)</f>
        <v>20500.688758561646</v>
      </c>
      <c r="T534" s="90">
        <f t="shared" ref="T534:W553" si="44">IF($Q534=T$13,1,0)</f>
        <v>1</v>
      </c>
      <c r="U534">
        <f t="shared" si="44"/>
        <v>0</v>
      </c>
      <c r="V534">
        <f t="shared" si="44"/>
        <v>0</v>
      </c>
      <c r="W534">
        <f t="shared" si="44"/>
        <v>0</v>
      </c>
      <c r="X534">
        <f t="shared" si="42"/>
        <v>0</v>
      </c>
      <c r="Y534" s="189">
        <f t="shared" si="43"/>
        <v>20500.688758561646</v>
      </c>
    </row>
    <row r="535" spans="2:25" x14ac:dyDescent="0.25">
      <c r="B535" s="141"/>
      <c r="C535">
        <v>496</v>
      </c>
      <c r="D535" s="56">
        <v>40160.632819127772</v>
      </c>
      <c r="E535" s="56">
        <v>-12035.513570946692</v>
      </c>
      <c r="F535"/>
      <c r="G535"/>
      <c r="H535"/>
      <c r="I535"/>
      <c r="J535"/>
      <c r="K535"/>
      <c r="L535" s="91"/>
      <c r="N535" s="90">
        <v>3150</v>
      </c>
      <c r="O535" t="str">
        <f>_xlfn.XLOOKUP(N535,'Lease data'!$B$7:$B$616,'Lease data'!$E$7:$E$616)</f>
        <v>Y</v>
      </c>
      <c r="P535" t="str">
        <f>_xlfn.XLOOKUP(N535,'Lease data'!$B$7:$B$616,'Lease data'!$F$7:$F$616)</f>
        <v>N/A</v>
      </c>
      <c r="Q535" t="str">
        <f>_xlfn.XLOOKUP(N535,'Lease data'!$B$7:$B$616,'Lease data'!$K$7:$K$616)</f>
        <v>Low</v>
      </c>
      <c r="R535" s="189">
        <f>_xlfn.XLOOKUP(N535,'Lease data'!$B$7:$B$616,'Lease data'!$P$7:$P$616)</f>
        <v>16776.201390460788</v>
      </c>
      <c r="T535" s="90">
        <f t="shared" si="44"/>
        <v>1</v>
      </c>
      <c r="U535">
        <f t="shared" si="44"/>
        <v>0</v>
      </c>
      <c r="V535">
        <f t="shared" si="44"/>
        <v>0</v>
      </c>
      <c r="W535">
        <f t="shared" si="44"/>
        <v>0</v>
      </c>
      <c r="X535">
        <f t="shared" si="42"/>
        <v>0</v>
      </c>
      <c r="Y535" s="189">
        <f t="shared" si="43"/>
        <v>16776.201390460788</v>
      </c>
    </row>
    <row r="536" spans="2:25" x14ac:dyDescent="0.25">
      <c r="B536" s="141"/>
      <c r="C536">
        <v>497</v>
      </c>
      <c r="D536" s="56">
        <v>40160.632819127772</v>
      </c>
      <c r="E536" s="56">
        <v>9958.5938825698759</v>
      </c>
      <c r="F536"/>
      <c r="G536"/>
      <c r="H536"/>
      <c r="I536"/>
      <c r="J536"/>
      <c r="K536"/>
      <c r="L536" s="91"/>
      <c r="N536" s="90">
        <v>3151</v>
      </c>
      <c r="O536" t="str">
        <f>_xlfn.XLOOKUP(N536,'Lease data'!$B$7:$B$616,'Lease data'!$E$7:$E$616)</f>
        <v>Y</v>
      </c>
      <c r="P536" t="str">
        <f>_xlfn.XLOOKUP(N536,'Lease data'!$B$7:$B$616,'Lease data'!$F$7:$F$616)</f>
        <v>N/A</v>
      </c>
      <c r="Q536" t="str">
        <f>_xlfn.XLOOKUP(N536,'Lease data'!$B$7:$B$616,'Lease data'!$K$7:$K$616)</f>
        <v>Low</v>
      </c>
      <c r="R536" s="189">
        <f>_xlfn.XLOOKUP(N536,'Lease data'!$B$7:$B$616,'Lease data'!$P$7:$P$616)</f>
        <v>7841.4081864406771</v>
      </c>
      <c r="T536" s="90">
        <f t="shared" si="44"/>
        <v>1</v>
      </c>
      <c r="U536">
        <f t="shared" si="44"/>
        <v>0</v>
      </c>
      <c r="V536">
        <f t="shared" si="44"/>
        <v>0</v>
      </c>
      <c r="W536">
        <f t="shared" si="44"/>
        <v>0</v>
      </c>
      <c r="X536">
        <f t="shared" si="42"/>
        <v>0</v>
      </c>
      <c r="Y536" s="189">
        <f t="shared" si="43"/>
        <v>7841.4081864406771</v>
      </c>
    </row>
    <row r="537" spans="2:25" x14ac:dyDescent="0.25">
      <c r="B537" s="141"/>
      <c r="C537">
        <v>498</v>
      </c>
      <c r="D537" s="56">
        <v>8545.1992819153711</v>
      </c>
      <c r="E537" s="56">
        <v>-1164.2630490138117</v>
      </c>
      <c r="F537"/>
      <c r="G537"/>
      <c r="H537"/>
      <c r="I537"/>
      <c r="J537"/>
      <c r="K537"/>
      <c r="L537" s="91"/>
      <c r="N537" s="90">
        <v>3153</v>
      </c>
      <c r="O537" t="str">
        <f>_xlfn.XLOOKUP(N537,'Lease data'!$B$7:$B$616,'Lease data'!$E$7:$E$616)</f>
        <v>Y</v>
      </c>
      <c r="P537" t="str">
        <f>_xlfn.XLOOKUP(N537,'Lease data'!$B$7:$B$616,'Lease data'!$F$7:$F$616)</f>
        <v>N/A</v>
      </c>
      <c r="Q537" t="str">
        <f>_xlfn.XLOOKUP(N537,'Lease data'!$B$7:$B$616,'Lease data'!$K$7:$K$616)</f>
        <v>Low</v>
      </c>
      <c r="R537" s="189">
        <f>_xlfn.XLOOKUP(N537,'Lease data'!$B$7:$B$616,'Lease data'!$P$7:$P$616)</f>
        <v>8268.2003341288782</v>
      </c>
      <c r="T537" s="90">
        <f t="shared" si="44"/>
        <v>1</v>
      </c>
      <c r="U537">
        <f t="shared" si="44"/>
        <v>0</v>
      </c>
      <c r="V537">
        <f t="shared" si="44"/>
        <v>0</v>
      </c>
      <c r="W537">
        <f t="shared" si="44"/>
        <v>0</v>
      </c>
      <c r="X537">
        <f t="shared" si="42"/>
        <v>0</v>
      </c>
      <c r="Y537" s="189">
        <f t="shared" si="43"/>
        <v>8268.2003341288782</v>
      </c>
    </row>
    <row r="538" spans="2:25" x14ac:dyDescent="0.25">
      <c r="B538" s="141"/>
      <c r="C538">
        <v>499</v>
      </c>
      <c r="D538" s="56">
        <v>8545.1992819153711</v>
      </c>
      <c r="E538" s="56">
        <v>47663.327257464101</v>
      </c>
      <c r="F538"/>
      <c r="G538"/>
      <c r="H538"/>
      <c r="I538"/>
      <c r="J538"/>
      <c r="K538"/>
      <c r="L538" s="91"/>
      <c r="N538" s="90">
        <v>3154</v>
      </c>
      <c r="O538" t="str">
        <f>_xlfn.XLOOKUP(N538,'Lease data'!$B$7:$B$616,'Lease data'!$E$7:$E$616)</f>
        <v>Y</v>
      </c>
      <c r="P538" t="str">
        <f>_xlfn.XLOOKUP(N538,'Lease data'!$B$7:$B$616,'Lease data'!$F$7:$F$616)</f>
        <v>N/A</v>
      </c>
      <c r="Q538" t="str">
        <f>_xlfn.XLOOKUP(N538,'Lease data'!$B$7:$B$616,'Lease data'!$K$7:$K$616)</f>
        <v>Medium</v>
      </c>
      <c r="R538" s="189">
        <f>_xlfn.XLOOKUP(N538,'Lease data'!$B$7:$B$616,'Lease data'!$P$7:$P$616)</f>
        <v>14000</v>
      </c>
      <c r="T538" s="90">
        <f t="shared" si="44"/>
        <v>0</v>
      </c>
      <c r="U538">
        <f t="shared" si="44"/>
        <v>1</v>
      </c>
      <c r="V538">
        <f t="shared" si="44"/>
        <v>0</v>
      </c>
      <c r="W538">
        <f t="shared" si="44"/>
        <v>0</v>
      </c>
      <c r="X538">
        <f t="shared" si="42"/>
        <v>0</v>
      </c>
      <c r="Y538" s="189">
        <f t="shared" si="43"/>
        <v>14000</v>
      </c>
    </row>
    <row r="539" spans="2:25" x14ac:dyDescent="0.25">
      <c r="B539" s="141"/>
      <c r="C539">
        <v>500</v>
      </c>
      <c r="D539" s="56">
        <v>17011.93950967709</v>
      </c>
      <c r="E539" s="56">
        <v>-11201.812927398609</v>
      </c>
      <c r="F539"/>
      <c r="G539"/>
      <c r="H539"/>
      <c r="I539"/>
      <c r="J539"/>
      <c r="K539"/>
      <c r="L539" s="91"/>
      <c r="N539" s="90">
        <v>3155</v>
      </c>
      <c r="O539" t="str">
        <f>_xlfn.XLOOKUP(N539,'Lease data'!$B$7:$B$616,'Lease data'!$E$7:$E$616)</f>
        <v>Y</v>
      </c>
      <c r="P539" t="str">
        <f>_xlfn.XLOOKUP(N539,'Lease data'!$B$7:$B$616,'Lease data'!$F$7:$F$616)</f>
        <v>N/A</v>
      </c>
      <c r="Q539" t="str">
        <f>_xlfn.XLOOKUP(N539,'Lease data'!$B$7:$B$616,'Lease data'!$K$7:$K$616)</f>
        <v>Medium</v>
      </c>
      <c r="R539" s="189">
        <f>_xlfn.XLOOKUP(N539,'Lease data'!$B$7:$B$616,'Lease data'!$P$7:$P$616)</f>
        <v>13147.247392405063</v>
      </c>
      <c r="T539" s="90">
        <f t="shared" si="44"/>
        <v>0</v>
      </c>
      <c r="U539">
        <f t="shared" si="44"/>
        <v>1</v>
      </c>
      <c r="V539">
        <f t="shared" si="44"/>
        <v>0</v>
      </c>
      <c r="W539">
        <f t="shared" si="44"/>
        <v>0</v>
      </c>
      <c r="X539">
        <f t="shared" si="42"/>
        <v>0</v>
      </c>
      <c r="Y539" s="189">
        <f t="shared" si="43"/>
        <v>13147.247392405063</v>
      </c>
    </row>
    <row r="540" spans="2:25" x14ac:dyDescent="0.25">
      <c r="B540" s="141"/>
      <c r="C540">
        <v>501</v>
      </c>
      <c r="D540" s="56">
        <v>8545.1992819153711</v>
      </c>
      <c r="E540" s="56">
        <v>14996.608744400415</v>
      </c>
      <c r="F540"/>
      <c r="G540"/>
      <c r="H540"/>
      <c r="I540"/>
      <c r="J540"/>
      <c r="K540"/>
      <c r="L540" s="91"/>
      <c r="N540" s="90">
        <v>3156</v>
      </c>
      <c r="O540" t="str">
        <f>_xlfn.XLOOKUP(N540,'Lease data'!$B$7:$B$616,'Lease data'!$E$7:$E$616)</f>
        <v>Y</v>
      </c>
      <c r="P540" t="str">
        <f>_xlfn.XLOOKUP(N540,'Lease data'!$B$7:$B$616,'Lease data'!$F$7:$F$616)</f>
        <v>N/A</v>
      </c>
      <c r="Q540" t="str">
        <f>_xlfn.XLOOKUP(N540,'Lease data'!$B$7:$B$616,'Lease data'!$K$7:$K$616)</f>
        <v>Medium</v>
      </c>
      <c r="R540" s="189">
        <f>_xlfn.XLOOKUP(N540,'Lease data'!$B$7:$B$616,'Lease data'!$P$7:$P$616)</f>
        <v>24986.635291139239</v>
      </c>
      <c r="T540" s="90">
        <f t="shared" si="44"/>
        <v>0</v>
      </c>
      <c r="U540">
        <f t="shared" si="44"/>
        <v>1</v>
      </c>
      <c r="V540">
        <f t="shared" si="44"/>
        <v>0</v>
      </c>
      <c r="W540">
        <f t="shared" si="44"/>
        <v>0</v>
      </c>
      <c r="X540">
        <f t="shared" si="42"/>
        <v>0</v>
      </c>
      <c r="Y540" s="189">
        <f t="shared" si="43"/>
        <v>24986.635291139239</v>
      </c>
    </row>
    <row r="541" spans="2:25" x14ac:dyDescent="0.25">
      <c r="B541" s="141"/>
      <c r="C541">
        <v>502</v>
      </c>
      <c r="D541" s="56">
        <v>8545.1992819153711</v>
      </c>
      <c r="E541" s="56">
        <v>-4205.1175265077172</v>
      </c>
      <c r="F541"/>
      <c r="G541"/>
      <c r="H541"/>
      <c r="I541"/>
      <c r="J541"/>
      <c r="K541"/>
      <c r="L541" s="91"/>
      <c r="N541" s="90">
        <v>3157</v>
      </c>
      <c r="O541" t="str">
        <f>_xlfn.XLOOKUP(N541,'Lease data'!$B$7:$B$616,'Lease data'!$E$7:$E$616)</f>
        <v>Y</v>
      </c>
      <c r="P541" t="str">
        <f>_xlfn.XLOOKUP(N541,'Lease data'!$B$7:$B$616,'Lease data'!$F$7:$F$616)</f>
        <v>N/A</v>
      </c>
      <c r="Q541" t="str">
        <f>_xlfn.XLOOKUP(N541,'Lease data'!$B$7:$B$616,'Lease data'!$K$7:$K$616)</f>
        <v>Low</v>
      </c>
      <c r="R541" s="189">
        <f>_xlfn.XLOOKUP(N541,'Lease data'!$B$7:$B$616,'Lease data'!$P$7:$P$616)</f>
        <v>16538.986735629103</v>
      </c>
      <c r="T541" s="90">
        <f t="shared" si="44"/>
        <v>1</v>
      </c>
      <c r="U541">
        <f t="shared" si="44"/>
        <v>0</v>
      </c>
      <c r="V541">
        <f t="shared" si="44"/>
        <v>0</v>
      </c>
      <c r="W541">
        <f t="shared" si="44"/>
        <v>0</v>
      </c>
      <c r="X541">
        <f t="shared" si="42"/>
        <v>0</v>
      </c>
      <c r="Y541" s="189">
        <f t="shared" si="43"/>
        <v>16538.986735629103</v>
      </c>
    </row>
    <row r="542" spans="2:25" x14ac:dyDescent="0.25">
      <c r="B542" s="141"/>
      <c r="C542">
        <v>503</v>
      </c>
      <c r="D542" s="56">
        <v>17011.93950967709</v>
      </c>
      <c r="E542" s="56">
        <v>-8663.1117004612461</v>
      </c>
      <c r="F542"/>
      <c r="G542"/>
      <c r="H542"/>
      <c r="I542"/>
      <c r="J542"/>
      <c r="K542"/>
      <c r="L542" s="91"/>
      <c r="N542" s="90">
        <v>3164</v>
      </c>
      <c r="O542" t="str">
        <f>_xlfn.XLOOKUP(N542,'Lease data'!$B$7:$B$616,'Lease data'!$E$7:$E$616)</f>
        <v>Y</v>
      </c>
      <c r="P542" t="str">
        <f>_xlfn.XLOOKUP(N542,'Lease data'!$B$7:$B$616,'Lease data'!$F$7:$F$616)</f>
        <v>N/A</v>
      </c>
      <c r="Q542" t="str">
        <f>_xlfn.XLOOKUP(N542,'Lease data'!$B$7:$B$616,'Lease data'!$K$7:$K$616)</f>
        <v>Sydney</v>
      </c>
      <c r="R542" s="189">
        <f>_xlfn.XLOOKUP(N542,'Lease data'!$B$7:$B$616,'Lease data'!$P$7:$P$616)</f>
        <v>26185.257698343503</v>
      </c>
      <c r="T542" s="90">
        <f t="shared" si="44"/>
        <v>0</v>
      </c>
      <c r="U542">
        <f t="shared" si="44"/>
        <v>0</v>
      </c>
      <c r="V542">
        <f t="shared" si="44"/>
        <v>0</v>
      </c>
      <c r="W542">
        <f t="shared" si="44"/>
        <v>1</v>
      </c>
      <c r="X542">
        <f t="shared" si="42"/>
        <v>0</v>
      </c>
      <c r="Y542" s="189">
        <f t="shared" si="43"/>
        <v>26185.257698343503</v>
      </c>
    </row>
    <row r="543" spans="2:25" x14ac:dyDescent="0.25">
      <c r="B543" s="141"/>
      <c r="C543">
        <v>504</v>
      </c>
      <c r="D543" s="56">
        <v>8545.1992819153711</v>
      </c>
      <c r="E543" s="56">
        <v>5003.0830974523469</v>
      </c>
      <c r="F543"/>
      <c r="G543"/>
      <c r="H543"/>
      <c r="I543"/>
      <c r="J543"/>
      <c r="K543"/>
      <c r="L543" s="91"/>
      <c r="N543" s="90">
        <v>3165</v>
      </c>
      <c r="O543" t="str">
        <f>_xlfn.XLOOKUP(N543,'Lease data'!$B$7:$B$616,'Lease data'!$E$7:$E$616)</f>
        <v>Y</v>
      </c>
      <c r="P543" t="str">
        <f>_xlfn.XLOOKUP(N543,'Lease data'!$B$7:$B$616,'Lease data'!$F$7:$F$616)</f>
        <v>N/A</v>
      </c>
      <c r="Q543" t="str">
        <f>_xlfn.XLOOKUP(N543,'Lease data'!$B$7:$B$616,'Lease data'!$K$7:$K$616)</f>
        <v>Sydney</v>
      </c>
      <c r="R543" s="189">
        <f>_xlfn.XLOOKUP(N543,'Lease data'!$B$7:$B$616,'Lease data'!$P$7:$P$616)</f>
        <v>30416.583828358205</v>
      </c>
      <c r="T543" s="90">
        <f t="shared" si="44"/>
        <v>0</v>
      </c>
      <c r="U543">
        <f t="shared" si="44"/>
        <v>0</v>
      </c>
      <c r="V543">
        <f t="shared" si="44"/>
        <v>0</v>
      </c>
      <c r="W543">
        <f t="shared" si="44"/>
        <v>1</v>
      </c>
      <c r="X543">
        <f t="shared" si="42"/>
        <v>0</v>
      </c>
      <c r="Y543" s="189">
        <f t="shared" si="43"/>
        <v>30416.583828358205</v>
      </c>
    </row>
    <row r="544" spans="2:25" x14ac:dyDescent="0.25">
      <c r="B544" s="141"/>
      <c r="C544">
        <v>505</v>
      </c>
      <c r="D544" s="56">
        <v>17011.93950967709</v>
      </c>
      <c r="E544" s="56">
        <v>-192.73021804182281</v>
      </c>
      <c r="F544"/>
      <c r="G544"/>
      <c r="H544"/>
      <c r="I544"/>
      <c r="J544"/>
      <c r="K544"/>
      <c r="L544" s="91"/>
      <c r="N544" s="90">
        <v>3166</v>
      </c>
      <c r="O544" t="str">
        <f>_xlfn.XLOOKUP(N544,'Lease data'!$B$7:$B$616,'Lease data'!$E$7:$E$616)</f>
        <v>Y</v>
      </c>
      <c r="P544" t="str">
        <f>_xlfn.XLOOKUP(N544,'Lease data'!$B$7:$B$616,'Lease data'!$F$7:$F$616)</f>
        <v>Y</v>
      </c>
      <c r="Q544" t="str">
        <f>_xlfn.XLOOKUP(N544,'Lease data'!$B$7:$B$616,'Lease data'!$K$7:$K$616)</f>
        <v>Sydney</v>
      </c>
      <c r="R544" s="189">
        <f>_xlfn.XLOOKUP(N544,'Lease data'!$B$7:$B$616,'Lease data'!$P$7:$P$616)</f>
        <v>55427.600014925367</v>
      </c>
      <c r="T544" s="90">
        <f t="shared" si="44"/>
        <v>0</v>
      </c>
      <c r="U544">
        <f t="shared" si="44"/>
        <v>0</v>
      </c>
      <c r="V544">
        <f t="shared" si="44"/>
        <v>0</v>
      </c>
      <c r="W544">
        <f t="shared" si="44"/>
        <v>1</v>
      </c>
      <c r="X544">
        <f t="shared" si="42"/>
        <v>1</v>
      </c>
      <c r="Y544" s="189">
        <f t="shared" si="43"/>
        <v>55427.600014925367</v>
      </c>
    </row>
    <row r="545" spans="2:25" x14ac:dyDescent="0.25">
      <c r="B545" s="141"/>
      <c r="C545">
        <v>506</v>
      </c>
      <c r="D545" s="56">
        <v>17011.93950967709</v>
      </c>
      <c r="E545" s="56">
        <v>6082.8822457305614</v>
      </c>
      <c r="F545"/>
      <c r="G545"/>
      <c r="H545"/>
      <c r="I545"/>
      <c r="J545"/>
      <c r="K545"/>
      <c r="L545" s="91"/>
      <c r="N545" s="90">
        <v>3170</v>
      </c>
      <c r="O545" t="str">
        <f>_xlfn.XLOOKUP(N545,'Lease data'!$B$7:$B$616,'Lease data'!$E$7:$E$616)</f>
        <v>Y</v>
      </c>
      <c r="P545" t="str">
        <f>_xlfn.XLOOKUP(N545,'Lease data'!$B$7:$B$616,'Lease data'!$F$7:$F$616)</f>
        <v>N</v>
      </c>
      <c r="Q545" t="str">
        <f>_xlfn.XLOOKUP(N545,'Lease data'!$B$7:$B$616,'Lease data'!$K$7:$K$616)</f>
        <v>Medium</v>
      </c>
      <c r="R545" s="189">
        <f>_xlfn.XLOOKUP(N545,'Lease data'!$B$7:$B$616,'Lease data'!$P$7:$P$616)</f>
        <v>10947.584139046079</v>
      </c>
      <c r="T545" s="90">
        <f t="shared" si="44"/>
        <v>0</v>
      </c>
      <c r="U545">
        <f t="shared" si="44"/>
        <v>1</v>
      </c>
      <c r="V545">
        <f t="shared" si="44"/>
        <v>0</v>
      </c>
      <c r="W545">
        <f t="shared" si="44"/>
        <v>0</v>
      </c>
      <c r="X545">
        <f t="shared" si="42"/>
        <v>0</v>
      </c>
      <c r="Y545" s="189">
        <f t="shared" si="43"/>
        <v>10947.584139046079</v>
      </c>
    </row>
    <row r="546" spans="2:25" x14ac:dyDescent="0.25">
      <c r="B546" s="141"/>
      <c r="C546">
        <v>507</v>
      </c>
      <c r="D546" s="56">
        <v>8545.1992819153711</v>
      </c>
      <c r="E546" s="56">
        <v>-7590.2255633224067</v>
      </c>
      <c r="F546"/>
      <c r="G546"/>
      <c r="H546"/>
      <c r="I546"/>
      <c r="J546"/>
      <c r="K546"/>
      <c r="L546" s="91"/>
      <c r="N546" s="90">
        <v>3171</v>
      </c>
      <c r="O546" t="str">
        <f>_xlfn.XLOOKUP(N546,'Lease data'!$B$7:$B$616,'Lease data'!$E$7:$E$616)</f>
        <v>Y</v>
      </c>
      <c r="P546" t="str">
        <f>_xlfn.XLOOKUP(N546,'Lease data'!$B$7:$B$616,'Lease data'!$F$7:$F$616)</f>
        <v>N/A</v>
      </c>
      <c r="Q546" t="str">
        <f>_xlfn.XLOOKUP(N546,'Lease data'!$B$7:$B$616,'Lease data'!$K$7:$K$616)</f>
        <v>Medium</v>
      </c>
      <c r="R546" s="189">
        <f>_xlfn.XLOOKUP(N546,'Lease data'!$B$7:$B$616,'Lease data'!$P$7:$P$616)</f>
        <v>12675.155316780822</v>
      </c>
      <c r="T546" s="90">
        <f t="shared" si="44"/>
        <v>0</v>
      </c>
      <c r="U546">
        <f t="shared" si="44"/>
        <v>1</v>
      </c>
      <c r="V546">
        <f t="shared" si="44"/>
        <v>0</v>
      </c>
      <c r="W546">
        <f t="shared" si="44"/>
        <v>0</v>
      </c>
      <c r="X546">
        <f t="shared" si="42"/>
        <v>0</v>
      </c>
      <c r="Y546" s="189">
        <f t="shared" si="43"/>
        <v>12675.155316780822</v>
      </c>
    </row>
    <row r="547" spans="2:25" x14ac:dyDescent="0.25">
      <c r="B547" s="141"/>
      <c r="C547">
        <v>508</v>
      </c>
      <c r="D547" s="56">
        <v>17011.93950967709</v>
      </c>
      <c r="E547" s="56">
        <v>3932.2972809453822</v>
      </c>
      <c r="F547"/>
      <c r="G547"/>
      <c r="H547"/>
      <c r="I547"/>
      <c r="J547"/>
      <c r="K547"/>
      <c r="L547" s="91"/>
      <c r="N547" s="90">
        <v>3172</v>
      </c>
      <c r="O547" t="str">
        <f>_xlfn.XLOOKUP(N547,'Lease data'!$B$7:$B$616,'Lease data'!$E$7:$E$616)</f>
        <v>Y</v>
      </c>
      <c r="P547" t="str">
        <f>_xlfn.XLOOKUP(N547,'Lease data'!$B$7:$B$616,'Lease data'!$F$7:$F$616)</f>
        <v>N/A</v>
      </c>
      <c r="Q547" t="str">
        <f>_xlfn.XLOOKUP(N547,'Lease data'!$B$7:$B$616,'Lease data'!$K$7:$K$616)</f>
        <v>Low</v>
      </c>
      <c r="R547" s="189">
        <f>_xlfn.XLOOKUP(N547,'Lease data'!$B$7:$B$616,'Lease data'!$P$7:$P$616)</f>
        <v>12546.255432203388</v>
      </c>
      <c r="T547" s="90">
        <f t="shared" si="44"/>
        <v>1</v>
      </c>
      <c r="U547">
        <f t="shared" si="44"/>
        <v>0</v>
      </c>
      <c r="V547">
        <f t="shared" si="44"/>
        <v>0</v>
      </c>
      <c r="W547">
        <f t="shared" si="44"/>
        <v>0</v>
      </c>
      <c r="X547">
        <f t="shared" si="42"/>
        <v>0</v>
      </c>
      <c r="Y547" s="189">
        <f t="shared" si="43"/>
        <v>12546.255432203388</v>
      </c>
    </row>
    <row r="548" spans="2:25" x14ac:dyDescent="0.25">
      <c r="B548" s="141"/>
      <c r="C548">
        <v>509</v>
      </c>
      <c r="D548" s="56">
        <v>17011.93950967709</v>
      </c>
      <c r="E548" s="56">
        <v>-6839.7936461902482</v>
      </c>
      <c r="F548"/>
      <c r="G548"/>
      <c r="H548"/>
      <c r="I548"/>
      <c r="J548"/>
      <c r="K548"/>
      <c r="L548" s="91"/>
      <c r="N548" s="90">
        <v>3174</v>
      </c>
      <c r="O548" t="str">
        <f>_xlfn.XLOOKUP(N548,'Lease data'!$B$7:$B$616,'Lease data'!$E$7:$E$616)</f>
        <v>Y</v>
      </c>
      <c r="P548" t="str">
        <f>_xlfn.XLOOKUP(N548,'Lease data'!$B$7:$B$616,'Lease data'!$F$7:$F$616)</f>
        <v>Y</v>
      </c>
      <c r="Q548" t="str">
        <f>_xlfn.XLOOKUP(N548,'Lease data'!$B$7:$B$616,'Lease data'!$K$7:$K$616)</f>
        <v>Sydney</v>
      </c>
      <c r="R548" s="189">
        <f>_xlfn.XLOOKUP(N548,'Lease data'!$B$7:$B$616,'Lease data'!$P$7:$P$616)</f>
        <v>35763.53232730263</v>
      </c>
      <c r="T548" s="90">
        <f t="shared" si="44"/>
        <v>0</v>
      </c>
      <c r="U548">
        <f t="shared" si="44"/>
        <v>0</v>
      </c>
      <c r="V548">
        <f t="shared" si="44"/>
        <v>0</v>
      </c>
      <c r="W548">
        <f t="shared" si="44"/>
        <v>1</v>
      </c>
      <c r="X548">
        <f t="shared" si="42"/>
        <v>1</v>
      </c>
      <c r="Y548" s="189">
        <f t="shared" si="43"/>
        <v>35763.53232730263</v>
      </c>
    </row>
    <row r="549" spans="2:25" x14ac:dyDescent="0.25">
      <c r="B549" s="141"/>
      <c r="C549">
        <v>510</v>
      </c>
      <c r="D549" s="56">
        <v>17011.93950967709</v>
      </c>
      <c r="E549" s="56">
        <v>-8574.8621478680434</v>
      </c>
      <c r="F549"/>
      <c r="G549"/>
      <c r="H549"/>
      <c r="I549"/>
      <c r="J549"/>
      <c r="K549"/>
      <c r="L549" s="91"/>
      <c r="N549" s="90">
        <v>3175</v>
      </c>
      <c r="O549" t="str">
        <f>_xlfn.XLOOKUP(N549,'Lease data'!$B$7:$B$616,'Lease data'!$E$7:$E$616)</f>
        <v>Y</v>
      </c>
      <c r="P549" t="str">
        <f>_xlfn.XLOOKUP(N549,'Lease data'!$B$7:$B$616,'Lease data'!$F$7:$F$616)</f>
        <v>N</v>
      </c>
      <c r="Q549" t="str">
        <f>_xlfn.XLOOKUP(N549,'Lease data'!$B$7:$B$616,'Lease data'!$K$7:$K$616)</f>
        <v>Sydney</v>
      </c>
      <c r="R549" s="189">
        <f>_xlfn.XLOOKUP(N549,'Lease data'!$B$7:$B$616,'Lease data'!$P$7:$P$616)</f>
        <v>34502.205355932201</v>
      </c>
      <c r="T549" s="90">
        <f t="shared" si="44"/>
        <v>0</v>
      </c>
      <c r="U549">
        <f t="shared" si="44"/>
        <v>0</v>
      </c>
      <c r="V549">
        <f t="shared" si="44"/>
        <v>0</v>
      </c>
      <c r="W549">
        <f t="shared" si="44"/>
        <v>1</v>
      </c>
      <c r="X549">
        <f t="shared" si="42"/>
        <v>0</v>
      </c>
      <c r="Y549" s="189">
        <f t="shared" si="43"/>
        <v>34502.205355932201</v>
      </c>
    </row>
    <row r="550" spans="2:25" x14ac:dyDescent="0.25">
      <c r="B550" s="141"/>
      <c r="C550">
        <v>511</v>
      </c>
      <c r="D550" s="56">
        <v>8545.1992819153711</v>
      </c>
      <c r="E550" s="56">
        <v>2386.460920616275</v>
      </c>
      <c r="F550"/>
      <c r="G550"/>
      <c r="H550"/>
      <c r="I550"/>
      <c r="J550"/>
      <c r="K550"/>
      <c r="L550" s="91"/>
      <c r="N550" s="90">
        <v>3176</v>
      </c>
      <c r="O550" t="str">
        <f>_xlfn.XLOOKUP(N550,'Lease data'!$B$7:$B$616,'Lease data'!$E$7:$E$616)</f>
        <v>Y</v>
      </c>
      <c r="P550" t="str">
        <f>_xlfn.XLOOKUP(N550,'Lease data'!$B$7:$B$616,'Lease data'!$F$7:$F$616)</f>
        <v>N</v>
      </c>
      <c r="Q550" t="str">
        <f>_xlfn.XLOOKUP(N550,'Lease data'!$B$7:$B$616,'Lease data'!$K$7:$K$616)</f>
        <v>Sydney</v>
      </c>
      <c r="R550" s="189">
        <f>_xlfn.XLOOKUP(N550,'Lease data'!$B$7:$B$616,'Lease data'!$P$7:$P$616)</f>
        <v>19244.720590682195</v>
      </c>
      <c r="T550" s="90">
        <f t="shared" si="44"/>
        <v>0</v>
      </c>
      <c r="U550">
        <f t="shared" si="44"/>
        <v>0</v>
      </c>
      <c r="V550">
        <f t="shared" si="44"/>
        <v>0</v>
      </c>
      <c r="W550">
        <f t="shared" si="44"/>
        <v>1</v>
      </c>
      <c r="X550">
        <f t="shared" si="42"/>
        <v>0</v>
      </c>
      <c r="Y550" s="189">
        <f t="shared" si="43"/>
        <v>19244.720590682195</v>
      </c>
    </row>
    <row r="551" spans="2:25" x14ac:dyDescent="0.25">
      <c r="B551" s="141"/>
      <c r="C551">
        <v>512</v>
      </c>
      <c r="D551" s="56">
        <v>8545.1992819153711</v>
      </c>
      <c r="E551" s="56">
        <v>308.57849678679122</v>
      </c>
      <c r="F551"/>
      <c r="G551"/>
      <c r="H551"/>
      <c r="I551"/>
      <c r="J551"/>
      <c r="K551"/>
      <c r="L551" s="91"/>
      <c r="N551" s="90">
        <v>3177</v>
      </c>
      <c r="O551" t="str">
        <f>_xlfn.XLOOKUP(N551,'Lease data'!$B$7:$B$616,'Lease data'!$E$7:$E$616)</f>
        <v>Y</v>
      </c>
      <c r="P551" t="str">
        <f>_xlfn.XLOOKUP(N551,'Lease data'!$B$7:$B$616,'Lease data'!$F$7:$F$616)</f>
        <v>N/A</v>
      </c>
      <c r="Q551" t="str">
        <f>_xlfn.XLOOKUP(N551,'Lease data'!$B$7:$B$616,'Lease data'!$K$7:$K$616)</f>
        <v>Sydney</v>
      </c>
      <c r="R551" s="189">
        <f>_xlfn.XLOOKUP(N551,'Lease data'!$B$7:$B$616,'Lease data'!$P$7:$P$616)</f>
        <v>27270.854847457624</v>
      </c>
      <c r="T551" s="90">
        <f t="shared" si="44"/>
        <v>0</v>
      </c>
      <c r="U551">
        <f t="shared" si="44"/>
        <v>0</v>
      </c>
      <c r="V551">
        <f t="shared" si="44"/>
        <v>0</v>
      </c>
      <c r="W551">
        <f t="shared" si="44"/>
        <v>1</v>
      </c>
      <c r="X551">
        <f t="shared" si="42"/>
        <v>0</v>
      </c>
      <c r="Y551" s="189">
        <f t="shared" si="43"/>
        <v>27270.854847457624</v>
      </c>
    </row>
    <row r="552" spans="2:25" x14ac:dyDescent="0.25">
      <c r="B552" s="141"/>
      <c r="C552">
        <v>513</v>
      </c>
      <c r="D552" s="56">
        <v>36339.65836985498</v>
      </c>
      <c r="E552" s="56">
        <v>-5591.6497832088098</v>
      </c>
      <c r="F552"/>
      <c r="G552"/>
      <c r="H552"/>
      <c r="I552"/>
      <c r="J552"/>
      <c r="K552"/>
      <c r="L552" s="91"/>
      <c r="N552" s="90">
        <v>3178</v>
      </c>
      <c r="O552" t="str">
        <f>_xlfn.XLOOKUP(N552,'Lease data'!$B$7:$B$616,'Lease data'!$E$7:$E$616)</f>
        <v>Y</v>
      </c>
      <c r="P552" t="str">
        <f>_xlfn.XLOOKUP(N552,'Lease data'!$B$7:$B$616,'Lease data'!$F$7:$F$616)</f>
        <v>Y</v>
      </c>
      <c r="Q552" t="str">
        <f>_xlfn.XLOOKUP(N552,'Lease data'!$B$7:$B$616,'Lease data'!$K$7:$K$616)</f>
        <v>Sydney</v>
      </c>
      <c r="R552" s="189">
        <f>_xlfn.XLOOKUP(N552,'Lease data'!$B$7:$B$616,'Lease data'!$P$7:$P$616)</f>
        <v>36375.068590806331</v>
      </c>
      <c r="T552" s="90">
        <f t="shared" si="44"/>
        <v>0</v>
      </c>
      <c r="U552">
        <f t="shared" si="44"/>
        <v>0</v>
      </c>
      <c r="V552">
        <f t="shared" si="44"/>
        <v>0</v>
      </c>
      <c r="W552">
        <f t="shared" si="44"/>
        <v>1</v>
      </c>
      <c r="X552">
        <f t="shared" si="42"/>
        <v>1</v>
      </c>
      <c r="Y552" s="189">
        <f t="shared" si="43"/>
        <v>36375.068590806331</v>
      </c>
    </row>
    <row r="553" spans="2:25" x14ac:dyDescent="0.25">
      <c r="B553" s="141"/>
      <c r="C553">
        <v>514</v>
      </c>
      <c r="D553" s="56">
        <v>36339.65836985498</v>
      </c>
      <c r="E553" s="56">
        <v>-18350.855881519055</v>
      </c>
      <c r="F553"/>
      <c r="G553"/>
      <c r="H553"/>
      <c r="I553"/>
      <c r="J553"/>
      <c r="K553"/>
      <c r="L553" s="91"/>
      <c r="N553" s="90">
        <v>3179</v>
      </c>
      <c r="O553" t="str">
        <f>_xlfn.XLOOKUP(N553,'Lease data'!$B$7:$B$616,'Lease data'!$E$7:$E$616)</f>
        <v>Y</v>
      </c>
      <c r="P553" t="str">
        <f>_xlfn.XLOOKUP(N553,'Lease data'!$B$7:$B$616,'Lease data'!$F$7:$F$616)</f>
        <v>Y</v>
      </c>
      <c r="Q553" t="str">
        <f>_xlfn.XLOOKUP(N553,'Lease data'!$B$7:$B$616,'Lease data'!$K$7:$K$616)</f>
        <v>Sydney</v>
      </c>
      <c r="R553" s="189">
        <f>_xlfn.XLOOKUP(N553,'Lease data'!$B$7:$B$616,'Lease data'!$P$7:$P$616)</f>
        <v>35368.150684931505</v>
      </c>
      <c r="T553" s="90">
        <f t="shared" si="44"/>
        <v>0</v>
      </c>
      <c r="U553">
        <f t="shared" si="44"/>
        <v>0</v>
      </c>
      <c r="V553">
        <f t="shared" si="44"/>
        <v>0</v>
      </c>
      <c r="W553">
        <f t="shared" si="44"/>
        <v>1</v>
      </c>
      <c r="X553">
        <f t="shared" si="42"/>
        <v>1</v>
      </c>
      <c r="Y553" s="189">
        <f t="shared" si="43"/>
        <v>35368.150684931505</v>
      </c>
    </row>
    <row r="554" spans="2:25" x14ac:dyDescent="0.25">
      <c r="B554" s="141"/>
      <c r="C554">
        <v>515</v>
      </c>
      <c r="D554" s="56">
        <v>36339.65836985498</v>
      </c>
      <c r="E554" s="56">
        <v>-12914.680521753715</v>
      </c>
      <c r="F554"/>
      <c r="G554"/>
      <c r="H554"/>
      <c r="I554"/>
      <c r="J554"/>
      <c r="K554"/>
      <c r="L554" s="91"/>
      <c r="N554" s="90">
        <v>3181</v>
      </c>
      <c r="O554" t="str">
        <f>_xlfn.XLOOKUP(N554,'Lease data'!$B$7:$B$616,'Lease data'!$E$7:$E$616)</f>
        <v>Y</v>
      </c>
      <c r="P554" t="str">
        <f>_xlfn.XLOOKUP(N554,'Lease data'!$B$7:$B$616,'Lease data'!$F$7:$F$616)</f>
        <v>Y</v>
      </c>
      <c r="Q554" t="str">
        <f>_xlfn.XLOOKUP(N554,'Lease data'!$B$7:$B$616,'Lease data'!$K$7:$K$616)</f>
        <v>Sydney</v>
      </c>
      <c r="R554" s="189">
        <f>_xlfn.XLOOKUP(N554,'Lease data'!$B$7:$B$616,'Lease data'!$P$7:$P$616)</f>
        <v>45946.719103618416</v>
      </c>
      <c r="T554" s="90">
        <f t="shared" ref="T554:W569" si="45">IF($Q554=T$13,1,0)</f>
        <v>0</v>
      </c>
      <c r="U554">
        <f t="shared" si="45"/>
        <v>0</v>
      </c>
      <c r="V554">
        <f t="shared" si="45"/>
        <v>0</v>
      </c>
      <c r="W554">
        <f t="shared" si="45"/>
        <v>1</v>
      </c>
      <c r="X554">
        <f t="shared" si="42"/>
        <v>1</v>
      </c>
      <c r="Y554" s="189">
        <f t="shared" si="43"/>
        <v>45946.719103618416</v>
      </c>
    </row>
    <row r="555" spans="2:25" x14ac:dyDescent="0.25">
      <c r="B555" s="141"/>
      <c r="C555">
        <v>516</v>
      </c>
      <c r="D555" s="56">
        <v>40160.632819127772</v>
      </c>
      <c r="E555" s="56">
        <v>18942.978347563781</v>
      </c>
      <c r="F555"/>
      <c r="G555"/>
      <c r="H555"/>
      <c r="I555"/>
      <c r="J555"/>
      <c r="K555"/>
      <c r="L555" s="91"/>
      <c r="N555" s="90">
        <v>3182</v>
      </c>
      <c r="O555" t="str">
        <f>_xlfn.XLOOKUP(N555,'Lease data'!$B$7:$B$616,'Lease data'!$E$7:$E$616)</f>
        <v>Y</v>
      </c>
      <c r="P555" t="str">
        <f>_xlfn.XLOOKUP(N555,'Lease data'!$B$7:$B$616,'Lease data'!$F$7:$F$616)</f>
        <v>N/A</v>
      </c>
      <c r="Q555" t="str">
        <f>_xlfn.XLOOKUP(N555,'Lease data'!$B$7:$B$616,'Lease data'!$K$7:$K$616)</f>
        <v>Medium</v>
      </c>
      <c r="R555" s="189">
        <f>_xlfn.XLOOKUP(N555,'Lease data'!$B$7:$B$616,'Lease data'!$P$7:$P$616)</f>
        <v>11071.404349352339</v>
      </c>
      <c r="T555" s="90">
        <f t="shared" si="45"/>
        <v>0</v>
      </c>
      <c r="U555">
        <f t="shared" si="45"/>
        <v>1</v>
      </c>
      <c r="V555">
        <f t="shared" si="45"/>
        <v>0</v>
      </c>
      <c r="W555">
        <f t="shared" si="45"/>
        <v>0</v>
      </c>
      <c r="X555">
        <f t="shared" si="42"/>
        <v>0</v>
      </c>
      <c r="Y555" s="189">
        <f t="shared" si="43"/>
        <v>11071.404349352339</v>
      </c>
    </row>
    <row r="556" spans="2:25" x14ac:dyDescent="0.25">
      <c r="B556" s="141"/>
      <c r="C556">
        <v>517</v>
      </c>
      <c r="D556" s="56">
        <v>40160.632819127772</v>
      </c>
      <c r="E556" s="56">
        <v>-2725.9882713890838</v>
      </c>
      <c r="F556"/>
      <c r="G556"/>
      <c r="H556"/>
      <c r="I556"/>
      <c r="J556"/>
      <c r="K556"/>
      <c r="L556" s="91"/>
      <c r="N556" s="90">
        <v>3183</v>
      </c>
      <c r="O556" t="str">
        <f>_xlfn.XLOOKUP(N556,'Lease data'!$B$7:$B$616,'Lease data'!$E$7:$E$616)</f>
        <v>Y</v>
      </c>
      <c r="P556" t="str">
        <f>_xlfn.XLOOKUP(N556,'Lease data'!$B$7:$B$616,'Lease data'!$F$7:$F$616)</f>
        <v>N/A</v>
      </c>
      <c r="Q556" t="str">
        <f>_xlfn.XLOOKUP(N556,'Lease data'!$B$7:$B$616,'Lease data'!$K$7:$K$616)</f>
        <v>Medium</v>
      </c>
      <c r="R556" s="189">
        <f>_xlfn.XLOOKUP(N556,'Lease data'!$B$7:$B$616,'Lease data'!$P$7:$P$616)</f>
        <v>38816.042949152536</v>
      </c>
      <c r="T556" s="90">
        <f t="shared" si="45"/>
        <v>0</v>
      </c>
      <c r="U556">
        <f t="shared" si="45"/>
        <v>1</v>
      </c>
      <c r="V556">
        <f t="shared" si="45"/>
        <v>0</v>
      </c>
      <c r="W556">
        <f t="shared" si="45"/>
        <v>0</v>
      </c>
      <c r="X556">
        <f t="shared" si="42"/>
        <v>0</v>
      </c>
      <c r="Y556" s="189">
        <f t="shared" si="43"/>
        <v>38816.042949152536</v>
      </c>
    </row>
    <row r="557" spans="2:25" x14ac:dyDescent="0.25">
      <c r="B557" s="141"/>
      <c r="C557">
        <v>518</v>
      </c>
      <c r="D557" s="56">
        <v>40160.632819127772</v>
      </c>
      <c r="E557" s="56">
        <v>33102.310031787652</v>
      </c>
      <c r="F557"/>
      <c r="G557"/>
      <c r="H557"/>
      <c r="I557"/>
      <c r="J557"/>
      <c r="K557"/>
      <c r="L557" s="91"/>
      <c r="N557" s="90">
        <v>3184</v>
      </c>
      <c r="O557" t="str">
        <f>_xlfn.XLOOKUP(N557,'Lease data'!$B$7:$B$616,'Lease data'!$E$7:$E$616)</f>
        <v>Y</v>
      </c>
      <c r="P557" t="str">
        <f>_xlfn.XLOOKUP(N557,'Lease data'!$B$7:$B$616,'Lease data'!$F$7:$F$616)</f>
        <v>N/A</v>
      </c>
      <c r="Q557" t="str">
        <f>_xlfn.XLOOKUP(N557,'Lease data'!$B$7:$B$616,'Lease data'!$K$7:$K$616)</f>
        <v>Medium</v>
      </c>
      <c r="R557" s="189">
        <f>_xlfn.XLOOKUP(N557,'Lease data'!$B$7:$B$616,'Lease data'!$P$7:$P$616)</f>
        <v>10458.227848101265</v>
      </c>
      <c r="T557" s="90">
        <f t="shared" si="45"/>
        <v>0</v>
      </c>
      <c r="U557">
        <f t="shared" si="45"/>
        <v>1</v>
      </c>
      <c r="V557">
        <f t="shared" si="45"/>
        <v>0</v>
      </c>
      <c r="W557">
        <f t="shared" si="45"/>
        <v>0</v>
      </c>
      <c r="X557">
        <f t="shared" si="42"/>
        <v>0</v>
      </c>
      <c r="Y557" s="189">
        <f t="shared" si="43"/>
        <v>10458.227848101265</v>
      </c>
    </row>
    <row r="558" spans="2:25" x14ac:dyDescent="0.25">
      <c r="B558" s="141"/>
      <c r="C558">
        <v>519</v>
      </c>
      <c r="D558" s="56">
        <v>36339.65836985498</v>
      </c>
      <c r="E558" s="56">
        <v>11601.241554195651</v>
      </c>
      <c r="F558"/>
      <c r="G558"/>
      <c r="H558"/>
      <c r="I558"/>
      <c r="J558"/>
      <c r="K558"/>
      <c r="L558" s="91"/>
      <c r="N558" s="90">
        <v>3185</v>
      </c>
      <c r="O558" t="str">
        <f>_xlfn.XLOOKUP(N558,'Lease data'!$B$7:$B$616,'Lease data'!$E$7:$E$616)</f>
        <v>Y</v>
      </c>
      <c r="P558" t="str">
        <f>_xlfn.XLOOKUP(N558,'Lease data'!$B$7:$B$616,'Lease data'!$F$7:$F$616)</f>
        <v>N/A</v>
      </c>
      <c r="Q558" t="str">
        <f>_xlfn.XLOOKUP(N558,'Lease data'!$B$7:$B$616,'Lease data'!$K$7:$K$616)</f>
        <v>Medium</v>
      </c>
      <c r="R558" s="189">
        <f>_xlfn.XLOOKUP(N558,'Lease data'!$B$7:$B$616,'Lease data'!$P$7:$P$616)</f>
        <v>18292.440389610387</v>
      </c>
      <c r="T558" s="90">
        <f t="shared" si="45"/>
        <v>0</v>
      </c>
      <c r="U558">
        <f t="shared" si="45"/>
        <v>1</v>
      </c>
      <c r="V558">
        <f t="shared" si="45"/>
        <v>0</v>
      </c>
      <c r="W558">
        <f t="shared" si="45"/>
        <v>0</v>
      </c>
      <c r="X558">
        <f t="shared" si="42"/>
        <v>0</v>
      </c>
      <c r="Y558" s="189">
        <f t="shared" si="43"/>
        <v>18292.440389610387</v>
      </c>
    </row>
    <row r="559" spans="2:25" x14ac:dyDescent="0.25">
      <c r="B559" s="141"/>
      <c r="C559">
        <v>520</v>
      </c>
      <c r="D559" s="56">
        <v>8545.1992819153711</v>
      </c>
      <c r="E559" s="56">
        <v>-8140.7487794028084</v>
      </c>
      <c r="F559"/>
      <c r="G559"/>
      <c r="H559"/>
      <c r="I559"/>
      <c r="J559"/>
      <c r="K559"/>
      <c r="L559" s="91"/>
      <c r="N559" s="90">
        <v>3186</v>
      </c>
      <c r="O559" t="str">
        <f>_xlfn.XLOOKUP(N559,'Lease data'!$B$7:$B$616,'Lease data'!$E$7:$E$616)</f>
        <v>Y</v>
      </c>
      <c r="P559" t="str">
        <f>_xlfn.XLOOKUP(N559,'Lease data'!$B$7:$B$616,'Lease data'!$F$7:$F$616)</f>
        <v>N/A</v>
      </c>
      <c r="Q559" t="str">
        <f>_xlfn.XLOOKUP(N559,'Lease data'!$B$7:$B$616,'Lease data'!$K$7:$K$616)</f>
        <v>Low</v>
      </c>
      <c r="R559" s="189">
        <f>_xlfn.XLOOKUP(N559,'Lease data'!$B$7:$B$616,'Lease data'!$P$7:$P$616)</f>
        <v>954.9737185929647</v>
      </c>
      <c r="T559" s="90">
        <f t="shared" si="45"/>
        <v>1</v>
      </c>
      <c r="U559">
        <f t="shared" si="45"/>
        <v>0</v>
      </c>
      <c r="V559">
        <f t="shared" si="45"/>
        <v>0</v>
      </c>
      <c r="W559">
        <f t="shared" si="45"/>
        <v>0</v>
      </c>
      <c r="X559">
        <f t="shared" si="42"/>
        <v>0</v>
      </c>
      <c r="Y559" s="189">
        <f t="shared" si="43"/>
        <v>954.9737185929647</v>
      </c>
    </row>
    <row r="560" spans="2:25" x14ac:dyDescent="0.25">
      <c r="B560" s="141"/>
      <c r="C560">
        <v>521</v>
      </c>
      <c r="D560" s="56">
        <v>8545.1992819153711</v>
      </c>
      <c r="E560" s="56">
        <v>11955.489476646275</v>
      </c>
      <c r="F560"/>
      <c r="G560"/>
      <c r="H560"/>
      <c r="I560"/>
      <c r="J560"/>
      <c r="K560"/>
      <c r="L560" s="91"/>
      <c r="N560" s="90">
        <v>3188</v>
      </c>
      <c r="O560" t="str">
        <f>_xlfn.XLOOKUP(N560,'Lease data'!$B$7:$B$616,'Lease data'!$E$7:$E$616)</f>
        <v>Y</v>
      </c>
      <c r="P560" t="str">
        <f>_xlfn.XLOOKUP(N560,'Lease data'!$B$7:$B$616,'Lease data'!$F$7:$F$616)</f>
        <v>N/A</v>
      </c>
      <c r="Q560" t="str">
        <f>_xlfn.XLOOKUP(N560,'Lease data'!$B$7:$B$616,'Lease data'!$K$7:$K$616)</f>
        <v>Medium</v>
      </c>
      <c r="R560" s="189">
        <f>_xlfn.XLOOKUP(N560,'Lease data'!$B$7:$B$616,'Lease data'!$P$7:$P$616)</f>
        <v>652.40276381909553</v>
      </c>
      <c r="T560" s="90">
        <f t="shared" si="45"/>
        <v>0</v>
      </c>
      <c r="U560">
        <f t="shared" si="45"/>
        <v>1</v>
      </c>
      <c r="V560">
        <f t="shared" si="45"/>
        <v>0</v>
      </c>
      <c r="W560">
        <f t="shared" si="45"/>
        <v>0</v>
      </c>
      <c r="X560">
        <f t="shared" si="42"/>
        <v>0</v>
      </c>
      <c r="Y560" s="189">
        <f t="shared" si="43"/>
        <v>652.40276381909553</v>
      </c>
    </row>
    <row r="561" spans="2:25" x14ac:dyDescent="0.25">
      <c r="B561" s="141"/>
      <c r="C561">
        <v>522</v>
      </c>
      <c r="D561" s="56">
        <v>8545.1992819153711</v>
      </c>
      <c r="E561" s="56">
        <v>8231.0021085454173</v>
      </c>
      <c r="F561"/>
      <c r="G561"/>
      <c r="H561"/>
      <c r="I561"/>
      <c r="J561"/>
      <c r="K561"/>
      <c r="L561" s="91"/>
      <c r="N561" s="90">
        <v>3189</v>
      </c>
      <c r="O561" t="str">
        <f>_xlfn.XLOOKUP(N561,'Lease data'!$B$7:$B$616,'Lease data'!$E$7:$E$616)</f>
        <v>Y</v>
      </c>
      <c r="P561" t="str">
        <f>_xlfn.XLOOKUP(N561,'Lease data'!$B$7:$B$616,'Lease data'!$F$7:$F$616)</f>
        <v>N</v>
      </c>
      <c r="Q561" t="str">
        <f>_xlfn.XLOOKUP(N561,'Lease data'!$B$7:$B$616,'Lease data'!$K$7:$K$616)</f>
        <v>Low</v>
      </c>
      <c r="R561" s="189">
        <f>_xlfn.XLOOKUP(N561,'Lease data'!$B$7:$B$616,'Lease data'!$P$7:$P$616)</f>
        <v>15874.312338902148</v>
      </c>
      <c r="T561" s="90">
        <f t="shared" si="45"/>
        <v>1</v>
      </c>
      <c r="U561">
        <f t="shared" si="45"/>
        <v>0</v>
      </c>
      <c r="V561">
        <f t="shared" si="45"/>
        <v>0</v>
      </c>
      <c r="W561">
        <f t="shared" si="45"/>
        <v>0</v>
      </c>
      <c r="X561">
        <f t="shared" si="42"/>
        <v>0</v>
      </c>
      <c r="Y561" s="189">
        <f t="shared" si="43"/>
        <v>15874.312338902148</v>
      </c>
    </row>
    <row r="562" spans="2:25" x14ac:dyDescent="0.25">
      <c r="B562" s="141"/>
      <c r="C562">
        <v>523</v>
      </c>
      <c r="D562" s="56">
        <v>8545.1992819153711</v>
      </c>
      <c r="E562" s="56">
        <v>-703.79109547469398</v>
      </c>
      <c r="F562"/>
      <c r="G562"/>
      <c r="H562"/>
      <c r="I562"/>
      <c r="J562"/>
      <c r="K562"/>
      <c r="L562" s="91"/>
      <c r="N562" s="90">
        <v>3191</v>
      </c>
      <c r="O562" t="str">
        <f>_xlfn.XLOOKUP(N562,'Lease data'!$B$7:$B$616,'Lease data'!$E$7:$E$616)</f>
        <v>Y</v>
      </c>
      <c r="P562" t="str">
        <f>_xlfn.XLOOKUP(N562,'Lease data'!$B$7:$B$616,'Lease data'!$F$7:$F$616)</f>
        <v>N/A</v>
      </c>
      <c r="Q562" t="str">
        <f>_xlfn.XLOOKUP(N562,'Lease data'!$B$7:$B$616,'Lease data'!$K$7:$K$616)</f>
        <v>Medium</v>
      </c>
      <c r="R562" s="189">
        <f>_xlfn.XLOOKUP(N562,'Lease data'!$B$7:$B$616,'Lease data'!$P$7:$P$616)</f>
        <v>15557.006905158069</v>
      </c>
      <c r="T562" s="90">
        <f t="shared" si="45"/>
        <v>0</v>
      </c>
      <c r="U562">
        <f t="shared" si="45"/>
        <v>1</v>
      </c>
      <c r="V562">
        <f t="shared" si="45"/>
        <v>0</v>
      </c>
      <c r="W562">
        <f t="shared" si="45"/>
        <v>0</v>
      </c>
      <c r="X562">
        <f t="shared" si="42"/>
        <v>0</v>
      </c>
      <c r="Y562" s="189">
        <f t="shared" si="43"/>
        <v>15557.006905158069</v>
      </c>
    </row>
    <row r="563" spans="2:25" x14ac:dyDescent="0.25">
      <c r="B563" s="141"/>
      <c r="C563">
        <v>524</v>
      </c>
      <c r="D563" s="56">
        <v>8545.1992819153711</v>
      </c>
      <c r="E563" s="56">
        <v>-276.99894778649286</v>
      </c>
      <c r="F563"/>
      <c r="G563"/>
      <c r="H563"/>
      <c r="I563"/>
      <c r="J563"/>
      <c r="K563"/>
      <c r="L563" s="91"/>
      <c r="N563" s="90">
        <v>3192</v>
      </c>
      <c r="O563" t="str">
        <f>_xlfn.XLOOKUP(N563,'Lease data'!$B$7:$B$616,'Lease data'!$E$7:$E$616)</f>
        <v>Y</v>
      </c>
      <c r="P563" t="str">
        <f>_xlfn.XLOOKUP(N563,'Lease data'!$B$7:$B$616,'Lease data'!$F$7:$F$616)</f>
        <v>N/A</v>
      </c>
      <c r="Q563" t="str">
        <f>_xlfn.XLOOKUP(N563,'Lease data'!$B$7:$B$616,'Lease data'!$K$7:$K$616)</f>
        <v>Medium</v>
      </c>
      <c r="R563" s="189">
        <f>_xlfn.XLOOKUP(N563,'Lease data'!$B$7:$B$616,'Lease data'!$P$7:$P$616)</f>
        <v>17808.304129082426</v>
      </c>
      <c r="T563" s="90">
        <f t="shared" si="45"/>
        <v>0</v>
      </c>
      <c r="U563">
        <f t="shared" si="45"/>
        <v>1</v>
      </c>
      <c r="V563">
        <f t="shared" si="45"/>
        <v>0</v>
      </c>
      <c r="W563">
        <f t="shared" si="45"/>
        <v>0</v>
      </c>
      <c r="X563">
        <f t="shared" si="42"/>
        <v>0</v>
      </c>
      <c r="Y563" s="189">
        <f t="shared" si="43"/>
        <v>17808.304129082426</v>
      </c>
    </row>
    <row r="564" spans="2:25" x14ac:dyDescent="0.25">
      <c r="B564" s="141"/>
      <c r="C564">
        <v>525</v>
      </c>
      <c r="D564" s="56">
        <v>17011.93950967709</v>
      </c>
      <c r="E564" s="56">
        <v>-3011.9395096770895</v>
      </c>
      <c r="F564"/>
      <c r="G564"/>
      <c r="H564"/>
      <c r="I564"/>
      <c r="J564"/>
      <c r="K564"/>
      <c r="L564" s="91"/>
      <c r="N564" s="90">
        <v>3193</v>
      </c>
      <c r="O564" t="str">
        <f>_xlfn.XLOOKUP(N564,'Lease data'!$B$7:$B$616,'Lease data'!$E$7:$E$616)</f>
        <v>Y</v>
      </c>
      <c r="P564" t="str">
        <f>_xlfn.XLOOKUP(N564,'Lease data'!$B$7:$B$616,'Lease data'!$F$7:$F$616)</f>
        <v>N</v>
      </c>
      <c r="Q564" t="str">
        <f>_xlfn.XLOOKUP(N564,'Lease data'!$B$7:$B$616,'Lease data'!$K$7:$K$616)</f>
        <v>Low</v>
      </c>
      <c r="R564" s="189">
        <f>_xlfn.XLOOKUP(N564,'Lease data'!$B$7:$B$616,'Lease data'!$P$7:$P$616)</f>
        <v>1347.1010886075949</v>
      </c>
      <c r="T564" s="90">
        <f t="shared" si="45"/>
        <v>1</v>
      </c>
      <c r="U564">
        <f t="shared" si="45"/>
        <v>0</v>
      </c>
      <c r="V564">
        <f t="shared" si="45"/>
        <v>0</v>
      </c>
      <c r="W564">
        <f t="shared" si="45"/>
        <v>0</v>
      </c>
      <c r="X564">
        <f t="shared" si="42"/>
        <v>0</v>
      </c>
      <c r="Y564" s="189">
        <f t="shared" si="43"/>
        <v>1347.1010886075949</v>
      </c>
    </row>
    <row r="565" spans="2:25" x14ac:dyDescent="0.25">
      <c r="B565" s="141"/>
      <c r="C565">
        <v>526</v>
      </c>
      <c r="D565" s="56">
        <v>17011.93950967709</v>
      </c>
      <c r="E565" s="56">
        <v>-3864.6921172720267</v>
      </c>
      <c r="F565"/>
      <c r="G565"/>
      <c r="H565"/>
      <c r="I565"/>
      <c r="J565"/>
      <c r="K565"/>
      <c r="L565" s="91"/>
      <c r="N565" s="90">
        <v>3194</v>
      </c>
      <c r="O565" t="str">
        <f>_xlfn.XLOOKUP(N565,'Lease data'!$B$7:$B$616,'Lease data'!$E$7:$E$616)</f>
        <v>Y</v>
      </c>
      <c r="P565" t="str">
        <f>_xlfn.XLOOKUP(N565,'Lease data'!$B$7:$B$616,'Lease data'!$F$7:$F$616)</f>
        <v>N/A</v>
      </c>
      <c r="Q565" t="str">
        <f>_xlfn.XLOOKUP(N565,'Lease data'!$B$7:$B$616,'Lease data'!$K$7:$K$616)</f>
        <v>Medium</v>
      </c>
      <c r="R565" s="189">
        <f>_xlfn.XLOOKUP(N565,'Lease data'!$B$7:$B$616,'Lease data'!$P$7:$P$616)</f>
        <v>7808.322075949367</v>
      </c>
      <c r="T565" s="90">
        <f t="shared" si="45"/>
        <v>0</v>
      </c>
      <c r="U565">
        <f t="shared" si="45"/>
        <v>1</v>
      </c>
      <c r="V565">
        <f t="shared" si="45"/>
        <v>0</v>
      </c>
      <c r="W565">
        <f t="shared" si="45"/>
        <v>0</v>
      </c>
      <c r="X565">
        <f t="shared" si="42"/>
        <v>0</v>
      </c>
      <c r="Y565" s="189">
        <f t="shared" si="43"/>
        <v>7808.322075949367</v>
      </c>
    </row>
    <row r="566" spans="2:25" x14ac:dyDescent="0.25">
      <c r="B566" s="141"/>
      <c r="C566">
        <v>527</v>
      </c>
      <c r="D566" s="56">
        <v>17011.93950967709</v>
      </c>
      <c r="E566" s="56">
        <v>7974.6957814621492</v>
      </c>
      <c r="F566"/>
      <c r="G566"/>
      <c r="H566"/>
      <c r="I566"/>
      <c r="J566"/>
      <c r="K566"/>
      <c r="L566" s="91"/>
      <c r="N566" s="90">
        <v>3195</v>
      </c>
      <c r="O566" t="str">
        <f>_xlfn.XLOOKUP(N566,'Lease data'!$B$7:$B$616,'Lease data'!$E$7:$E$616)</f>
        <v>Y</v>
      </c>
      <c r="P566" t="str">
        <f>_xlfn.XLOOKUP(N566,'Lease data'!$B$7:$B$616,'Lease data'!$F$7:$F$616)</f>
        <v>N/A</v>
      </c>
      <c r="Q566" t="str">
        <f>_xlfn.XLOOKUP(N566,'Lease data'!$B$7:$B$616,'Lease data'!$K$7:$K$616)</f>
        <v>Medium</v>
      </c>
      <c r="R566" s="189">
        <f>_xlfn.XLOOKUP(N566,'Lease data'!$B$7:$B$616,'Lease data'!$P$7:$P$616)</f>
        <v>23878.217465753423</v>
      </c>
      <c r="T566" s="90">
        <f t="shared" si="45"/>
        <v>0</v>
      </c>
      <c r="U566">
        <f t="shared" si="45"/>
        <v>1</v>
      </c>
      <c r="V566">
        <f t="shared" si="45"/>
        <v>0</v>
      </c>
      <c r="W566">
        <f t="shared" si="45"/>
        <v>0</v>
      </c>
      <c r="X566">
        <f t="shared" si="42"/>
        <v>0</v>
      </c>
      <c r="Y566" s="189">
        <f t="shared" si="43"/>
        <v>23878.217465753423</v>
      </c>
    </row>
    <row r="567" spans="2:25" x14ac:dyDescent="0.25">
      <c r="B567" s="141"/>
      <c r="C567">
        <v>528</v>
      </c>
      <c r="D567" s="56">
        <v>8545.1992819153711</v>
      </c>
      <c r="E567" s="56">
        <v>7993.7874537137322</v>
      </c>
      <c r="F567"/>
      <c r="G567"/>
      <c r="H567"/>
      <c r="I567"/>
      <c r="J567"/>
      <c r="K567"/>
      <c r="L567" s="91"/>
      <c r="N567" s="90">
        <v>3196</v>
      </c>
      <c r="O567" t="str">
        <f>_xlfn.XLOOKUP(N567,'Lease data'!$B$7:$B$616,'Lease data'!$E$7:$E$616)</f>
        <v>Y</v>
      </c>
      <c r="P567" t="str">
        <f>_xlfn.XLOOKUP(N567,'Lease data'!$B$7:$B$616,'Lease data'!$F$7:$F$616)</f>
        <v>N/A</v>
      </c>
      <c r="Q567" t="str">
        <f>_xlfn.XLOOKUP(N567,'Lease data'!$B$7:$B$616,'Lease data'!$K$7:$K$616)</f>
        <v>Medium</v>
      </c>
      <c r="R567" s="189">
        <f>_xlfn.XLOOKUP(N567,'Lease data'!$B$7:$B$616,'Lease data'!$P$7:$P$616)</f>
        <v>8589.1566075949358</v>
      </c>
      <c r="T567" s="90">
        <f t="shared" si="45"/>
        <v>0</v>
      </c>
      <c r="U567">
        <f t="shared" si="45"/>
        <v>1</v>
      </c>
      <c r="V567">
        <f t="shared" si="45"/>
        <v>0</v>
      </c>
      <c r="W567">
        <f t="shared" si="45"/>
        <v>0</v>
      </c>
      <c r="X567">
        <f t="shared" si="42"/>
        <v>0</v>
      </c>
      <c r="Y567" s="189">
        <f t="shared" si="43"/>
        <v>8589.1566075949358</v>
      </c>
    </row>
    <row r="568" spans="2:25" x14ac:dyDescent="0.25">
      <c r="B568" s="141"/>
      <c r="C568">
        <v>529</v>
      </c>
      <c r="D568" s="56">
        <v>36339.65836985498</v>
      </c>
      <c r="E568" s="56">
        <v>-10154.400671511477</v>
      </c>
      <c r="F568"/>
      <c r="G568"/>
      <c r="H568"/>
      <c r="I568"/>
      <c r="J568"/>
      <c r="K568"/>
      <c r="L568" s="91"/>
      <c r="N568" s="90">
        <v>3198</v>
      </c>
      <c r="O568" t="str">
        <f>_xlfn.XLOOKUP(N568,'Lease data'!$B$7:$B$616,'Lease data'!$E$7:$E$616)</f>
        <v>Y</v>
      </c>
      <c r="P568" t="str">
        <f>_xlfn.XLOOKUP(N568,'Lease data'!$B$7:$B$616,'Lease data'!$F$7:$F$616)</f>
        <v>N/A</v>
      </c>
      <c r="Q568" t="str">
        <f>_xlfn.XLOOKUP(N568,'Lease data'!$B$7:$B$616,'Lease data'!$K$7:$K$616)</f>
        <v>Medium</v>
      </c>
      <c r="R568" s="189">
        <f>_xlfn.XLOOKUP(N568,'Lease data'!$B$7:$B$616,'Lease data'!$P$7:$P$616)</f>
        <v>24183.177406779658</v>
      </c>
      <c r="T568" s="90">
        <f t="shared" si="45"/>
        <v>0</v>
      </c>
      <c r="U568">
        <f t="shared" si="45"/>
        <v>1</v>
      </c>
      <c r="V568">
        <f t="shared" si="45"/>
        <v>0</v>
      </c>
      <c r="W568">
        <f t="shared" si="45"/>
        <v>0</v>
      </c>
      <c r="X568">
        <f t="shared" si="42"/>
        <v>0</v>
      </c>
      <c r="Y568" s="189">
        <f t="shared" si="43"/>
        <v>24183.177406779658</v>
      </c>
    </row>
    <row r="569" spans="2:25" x14ac:dyDescent="0.25">
      <c r="B569" s="141"/>
      <c r="C569">
        <v>530</v>
      </c>
      <c r="D569" s="56">
        <v>36339.65836985498</v>
      </c>
      <c r="E569" s="56">
        <v>-5923.0745414967751</v>
      </c>
      <c r="F569"/>
      <c r="G569"/>
      <c r="H569"/>
      <c r="I569"/>
      <c r="J569"/>
      <c r="K569"/>
      <c r="L569" s="91"/>
      <c r="N569" s="90">
        <v>3200</v>
      </c>
      <c r="O569" t="str">
        <f>_xlfn.XLOOKUP(N569,'Lease data'!$B$7:$B$616,'Lease data'!$E$7:$E$616)</f>
        <v>Y</v>
      </c>
      <c r="P569" t="str">
        <f>_xlfn.XLOOKUP(N569,'Lease data'!$B$7:$B$616,'Lease data'!$F$7:$F$616)</f>
        <v>N/A</v>
      </c>
      <c r="Q569" t="str">
        <f>_xlfn.XLOOKUP(N569,'Lease data'!$B$7:$B$616,'Lease data'!$K$7:$K$616)</f>
        <v>Low</v>
      </c>
      <c r="R569" s="189">
        <f>_xlfn.XLOOKUP(N569,'Lease data'!$B$7:$B$616,'Lease data'!$P$7:$P$616)</f>
        <v>22911.813643926787</v>
      </c>
      <c r="T569" s="90">
        <f t="shared" si="45"/>
        <v>1</v>
      </c>
      <c r="U569">
        <f t="shared" si="45"/>
        <v>0</v>
      </c>
      <c r="V569">
        <f t="shared" si="45"/>
        <v>0</v>
      </c>
      <c r="W569">
        <f t="shared" si="45"/>
        <v>0</v>
      </c>
      <c r="X569">
        <f t="shared" si="42"/>
        <v>0</v>
      </c>
      <c r="Y569" s="189">
        <f t="shared" si="43"/>
        <v>22911.813643926787</v>
      </c>
    </row>
    <row r="570" spans="2:25" x14ac:dyDescent="0.25">
      <c r="B570" s="141"/>
      <c r="C570">
        <v>531</v>
      </c>
      <c r="D570" s="56">
        <v>40160.632819127772</v>
      </c>
      <c r="E570" s="56">
        <v>15266.967195797595</v>
      </c>
      <c r="F570"/>
      <c r="G570"/>
      <c r="H570"/>
      <c r="I570"/>
      <c r="J570"/>
      <c r="K570"/>
      <c r="L570" s="91"/>
      <c r="N570" s="90"/>
      <c r="R570" s="91"/>
      <c r="T570" s="90"/>
      <c r="Y570" s="91"/>
    </row>
    <row r="571" spans="2:25" x14ac:dyDescent="0.25">
      <c r="B571" s="141"/>
      <c r="C571">
        <v>532</v>
      </c>
      <c r="D571" s="56">
        <v>17011.93950967709</v>
      </c>
      <c r="E571" s="56">
        <v>-6064.3553706310104</v>
      </c>
      <c r="F571"/>
      <c r="G571"/>
      <c r="H571"/>
      <c r="I571"/>
      <c r="J571"/>
      <c r="K571"/>
      <c r="L571" s="91"/>
      <c r="N571" s="90"/>
      <c r="R571" s="91"/>
      <c r="T571" s="90"/>
      <c r="Y571" s="91"/>
    </row>
    <row r="572" spans="2:25" x14ac:dyDescent="0.25">
      <c r="B572" s="141"/>
      <c r="C572">
        <v>533</v>
      </c>
      <c r="D572" s="56">
        <v>17011.93950967709</v>
      </c>
      <c r="E572" s="56">
        <v>-4336.784192896268</v>
      </c>
      <c r="F572"/>
      <c r="G572"/>
      <c r="H572"/>
      <c r="I572"/>
      <c r="J572"/>
      <c r="K572"/>
      <c r="L572" s="91"/>
      <c r="N572" s="90"/>
      <c r="R572" s="91"/>
      <c r="T572" s="90"/>
      <c r="Y572" s="91"/>
    </row>
    <row r="573" spans="2:25" x14ac:dyDescent="0.25">
      <c r="B573" s="141"/>
      <c r="C573">
        <v>534</v>
      </c>
      <c r="D573" s="56">
        <v>8545.1992819153711</v>
      </c>
      <c r="E573" s="56">
        <v>4001.0561502880173</v>
      </c>
      <c r="F573"/>
      <c r="G573"/>
      <c r="H573"/>
      <c r="I573"/>
      <c r="J573"/>
      <c r="K573"/>
      <c r="L573" s="91"/>
      <c r="N573" s="92"/>
      <c r="O573" s="93"/>
      <c r="P573" s="93"/>
      <c r="Q573" s="93"/>
      <c r="R573" s="115"/>
      <c r="T573" s="92"/>
      <c r="U573" s="93"/>
      <c r="V573" s="93"/>
      <c r="W573" s="93"/>
      <c r="X573" s="93"/>
      <c r="Y573" s="115"/>
    </row>
    <row r="574" spans="2:25" x14ac:dyDescent="0.25">
      <c r="B574" s="141"/>
      <c r="C574">
        <v>535</v>
      </c>
      <c r="D574" s="56">
        <v>40160.632819127772</v>
      </c>
      <c r="E574" s="56">
        <v>-4397.1004918251419</v>
      </c>
      <c r="F574"/>
      <c r="G574"/>
      <c r="H574"/>
      <c r="I574"/>
      <c r="J574"/>
      <c r="K574"/>
      <c r="L574" s="91"/>
    </row>
    <row r="575" spans="2:25" x14ac:dyDescent="0.25">
      <c r="B575" s="141"/>
      <c r="C575">
        <v>536</v>
      </c>
      <c r="D575" s="56">
        <v>36339.65836985498</v>
      </c>
      <c r="E575" s="56">
        <v>-1837.4530139227791</v>
      </c>
      <c r="F575"/>
      <c r="G575"/>
      <c r="H575"/>
      <c r="I575"/>
      <c r="J575"/>
      <c r="K575"/>
      <c r="L575" s="91"/>
    </row>
    <row r="576" spans="2:25" x14ac:dyDescent="0.25">
      <c r="B576" s="141"/>
      <c r="C576">
        <v>537</v>
      </c>
      <c r="D576" s="56">
        <v>36339.65836985498</v>
      </c>
      <c r="E576" s="56">
        <v>-17094.937779172786</v>
      </c>
      <c r="F576"/>
      <c r="G576"/>
      <c r="H576"/>
      <c r="I576"/>
      <c r="J576"/>
      <c r="K576"/>
      <c r="L576" s="91"/>
    </row>
    <row r="577" spans="2:12" x14ac:dyDescent="0.25">
      <c r="B577" s="141"/>
      <c r="C577">
        <v>538</v>
      </c>
      <c r="D577" s="56">
        <v>36339.65836985498</v>
      </c>
      <c r="E577" s="56">
        <v>-9068.8035223973566</v>
      </c>
      <c r="F577"/>
      <c r="G577"/>
      <c r="H577"/>
      <c r="I577"/>
      <c r="J577"/>
      <c r="K577"/>
      <c r="L577" s="91"/>
    </row>
    <row r="578" spans="2:12" x14ac:dyDescent="0.25">
      <c r="B578" s="141"/>
      <c r="C578">
        <v>539</v>
      </c>
      <c r="D578" s="56">
        <v>40160.632819127772</v>
      </c>
      <c r="E578" s="56">
        <v>-3785.5642283214402</v>
      </c>
      <c r="F578"/>
      <c r="G578"/>
      <c r="H578"/>
      <c r="I578"/>
      <c r="J578"/>
      <c r="K578"/>
      <c r="L578" s="91"/>
    </row>
    <row r="579" spans="2:12" x14ac:dyDescent="0.25">
      <c r="B579" s="141"/>
      <c r="C579">
        <v>540</v>
      </c>
      <c r="D579" s="56">
        <v>40160.632819127772</v>
      </c>
      <c r="E579" s="56">
        <v>-4792.482134196267</v>
      </c>
      <c r="F579"/>
      <c r="G579"/>
      <c r="H579"/>
      <c r="I579"/>
      <c r="J579"/>
      <c r="K579"/>
      <c r="L579" s="91"/>
    </row>
    <row r="580" spans="2:12" x14ac:dyDescent="0.25">
      <c r="B580" s="141"/>
      <c r="C580">
        <v>541</v>
      </c>
      <c r="D580" s="56">
        <v>40160.632819127772</v>
      </c>
      <c r="E580" s="56">
        <v>5786.0862844906442</v>
      </c>
      <c r="F580"/>
      <c r="G580"/>
      <c r="H580"/>
      <c r="I580"/>
      <c r="J580"/>
      <c r="K580"/>
      <c r="L580" s="91"/>
    </row>
    <row r="581" spans="2:12" x14ac:dyDescent="0.25">
      <c r="B581" s="141"/>
      <c r="C581">
        <v>542</v>
      </c>
      <c r="D581" s="56">
        <v>17011.93950967709</v>
      </c>
      <c r="E581" s="56">
        <v>-5940.5351603247509</v>
      </c>
      <c r="F581"/>
      <c r="G581"/>
      <c r="H581"/>
      <c r="I581"/>
      <c r="J581"/>
      <c r="K581"/>
      <c r="L581" s="91"/>
    </row>
    <row r="582" spans="2:12" x14ac:dyDescent="0.25">
      <c r="B582" s="141"/>
      <c r="C582">
        <v>543</v>
      </c>
      <c r="D582" s="56">
        <v>17011.93950967709</v>
      </c>
      <c r="E582" s="56">
        <v>21804.103439475446</v>
      </c>
      <c r="F582"/>
      <c r="G582"/>
      <c r="H582"/>
      <c r="I582"/>
      <c r="J582"/>
      <c r="K582"/>
      <c r="L582" s="91"/>
    </row>
    <row r="583" spans="2:12" x14ac:dyDescent="0.25">
      <c r="B583" s="141"/>
      <c r="C583">
        <v>544</v>
      </c>
      <c r="D583" s="56">
        <v>17011.93950967709</v>
      </c>
      <c r="E583" s="56">
        <v>-6553.7116615758241</v>
      </c>
      <c r="F583"/>
      <c r="G583"/>
      <c r="H583"/>
      <c r="I583"/>
      <c r="J583"/>
      <c r="K583"/>
      <c r="L583" s="91"/>
    </row>
    <row r="584" spans="2:12" x14ac:dyDescent="0.25">
      <c r="B584" s="141"/>
      <c r="C584">
        <v>545</v>
      </c>
      <c r="D584" s="56">
        <v>17011.93950967709</v>
      </c>
      <c r="E584" s="56">
        <v>1280.5008799332973</v>
      </c>
      <c r="F584"/>
      <c r="G584"/>
      <c r="H584"/>
      <c r="I584"/>
      <c r="J584"/>
      <c r="K584"/>
      <c r="L584" s="91"/>
    </row>
    <row r="585" spans="2:12" x14ac:dyDescent="0.25">
      <c r="B585" s="141"/>
      <c r="C585">
        <v>546</v>
      </c>
      <c r="D585" s="56">
        <v>8545.1992819153711</v>
      </c>
      <c r="E585" s="56">
        <v>-7590.2255633224067</v>
      </c>
      <c r="F585"/>
      <c r="G585"/>
      <c r="H585"/>
      <c r="I585"/>
      <c r="J585"/>
      <c r="K585"/>
      <c r="L585" s="91"/>
    </row>
    <row r="586" spans="2:12" x14ac:dyDescent="0.25">
      <c r="B586" s="141"/>
      <c r="C586">
        <v>547</v>
      </c>
      <c r="D586" s="56">
        <v>17011.93950967709</v>
      </c>
      <c r="E586" s="56">
        <v>-16359.536745857993</v>
      </c>
      <c r="F586"/>
      <c r="G586"/>
      <c r="H586"/>
      <c r="I586"/>
      <c r="J586"/>
      <c r="K586"/>
      <c r="L586" s="91"/>
    </row>
    <row r="587" spans="2:12" x14ac:dyDescent="0.25">
      <c r="B587" s="141"/>
      <c r="C587">
        <v>548</v>
      </c>
      <c r="D587" s="56">
        <v>8545.1992819153711</v>
      </c>
      <c r="E587" s="56">
        <v>7329.1130569867764</v>
      </c>
      <c r="F587"/>
      <c r="G587"/>
      <c r="H587"/>
      <c r="I587"/>
      <c r="J587"/>
      <c r="K587"/>
      <c r="L587" s="91"/>
    </row>
    <row r="588" spans="2:12" x14ac:dyDescent="0.25">
      <c r="B588" s="141"/>
      <c r="C588">
        <v>549</v>
      </c>
      <c r="D588" s="56">
        <v>17011.93950967709</v>
      </c>
      <c r="E588" s="56">
        <v>-1454.932604519021</v>
      </c>
      <c r="F588"/>
      <c r="G588"/>
      <c r="H588"/>
      <c r="I588"/>
      <c r="J588"/>
      <c r="K588"/>
      <c r="L588" s="91"/>
    </row>
    <row r="589" spans="2:12" x14ac:dyDescent="0.25">
      <c r="B589" s="141"/>
      <c r="C589">
        <v>550</v>
      </c>
      <c r="D589" s="56">
        <v>17011.93950967709</v>
      </c>
      <c r="E589" s="56">
        <v>796.36461940533627</v>
      </c>
      <c r="F589"/>
      <c r="G589"/>
      <c r="H589"/>
      <c r="I589"/>
      <c r="J589"/>
      <c r="K589"/>
      <c r="L589" s="91"/>
    </row>
    <row r="590" spans="2:12" x14ac:dyDescent="0.25">
      <c r="B590" s="141"/>
      <c r="C590">
        <v>551</v>
      </c>
      <c r="D590" s="56">
        <v>8545.1992819153711</v>
      </c>
      <c r="E590" s="56">
        <v>-7198.0981933077765</v>
      </c>
      <c r="F590"/>
      <c r="G590"/>
      <c r="H590"/>
      <c r="I590"/>
      <c r="J590"/>
      <c r="K590"/>
      <c r="L590" s="91"/>
    </row>
    <row r="591" spans="2:12" x14ac:dyDescent="0.25">
      <c r="B591" s="141"/>
      <c r="C591">
        <v>552</v>
      </c>
      <c r="D591" s="56">
        <v>17011.93950967709</v>
      </c>
      <c r="E591" s="56">
        <v>-9203.6174337277225</v>
      </c>
      <c r="F591"/>
      <c r="G591"/>
      <c r="H591"/>
      <c r="I591"/>
      <c r="J591"/>
      <c r="K591"/>
      <c r="L591" s="91"/>
    </row>
    <row r="592" spans="2:12" x14ac:dyDescent="0.25">
      <c r="B592" s="141"/>
      <c r="C592">
        <v>553</v>
      </c>
      <c r="D592" s="56">
        <v>17011.93950967709</v>
      </c>
      <c r="E592" s="56">
        <v>6866.2779560763338</v>
      </c>
      <c r="F592"/>
      <c r="G592"/>
      <c r="H592"/>
      <c r="I592"/>
      <c r="J592"/>
      <c r="K592"/>
      <c r="L592" s="91"/>
    </row>
    <row r="593" spans="2:12" x14ac:dyDescent="0.25">
      <c r="B593" s="141"/>
      <c r="C593">
        <v>554</v>
      </c>
      <c r="D593" s="56">
        <v>17011.93950967709</v>
      </c>
      <c r="E593" s="56">
        <v>-8422.7829020821537</v>
      </c>
      <c r="F593"/>
      <c r="G593"/>
      <c r="H593"/>
      <c r="I593"/>
      <c r="J593"/>
      <c r="K593"/>
      <c r="L593" s="91"/>
    </row>
    <row r="594" spans="2:12" x14ac:dyDescent="0.25">
      <c r="B594" s="141"/>
      <c r="C594">
        <v>555</v>
      </c>
      <c r="D594" s="56">
        <v>17011.93950967709</v>
      </c>
      <c r="E594" s="56">
        <v>7171.2378971025682</v>
      </c>
      <c r="F594"/>
      <c r="G594"/>
      <c r="H594"/>
      <c r="I594"/>
      <c r="J594"/>
      <c r="K594"/>
      <c r="L594" s="91"/>
    </row>
    <row r="595" spans="2:12" x14ac:dyDescent="0.25">
      <c r="B595" s="141"/>
      <c r="C595">
        <v>556</v>
      </c>
      <c r="D595" s="56">
        <v>8545.1992819153711</v>
      </c>
      <c r="E595" s="56">
        <v>14366.614362011416</v>
      </c>
      <c r="F595"/>
      <c r="G595"/>
      <c r="H595"/>
      <c r="I595"/>
      <c r="J595"/>
      <c r="K595"/>
      <c r="L595" s="91"/>
    </row>
    <row r="596" spans="2:12" x14ac:dyDescent="0.25">
      <c r="B596" s="92"/>
      <c r="C596" s="93"/>
      <c r="D596" s="93"/>
      <c r="E596" s="93"/>
      <c r="F596" s="93"/>
      <c r="G596" s="93"/>
      <c r="H596" s="93"/>
      <c r="I596" s="93"/>
      <c r="J596" s="93"/>
      <c r="K596" s="101"/>
      <c r="L596" s="94"/>
    </row>
  </sheetData>
  <mergeCells count="1">
    <mergeCell ref="B5:Q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9FF6-29FA-432A-BA29-AE64B26ECE1B}">
  <dimension ref="B3:R329"/>
  <sheetViews>
    <sheetView showGridLines="0" zoomScaleNormal="100" workbookViewId="0"/>
  </sheetViews>
  <sheetFormatPr defaultColWidth="8.8984375" defaultRowHeight="11.5" x14ac:dyDescent="0.25"/>
  <cols>
    <col min="1" max="1" width="2.09765625" style="22" customWidth="1"/>
    <col min="2" max="3" width="16" style="22" customWidth="1"/>
    <col min="4" max="4" width="10.59765625" style="22" customWidth="1"/>
    <col min="5" max="5" width="13.09765625" style="43" bestFit="1" customWidth="1"/>
    <col min="6" max="6" width="12" style="43" bestFit="1" customWidth="1"/>
    <col min="7" max="9" width="12" style="43" customWidth="1"/>
    <col min="10" max="10" width="13.296875" style="44" bestFit="1" customWidth="1"/>
    <col min="11" max="11" width="11.09765625" style="44" bestFit="1" customWidth="1"/>
    <col min="12" max="12" width="12.69921875" style="44" bestFit="1" customWidth="1"/>
    <col min="13" max="15" width="11.3984375" style="44" customWidth="1"/>
    <col min="16" max="16" width="13.09765625" style="44" customWidth="1"/>
    <col min="17" max="17" width="12.3984375" style="44" customWidth="1"/>
    <col min="18" max="18" width="12.69921875" style="44" customWidth="1"/>
    <col min="19" max="19" width="10.59765625" style="22" customWidth="1"/>
    <col min="20" max="16384" width="8.8984375" style="22"/>
  </cols>
  <sheetData>
    <row r="3" spans="2:18" ht="18" x14ac:dyDescent="0.4">
      <c r="B3" s="127" t="s">
        <v>867</v>
      </c>
      <c r="D3"/>
      <c r="E3"/>
    </row>
    <row r="5" spans="2:18" x14ac:dyDescent="0.25">
      <c r="E5" s="22"/>
      <c r="F5" s="22"/>
    </row>
    <row r="6" spans="2:18" ht="13" x14ac:dyDescent="0.3">
      <c r="B6" s="128" t="s">
        <v>807</v>
      </c>
      <c r="D6" s="43"/>
      <c r="G6" s="22"/>
      <c r="H6" s="128" t="s">
        <v>808</v>
      </c>
      <c r="I6" s="42"/>
      <c r="M6" s="22"/>
      <c r="N6" s="128" t="s">
        <v>809</v>
      </c>
      <c r="O6" s="35"/>
    </row>
    <row r="7" spans="2:18" x14ac:dyDescent="0.25">
      <c r="B7" s="95"/>
      <c r="C7" s="205" t="s">
        <v>2</v>
      </c>
      <c r="D7" s="205" t="s">
        <v>0</v>
      </c>
      <c r="E7" s="205" t="s">
        <v>1</v>
      </c>
      <c r="F7" s="209" t="s">
        <v>8</v>
      </c>
      <c r="H7" s="95"/>
      <c r="I7" s="205" t="s">
        <v>2</v>
      </c>
      <c r="J7" s="205" t="s">
        <v>0</v>
      </c>
      <c r="K7" s="205" t="s">
        <v>1</v>
      </c>
      <c r="L7" s="209" t="s">
        <v>8</v>
      </c>
      <c r="M7" s="22"/>
      <c r="N7" s="95"/>
      <c r="O7" s="205" t="s">
        <v>2</v>
      </c>
      <c r="P7" s="205" t="s">
        <v>0</v>
      </c>
      <c r="Q7" s="205" t="s">
        <v>1</v>
      </c>
      <c r="R7" s="209" t="s">
        <v>8</v>
      </c>
    </row>
    <row r="8" spans="2:18" x14ac:dyDescent="0.25">
      <c r="B8" s="141" t="s">
        <v>48</v>
      </c>
      <c r="C8" s="204">
        <f>MEDIAN(_xlfn.ANCHORARRAY(C$18))</f>
        <v>7795.4571947192198</v>
      </c>
      <c r="D8" s="204">
        <f>MEDIAN(_xlfn.ANCHORARRAY(D$18))</f>
        <v>15590.91438943844</v>
      </c>
      <c r="E8" s="204">
        <f>MEDIAN(_xlfn.ANCHORARRAY(E$18))</f>
        <v>28748.768418782041</v>
      </c>
      <c r="F8" s="210">
        <f>MEDIAN(_xlfn.ANCHORARRAY(F$18))</f>
        <v>38937.079005226318</v>
      </c>
      <c r="G8" s="22"/>
      <c r="H8" s="141" t="s">
        <v>48</v>
      </c>
      <c r="I8" s="208">
        <f>MEDIAN(_xlfn.ANCHORARRAY(I$18))</f>
        <v>7159.3334316530918</v>
      </c>
      <c r="J8" s="208">
        <f>MEDIAN(_xlfn.ANCHORARRAY(J$18))</f>
        <v>15590.91438943844</v>
      </c>
      <c r="K8" s="208">
        <f>MEDIAN(_xlfn.ANCHORARRAY(K$18))</f>
        <v>28981.85</v>
      </c>
      <c r="L8" s="212">
        <f>MEDIAN(_xlfn.ANCHORARRAY(L$18))</f>
        <v>38961.196443007269</v>
      </c>
      <c r="M8" s="22"/>
      <c r="N8" s="141" t="s">
        <v>48</v>
      </c>
      <c r="O8" s="208">
        <f>MEDIAN(_xlfn.ANCHORARRAY(O$18))</f>
        <v>11331.313214289741</v>
      </c>
      <c r="P8" s="208">
        <f>MEDIAN(_xlfn.ANCHORARRAY(P$18))</f>
        <v>15402.238466605177</v>
      </c>
      <c r="Q8" s="208">
        <f>MEDIAN(_xlfn.ANCHORARRAY(Q$18))</f>
        <v>25578.268253731341</v>
      </c>
      <c r="R8" s="212">
        <f>MEDIAN(_xlfn.ANCHORARRAY(R$18))</f>
        <v>33065.744728618418</v>
      </c>
    </row>
    <row r="9" spans="2:18" x14ac:dyDescent="0.25">
      <c r="B9" s="141" t="s">
        <v>50</v>
      </c>
      <c r="C9" s="204">
        <f>AVERAGE(_xlfn.ANCHORARRAY(C$18))</f>
        <v>8903.5777798237086</v>
      </c>
      <c r="D9" s="204">
        <f>AVERAGE(_xlfn.ANCHORARRAY(D$18))</f>
        <v>17344.007191242683</v>
      </c>
      <c r="E9" s="204">
        <f>AVERAGE(_xlfn.ANCHORARRAY(E$18))</f>
        <v>30313.581286731867</v>
      </c>
      <c r="F9" s="210">
        <f>AVERAGE(_xlfn.ANCHORARRAY(F$18))</f>
        <v>38644.577258180012</v>
      </c>
      <c r="G9" s="22"/>
      <c r="H9" s="141" t="s">
        <v>50</v>
      </c>
      <c r="I9" s="208">
        <f>AVERAGE(_xlfn.ANCHORARRAY(I$18))</f>
        <v>8585.8479462693049</v>
      </c>
      <c r="J9" s="208">
        <f>AVERAGE(_xlfn.ANCHORARRAY(J$18))</f>
        <v>17199.242178759039</v>
      </c>
      <c r="K9" s="208">
        <f>AVERAGE(_xlfn.ANCHORARRAY(K$18))</f>
        <v>31011.808051059703</v>
      </c>
      <c r="L9" s="212">
        <f>AVERAGE(_xlfn.ANCHORARRAY(L$18))</f>
        <v>38705.023505119316</v>
      </c>
      <c r="M9" s="22"/>
      <c r="N9" s="141" t="s">
        <v>50</v>
      </c>
      <c r="O9" s="208">
        <f>AVERAGE(_xlfn.ANCHORARRAY(O$18))</f>
        <v>12103.571103478733</v>
      </c>
      <c r="P9" s="208">
        <f>AVERAGE(_xlfn.ANCHORARRAY(P$18))</f>
        <v>19805.012403464687</v>
      </c>
      <c r="Q9" s="208">
        <f>AVERAGE(_xlfn.ANCHORARRAY(Q$18))</f>
        <v>27194.835072734215</v>
      </c>
      <c r="R9" s="212">
        <f>AVERAGE(_xlfn.ANCHORARRAY(R$18))</f>
        <v>37375.206072454763</v>
      </c>
    </row>
    <row r="10" spans="2:18" x14ac:dyDescent="0.25">
      <c r="B10" s="141" t="s">
        <v>868</v>
      </c>
      <c r="C10" s="204">
        <f>_xlfn.STDEV.P(_xlfn.ANCHORARRAY(C$18))</f>
        <v>7961.3354862973656</v>
      </c>
      <c r="D10" s="204">
        <f>_xlfn.STDEV.P(_xlfn.ANCHORARRAY(D$18))</f>
        <v>9402.2566053000046</v>
      </c>
      <c r="E10" s="204">
        <f>_xlfn.STDEV.P(_xlfn.ANCHORARRAY(E$18))</f>
        <v>11601.236206842086</v>
      </c>
      <c r="F10" s="210">
        <f>_xlfn.STDEV.P(_xlfn.ANCHORARRAY(F$18))</f>
        <v>14936.425463275882</v>
      </c>
      <c r="G10" s="22"/>
      <c r="H10" s="141" t="s">
        <v>868</v>
      </c>
      <c r="I10" s="208">
        <f>_xlfn.STDEV.P(_xlfn.ANCHORARRAY(I$18))</f>
        <v>8015.032984942869</v>
      </c>
      <c r="J10" s="208">
        <f>_xlfn.STDEV.P(_xlfn.ANCHORARRAY(J$18))</f>
        <v>9241.0748353179424</v>
      </c>
      <c r="K10" s="208">
        <f>_xlfn.STDEV.P(_xlfn.ANCHORARRAY(K$18))</f>
        <v>12386.483075004578</v>
      </c>
      <c r="L10" s="212">
        <f>_xlfn.STDEV.P(_xlfn.ANCHORARRAY(L$18))</f>
        <v>14970.393020678459</v>
      </c>
      <c r="M10" s="22"/>
      <c r="N10" s="141" t="s">
        <v>868</v>
      </c>
      <c r="O10" s="208">
        <f>_xlfn.STDEV.P(_xlfn.ANCHORARRAY(O$18))</f>
        <v>6594.3903383167844</v>
      </c>
      <c r="P10" s="208">
        <f>_xlfn.STDEV.P(_xlfn.ANCHORARRAY(P$18))</f>
        <v>11535.771447388823</v>
      </c>
      <c r="Q10" s="208">
        <f>_xlfn.STDEV.P(_xlfn.ANCHORARRAY(Q$18))</f>
        <v>6208.7938496889001</v>
      </c>
      <c r="R10" s="212">
        <f>_xlfn.STDEV.P(_xlfn.ANCHORARRAY(R$18))</f>
        <v>14144.811085463904</v>
      </c>
    </row>
    <row r="11" spans="2:18" x14ac:dyDescent="0.25">
      <c r="B11" s="141" t="s">
        <v>811</v>
      </c>
      <c r="C11" s="204">
        <f>MIN(_xlfn.ANCHORARRAY(C$18))</f>
        <v>344.40729167008334</v>
      </c>
      <c r="D11" s="204">
        <f>MIN(_xlfn.ANCHORARRAY(D$18))</f>
        <v>652.40276381909553</v>
      </c>
      <c r="E11" s="204">
        <f>MIN(_xlfn.ANCHORARRAY(E$18))</f>
        <v>9003.9232781168266</v>
      </c>
      <c r="F11" s="210">
        <f>MIN(_xlfn.ANCHORARRAY(F$18))</f>
        <v>6228.207236842105</v>
      </c>
      <c r="G11" s="22"/>
      <c r="H11" s="141" t="s">
        <v>811</v>
      </c>
      <c r="I11" s="208">
        <f>MIN(_xlfn.ANCHORARRAY(I$18))</f>
        <v>344.40729167008334</v>
      </c>
      <c r="J11" s="208">
        <f>MIN(_xlfn.ANCHORARRAY(J$18))</f>
        <v>652.40276381909553</v>
      </c>
      <c r="K11" s="208">
        <f>MIN(_xlfn.ANCHORARRAY(K$18))</f>
        <v>9003.9232781168266</v>
      </c>
      <c r="L11" s="212">
        <f>MIN(_xlfn.ANCHORARRAY(L$18))</f>
        <v>6228.207236842105</v>
      </c>
      <c r="M11" s="22"/>
      <c r="N11" s="141" t="s">
        <v>811</v>
      </c>
      <c r="O11" s="208">
        <f>MIN(_xlfn.ANCHORARRAY(O$18))</f>
        <v>749.53343701399695</v>
      </c>
      <c r="P11" s="208">
        <f>MIN(_xlfn.ANCHORARRAY(P$18))</f>
        <v>12166.196334657947</v>
      </c>
      <c r="Q11" s="208">
        <f>MIN(_xlfn.ANCHORARRAY(Q$18))</f>
        <v>11131.770412287791</v>
      </c>
      <c r="R11" s="212">
        <f>MIN(_xlfn.ANCHORARRAY(R$18))</f>
        <v>24558.273283410592</v>
      </c>
    </row>
    <row r="12" spans="2:18" x14ac:dyDescent="0.25">
      <c r="B12" s="141" t="s">
        <v>812</v>
      </c>
      <c r="C12" s="204">
        <f>MAX(_xlfn.ANCHORARRAY(C$18))</f>
        <v>56208.526539379476</v>
      </c>
      <c r="D12" s="204">
        <f>MAX(_xlfn.ANCHORARRAY(D$18))</f>
        <v>49439.509046052633</v>
      </c>
      <c r="E12" s="204">
        <f>MAX(_xlfn.ANCHORARRAY(E$18))</f>
        <v>74896.626695727988</v>
      </c>
      <c r="F12" s="210">
        <f>MAX(_xlfn.ANCHORARRAY(F$18))</f>
        <v>77076.67124105012</v>
      </c>
      <c r="G12" s="22"/>
      <c r="H12" s="141" t="s">
        <v>812</v>
      </c>
      <c r="I12" s="208">
        <f>MAX(_xlfn.ANCHORARRAY(I$18))</f>
        <v>56208.526539379476</v>
      </c>
      <c r="J12" s="208">
        <f>MAX(_xlfn.ANCHORARRAY(J$18))</f>
        <v>49439.509046052633</v>
      </c>
      <c r="K12" s="208">
        <f>MAX(_xlfn.ANCHORARRAY(K$18))</f>
        <v>74896.626695727988</v>
      </c>
      <c r="L12" s="212">
        <f>MAX(_xlfn.ANCHORARRAY(L$18))</f>
        <v>77076.67124105012</v>
      </c>
      <c r="M12" s="22"/>
      <c r="N12" s="141" t="s">
        <v>812</v>
      </c>
      <c r="O12" s="208">
        <f>MAX(_xlfn.ANCHORARRAY(O$18))</f>
        <v>30385.257964824119</v>
      </c>
      <c r="P12" s="208">
        <f>MAX(_xlfn.ANCHORARRAY(P$18))</f>
        <v>45347.587297297301</v>
      </c>
      <c r="Q12" s="208">
        <f>MAX(_xlfn.ANCHORARRAY(Q$18))</f>
        <v>36438.301073985676</v>
      </c>
      <c r="R12" s="212">
        <f>MAX(_xlfn.ANCHORARRAY(R$18))</f>
        <v>63240.448784977889</v>
      </c>
    </row>
    <row r="13" spans="2:18" x14ac:dyDescent="0.25">
      <c r="B13" s="92"/>
      <c r="C13" s="206"/>
      <c r="D13" s="206"/>
      <c r="E13" s="207"/>
      <c r="F13" s="211"/>
      <c r="G13" s="22"/>
      <c r="H13" s="92"/>
      <c r="I13" s="206"/>
      <c r="J13" s="206"/>
      <c r="K13" s="207"/>
      <c r="L13" s="211"/>
      <c r="M13" s="22"/>
      <c r="N13" s="92"/>
      <c r="O13" s="93"/>
      <c r="P13" s="93"/>
      <c r="Q13" s="93"/>
      <c r="R13" s="115"/>
    </row>
    <row r="14" spans="2:18" x14ac:dyDescent="0.25">
      <c r="B14" s="86"/>
      <c r="C14" s="112"/>
      <c r="D14" s="216"/>
      <c r="E14" s="216"/>
      <c r="F14" s="216"/>
      <c r="G14" s="112"/>
      <c r="H14" s="216"/>
      <c r="I14" s="216"/>
      <c r="J14" s="216"/>
      <c r="K14" s="216"/>
      <c r="L14" s="36"/>
      <c r="M14" s="22"/>
      <c r="N14" s="36"/>
      <c r="O14" s="36"/>
      <c r="P14" s="36"/>
      <c r="Q14" s="36"/>
      <c r="R14" s="36"/>
    </row>
    <row r="15" spans="2:18" x14ac:dyDescent="0.25">
      <c r="B15" s="86"/>
      <c r="C15" s="112"/>
      <c r="D15" s="216"/>
      <c r="E15" s="216"/>
      <c r="F15" s="216"/>
      <c r="G15" s="112"/>
      <c r="H15" s="216"/>
      <c r="I15" s="216"/>
      <c r="J15" s="216"/>
      <c r="K15" s="216"/>
      <c r="L15" s="36"/>
      <c r="M15" s="22"/>
      <c r="N15" s="36"/>
      <c r="O15" s="36"/>
      <c r="P15" s="36"/>
      <c r="Q15" s="36"/>
      <c r="R15" s="36"/>
    </row>
    <row r="16" spans="2:18" ht="13" x14ac:dyDescent="0.3">
      <c r="B16" s="128" t="s">
        <v>814</v>
      </c>
      <c r="D16" s="35"/>
      <c r="E16" s="35"/>
      <c r="F16" s="35"/>
      <c r="G16" s="35"/>
      <c r="H16" s="128" t="s">
        <v>815</v>
      </c>
      <c r="I16" s="22"/>
      <c r="N16" s="128" t="s">
        <v>816</v>
      </c>
      <c r="O16" s="22"/>
    </row>
    <row r="17" spans="2:18" x14ac:dyDescent="0.25">
      <c r="B17" s="95"/>
      <c r="C17" s="116" t="s">
        <v>2</v>
      </c>
      <c r="D17" s="116" t="s">
        <v>0</v>
      </c>
      <c r="E17" s="116" t="s">
        <v>1</v>
      </c>
      <c r="F17" s="213" t="s">
        <v>8</v>
      </c>
      <c r="G17" s="62"/>
      <c r="H17" s="95"/>
      <c r="I17" s="116" t="s">
        <v>2</v>
      </c>
      <c r="J17" s="116" t="s">
        <v>0</v>
      </c>
      <c r="K17" s="116" t="s">
        <v>1</v>
      </c>
      <c r="L17" s="213" t="s">
        <v>8</v>
      </c>
      <c r="M17" s="63"/>
      <c r="N17" s="95"/>
      <c r="O17" s="116" t="s">
        <v>2</v>
      </c>
      <c r="P17" s="116" t="s">
        <v>0</v>
      </c>
      <c r="Q17" s="116" t="s">
        <v>1</v>
      </c>
      <c r="R17" s="213" t="s">
        <v>8</v>
      </c>
    </row>
    <row r="18" spans="2:18" x14ac:dyDescent="0.25">
      <c r="B18" s="141"/>
      <c r="C18" s="204" cm="1">
        <f t="array" ref="C18:C327">_xlfn._xlws.FILTER('Lease data'!$P$7:$P$616,('Lease data'!$J$7:$J$616="Y")*('Lease data'!$K$7:$K$616=C$17)*ISNUMBER('Lease data'!$P$7:$P$616),"empty")</f>
        <v>23897.300767218832</v>
      </c>
      <c r="D18" s="204" cm="1">
        <f t="array" ref="D18:D125">_xlfn._xlws.FILTER('Lease data'!$P$7:$P$616,('Lease data'!$J$7:$J$616="Y")*('Lease data'!$K$7:$K$616=D$17)*ISNUMBER('Lease data'!$P$7:$P$616),"empty")</f>
        <v>12807.888044776117</v>
      </c>
      <c r="E18" s="204" cm="1">
        <f t="array" ref="E18:E99">_xlfn._xlws.FILTER('Lease data'!$P$7:$P$616,('Lease data'!$J$7:$J$616="Y")*('Lease data'!$K$7:$K$616=E$17)*ISNUMBER('Lease data'!$P$7:$P$616),"empty")</f>
        <v>19250.822368421053</v>
      </c>
      <c r="F18" s="210" cm="1">
        <f t="array" ref="F18:F127">_xlfn._xlws.FILTER('Lease data'!$P$7:$P$616,('Lease data'!$J$7:$J$616="Y")*('Lease data'!$K$7:$K$616=F$17)*ISNUMBER('Lease data'!$P$7:$P$616),"empty")</f>
        <v>46072.899517884915</v>
      </c>
      <c r="G18" s="45"/>
      <c r="H18" s="141"/>
      <c r="I18" s="208" cm="1">
        <f t="array" ref="I18:I299">_xlfn._xlws.FILTER('Lease data'!$P$7:$P$616,('Lease data'!$I$7:$I$616=1)*('Lease data'!$K$7:$K$616=C$17)*ISNUMBER('Lease data'!$P$7:$P$616),"empty")</f>
        <v>23897.300767218832</v>
      </c>
      <c r="J18" s="208" cm="1">
        <f t="array" ref="J18:J119">_xlfn._xlws.FILTER('Lease data'!$P$7:$P$616,('Lease data'!$I$7:$I$616=1)*('Lease data'!$K$7:$K$616=D$17)*ISNUMBER('Lease data'!$P$7:$P$616),"empty")</f>
        <v>12807.888044776117</v>
      </c>
      <c r="K18" s="208" cm="1">
        <f t="array" ref="K18:K84">_xlfn._xlws.FILTER('Lease data'!$P$7:$P$616,('Lease data'!$I$7:$I$616=1)*('Lease data'!$K$7:$K$616=E$17)*ISNUMBER('Lease data'!$P$7:$P$616),"empty")</f>
        <v>19250.822368421053</v>
      </c>
      <c r="L18" s="212" cm="1">
        <f t="array" ref="L18:L122">_xlfn._xlws.FILTER('Lease data'!$P$7:$P$616,('Lease data'!$I$7:$I$616=1)*('Lease data'!$K$7:$K$616=F$17)*ISNUMBER('Lease data'!$P$7:$P$616),"empty")</f>
        <v>46072.899517884915</v>
      </c>
      <c r="M18" s="46"/>
      <c r="N18" s="141"/>
      <c r="O18" s="208" cm="1">
        <f t="array" ref="O18:O45">_xlfn._xlws.FILTER('Lease data'!$P$7:$P$616,('Lease data'!$H$7:$H$616=1)*('Lease data'!$K$7:$K$616=C$17)*ISNUMBER('Lease data'!$P$7:$P$616),"empty")</f>
        <v>13511.995579773322</v>
      </c>
      <c r="P18" s="208" cm="1">
        <f t="array" ref="P18:P23">_xlfn._xlws.FILTER('Lease data'!$P$7:$P$616,('Lease data'!$H$7:$H$616=1)*('Lease data'!$K$7:$K$616=D$17)*ISNUMBER('Lease data'!$P$7:$P$616),"empty")</f>
        <v>13447.076994863015</v>
      </c>
      <c r="Q18" s="208" cm="1">
        <f t="array" ref="Q18:Q32">_xlfn._xlws.FILTER('Lease data'!$P$7:$P$616,('Lease data'!$H$7:$H$616=1)*('Lease data'!$K$7:$K$616=E$17)*ISNUMBER('Lease data'!$P$7:$P$616),"empty")</f>
        <v>25578.268253731341</v>
      </c>
      <c r="R18" s="212" cm="1">
        <f t="array" ref="R18:R22">_xlfn._xlws.FILTER('Lease data'!$P$7:$P$616,('Lease data'!$H$7:$H$616=1)*('Lease data'!$K$7:$K$616=F$17)*ISNUMBER('Lease data'!$P$7:$P$616),"empty")</f>
        <v>24558.273283410592</v>
      </c>
    </row>
    <row r="19" spans="2:18" x14ac:dyDescent="0.25">
      <c r="B19" s="141"/>
      <c r="C19" s="204">
        <v>21609.415867480384</v>
      </c>
      <c r="D19" s="204">
        <v>23524.236228813555</v>
      </c>
      <c r="E19" s="204">
        <v>15374.499424342104</v>
      </c>
      <c r="F19" s="210">
        <v>38961.196443007269</v>
      </c>
      <c r="G19" s="45"/>
      <c r="H19" s="141"/>
      <c r="I19" s="208">
        <v>21609.415867480384</v>
      </c>
      <c r="J19" s="208">
        <v>23524.236228813555</v>
      </c>
      <c r="K19" s="208">
        <v>15374.499424342104</v>
      </c>
      <c r="L19" s="212">
        <v>38961.196443007269</v>
      </c>
      <c r="M19" s="46"/>
      <c r="N19" s="141"/>
      <c r="O19" s="208">
        <v>3486.0759493670885</v>
      </c>
      <c r="P19" s="208">
        <v>12166.196334657947</v>
      </c>
      <c r="Q19" s="208">
        <v>25578.268253731341</v>
      </c>
      <c r="R19" s="212">
        <v>63240.448784977889</v>
      </c>
    </row>
    <row r="20" spans="2:18" x14ac:dyDescent="0.25">
      <c r="B20" s="141"/>
      <c r="C20" s="204">
        <v>2264.8026315789475</v>
      </c>
      <c r="D20" s="204">
        <v>8067.0110374891019</v>
      </c>
      <c r="E20" s="204">
        <v>55336.873914473683</v>
      </c>
      <c r="F20" s="210">
        <v>39349.767873417717</v>
      </c>
      <c r="G20" s="45"/>
      <c r="H20" s="141"/>
      <c r="I20" s="208">
        <v>2264.8026315789475</v>
      </c>
      <c r="J20" s="208">
        <v>8067.0110374891019</v>
      </c>
      <c r="K20" s="208">
        <v>55336.873914473683</v>
      </c>
      <c r="L20" s="212">
        <v>39349.767873417717</v>
      </c>
      <c r="M20" s="46"/>
      <c r="N20" s="141"/>
      <c r="O20" s="208">
        <v>15546.33</v>
      </c>
      <c r="P20" s="208">
        <v>17064.736860759494</v>
      </c>
      <c r="Q20" s="208">
        <v>25578.268253731341</v>
      </c>
      <c r="R20" s="212">
        <v>25578.175768656714</v>
      </c>
    </row>
    <row r="21" spans="2:18" x14ac:dyDescent="0.25">
      <c r="B21" s="141"/>
      <c r="C21" s="204">
        <v>30235.750619006099</v>
      </c>
      <c r="D21" s="204">
        <v>26656.025155131265</v>
      </c>
      <c r="E21" s="204">
        <v>23629.738988486843</v>
      </c>
      <c r="F21" s="210">
        <v>42889.678831168821</v>
      </c>
      <c r="G21" s="45"/>
      <c r="H21" s="141"/>
      <c r="I21" s="208">
        <v>30235.750619006099</v>
      </c>
      <c r="J21" s="208">
        <v>26656.025155131265</v>
      </c>
      <c r="K21" s="208">
        <v>23629.738988486843</v>
      </c>
      <c r="L21" s="212">
        <v>42889.678831168821</v>
      </c>
      <c r="M21" s="46"/>
      <c r="N21" s="141"/>
      <c r="O21" s="208">
        <v>21324.783844812555</v>
      </c>
      <c r="P21" s="208">
        <v>14706.46379396985</v>
      </c>
      <c r="Q21" s="208">
        <v>25578.268253731341</v>
      </c>
      <c r="R21" s="212">
        <v>33065.744728618418</v>
      </c>
    </row>
    <row r="22" spans="2:18" x14ac:dyDescent="0.25">
      <c r="B22" s="141"/>
      <c r="C22" s="204">
        <v>13511.995579773322</v>
      </c>
      <c r="D22" s="204">
        <v>26557.882410501195</v>
      </c>
      <c r="E22" s="204">
        <v>25578.268253731341</v>
      </c>
      <c r="F22" s="210">
        <v>54808.382187039744</v>
      </c>
      <c r="G22" s="45"/>
      <c r="H22" s="141"/>
      <c r="I22" s="208">
        <v>1326.2562814070352</v>
      </c>
      <c r="J22" s="208">
        <v>26557.882410501195</v>
      </c>
      <c r="K22" s="208">
        <v>28055.63667829119</v>
      </c>
      <c r="L22" s="212">
        <v>54808.382187039744</v>
      </c>
      <c r="M22" s="46"/>
      <c r="N22" s="141"/>
      <c r="O22" s="208">
        <v>9566.9904452054798</v>
      </c>
      <c r="P22" s="208">
        <v>45347.587297297301</v>
      </c>
      <c r="Q22" s="208">
        <v>25578.268253731341</v>
      </c>
      <c r="R22" s="212">
        <v>40433.387796610172</v>
      </c>
    </row>
    <row r="23" spans="2:18" x14ac:dyDescent="0.25">
      <c r="B23" s="141"/>
      <c r="C23" s="204">
        <v>1326.2562814070352</v>
      </c>
      <c r="D23" s="204">
        <v>10707.620528771384</v>
      </c>
      <c r="E23" s="204">
        <v>28055.63667829119</v>
      </c>
      <c r="F23" s="210">
        <v>41011.261016949145</v>
      </c>
      <c r="G23" s="45"/>
      <c r="H23" s="141"/>
      <c r="I23" s="208">
        <v>954.9737185929647</v>
      </c>
      <c r="J23" s="208">
        <v>10707.620528771384</v>
      </c>
      <c r="K23" s="208">
        <v>35233.789118644068</v>
      </c>
      <c r="L23" s="212">
        <v>41011.261016949145</v>
      </c>
      <c r="M23" s="46"/>
      <c r="N23" s="141"/>
      <c r="O23" s="208">
        <v>17410.111169491523</v>
      </c>
      <c r="P23" s="208">
        <v>16098.013139240506</v>
      </c>
      <c r="Q23" s="208">
        <v>28749.513420478663</v>
      </c>
      <c r="R23" s="212"/>
    </row>
    <row r="24" spans="2:18" x14ac:dyDescent="0.25">
      <c r="B24" s="141"/>
      <c r="C24" s="204">
        <v>954.9737185929647</v>
      </c>
      <c r="D24" s="204">
        <v>10862.380253164556</v>
      </c>
      <c r="E24" s="204">
        <v>35233.789118644068</v>
      </c>
      <c r="F24" s="210">
        <v>54846.61016949152</v>
      </c>
      <c r="G24" s="45"/>
      <c r="H24" s="141"/>
      <c r="I24" s="208">
        <v>1336.9470603015075</v>
      </c>
      <c r="J24" s="208">
        <v>10862.380253164556</v>
      </c>
      <c r="K24" s="208">
        <v>23765.923587328769</v>
      </c>
      <c r="L24" s="212">
        <v>54846.61016949152</v>
      </c>
      <c r="M24" s="46"/>
      <c r="N24" s="141"/>
      <c r="O24" s="208">
        <v>8949.8254199066887</v>
      </c>
      <c r="P24" s="208"/>
      <c r="Q24" s="208">
        <v>11131.770412287791</v>
      </c>
      <c r="R24" s="212"/>
    </row>
    <row r="25" spans="2:18" x14ac:dyDescent="0.25">
      <c r="B25" s="141"/>
      <c r="C25" s="204">
        <v>1336.9470603015075</v>
      </c>
      <c r="D25" s="204">
        <v>6690.3863065326632</v>
      </c>
      <c r="E25" s="204">
        <v>23765.923587328769</v>
      </c>
      <c r="F25" s="210">
        <v>37878.784398305077</v>
      </c>
      <c r="G25" s="45"/>
      <c r="H25" s="141"/>
      <c r="I25" s="208">
        <v>1556.5184626978146</v>
      </c>
      <c r="J25" s="208">
        <v>6690.3863065326632</v>
      </c>
      <c r="K25" s="208">
        <v>36390.049016949146</v>
      </c>
      <c r="L25" s="212">
        <v>37878.784398305077</v>
      </c>
      <c r="M25" s="46"/>
      <c r="N25" s="141"/>
      <c r="O25" s="208">
        <v>7360.6085526315792</v>
      </c>
      <c r="P25" s="208"/>
      <c r="Q25" s="208">
        <v>33682.717098718917</v>
      </c>
      <c r="R25" s="212"/>
    </row>
    <row r="26" spans="2:18" x14ac:dyDescent="0.25">
      <c r="B26" s="141"/>
      <c r="C26" s="204">
        <v>1556.5184626978146</v>
      </c>
      <c r="D26" s="204">
        <v>9625.4111842105267</v>
      </c>
      <c r="E26" s="204">
        <v>36390.049016949146</v>
      </c>
      <c r="F26" s="210">
        <v>39634.04605263158</v>
      </c>
      <c r="G26" s="45"/>
      <c r="H26" s="141"/>
      <c r="I26" s="208">
        <v>9226.1306532663311</v>
      </c>
      <c r="J26" s="208">
        <v>9625.4111842105267</v>
      </c>
      <c r="K26" s="208">
        <v>18367.470539383561</v>
      </c>
      <c r="L26" s="212">
        <v>39634.04605263158</v>
      </c>
      <c r="M26" s="46"/>
      <c r="N26" s="141"/>
      <c r="O26" s="208">
        <v>2623.6832170880552</v>
      </c>
      <c r="P26" s="208"/>
      <c r="Q26" s="208">
        <v>36438.301073985676</v>
      </c>
      <c r="R26" s="212"/>
    </row>
    <row r="27" spans="2:18" x14ac:dyDescent="0.25">
      <c r="B27" s="141"/>
      <c r="C27" s="204">
        <v>9226.1306532663311</v>
      </c>
      <c r="D27" s="204">
        <v>20584.832570715473</v>
      </c>
      <c r="E27" s="204">
        <v>18367.470539383561</v>
      </c>
      <c r="F27" s="210">
        <v>56133.533015359732</v>
      </c>
      <c r="G27" s="45"/>
      <c r="H27" s="141"/>
      <c r="I27" s="208">
        <v>508.52125628140703</v>
      </c>
      <c r="J27" s="208">
        <v>20584.832570715473</v>
      </c>
      <c r="K27" s="208">
        <v>24615.868327787022</v>
      </c>
      <c r="L27" s="212">
        <v>56133.533015359732</v>
      </c>
      <c r="M27" s="46"/>
      <c r="N27" s="141"/>
      <c r="O27" s="208">
        <v>2947.3458904109589</v>
      </c>
      <c r="P27" s="208"/>
      <c r="Q27" s="208">
        <v>21561.017562814071</v>
      </c>
      <c r="R27" s="212"/>
    </row>
    <row r="28" spans="2:18" x14ac:dyDescent="0.25">
      <c r="B28" s="141"/>
      <c r="C28" s="204">
        <v>508.52125628140703</v>
      </c>
      <c r="D28" s="204">
        <v>17378.296796267496</v>
      </c>
      <c r="E28" s="204">
        <v>24615.868327787022</v>
      </c>
      <c r="F28" s="210">
        <v>47500</v>
      </c>
      <c r="G28" s="45"/>
      <c r="H28" s="141"/>
      <c r="I28" s="208">
        <v>8983.760201005025</v>
      </c>
      <c r="J28" s="208">
        <v>17378.296796267496</v>
      </c>
      <c r="K28" s="208">
        <v>40692.703231343279</v>
      </c>
      <c r="L28" s="212">
        <v>47500</v>
      </c>
      <c r="M28" s="46"/>
      <c r="N28" s="141"/>
      <c r="O28" s="208">
        <v>8604.2828571428545</v>
      </c>
      <c r="P28" s="208"/>
      <c r="Q28" s="208">
        <v>35963.365025125626</v>
      </c>
      <c r="R28" s="212"/>
    </row>
    <row r="29" spans="2:18" x14ac:dyDescent="0.25">
      <c r="B29" s="141"/>
      <c r="C29" s="204">
        <v>8983.760201005025</v>
      </c>
      <c r="D29" s="204">
        <v>20876.028308631212</v>
      </c>
      <c r="E29" s="204">
        <v>40692.703231343279</v>
      </c>
      <c r="F29" s="210">
        <v>23524.236228813555</v>
      </c>
      <c r="G29" s="45"/>
      <c r="H29" s="141"/>
      <c r="I29" s="208">
        <v>10007.261580698832</v>
      </c>
      <c r="J29" s="208">
        <v>20876.028308631212</v>
      </c>
      <c r="K29" s="208">
        <v>55116.23684210526</v>
      </c>
      <c r="L29" s="212">
        <v>23524.236228813555</v>
      </c>
      <c r="M29" s="46"/>
      <c r="N29" s="141"/>
      <c r="O29" s="208">
        <v>8686.0656085918854</v>
      </c>
      <c r="P29" s="208"/>
      <c r="Q29" s="208">
        <v>31484.899062247368</v>
      </c>
      <c r="R29" s="212"/>
    </row>
    <row r="30" spans="2:18" x14ac:dyDescent="0.25">
      <c r="B30" s="141"/>
      <c r="C30" s="204">
        <v>10007.261580698832</v>
      </c>
      <c r="D30" s="204">
        <v>9691.7564463452582</v>
      </c>
      <c r="E30" s="204">
        <v>55116.23684210526</v>
      </c>
      <c r="F30" s="210">
        <v>43135.649300155521</v>
      </c>
      <c r="G30" s="45"/>
      <c r="H30" s="141"/>
      <c r="I30" s="208">
        <v>5889.1912908242612</v>
      </c>
      <c r="J30" s="208">
        <v>9691.7564463452582</v>
      </c>
      <c r="K30" s="208">
        <v>39494.134484536073</v>
      </c>
      <c r="L30" s="212">
        <v>43135.649300155521</v>
      </c>
      <c r="M30" s="46"/>
      <c r="N30" s="141"/>
      <c r="O30" s="208">
        <v>16847.666205250596</v>
      </c>
      <c r="P30" s="208"/>
      <c r="Q30" s="208">
        <v>32568.298600311042</v>
      </c>
      <c r="R30" s="212"/>
    </row>
    <row r="31" spans="2:18" x14ac:dyDescent="0.25">
      <c r="B31" s="141"/>
      <c r="C31" s="204">
        <v>5889.1912908242612</v>
      </c>
      <c r="D31" s="204">
        <v>19691.451044407895</v>
      </c>
      <c r="E31" s="204">
        <v>39494.134484536073</v>
      </c>
      <c r="F31" s="210">
        <v>42667.489761336517</v>
      </c>
      <c r="G31" s="45"/>
      <c r="H31" s="141"/>
      <c r="I31" s="208">
        <v>13280.53492512479</v>
      </c>
      <c r="J31" s="208">
        <v>19691.451044407895</v>
      </c>
      <c r="K31" s="208">
        <v>16329.121306376361</v>
      </c>
      <c r="L31" s="212">
        <v>42667.489761336517</v>
      </c>
      <c r="M31" s="46"/>
      <c r="N31" s="141"/>
      <c r="O31" s="208">
        <v>13969.385656324583</v>
      </c>
      <c r="P31" s="208"/>
      <c r="Q31" s="208">
        <v>22873.034312656029</v>
      </c>
      <c r="R31" s="212"/>
    </row>
    <row r="32" spans="2:18" x14ac:dyDescent="0.25">
      <c r="B32" s="141"/>
      <c r="C32" s="204">
        <v>13280.53492512479</v>
      </c>
      <c r="D32" s="204">
        <v>16061.430793157077</v>
      </c>
      <c r="E32" s="204">
        <v>16329.121306376361</v>
      </c>
      <c r="F32" s="210">
        <v>34367.720465890176</v>
      </c>
      <c r="G32" s="45"/>
      <c r="H32" s="141"/>
      <c r="I32" s="208">
        <v>19049.168233890214</v>
      </c>
      <c r="J32" s="208">
        <v>16061.430793157077</v>
      </c>
      <c r="K32" s="208">
        <v>24627.527216174185</v>
      </c>
      <c r="L32" s="212">
        <v>34367.720465890176</v>
      </c>
      <c r="M32" s="46"/>
      <c r="N32" s="141"/>
      <c r="O32" s="208">
        <v>19098.801369863013</v>
      </c>
      <c r="P32" s="208"/>
      <c r="Q32" s="208">
        <v>25578.268253731341</v>
      </c>
      <c r="R32" s="212"/>
    </row>
    <row r="33" spans="2:18" x14ac:dyDescent="0.25">
      <c r="B33" s="141"/>
      <c r="C33" s="204">
        <v>19049.168233890214</v>
      </c>
      <c r="D33" s="204">
        <v>11288.455831946754</v>
      </c>
      <c r="E33" s="204">
        <v>24627.527216174185</v>
      </c>
      <c r="F33" s="210">
        <v>77076.67124105012</v>
      </c>
      <c r="G33" s="45"/>
      <c r="H33" s="141"/>
      <c r="I33" s="208">
        <v>1391.7304184829991</v>
      </c>
      <c r="J33" s="208">
        <v>11288.455831946754</v>
      </c>
      <c r="K33" s="208">
        <v>13369.516733668341</v>
      </c>
      <c r="L33" s="212">
        <v>77076.67124105012</v>
      </c>
      <c r="M33" s="46"/>
      <c r="N33" s="141"/>
      <c r="O33" s="208">
        <v>749.53343701399695</v>
      </c>
      <c r="P33" s="208"/>
      <c r="Q33" s="208"/>
      <c r="R33" s="212"/>
    </row>
    <row r="34" spans="2:18" x14ac:dyDescent="0.25">
      <c r="B34" s="141"/>
      <c r="C34" s="204">
        <v>1391.7304184829991</v>
      </c>
      <c r="D34" s="204">
        <v>18103.970962025316</v>
      </c>
      <c r="E34" s="204">
        <v>13369.516733668341</v>
      </c>
      <c r="F34" s="210">
        <v>21065.808365102635</v>
      </c>
      <c r="G34" s="45"/>
      <c r="H34" s="141"/>
      <c r="I34" s="208">
        <v>2546.5965829145725</v>
      </c>
      <c r="J34" s="208">
        <v>18103.970962025316</v>
      </c>
      <c r="K34" s="208">
        <v>24250.038809344387</v>
      </c>
      <c r="L34" s="212">
        <v>21065.808365102635</v>
      </c>
      <c r="M34" s="46"/>
      <c r="N34" s="141"/>
      <c r="O34" s="208">
        <v>14520.627070619006</v>
      </c>
      <c r="P34" s="208"/>
      <c r="Q34" s="208"/>
      <c r="R34" s="212"/>
    </row>
    <row r="35" spans="2:18" x14ac:dyDescent="0.25">
      <c r="B35" s="141"/>
      <c r="C35" s="204">
        <v>2546.5965829145725</v>
      </c>
      <c r="D35" s="204">
        <v>3601.5693112467302</v>
      </c>
      <c r="E35" s="204">
        <v>24250.038809344387</v>
      </c>
      <c r="F35" s="210">
        <v>35008.474576271183</v>
      </c>
      <c r="G35" s="45"/>
      <c r="H35" s="141"/>
      <c r="I35" s="208">
        <v>6366.4914572864318</v>
      </c>
      <c r="J35" s="208">
        <v>3601.5693112467302</v>
      </c>
      <c r="K35" s="208">
        <v>15936.644201331113</v>
      </c>
      <c r="L35" s="212">
        <v>35008.474576271183</v>
      </c>
      <c r="M35" s="46"/>
      <c r="N35" s="141"/>
      <c r="O35" s="208">
        <v>14532.980692124105</v>
      </c>
      <c r="P35" s="208"/>
      <c r="Q35" s="208"/>
      <c r="R35" s="212"/>
    </row>
    <row r="36" spans="2:18" x14ac:dyDescent="0.25">
      <c r="B36" s="141"/>
      <c r="C36" s="204">
        <v>6366.4914572864318</v>
      </c>
      <c r="D36" s="204">
        <v>32955.494987873884</v>
      </c>
      <c r="E36" s="204">
        <v>15936.644201331113</v>
      </c>
      <c r="F36" s="210">
        <v>40893.215212609961</v>
      </c>
      <c r="G36" s="45"/>
      <c r="H36" s="141"/>
      <c r="I36" s="208">
        <v>3229.145728643216</v>
      </c>
      <c r="J36" s="208">
        <v>32955.494987873884</v>
      </c>
      <c r="K36" s="208">
        <v>74896.626695727988</v>
      </c>
      <c r="L36" s="212">
        <v>40893.215212609961</v>
      </c>
      <c r="M36" s="46"/>
      <c r="N36" s="141"/>
      <c r="O36" s="208">
        <v>8019.1347753743748</v>
      </c>
      <c r="P36" s="208"/>
      <c r="Q36" s="208"/>
      <c r="R36" s="212"/>
    </row>
    <row r="37" spans="2:18" x14ac:dyDescent="0.25">
      <c r="B37" s="141"/>
      <c r="C37" s="204">
        <v>3229.145728643216</v>
      </c>
      <c r="D37" s="204">
        <v>9409.6944915254226</v>
      </c>
      <c r="E37" s="204">
        <v>74896.626695727988</v>
      </c>
      <c r="F37" s="210">
        <v>36175.423728813555</v>
      </c>
      <c r="G37" s="45"/>
      <c r="H37" s="141"/>
      <c r="I37" s="208">
        <v>6197.0915513126492</v>
      </c>
      <c r="J37" s="208">
        <v>9409.6944915254226</v>
      </c>
      <c r="K37" s="208">
        <v>36963.0018831735</v>
      </c>
      <c r="L37" s="212">
        <v>36175.423728813555</v>
      </c>
      <c r="M37" s="46"/>
      <c r="N37" s="141"/>
      <c r="O37" s="208">
        <v>12869.495050251257</v>
      </c>
      <c r="P37" s="208"/>
      <c r="Q37" s="208"/>
      <c r="R37" s="212"/>
    </row>
    <row r="38" spans="2:18" x14ac:dyDescent="0.25">
      <c r="B38" s="141"/>
      <c r="C38" s="204">
        <v>6197.0915513126492</v>
      </c>
      <c r="D38" s="204">
        <v>20923.561130653263</v>
      </c>
      <c r="E38" s="204">
        <v>36963.0018831735</v>
      </c>
      <c r="F38" s="210">
        <v>38341.288782816227</v>
      </c>
      <c r="G38" s="45"/>
      <c r="H38" s="141"/>
      <c r="I38" s="208">
        <v>763.98128140703523</v>
      </c>
      <c r="J38" s="208">
        <v>20923.561130653263</v>
      </c>
      <c r="K38" s="208">
        <v>23065.326633165827</v>
      </c>
      <c r="L38" s="212">
        <v>38341.288782816227</v>
      </c>
      <c r="M38" s="46"/>
      <c r="N38" s="141"/>
      <c r="O38" s="208">
        <v>4818.4292379471226</v>
      </c>
      <c r="P38" s="208"/>
      <c r="Q38" s="208"/>
      <c r="R38" s="212"/>
    </row>
    <row r="39" spans="2:18" x14ac:dyDescent="0.25">
      <c r="B39" s="141"/>
      <c r="C39" s="204">
        <v>763.98128140703523</v>
      </c>
      <c r="D39" s="204">
        <v>49439.509046052633</v>
      </c>
      <c r="E39" s="204">
        <v>23065.326633165827</v>
      </c>
      <c r="F39" s="210">
        <v>13799.697003352794</v>
      </c>
      <c r="G39" s="45"/>
      <c r="H39" s="141"/>
      <c r="I39" s="208">
        <v>20941.399494863013</v>
      </c>
      <c r="J39" s="208">
        <v>49439.509046052633</v>
      </c>
      <c r="K39" s="208">
        <v>26298.701298701293</v>
      </c>
      <c r="L39" s="212">
        <v>13799.697003352794</v>
      </c>
      <c r="M39" s="46"/>
      <c r="N39" s="141"/>
      <c r="O39" s="208">
        <v>30385.257964824119</v>
      </c>
      <c r="P39" s="208"/>
      <c r="Q39" s="208"/>
      <c r="R39" s="212"/>
    </row>
    <row r="40" spans="2:18" x14ac:dyDescent="0.25">
      <c r="B40" s="141"/>
      <c r="C40" s="204">
        <v>20941.399494863013</v>
      </c>
      <c r="D40" s="204">
        <v>42671.893670886078</v>
      </c>
      <c r="E40" s="204">
        <v>26298.701298701293</v>
      </c>
      <c r="F40" s="210">
        <v>66235.176180904513</v>
      </c>
      <c r="G40" s="45"/>
      <c r="H40" s="141"/>
      <c r="I40" s="208">
        <v>7316.971948051947</v>
      </c>
      <c r="J40" s="208">
        <v>42671.893670886078</v>
      </c>
      <c r="K40" s="208">
        <v>18262.236019736843</v>
      </c>
      <c r="L40" s="212">
        <v>66235.176180904513</v>
      </c>
      <c r="M40" s="46"/>
      <c r="N40" s="141"/>
      <c r="O40" s="208">
        <v>20192.55928460342</v>
      </c>
      <c r="P40" s="208"/>
      <c r="Q40" s="208"/>
      <c r="R40" s="212"/>
    </row>
    <row r="41" spans="2:18" x14ac:dyDescent="0.25">
      <c r="B41" s="141"/>
      <c r="C41" s="204">
        <v>7316.971948051947</v>
      </c>
      <c r="D41" s="204">
        <v>9742.1489450741065</v>
      </c>
      <c r="E41" s="204">
        <v>18262.236019736843</v>
      </c>
      <c r="F41" s="210">
        <v>41523.615751789977</v>
      </c>
      <c r="G41" s="45"/>
      <c r="H41" s="141"/>
      <c r="I41" s="208">
        <v>30422.338455223875</v>
      </c>
      <c r="J41" s="208">
        <v>9742.1489450741065</v>
      </c>
      <c r="K41" s="208">
        <v>26634.253339145598</v>
      </c>
      <c r="L41" s="212">
        <v>41523.615751789977</v>
      </c>
      <c r="M41" s="46"/>
      <c r="N41" s="141"/>
      <c r="O41" s="208">
        <v>10384.090778894471</v>
      </c>
      <c r="P41" s="208"/>
      <c r="Q41" s="208"/>
      <c r="R41" s="212"/>
    </row>
    <row r="42" spans="2:18" x14ac:dyDescent="0.25">
      <c r="B42" s="141"/>
      <c r="C42" s="204">
        <v>30422.338455223875</v>
      </c>
      <c r="D42" s="204">
        <v>10516.090115131579</v>
      </c>
      <c r="E42" s="204">
        <v>26634.253339145598</v>
      </c>
      <c r="F42" s="210">
        <v>21158.882628865973</v>
      </c>
      <c r="G42" s="45"/>
      <c r="H42" s="141"/>
      <c r="I42" s="208">
        <v>12094.825274463006</v>
      </c>
      <c r="J42" s="208">
        <v>10516.090115131579</v>
      </c>
      <c r="K42" s="208">
        <v>23414.925945747793</v>
      </c>
      <c r="L42" s="212">
        <v>21158.882628865973</v>
      </c>
      <c r="M42" s="46"/>
      <c r="N42" s="141"/>
      <c r="O42" s="208">
        <v>10624.425648918468</v>
      </c>
      <c r="P42" s="208"/>
      <c r="Q42" s="208"/>
      <c r="R42" s="212"/>
    </row>
    <row r="43" spans="2:18" x14ac:dyDescent="0.25">
      <c r="B43" s="141"/>
      <c r="C43" s="204">
        <v>12094.825274463006</v>
      </c>
      <c r="D43" s="204">
        <v>26769.051321928462</v>
      </c>
      <c r="E43" s="204">
        <v>23414.925945747793</v>
      </c>
      <c r="F43" s="210">
        <v>48316.501367088604</v>
      </c>
      <c r="G43" s="45"/>
      <c r="H43" s="141"/>
      <c r="I43" s="208">
        <v>6197.0915513126492</v>
      </c>
      <c r="J43" s="208">
        <v>26769.051321928462</v>
      </c>
      <c r="K43" s="208">
        <v>18007.846556233653</v>
      </c>
      <c r="L43" s="212">
        <v>48316.501367088604</v>
      </c>
      <c r="M43" s="46"/>
      <c r="N43" s="141"/>
      <c r="O43" s="208">
        <v>12038.200779661014</v>
      </c>
      <c r="P43" s="208"/>
      <c r="Q43" s="208"/>
      <c r="R43" s="212"/>
    </row>
    <row r="44" spans="2:18" x14ac:dyDescent="0.25">
      <c r="B44" s="141"/>
      <c r="C44" s="204">
        <v>6197.0915513126492</v>
      </c>
      <c r="D44" s="204">
        <v>27712.399941763724</v>
      </c>
      <c r="E44" s="204">
        <v>18007.846556233653</v>
      </c>
      <c r="F44" s="210">
        <v>53607.771201492535</v>
      </c>
      <c r="G44" s="45"/>
      <c r="H44" s="141"/>
      <c r="I44" s="208">
        <v>19754.430379746835</v>
      </c>
      <c r="J44" s="208">
        <v>27712.399941763724</v>
      </c>
      <c r="K44" s="208">
        <v>14537.62931570762</v>
      </c>
      <c r="L44" s="212">
        <v>53607.771201492535</v>
      </c>
      <c r="M44" s="46"/>
      <c r="N44" s="141"/>
      <c r="O44" s="208">
        <v>20968.61758474576</v>
      </c>
      <c r="P44" s="208"/>
      <c r="Q44" s="208"/>
      <c r="R44" s="212"/>
    </row>
    <row r="45" spans="2:18" x14ac:dyDescent="0.25">
      <c r="B45" s="141"/>
      <c r="C45" s="204">
        <v>19754.430379746835</v>
      </c>
      <c r="D45" s="204">
        <v>1153.2663316582914</v>
      </c>
      <c r="E45" s="204">
        <v>14537.62931570762</v>
      </c>
      <c r="F45" s="210">
        <v>16880.673506493502</v>
      </c>
      <c r="G45" s="45"/>
      <c r="H45" s="141"/>
      <c r="I45" s="208">
        <v>2269.1898994974872</v>
      </c>
      <c r="J45" s="208">
        <v>1153.2663316582914</v>
      </c>
      <c r="K45" s="208">
        <v>17066.989331742243</v>
      </c>
      <c r="L45" s="212">
        <v>16880.673506493502</v>
      </c>
      <c r="M45" s="46"/>
      <c r="N45" s="141"/>
      <c r="O45" s="208">
        <v>8862.6868265671801</v>
      </c>
      <c r="P45" s="208"/>
      <c r="Q45" s="208"/>
      <c r="R45" s="212"/>
    </row>
    <row r="46" spans="2:18" x14ac:dyDescent="0.25">
      <c r="B46" s="141"/>
      <c r="C46" s="204">
        <v>2269.1898994974872</v>
      </c>
      <c r="D46" s="204">
        <v>7841.4081864406771</v>
      </c>
      <c r="E46" s="204">
        <v>17066.989331742243</v>
      </c>
      <c r="F46" s="210">
        <v>42830.482115085535</v>
      </c>
      <c r="G46" s="45"/>
      <c r="H46" s="141"/>
      <c r="I46" s="208">
        <v>10406.410320895522</v>
      </c>
      <c r="J46" s="208">
        <v>7841.4081864406771</v>
      </c>
      <c r="K46" s="208">
        <v>29984.924623115578</v>
      </c>
      <c r="L46" s="212">
        <v>42830.482115085535</v>
      </c>
      <c r="M46" s="46"/>
      <c r="N46" s="141"/>
      <c r="O46" s="208"/>
      <c r="P46" s="208"/>
      <c r="Q46" s="208"/>
      <c r="R46" s="212"/>
    </row>
    <row r="47" spans="2:18" x14ac:dyDescent="0.25">
      <c r="B47" s="141"/>
      <c r="C47" s="204">
        <v>10406.410320895522</v>
      </c>
      <c r="D47" s="204">
        <v>919.92857142857122</v>
      </c>
      <c r="E47" s="204">
        <v>29984.924623115578</v>
      </c>
      <c r="F47" s="210">
        <v>54780.172952871857</v>
      </c>
      <c r="G47" s="45"/>
      <c r="H47" s="141"/>
      <c r="I47" s="208">
        <v>28178.24065326633</v>
      </c>
      <c r="J47" s="208">
        <v>919.92857142857122</v>
      </c>
      <c r="K47" s="208">
        <v>43676.507157802967</v>
      </c>
      <c r="L47" s="212">
        <v>54780.172952871857</v>
      </c>
      <c r="M47" s="46"/>
      <c r="N47" s="141"/>
      <c r="O47" s="208"/>
      <c r="P47" s="208"/>
      <c r="Q47" s="208"/>
      <c r="R47" s="212"/>
    </row>
    <row r="48" spans="2:18" x14ac:dyDescent="0.25">
      <c r="B48" s="141"/>
      <c r="C48" s="204">
        <v>28178.24065326633</v>
      </c>
      <c r="D48" s="204">
        <v>17504.237288135591</v>
      </c>
      <c r="E48" s="204">
        <v>43676.507157802967</v>
      </c>
      <c r="F48" s="210">
        <v>67641.493670886077</v>
      </c>
      <c r="G48" s="45"/>
      <c r="H48" s="141"/>
      <c r="I48" s="208">
        <v>1768.4075342465753</v>
      </c>
      <c r="J48" s="208">
        <v>17504.237288135591</v>
      </c>
      <c r="K48" s="208">
        <v>40711.771309931508</v>
      </c>
      <c r="L48" s="212">
        <v>67641.493670886077</v>
      </c>
      <c r="M48" s="46"/>
      <c r="N48" s="141"/>
      <c r="O48" s="208"/>
      <c r="P48" s="208"/>
      <c r="Q48" s="208"/>
      <c r="R48" s="212"/>
    </row>
    <row r="49" spans="2:18" x14ac:dyDescent="0.25">
      <c r="B49" s="141"/>
      <c r="C49" s="204">
        <v>1768.4075342465753</v>
      </c>
      <c r="D49" s="204">
        <v>12936.935982218209</v>
      </c>
      <c r="E49" s="204">
        <v>40711.771309931508</v>
      </c>
      <c r="F49" s="210">
        <v>47105.854656716416</v>
      </c>
      <c r="G49" s="45"/>
      <c r="H49" s="141"/>
      <c r="I49" s="208">
        <v>17046.30702177294</v>
      </c>
      <c r="J49" s="208">
        <v>12936.935982218209</v>
      </c>
      <c r="K49" s="208">
        <v>64248.446802068946</v>
      </c>
      <c r="L49" s="212">
        <v>47105.854656716416</v>
      </c>
      <c r="M49" s="46"/>
      <c r="N49" s="141"/>
      <c r="O49" s="208"/>
      <c r="P49" s="208"/>
      <c r="Q49" s="208"/>
      <c r="R49" s="212"/>
    </row>
    <row r="50" spans="2:18" x14ac:dyDescent="0.25">
      <c r="B50" s="141"/>
      <c r="C50" s="204">
        <v>17046.30702177294</v>
      </c>
      <c r="D50" s="204">
        <v>15565.184626978147</v>
      </c>
      <c r="E50" s="204">
        <v>64248.446802068946</v>
      </c>
      <c r="F50" s="210">
        <v>40692.703231343279</v>
      </c>
      <c r="G50" s="45"/>
      <c r="H50" s="141"/>
      <c r="I50" s="208">
        <v>5079.7825775656329</v>
      </c>
      <c r="J50" s="208">
        <v>15565.184626978147</v>
      </c>
      <c r="K50" s="208">
        <v>23806.871738075984</v>
      </c>
      <c r="L50" s="212">
        <v>40692.703231343279</v>
      </c>
      <c r="M50" s="46"/>
      <c r="N50" s="141"/>
      <c r="O50" s="208"/>
      <c r="P50" s="208"/>
      <c r="Q50" s="208"/>
      <c r="R50" s="212"/>
    </row>
    <row r="51" spans="2:18" x14ac:dyDescent="0.25">
      <c r="B51" s="141"/>
      <c r="C51" s="204">
        <v>5079.7825775656329</v>
      </c>
      <c r="D51" s="204">
        <v>3896.119644300727</v>
      </c>
      <c r="E51" s="204">
        <v>23806.871738075984</v>
      </c>
      <c r="F51" s="210">
        <v>32725.233533898299</v>
      </c>
      <c r="G51" s="45"/>
      <c r="H51" s="141"/>
      <c r="I51" s="208">
        <v>10361.688311688309</v>
      </c>
      <c r="J51" s="208">
        <v>3896.119644300727</v>
      </c>
      <c r="K51" s="208">
        <v>38019.180521945455</v>
      </c>
      <c r="L51" s="212">
        <v>32725.233533898299</v>
      </c>
      <c r="M51" s="46"/>
      <c r="N51" s="141"/>
      <c r="O51" s="208"/>
      <c r="P51" s="208"/>
      <c r="Q51" s="208"/>
      <c r="R51" s="212"/>
    </row>
    <row r="52" spans="2:18" x14ac:dyDescent="0.25">
      <c r="B52" s="141"/>
      <c r="C52" s="204">
        <v>10361.688311688309</v>
      </c>
      <c r="D52" s="204">
        <v>13280.53492512479</v>
      </c>
      <c r="E52" s="204">
        <v>38019.180521945455</v>
      </c>
      <c r="F52" s="210">
        <v>17529.83104199067</v>
      </c>
      <c r="G52" s="45"/>
      <c r="H52" s="141"/>
      <c r="I52" s="208">
        <v>6679.4776119402977</v>
      </c>
      <c r="J52" s="208">
        <v>13280.53492512479</v>
      </c>
      <c r="K52" s="208">
        <v>20552.238805970148</v>
      </c>
      <c r="L52" s="212">
        <v>17529.83104199067</v>
      </c>
      <c r="M52" s="46"/>
      <c r="N52" s="141"/>
      <c r="O52" s="208"/>
      <c r="P52" s="208"/>
      <c r="Q52" s="208"/>
      <c r="R52" s="212"/>
    </row>
    <row r="53" spans="2:18" x14ac:dyDescent="0.25">
      <c r="B53" s="141"/>
      <c r="C53" s="204">
        <v>6679.4776119402977</v>
      </c>
      <c r="D53" s="204">
        <v>23524.224559322032</v>
      </c>
      <c r="E53" s="204">
        <v>20552.238805970148</v>
      </c>
      <c r="F53" s="210">
        <v>39017.000871839577</v>
      </c>
      <c r="G53" s="45"/>
      <c r="H53" s="141"/>
      <c r="I53" s="208">
        <v>8995.4773869346736</v>
      </c>
      <c r="J53" s="208">
        <v>23524.224559322032</v>
      </c>
      <c r="K53" s="208">
        <v>9003.9232781168266</v>
      </c>
      <c r="L53" s="212">
        <v>39017.000871839577</v>
      </c>
      <c r="M53" s="46"/>
      <c r="N53" s="141"/>
      <c r="O53" s="208"/>
      <c r="P53" s="208"/>
      <c r="Q53" s="208"/>
      <c r="R53" s="212"/>
    </row>
    <row r="54" spans="2:18" x14ac:dyDescent="0.25">
      <c r="B54" s="141"/>
      <c r="C54" s="204">
        <v>8995.4773869346736</v>
      </c>
      <c r="D54" s="204">
        <v>33082.074915254234</v>
      </c>
      <c r="E54" s="204">
        <v>9003.9232781168266</v>
      </c>
      <c r="F54" s="210">
        <v>45823.627287853575</v>
      </c>
      <c r="G54" s="45"/>
      <c r="H54" s="141"/>
      <c r="I54" s="208">
        <v>7359.4653015075373</v>
      </c>
      <c r="J54" s="208">
        <v>33082.074915254234</v>
      </c>
      <c r="K54" s="208">
        <v>28748.023417085424</v>
      </c>
      <c r="L54" s="212">
        <v>45823.627287853575</v>
      </c>
      <c r="M54" s="46"/>
      <c r="N54" s="141"/>
      <c r="O54" s="208"/>
      <c r="P54" s="208"/>
      <c r="Q54" s="208"/>
      <c r="R54" s="212"/>
    </row>
    <row r="55" spans="2:18" x14ac:dyDescent="0.25">
      <c r="B55" s="141"/>
      <c r="C55" s="204">
        <v>7359.4653015075373</v>
      </c>
      <c r="D55" s="204">
        <v>18367.470539383561</v>
      </c>
      <c r="E55" s="204">
        <v>25578.268253731341</v>
      </c>
      <c r="F55" s="210">
        <v>40898.420865671636</v>
      </c>
      <c r="G55" s="45"/>
      <c r="H55" s="141"/>
      <c r="I55" s="208">
        <v>770.70895522388048</v>
      </c>
      <c r="J55" s="208">
        <v>18367.470539383561</v>
      </c>
      <c r="K55" s="208">
        <v>45373.964478577196</v>
      </c>
      <c r="L55" s="212">
        <v>40898.420865671636</v>
      </c>
      <c r="M55" s="46"/>
      <c r="N55" s="141"/>
      <c r="O55" s="208"/>
      <c r="P55" s="208"/>
      <c r="Q55" s="208"/>
      <c r="R55" s="212"/>
    </row>
    <row r="56" spans="2:18" x14ac:dyDescent="0.25">
      <c r="B56" s="141"/>
      <c r="C56" s="204">
        <v>770.70895522388048</v>
      </c>
      <c r="D56" s="204">
        <v>13447.076994863015</v>
      </c>
      <c r="E56" s="204">
        <v>28748.023417085424</v>
      </c>
      <c r="F56" s="210">
        <v>38310.883104546723</v>
      </c>
      <c r="G56" s="45"/>
      <c r="H56" s="141"/>
      <c r="I56" s="208">
        <v>1729.8994974874372</v>
      </c>
      <c r="J56" s="208">
        <v>19049.168233890214</v>
      </c>
      <c r="K56" s="208">
        <v>27556.363129904097</v>
      </c>
      <c r="L56" s="212">
        <v>38310.883104546723</v>
      </c>
      <c r="M56" s="46"/>
      <c r="N56" s="141"/>
      <c r="O56" s="208"/>
      <c r="P56" s="208"/>
      <c r="Q56" s="208"/>
      <c r="R56" s="212"/>
    </row>
    <row r="57" spans="2:18" x14ac:dyDescent="0.25">
      <c r="B57" s="141"/>
      <c r="C57" s="204">
        <v>1729.8994974874372</v>
      </c>
      <c r="D57" s="204">
        <v>19049.168233890214</v>
      </c>
      <c r="E57" s="204">
        <v>45373.964478577196</v>
      </c>
      <c r="F57" s="210">
        <v>26611.554688763132</v>
      </c>
      <c r="G57" s="45"/>
      <c r="H57" s="141"/>
      <c r="I57" s="208">
        <v>2831.0032894736842</v>
      </c>
      <c r="J57" s="208">
        <v>21609.415867480384</v>
      </c>
      <c r="K57" s="208">
        <v>28920.277428073234</v>
      </c>
      <c r="L57" s="212">
        <v>26611.554688763132</v>
      </c>
      <c r="M57" s="46"/>
      <c r="N57" s="141"/>
      <c r="O57" s="208"/>
      <c r="P57" s="208"/>
      <c r="Q57" s="208"/>
      <c r="R57" s="212"/>
    </row>
    <row r="58" spans="2:18" x14ac:dyDescent="0.25">
      <c r="B58" s="141"/>
      <c r="C58" s="204">
        <v>2831.0032894736842</v>
      </c>
      <c r="D58" s="204">
        <v>21609.415867480384</v>
      </c>
      <c r="E58" s="204">
        <v>27556.363129904097</v>
      </c>
      <c r="F58" s="210">
        <v>25781.268844221104</v>
      </c>
      <c r="G58" s="45"/>
      <c r="H58" s="141"/>
      <c r="I58" s="208">
        <v>30437.056258223685</v>
      </c>
      <c r="J58" s="208">
        <v>26656.006817785525</v>
      </c>
      <c r="K58" s="208">
        <v>27551.306018835618</v>
      </c>
      <c r="L58" s="212">
        <v>25781.268844221104</v>
      </c>
      <c r="M58" s="46"/>
      <c r="N58" s="141"/>
      <c r="O58" s="208"/>
      <c r="P58" s="208"/>
      <c r="Q58" s="208"/>
      <c r="R58" s="212"/>
    </row>
    <row r="59" spans="2:18" x14ac:dyDescent="0.25">
      <c r="B59" s="141"/>
      <c r="C59" s="204">
        <v>30437.056258223685</v>
      </c>
      <c r="D59" s="204">
        <v>26656.006817785525</v>
      </c>
      <c r="E59" s="204">
        <v>28920.277428073234</v>
      </c>
      <c r="F59" s="210">
        <v>34566.033668885189</v>
      </c>
      <c r="G59" s="45"/>
      <c r="H59" s="141"/>
      <c r="I59" s="208">
        <v>22719.099661016946</v>
      </c>
      <c r="J59" s="208">
        <v>12264.57982137167</v>
      </c>
      <c r="K59" s="208">
        <v>25578.268253731341</v>
      </c>
      <c r="L59" s="212">
        <v>34566.033668885189</v>
      </c>
      <c r="M59" s="46"/>
      <c r="N59" s="141"/>
      <c r="O59" s="208"/>
      <c r="P59" s="208"/>
      <c r="Q59" s="208"/>
      <c r="R59" s="212"/>
    </row>
    <row r="60" spans="2:18" x14ac:dyDescent="0.25">
      <c r="B60" s="141"/>
      <c r="C60" s="204">
        <v>22719.099661016946</v>
      </c>
      <c r="D60" s="204">
        <v>12264.57982137167</v>
      </c>
      <c r="E60" s="204">
        <v>25578.268253731341</v>
      </c>
      <c r="F60" s="210">
        <v>39448.051948051943</v>
      </c>
      <c r="G60" s="45"/>
      <c r="H60" s="141"/>
      <c r="I60" s="208">
        <v>2035.0828372434012</v>
      </c>
      <c r="J60" s="208">
        <v>15565.184626978147</v>
      </c>
      <c r="K60" s="208">
        <v>44219.800332778694</v>
      </c>
      <c r="L60" s="212">
        <v>39448.051948051943</v>
      </c>
      <c r="M60" s="46"/>
      <c r="N60" s="141"/>
      <c r="O60" s="208"/>
      <c r="P60" s="208"/>
      <c r="Q60" s="208"/>
      <c r="R60" s="212"/>
    </row>
    <row r="61" spans="2:18" x14ac:dyDescent="0.25">
      <c r="B61" s="141"/>
      <c r="C61" s="204">
        <v>2035.0828372434012</v>
      </c>
      <c r="D61" s="204">
        <v>12166.196334657947</v>
      </c>
      <c r="E61" s="204">
        <v>25578.268253731341</v>
      </c>
      <c r="F61" s="210">
        <v>6228.207236842105</v>
      </c>
      <c r="G61" s="45"/>
      <c r="H61" s="141"/>
      <c r="I61" s="208">
        <v>8734.7014925373114</v>
      </c>
      <c r="J61" s="208">
        <v>17863.966253164555</v>
      </c>
      <c r="K61" s="208">
        <v>23965.470191635068</v>
      </c>
      <c r="L61" s="212">
        <v>6228.207236842105</v>
      </c>
      <c r="M61" s="46"/>
      <c r="N61" s="141"/>
      <c r="O61" s="208"/>
      <c r="P61" s="208"/>
      <c r="Q61" s="208"/>
      <c r="R61" s="212"/>
    </row>
    <row r="62" spans="2:18" x14ac:dyDescent="0.25">
      <c r="B62" s="141"/>
      <c r="C62" s="204">
        <v>8734.7014925373114</v>
      </c>
      <c r="D62" s="204">
        <v>15565.184626978147</v>
      </c>
      <c r="E62" s="204">
        <v>27551.306018835618</v>
      </c>
      <c r="F62" s="210">
        <v>57947.325894988062</v>
      </c>
      <c r="G62" s="45"/>
      <c r="H62" s="141"/>
      <c r="I62" s="208">
        <v>13955.658311688308</v>
      </c>
      <c r="J62" s="208">
        <v>11882.658127118642</v>
      </c>
      <c r="K62" s="208">
        <v>31217.280169765556</v>
      </c>
      <c r="L62" s="212">
        <v>57947.325894988062</v>
      </c>
      <c r="M62" s="46"/>
      <c r="N62" s="141"/>
      <c r="O62" s="208"/>
      <c r="P62" s="208"/>
      <c r="Q62" s="208"/>
      <c r="R62" s="212"/>
    </row>
    <row r="63" spans="2:18" x14ac:dyDescent="0.25">
      <c r="B63" s="141"/>
      <c r="C63" s="204">
        <v>13955.658311688308</v>
      </c>
      <c r="D63" s="204">
        <v>17863.966253164555</v>
      </c>
      <c r="E63" s="204">
        <v>25578.268253731341</v>
      </c>
      <c r="F63" s="210">
        <v>28402.597402597396</v>
      </c>
      <c r="G63" s="45"/>
      <c r="H63" s="141"/>
      <c r="I63" s="208">
        <v>5353.8102643856919</v>
      </c>
      <c r="J63" s="208">
        <v>7553.164556962025</v>
      </c>
      <c r="K63" s="208">
        <v>34052.684176610979</v>
      </c>
      <c r="L63" s="212">
        <v>28402.597402597396</v>
      </c>
      <c r="M63" s="46"/>
      <c r="N63" s="141"/>
      <c r="O63" s="208"/>
      <c r="P63" s="208"/>
      <c r="Q63" s="208"/>
      <c r="R63" s="212"/>
    </row>
    <row r="64" spans="2:18" x14ac:dyDescent="0.25">
      <c r="B64" s="141"/>
      <c r="C64" s="204">
        <v>5353.8102643856919</v>
      </c>
      <c r="D64" s="204">
        <v>11882.658127118642</v>
      </c>
      <c r="E64" s="204">
        <v>44219.800332778694</v>
      </c>
      <c r="F64" s="210">
        <v>21200.146627565977</v>
      </c>
      <c r="G64" s="45"/>
      <c r="H64" s="141"/>
      <c r="I64" s="208">
        <v>1027.6119402985073</v>
      </c>
      <c r="J64" s="208">
        <v>22989.297945205479</v>
      </c>
      <c r="K64" s="208">
        <v>24627.527216174185</v>
      </c>
      <c r="L64" s="212">
        <v>21200.146627565977</v>
      </c>
      <c r="M64" s="46"/>
      <c r="N64" s="141"/>
      <c r="O64" s="208"/>
      <c r="P64" s="208"/>
      <c r="Q64" s="208"/>
      <c r="R64" s="212"/>
    </row>
    <row r="65" spans="2:18" x14ac:dyDescent="0.25">
      <c r="B65" s="141"/>
      <c r="C65" s="204">
        <v>1027.6119402985073</v>
      </c>
      <c r="D65" s="204">
        <v>7553.164556962025</v>
      </c>
      <c r="E65" s="204">
        <v>25578.268253731341</v>
      </c>
      <c r="F65" s="210">
        <v>31714.824120603014</v>
      </c>
      <c r="G65" s="45"/>
      <c r="H65" s="141"/>
      <c r="I65" s="208">
        <v>2957.7565632458231</v>
      </c>
      <c r="J65" s="208">
        <v>17754.004673366835</v>
      </c>
      <c r="K65" s="208">
        <v>42411.905064935054</v>
      </c>
      <c r="L65" s="212">
        <v>31714.824120603014</v>
      </c>
      <c r="M65" s="46"/>
      <c r="N65" s="141"/>
      <c r="O65" s="208"/>
      <c r="P65" s="208"/>
      <c r="Q65" s="208"/>
      <c r="R65" s="212"/>
    </row>
    <row r="66" spans="2:18" x14ac:dyDescent="0.25">
      <c r="B66" s="141"/>
      <c r="C66" s="204">
        <v>2957.7565632458231</v>
      </c>
      <c r="D66" s="204">
        <v>22989.297945205479</v>
      </c>
      <c r="E66" s="204">
        <v>23965.470191635068</v>
      </c>
      <c r="F66" s="210">
        <v>16099.648157208661</v>
      </c>
      <c r="G66" s="45"/>
      <c r="H66" s="141"/>
      <c r="I66" s="208">
        <v>7782.5923134890736</v>
      </c>
      <c r="J66" s="208">
        <v>6684.7583668341704</v>
      </c>
      <c r="K66" s="208">
        <v>20054.275100502513</v>
      </c>
      <c r="L66" s="212">
        <v>16099.648157208661</v>
      </c>
      <c r="M66" s="46"/>
      <c r="N66" s="141"/>
      <c r="O66" s="208"/>
      <c r="P66" s="208"/>
      <c r="Q66" s="208"/>
      <c r="R66" s="212"/>
    </row>
    <row r="67" spans="2:18" x14ac:dyDescent="0.25">
      <c r="B67" s="141"/>
      <c r="C67" s="204">
        <v>7782.5923134890736</v>
      </c>
      <c r="D67" s="204">
        <v>17754.004673366835</v>
      </c>
      <c r="E67" s="204">
        <v>28749.513420478663</v>
      </c>
      <c r="F67" s="210">
        <v>24558.273283410592</v>
      </c>
      <c r="G67" s="45"/>
      <c r="H67" s="141"/>
      <c r="I67" s="208">
        <v>5885.4520065789466</v>
      </c>
      <c r="J67" s="208">
        <v>38016.741127118636</v>
      </c>
      <c r="K67" s="208">
        <v>33964.043415254237</v>
      </c>
      <c r="L67" s="212">
        <v>70050.849025423726</v>
      </c>
      <c r="M67" s="46"/>
      <c r="N67" s="141"/>
      <c r="O67" s="208"/>
      <c r="P67" s="208"/>
      <c r="Q67" s="208"/>
      <c r="R67" s="212"/>
    </row>
    <row r="68" spans="2:18" x14ac:dyDescent="0.25">
      <c r="B68" s="141"/>
      <c r="C68" s="204">
        <v>5885.4520065789466</v>
      </c>
      <c r="D68" s="204">
        <v>6684.7583668341704</v>
      </c>
      <c r="E68" s="204">
        <v>31217.280169765556</v>
      </c>
      <c r="F68" s="210">
        <v>70050.849025423726</v>
      </c>
      <c r="G68" s="45"/>
      <c r="H68" s="141"/>
      <c r="I68" s="208">
        <v>6157.4005007363749</v>
      </c>
      <c r="J68" s="208">
        <v>17666.570405727922</v>
      </c>
      <c r="K68" s="208">
        <v>33506.767594936704</v>
      </c>
      <c r="L68" s="212">
        <v>46677.96610169491</v>
      </c>
      <c r="M68" s="46"/>
      <c r="N68" s="141"/>
      <c r="O68" s="208"/>
      <c r="P68" s="208"/>
      <c r="Q68" s="208"/>
      <c r="R68" s="212"/>
    </row>
    <row r="69" spans="2:18" x14ac:dyDescent="0.25">
      <c r="B69" s="141"/>
      <c r="C69" s="204">
        <v>6157.4005007363749</v>
      </c>
      <c r="D69" s="204">
        <v>38016.741127118636</v>
      </c>
      <c r="E69" s="204">
        <v>34052.684176610979</v>
      </c>
      <c r="F69" s="210">
        <v>63240.448784977889</v>
      </c>
      <c r="G69" s="45"/>
      <c r="H69" s="141"/>
      <c r="I69" s="208">
        <v>9403.9467083946965</v>
      </c>
      <c r="J69" s="208">
        <v>13986.036730310261</v>
      </c>
      <c r="K69" s="208">
        <v>32612.856379746834</v>
      </c>
      <c r="L69" s="212">
        <v>40692.703231343279</v>
      </c>
      <c r="M69" s="46"/>
      <c r="N69" s="141"/>
      <c r="O69" s="208"/>
      <c r="P69" s="208"/>
      <c r="Q69" s="208"/>
      <c r="R69" s="212"/>
    </row>
    <row r="70" spans="2:18" x14ac:dyDescent="0.25">
      <c r="B70" s="141"/>
      <c r="C70" s="204">
        <v>9403.9467083946965</v>
      </c>
      <c r="D70" s="204">
        <v>17666.570405727922</v>
      </c>
      <c r="E70" s="204">
        <v>24627.527216174185</v>
      </c>
      <c r="F70" s="210">
        <v>46677.96610169491</v>
      </c>
      <c r="G70" s="45"/>
      <c r="H70" s="141"/>
      <c r="I70" s="208">
        <v>2103.8961038961033</v>
      </c>
      <c r="J70" s="208">
        <v>27155.962253164555</v>
      </c>
      <c r="K70" s="208">
        <v>36236.504506329111</v>
      </c>
      <c r="L70" s="212">
        <v>38535.447761194024</v>
      </c>
      <c r="M70" s="46"/>
      <c r="N70" s="141"/>
      <c r="O70" s="208"/>
      <c r="P70" s="208"/>
      <c r="Q70" s="208"/>
      <c r="R70" s="212"/>
    </row>
    <row r="71" spans="2:18" x14ac:dyDescent="0.25">
      <c r="B71" s="141"/>
      <c r="C71" s="204">
        <v>2103.8961038961033</v>
      </c>
      <c r="D71" s="204">
        <v>13986.036730310261</v>
      </c>
      <c r="E71" s="204">
        <v>42411.905064935054</v>
      </c>
      <c r="F71" s="210">
        <v>40692.703231343279</v>
      </c>
      <c r="G71" s="45"/>
      <c r="H71" s="141"/>
      <c r="I71" s="208">
        <v>18293.305852869842</v>
      </c>
      <c r="J71" s="208">
        <v>20787.625628140704</v>
      </c>
      <c r="K71" s="208">
        <v>42103.398967596077</v>
      </c>
      <c r="L71" s="212">
        <v>13140.899126919967</v>
      </c>
      <c r="M71" s="46"/>
      <c r="N71" s="141"/>
      <c r="O71" s="208"/>
      <c r="P71" s="208"/>
      <c r="Q71" s="208"/>
      <c r="R71" s="212"/>
    </row>
    <row r="72" spans="2:18" x14ac:dyDescent="0.25">
      <c r="B72" s="141"/>
      <c r="C72" s="204">
        <v>18293.305852869842</v>
      </c>
      <c r="D72" s="204">
        <v>27155.962253164555</v>
      </c>
      <c r="E72" s="204">
        <v>11131.770412287791</v>
      </c>
      <c r="F72" s="210">
        <v>38535.447761194024</v>
      </c>
      <c r="G72" s="45"/>
      <c r="H72" s="141"/>
      <c r="I72" s="208">
        <v>3001.3077593722755</v>
      </c>
      <c r="J72" s="208">
        <v>13329.682914572864</v>
      </c>
      <c r="K72" s="208">
        <v>31233.876963394341</v>
      </c>
      <c r="L72" s="212">
        <v>38489.452637271213</v>
      </c>
      <c r="M72" s="46"/>
      <c r="N72" s="141"/>
      <c r="O72" s="208"/>
      <c r="P72" s="208"/>
      <c r="Q72" s="208"/>
      <c r="R72" s="212"/>
    </row>
    <row r="73" spans="2:18" x14ac:dyDescent="0.25">
      <c r="B73" s="141"/>
      <c r="C73" s="204">
        <v>3001.3077593722755</v>
      </c>
      <c r="D73" s="204">
        <v>17064.736860759494</v>
      </c>
      <c r="E73" s="204">
        <v>20054.275100502513</v>
      </c>
      <c r="F73" s="210">
        <v>13140.899126919967</v>
      </c>
      <c r="G73" s="45"/>
      <c r="H73" s="141"/>
      <c r="I73" s="208">
        <v>954.9737185929647</v>
      </c>
      <c r="J73" s="208">
        <v>24010.462074978204</v>
      </c>
      <c r="K73" s="208">
        <v>34537.028291457282</v>
      </c>
      <c r="L73" s="212">
        <v>69785.821572379355</v>
      </c>
      <c r="M73" s="46"/>
      <c r="N73" s="141"/>
      <c r="O73" s="208"/>
      <c r="P73" s="208"/>
      <c r="Q73" s="208"/>
      <c r="R73" s="212"/>
    </row>
    <row r="74" spans="2:18" x14ac:dyDescent="0.25">
      <c r="B74" s="141"/>
      <c r="C74" s="204">
        <v>954.9737185929647</v>
      </c>
      <c r="D74" s="204">
        <v>20787.625628140704</v>
      </c>
      <c r="E74" s="204">
        <v>33964.043415254237</v>
      </c>
      <c r="F74" s="210">
        <v>38489.452637271213</v>
      </c>
      <c r="G74" s="45"/>
      <c r="H74" s="141"/>
      <c r="I74" s="208">
        <v>14992.462311557789</v>
      </c>
      <c r="J74" s="208">
        <v>10862.380253164556</v>
      </c>
      <c r="K74" s="208">
        <v>34077.993693467339</v>
      </c>
      <c r="L74" s="212">
        <v>42232.108851913472</v>
      </c>
      <c r="M74" s="46"/>
      <c r="N74" s="141"/>
      <c r="O74" s="208"/>
      <c r="P74" s="208"/>
      <c r="Q74" s="208"/>
      <c r="R74" s="212"/>
    </row>
    <row r="75" spans="2:18" x14ac:dyDescent="0.25">
      <c r="B75" s="141"/>
      <c r="C75" s="204">
        <v>14992.462311557789</v>
      </c>
      <c r="D75" s="204">
        <v>13329.682914572864</v>
      </c>
      <c r="E75" s="204">
        <v>33506.767594936704</v>
      </c>
      <c r="F75" s="210">
        <v>25578.175768656714</v>
      </c>
      <c r="G75" s="45"/>
      <c r="H75" s="141"/>
      <c r="I75" s="208">
        <v>8403.6617262423715</v>
      </c>
      <c r="J75" s="208">
        <v>11731.627587354409</v>
      </c>
      <c r="K75" s="208">
        <v>30521.504813374806</v>
      </c>
      <c r="L75" s="212">
        <v>61024.036298507453</v>
      </c>
      <c r="M75" s="46"/>
      <c r="N75" s="141"/>
      <c r="O75" s="208"/>
      <c r="P75" s="208"/>
      <c r="Q75" s="208"/>
      <c r="R75" s="212"/>
    </row>
    <row r="76" spans="2:18" x14ac:dyDescent="0.25">
      <c r="B76" s="141"/>
      <c r="C76" s="204">
        <v>8403.6617262423715</v>
      </c>
      <c r="D76" s="204">
        <v>14706.46379396985</v>
      </c>
      <c r="E76" s="204">
        <v>32612.856379746834</v>
      </c>
      <c r="F76" s="210">
        <v>69785.821572379355</v>
      </c>
      <c r="G76" s="45"/>
      <c r="H76" s="141"/>
      <c r="I76" s="208">
        <v>10789.014120603015</v>
      </c>
      <c r="J76" s="208">
        <v>23093.681892678866</v>
      </c>
      <c r="K76" s="208">
        <v>28981.85</v>
      </c>
      <c r="L76" s="212">
        <v>48819.22287313432</v>
      </c>
      <c r="M76" s="46"/>
      <c r="N76" s="141"/>
      <c r="O76" s="208"/>
      <c r="P76" s="208"/>
      <c r="Q76" s="208"/>
      <c r="R76" s="212"/>
    </row>
    <row r="77" spans="2:18" x14ac:dyDescent="0.25">
      <c r="B77" s="141"/>
      <c r="C77" s="204">
        <v>3486.0759493670885</v>
      </c>
      <c r="D77" s="204">
        <v>45347.587297297301</v>
      </c>
      <c r="E77" s="204">
        <v>36236.504506329111</v>
      </c>
      <c r="F77" s="210">
        <v>42232.108851913472</v>
      </c>
      <c r="G77" s="45"/>
      <c r="H77" s="141"/>
      <c r="I77" s="208">
        <v>7001.6949152542365</v>
      </c>
      <c r="J77" s="208">
        <v>14937.941059322033</v>
      </c>
      <c r="K77" s="208">
        <v>34367.720465890176</v>
      </c>
      <c r="L77" s="212">
        <v>28518.744188824581</v>
      </c>
      <c r="M77" s="46"/>
      <c r="N77" s="141"/>
      <c r="O77" s="208"/>
      <c r="P77" s="208"/>
      <c r="Q77" s="208"/>
      <c r="R77" s="212"/>
    </row>
    <row r="78" spans="2:18" x14ac:dyDescent="0.25">
      <c r="B78" s="141"/>
      <c r="C78" s="204">
        <v>10789.014120603015</v>
      </c>
      <c r="D78" s="204">
        <v>24010.462074978204</v>
      </c>
      <c r="E78" s="204">
        <v>42103.398967596077</v>
      </c>
      <c r="F78" s="210">
        <v>61024.036298507453</v>
      </c>
      <c r="G78" s="45"/>
      <c r="H78" s="141"/>
      <c r="I78" s="208">
        <v>1070.7620528771383</v>
      </c>
      <c r="J78" s="208">
        <v>20500.688758561646</v>
      </c>
      <c r="K78" s="208">
        <v>31265.898592534992</v>
      </c>
      <c r="L78" s="212">
        <v>62202.076405063286</v>
      </c>
      <c r="M78" s="46"/>
      <c r="N78" s="141"/>
      <c r="O78" s="208"/>
      <c r="P78" s="208"/>
      <c r="Q78" s="208"/>
      <c r="R78" s="212"/>
    </row>
    <row r="79" spans="2:18" x14ac:dyDescent="0.25">
      <c r="B79" s="141"/>
      <c r="C79" s="204">
        <v>7001.6949152542365</v>
      </c>
      <c r="D79" s="204">
        <v>10862.380253164556</v>
      </c>
      <c r="E79" s="204">
        <v>33682.717098718917</v>
      </c>
      <c r="F79" s="210">
        <v>48819.22287313432</v>
      </c>
      <c r="G79" s="45"/>
      <c r="H79" s="141"/>
      <c r="I79" s="208">
        <v>1061.005025125628</v>
      </c>
      <c r="J79" s="208">
        <v>33124.298582278483</v>
      </c>
      <c r="K79" s="208">
        <v>19691.451044407895</v>
      </c>
      <c r="L79" s="212">
        <v>44662.401833995602</v>
      </c>
      <c r="M79" s="46"/>
      <c r="N79" s="141"/>
      <c r="O79" s="208"/>
      <c r="P79" s="208"/>
      <c r="Q79" s="208"/>
      <c r="R79" s="212"/>
    </row>
    <row r="80" spans="2:18" x14ac:dyDescent="0.25">
      <c r="B80" s="141"/>
      <c r="C80" s="204">
        <v>1070.7620528771383</v>
      </c>
      <c r="D80" s="204">
        <v>16098.013139240506</v>
      </c>
      <c r="E80" s="204">
        <v>31233.876963394341</v>
      </c>
      <c r="F80" s="210">
        <v>28518.744188824581</v>
      </c>
      <c r="G80" s="45"/>
      <c r="H80" s="141"/>
      <c r="I80" s="208">
        <v>7480.08218270008</v>
      </c>
      <c r="J80" s="208">
        <v>15616.644151898734</v>
      </c>
      <c r="K80" s="208">
        <v>44219.800332778694</v>
      </c>
      <c r="L80" s="212">
        <v>38912.961567445367</v>
      </c>
      <c r="M80" s="46"/>
      <c r="N80" s="141"/>
      <c r="O80" s="208"/>
      <c r="P80" s="208"/>
      <c r="Q80" s="208"/>
      <c r="R80" s="212"/>
    </row>
    <row r="81" spans="2:18" x14ac:dyDescent="0.25">
      <c r="B81" s="141"/>
      <c r="C81" s="204">
        <v>1061.005025125628</v>
      </c>
      <c r="D81" s="204">
        <v>11731.627587354409</v>
      </c>
      <c r="E81" s="204">
        <v>36438.301073985676</v>
      </c>
      <c r="F81" s="210">
        <v>62202.076405063286</v>
      </c>
      <c r="G81" s="45"/>
      <c r="H81" s="141"/>
      <c r="I81" s="208">
        <v>1051.9480519480517</v>
      </c>
      <c r="J81" s="208">
        <v>30487.400649350642</v>
      </c>
      <c r="K81" s="208">
        <v>58101.265822784808</v>
      </c>
      <c r="L81" s="212">
        <v>64506.92759372275</v>
      </c>
      <c r="M81" s="46"/>
      <c r="N81" s="141"/>
      <c r="O81" s="208"/>
      <c r="P81" s="208"/>
      <c r="Q81" s="208"/>
      <c r="R81" s="212"/>
    </row>
    <row r="82" spans="2:18" x14ac:dyDescent="0.25">
      <c r="B82" s="141"/>
      <c r="C82" s="204">
        <v>7480.08218270008</v>
      </c>
      <c r="D82" s="204">
        <v>23093.681892678866</v>
      </c>
      <c r="E82" s="204">
        <v>34537.028291457282</v>
      </c>
      <c r="F82" s="210">
        <v>44662.401833995602</v>
      </c>
      <c r="G82" s="45"/>
      <c r="H82" s="141"/>
      <c r="I82" s="208">
        <v>13092.628849171751</v>
      </c>
      <c r="J82" s="208">
        <v>1145.9661557788943</v>
      </c>
      <c r="K82" s="208">
        <v>40360.326198779418</v>
      </c>
      <c r="L82" s="212">
        <v>43620.719178082196</v>
      </c>
      <c r="M82" s="46"/>
      <c r="N82" s="141"/>
      <c r="O82" s="208"/>
      <c r="P82" s="208"/>
      <c r="Q82" s="208"/>
      <c r="R82" s="212"/>
    </row>
    <row r="83" spans="2:18" x14ac:dyDescent="0.25">
      <c r="B83" s="141"/>
      <c r="C83" s="204">
        <v>1051.9480519480517</v>
      </c>
      <c r="D83" s="204">
        <v>14937.941059322033</v>
      </c>
      <c r="E83" s="204">
        <v>21561.017562814071</v>
      </c>
      <c r="F83" s="210">
        <v>33065.744728618418</v>
      </c>
      <c r="G83" s="45"/>
      <c r="H83" s="141"/>
      <c r="I83" s="208">
        <v>6342.9648241206023</v>
      </c>
      <c r="J83" s="208">
        <v>24958.010950305143</v>
      </c>
      <c r="K83" s="208">
        <v>15218.522467105262</v>
      </c>
      <c r="L83" s="212">
        <v>14644.931904332272</v>
      </c>
      <c r="M83" s="46"/>
      <c r="N83" s="141"/>
      <c r="O83" s="208"/>
      <c r="P83" s="208"/>
      <c r="Q83" s="208"/>
      <c r="R83" s="212"/>
    </row>
    <row r="84" spans="2:18" x14ac:dyDescent="0.25">
      <c r="B84" s="141"/>
      <c r="C84" s="204">
        <v>13092.628849171751</v>
      </c>
      <c r="D84" s="204">
        <v>20500.688758561646</v>
      </c>
      <c r="E84" s="204">
        <v>34077.993693467339</v>
      </c>
      <c r="F84" s="210">
        <v>38912.961567445367</v>
      </c>
      <c r="G84" s="45"/>
      <c r="H84" s="141"/>
      <c r="I84" s="208">
        <v>5188.3948756593827</v>
      </c>
      <c r="J84" s="208">
        <v>16762.302532894737</v>
      </c>
      <c r="K84" s="208">
        <v>33525.188847457619</v>
      </c>
      <c r="L84" s="212">
        <v>29050.632911392404</v>
      </c>
      <c r="M84" s="46"/>
      <c r="N84" s="141"/>
      <c r="O84" s="208"/>
      <c r="P84" s="208"/>
      <c r="Q84" s="208"/>
      <c r="R84" s="212"/>
    </row>
    <row r="85" spans="2:18" x14ac:dyDescent="0.25">
      <c r="B85" s="141"/>
      <c r="C85" s="204">
        <v>6342.9648241206023</v>
      </c>
      <c r="D85" s="204">
        <v>33124.298582278483</v>
      </c>
      <c r="E85" s="204">
        <v>35963.365025125626</v>
      </c>
      <c r="F85" s="210">
        <v>64506.92759372275</v>
      </c>
      <c r="G85" s="45"/>
      <c r="H85" s="141"/>
      <c r="I85" s="208">
        <v>2883.1658291457284</v>
      </c>
      <c r="J85" s="208">
        <v>14498.875854271357</v>
      </c>
      <c r="K85" s="208"/>
      <c r="L85" s="212">
        <v>44608.469876644733</v>
      </c>
      <c r="M85" s="46"/>
      <c r="N85" s="141"/>
      <c r="O85" s="208"/>
      <c r="P85" s="208"/>
      <c r="Q85" s="208"/>
      <c r="R85" s="212"/>
    </row>
    <row r="86" spans="2:18" x14ac:dyDescent="0.25">
      <c r="B86" s="141"/>
      <c r="C86" s="204">
        <v>5188.3948756593827</v>
      </c>
      <c r="D86" s="204">
        <v>15616.644151898734</v>
      </c>
      <c r="E86" s="204">
        <v>30521.504813374806</v>
      </c>
      <c r="F86" s="210">
        <v>43620.719178082196</v>
      </c>
      <c r="G86" s="45"/>
      <c r="H86" s="141"/>
      <c r="I86" s="208">
        <v>8021.7054271356783</v>
      </c>
      <c r="J86" s="208">
        <v>25787.452462562393</v>
      </c>
      <c r="K86" s="208"/>
      <c r="L86" s="212">
        <v>50526.308560855265</v>
      </c>
      <c r="M86" s="46"/>
      <c r="N86" s="141"/>
      <c r="O86" s="208"/>
      <c r="P86" s="208"/>
      <c r="Q86" s="208"/>
      <c r="R86" s="212"/>
    </row>
    <row r="87" spans="2:18" x14ac:dyDescent="0.25">
      <c r="B87" s="141"/>
      <c r="C87" s="204">
        <v>2883.1658291457284</v>
      </c>
      <c r="D87" s="204">
        <v>30487.400649350642</v>
      </c>
      <c r="E87" s="204">
        <v>28981.85</v>
      </c>
      <c r="F87" s="210">
        <v>14644.931904332272</v>
      </c>
      <c r="G87" s="45"/>
      <c r="H87" s="141"/>
      <c r="I87" s="208">
        <v>6972.1518987341769</v>
      </c>
      <c r="J87" s="208">
        <v>35692.439698492461</v>
      </c>
      <c r="K87" s="208"/>
      <c r="L87" s="212">
        <v>15000</v>
      </c>
      <c r="M87" s="46"/>
      <c r="N87" s="141"/>
      <c r="O87" s="208"/>
      <c r="P87" s="208"/>
      <c r="Q87" s="208"/>
      <c r="R87" s="212"/>
    </row>
    <row r="88" spans="2:18" x14ac:dyDescent="0.25">
      <c r="B88" s="141"/>
      <c r="C88" s="204">
        <v>8021.7054271356783</v>
      </c>
      <c r="D88" s="204">
        <v>1145.9661557788943</v>
      </c>
      <c r="E88" s="204">
        <v>31484.899062247368</v>
      </c>
      <c r="F88" s="210">
        <v>29050.632911392404</v>
      </c>
      <c r="G88" s="45"/>
      <c r="H88" s="141"/>
      <c r="I88" s="208">
        <v>636.64914572864313</v>
      </c>
      <c r="J88" s="208">
        <v>15682.816372881354</v>
      </c>
      <c r="K88" s="208"/>
      <c r="L88" s="212">
        <v>16840.389040602629</v>
      </c>
      <c r="M88" s="46"/>
      <c r="N88" s="141"/>
      <c r="O88" s="208"/>
      <c r="P88" s="208"/>
      <c r="Q88" s="208"/>
      <c r="R88" s="212"/>
    </row>
    <row r="89" spans="2:18" x14ac:dyDescent="0.25">
      <c r="B89" s="141"/>
      <c r="C89" s="204">
        <v>6972.1518987341769</v>
      </c>
      <c r="D89" s="204">
        <v>24958.010950305143</v>
      </c>
      <c r="E89" s="204">
        <v>34367.720465890176</v>
      </c>
      <c r="F89" s="210">
        <v>44608.469876644733</v>
      </c>
      <c r="G89" s="45"/>
      <c r="H89" s="141"/>
      <c r="I89" s="208">
        <v>2546.5965829145725</v>
      </c>
      <c r="J89" s="208">
        <v>11026.230097008891</v>
      </c>
      <c r="K89" s="208"/>
      <c r="L89" s="212">
        <v>18009.439999999999</v>
      </c>
      <c r="M89" s="46"/>
      <c r="N89" s="141"/>
      <c r="O89" s="208"/>
      <c r="P89" s="208"/>
      <c r="Q89" s="208"/>
      <c r="R89" s="212"/>
    </row>
    <row r="90" spans="2:18" x14ac:dyDescent="0.25">
      <c r="B90" s="141"/>
      <c r="C90" s="204">
        <v>636.64914572864313</v>
      </c>
      <c r="D90" s="204">
        <v>16762.302532894737</v>
      </c>
      <c r="E90" s="204">
        <v>31265.898592534992</v>
      </c>
      <c r="F90" s="210">
        <v>50526.308560855265</v>
      </c>
      <c r="G90" s="45"/>
      <c r="H90" s="141"/>
      <c r="I90" s="208">
        <v>576.6331658291457</v>
      </c>
      <c r="J90" s="208">
        <v>17806.339899497485</v>
      </c>
      <c r="K90" s="208"/>
      <c r="L90" s="212">
        <v>45547.873603818611</v>
      </c>
      <c r="M90" s="46"/>
      <c r="N90" s="141"/>
      <c r="O90" s="208"/>
      <c r="P90" s="208"/>
      <c r="Q90" s="208"/>
      <c r="R90" s="212"/>
    </row>
    <row r="91" spans="2:18" x14ac:dyDescent="0.25">
      <c r="B91" s="141"/>
      <c r="C91" s="204">
        <v>2546.5965829145725</v>
      </c>
      <c r="D91" s="204">
        <v>14498.875854271357</v>
      </c>
      <c r="E91" s="204">
        <v>32568.298600311042</v>
      </c>
      <c r="F91" s="210">
        <v>15000</v>
      </c>
      <c r="G91" s="45"/>
      <c r="H91" s="141"/>
      <c r="I91" s="208">
        <v>9524.5895942720763</v>
      </c>
      <c r="J91" s="208">
        <v>11335.114462409052</v>
      </c>
      <c r="K91" s="208"/>
      <c r="L91" s="212">
        <v>49661.078814298162</v>
      </c>
      <c r="M91" s="46"/>
      <c r="N91" s="141"/>
      <c r="O91" s="208"/>
      <c r="P91" s="208"/>
      <c r="Q91" s="208"/>
      <c r="R91" s="212"/>
    </row>
    <row r="92" spans="2:18" x14ac:dyDescent="0.25">
      <c r="B92" s="141"/>
      <c r="C92" s="204">
        <v>576.6331658291457</v>
      </c>
      <c r="D92" s="204">
        <v>25787.452462562393</v>
      </c>
      <c r="E92" s="204">
        <v>22873.034312656029</v>
      </c>
      <c r="F92" s="210">
        <v>16840.389040602629</v>
      </c>
      <c r="G92" s="45"/>
      <c r="H92" s="141"/>
      <c r="I92" s="208">
        <v>1200.5231037489102</v>
      </c>
      <c r="J92" s="208">
        <v>14722.134701670644</v>
      </c>
      <c r="K92" s="208"/>
      <c r="L92" s="212">
        <v>35695.861023294507</v>
      </c>
      <c r="M92" s="46"/>
      <c r="N92" s="141"/>
      <c r="O92" s="208"/>
      <c r="P92" s="208"/>
      <c r="Q92" s="208"/>
      <c r="R92" s="212"/>
    </row>
    <row r="93" spans="2:18" x14ac:dyDescent="0.25">
      <c r="B93" s="141"/>
      <c r="C93" s="204">
        <v>9524.5895942720763</v>
      </c>
      <c r="D93" s="204">
        <v>35692.439698492461</v>
      </c>
      <c r="E93" s="204">
        <v>19691.451044407895</v>
      </c>
      <c r="F93" s="210">
        <v>18009.439999999999</v>
      </c>
      <c r="G93" s="45"/>
      <c r="H93" s="141"/>
      <c r="I93" s="208">
        <v>668.479296482412</v>
      </c>
      <c r="J93" s="208">
        <v>10487.121551874454</v>
      </c>
      <c r="K93" s="208"/>
      <c r="L93" s="212">
        <v>36521.476772046582</v>
      </c>
      <c r="M93" s="46"/>
      <c r="N93" s="141"/>
      <c r="O93" s="208"/>
      <c r="P93" s="208"/>
      <c r="Q93" s="208"/>
      <c r="R93" s="212"/>
    </row>
    <row r="94" spans="2:18" x14ac:dyDescent="0.25">
      <c r="B94" s="141"/>
      <c r="C94" s="204">
        <v>1200.5231037489102</v>
      </c>
      <c r="D94" s="204">
        <v>15682.816372881354</v>
      </c>
      <c r="E94" s="204">
        <v>44219.800332778694</v>
      </c>
      <c r="F94" s="210">
        <v>45547.873603818611</v>
      </c>
      <c r="G94" s="45"/>
      <c r="H94" s="141"/>
      <c r="I94" s="208">
        <v>954.9737185929647</v>
      </c>
      <c r="J94" s="208">
        <v>12675.155316780822</v>
      </c>
      <c r="K94" s="208"/>
      <c r="L94" s="212">
        <v>22083.213007159906</v>
      </c>
      <c r="M94" s="46"/>
      <c r="N94" s="141"/>
      <c r="O94" s="208"/>
      <c r="P94" s="208"/>
      <c r="Q94" s="208"/>
      <c r="R94" s="212"/>
    </row>
    <row r="95" spans="2:18" x14ac:dyDescent="0.25">
      <c r="B95" s="141"/>
      <c r="C95" s="204">
        <v>668.479296482412</v>
      </c>
      <c r="D95" s="204">
        <v>11026.230097008891</v>
      </c>
      <c r="E95" s="204">
        <v>25578.268253731341</v>
      </c>
      <c r="F95" s="210">
        <v>49661.078814298162</v>
      </c>
      <c r="G95" s="45"/>
      <c r="H95" s="141"/>
      <c r="I95" s="208">
        <v>1701.8486865671639</v>
      </c>
      <c r="J95" s="208">
        <v>34902.3403510274</v>
      </c>
      <c r="K95" s="208"/>
      <c r="L95" s="212">
        <v>11620.253164556962</v>
      </c>
      <c r="M95" s="46"/>
      <c r="N95" s="141"/>
      <c r="O95" s="208"/>
      <c r="P95" s="208"/>
      <c r="Q95" s="208"/>
      <c r="R95" s="212"/>
    </row>
    <row r="96" spans="2:18" x14ac:dyDescent="0.25">
      <c r="B96" s="141"/>
      <c r="C96" s="204">
        <v>954.9737185929647</v>
      </c>
      <c r="D96" s="204">
        <v>17806.339899497485</v>
      </c>
      <c r="E96" s="204">
        <v>58101.265822784808</v>
      </c>
      <c r="F96" s="210">
        <v>35695.861023294507</v>
      </c>
      <c r="G96" s="45"/>
      <c r="H96" s="141"/>
      <c r="I96" s="208">
        <v>7921.9705993150683</v>
      </c>
      <c r="J96" s="208">
        <v>14174.819547738693</v>
      </c>
      <c r="K96" s="208"/>
      <c r="L96" s="212">
        <v>32134.930129870125</v>
      </c>
      <c r="M96" s="46"/>
      <c r="N96" s="141"/>
      <c r="O96" s="208"/>
      <c r="P96" s="208"/>
      <c r="Q96" s="208"/>
      <c r="R96" s="212"/>
    </row>
    <row r="97" spans="2:18" x14ac:dyDescent="0.25">
      <c r="B97" s="141"/>
      <c r="C97" s="204">
        <v>1701.8486865671639</v>
      </c>
      <c r="D97" s="204">
        <v>11335.114462409052</v>
      </c>
      <c r="E97" s="204">
        <v>40360.326198779418</v>
      </c>
      <c r="F97" s="210">
        <v>36521.476772046582</v>
      </c>
      <c r="G97" s="45"/>
      <c r="H97" s="141"/>
      <c r="I97" s="208">
        <v>7926.8092105263158</v>
      </c>
      <c r="J97" s="208">
        <v>5810.1265822784808</v>
      </c>
      <c r="K97" s="208"/>
      <c r="L97" s="212">
        <v>56427.966305084745</v>
      </c>
      <c r="M97" s="46"/>
      <c r="N97" s="141"/>
      <c r="O97" s="208"/>
      <c r="P97" s="208"/>
      <c r="Q97" s="208"/>
      <c r="R97" s="212"/>
    </row>
    <row r="98" spans="2:18" x14ac:dyDescent="0.25">
      <c r="B98" s="141"/>
      <c r="C98" s="204">
        <v>7921.9705993150683</v>
      </c>
      <c r="D98" s="204">
        <v>14722.134701670644</v>
      </c>
      <c r="E98" s="204">
        <v>15218.522467105262</v>
      </c>
      <c r="F98" s="210">
        <v>22083.213007159906</v>
      </c>
      <c r="G98" s="45"/>
      <c r="H98" s="141"/>
      <c r="I98" s="208">
        <v>822.08955223880582</v>
      </c>
      <c r="J98" s="208">
        <v>8348.8278092158434</v>
      </c>
      <c r="K98" s="208"/>
      <c r="L98" s="212">
        <v>43127.768364406773</v>
      </c>
      <c r="M98" s="46"/>
      <c r="N98" s="141"/>
      <c r="O98" s="208"/>
      <c r="P98" s="208"/>
      <c r="Q98" s="208"/>
      <c r="R98" s="212"/>
    </row>
    <row r="99" spans="2:18" x14ac:dyDescent="0.25">
      <c r="B99" s="141"/>
      <c r="C99" s="204">
        <v>7926.8092105263158</v>
      </c>
      <c r="D99" s="204">
        <v>10487.121551874454</v>
      </c>
      <c r="E99" s="204">
        <v>33525.188847457619</v>
      </c>
      <c r="F99" s="210">
        <v>11620.253164556962</v>
      </c>
      <c r="G99" s="45"/>
      <c r="H99" s="141"/>
      <c r="I99" s="208">
        <v>745.43675879396983</v>
      </c>
      <c r="J99" s="208">
        <v>16819.209291635267</v>
      </c>
      <c r="K99" s="208"/>
      <c r="L99" s="212">
        <v>22815.499574598347</v>
      </c>
      <c r="M99" s="46"/>
      <c r="N99" s="141"/>
      <c r="O99" s="208"/>
      <c r="P99" s="208"/>
      <c r="Q99" s="208"/>
      <c r="R99" s="212"/>
    </row>
    <row r="100" spans="2:18" x14ac:dyDescent="0.25">
      <c r="B100" s="141"/>
      <c r="C100" s="204">
        <v>822.08955223880582</v>
      </c>
      <c r="D100" s="204">
        <v>12675.155316780822</v>
      </c>
      <c r="E100" s="204"/>
      <c r="F100" s="210">
        <v>32134.930129870125</v>
      </c>
      <c r="G100" s="45"/>
      <c r="H100" s="141"/>
      <c r="I100" s="208">
        <v>7619.6629116945114</v>
      </c>
      <c r="J100" s="208">
        <v>23094.821755407651</v>
      </c>
      <c r="K100" s="208"/>
      <c r="L100" s="212">
        <v>42979.895445205482</v>
      </c>
      <c r="M100" s="46"/>
      <c r="N100" s="141"/>
      <c r="O100" s="208"/>
      <c r="P100" s="208"/>
      <c r="Q100" s="208"/>
      <c r="R100" s="212"/>
    </row>
    <row r="101" spans="2:18" x14ac:dyDescent="0.25">
      <c r="B101" s="141"/>
      <c r="C101" s="204">
        <v>745.43675879396983</v>
      </c>
      <c r="D101" s="204">
        <v>34902.3403510274</v>
      </c>
      <c r="E101" s="204"/>
      <c r="F101" s="210">
        <v>56427.966305084745</v>
      </c>
      <c r="G101" s="45"/>
      <c r="H101" s="141"/>
      <c r="I101" s="208">
        <v>20452.412768285503</v>
      </c>
      <c r="J101" s="208">
        <v>20944.236790622472</v>
      </c>
      <c r="K101" s="208"/>
      <c r="L101" s="212">
        <v>27066.47595327807</v>
      </c>
      <c r="M101" s="46"/>
      <c r="N101" s="141"/>
      <c r="O101" s="208"/>
      <c r="P101" s="208"/>
      <c r="Q101" s="208"/>
      <c r="R101" s="212"/>
    </row>
    <row r="102" spans="2:18" x14ac:dyDescent="0.25">
      <c r="B102" s="141"/>
      <c r="C102" s="204">
        <v>7619.6629116945114</v>
      </c>
      <c r="D102" s="204">
        <v>14174.819547738693</v>
      </c>
      <c r="E102" s="204"/>
      <c r="F102" s="210">
        <v>43127.768364406773</v>
      </c>
      <c r="G102" s="45"/>
      <c r="H102" s="141"/>
      <c r="I102" s="208">
        <v>8111.9293078055944</v>
      </c>
      <c r="J102" s="208">
        <v>10172.145863486841</v>
      </c>
      <c r="K102" s="208"/>
      <c r="L102" s="212">
        <v>57304.361495553749</v>
      </c>
      <c r="M102" s="46"/>
      <c r="N102" s="141"/>
      <c r="O102" s="208"/>
      <c r="P102" s="208"/>
      <c r="Q102" s="208"/>
      <c r="R102" s="212"/>
    </row>
    <row r="103" spans="2:18" x14ac:dyDescent="0.25">
      <c r="B103" s="141"/>
      <c r="C103" s="204">
        <v>20452.412768285503</v>
      </c>
      <c r="D103" s="204">
        <v>5810.1265822784808</v>
      </c>
      <c r="E103" s="204"/>
      <c r="F103" s="210">
        <v>22815.499574598347</v>
      </c>
      <c r="G103" s="45"/>
      <c r="H103" s="141"/>
      <c r="I103" s="208">
        <v>700.30944723618086</v>
      </c>
      <c r="J103" s="208">
        <v>8437.0773618090461</v>
      </c>
      <c r="K103" s="208"/>
      <c r="L103" s="212">
        <v>17619.560708364734</v>
      </c>
      <c r="M103" s="46"/>
      <c r="N103" s="141"/>
      <c r="O103" s="208"/>
      <c r="P103" s="208"/>
      <c r="Q103" s="208"/>
      <c r="R103" s="212"/>
    </row>
    <row r="104" spans="2:18" x14ac:dyDescent="0.25">
      <c r="B104" s="141"/>
      <c r="C104" s="204">
        <v>8111.9293078055944</v>
      </c>
      <c r="D104" s="204">
        <v>8348.8278092158434</v>
      </c>
      <c r="E104" s="204"/>
      <c r="F104" s="210">
        <v>40433.387796610172</v>
      </c>
      <c r="G104" s="45"/>
      <c r="H104" s="141"/>
      <c r="I104" s="208">
        <v>725.96021100226085</v>
      </c>
      <c r="J104" s="208">
        <v>14000</v>
      </c>
      <c r="K104" s="208"/>
      <c r="L104" s="212">
        <v>28125.119248181079</v>
      </c>
      <c r="M104" s="46"/>
      <c r="N104" s="141"/>
      <c r="O104" s="208"/>
      <c r="P104" s="208"/>
      <c r="Q104" s="208"/>
      <c r="R104" s="212"/>
    </row>
    <row r="105" spans="2:18" x14ac:dyDescent="0.25">
      <c r="B105" s="141"/>
      <c r="C105" s="204">
        <v>700.30944723618086</v>
      </c>
      <c r="D105" s="204">
        <v>16819.209291635267</v>
      </c>
      <c r="E105" s="204"/>
      <c r="F105" s="210">
        <v>42979.895445205482</v>
      </c>
      <c r="G105" s="45"/>
      <c r="H105" s="141"/>
      <c r="I105" s="208">
        <v>10777.041239600665</v>
      </c>
      <c r="J105" s="208">
        <v>13147.247392405063</v>
      </c>
      <c r="K105" s="208"/>
      <c r="L105" s="212">
        <v>50119.226701697648</v>
      </c>
      <c r="M105" s="46"/>
      <c r="N105" s="141"/>
      <c r="O105" s="208"/>
      <c r="P105" s="208"/>
      <c r="Q105" s="208"/>
      <c r="R105" s="212"/>
    </row>
    <row r="106" spans="2:18" x14ac:dyDescent="0.25">
      <c r="B106" s="141"/>
      <c r="C106" s="204">
        <v>725.96021100226085</v>
      </c>
      <c r="D106" s="204">
        <v>23094.821755407651</v>
      </c>
      <c r="E106" s="204"/>
      <c r="F106" s="210">
        <v>27066.47595327807</v>
      </c>
      <c r="G106" s="45"/>
      <c r="H106" s="141"/>
      <c r="I106" s="208">
        <v>1200.5231037489102</v>
      </c>
      <c r="J106" s="208">
        <v>24986.635291139239</v>
      </c>
      <c r="K106" s="208"/>
      <c r="L106" s="212">
        <v>30748.00858664617</v>
      </c>
      <c r="M106" s="46"/>
      <c r="N106" s="141"/>
      <c r="O106" s="208"/>
      <c r="P106" s="208"/>
      <c r="Q106" s="208"/>
      <c r="R106" s="212"/>
    </row>
    <row r="107" spans="2:18" x14ac:dyDescent="0.25">
      <c r="B107" s="141"/>
      <c r="C107" s="204">
        <v>10777.041239600665</v>
      </c>
      <c r="D107" s="204">
        <v>20944.236790622472</v>
      </c>
      <c r="E107" s="204"/>
      <c r="F107" s="210">
        <v>57304.361495553749</v>
      </c>
      <c r="G107" s="45"/>
      <c r="H107" s="141"/>
      <c r="I107" s="208">
        <v>796.39925373134315</v>
      </c>
      <c r="J107" s="208">
        <v>10947.584139046079</v>
      </c>
      <c r="K107" s="208"/>
      <c r="L107" s="212">
        <v>17988.802488335925</v>
      </c>
      <c r="M107" s="46"/>
      <c r="N107" s="141"/>
      <c r="O107" s="208"/>
      <c r="P107" s="208"/>
      <c r="Q107" s="208"/>
      <c r="R107" s="212"/>
    </row>
    <row r="108" spans="2:18" x14ac:dyDescent="0.25">
      <c r="B108" s="141"/>
      <c r="C108" s="204">
        <v>15546.33</v>
      </c>
      <c r="D108" s="204">
        <v>10172.145863486841</v>
      </c>
      <c r="E108" s="204"/>
      <c r="F108" s="210">
        <v>17619.560708364734</v>
      </c>
      <c r="G108" s="45"/>
      <c r="H108" s="141"/>
      <c r="I108" s="208">
        <v>576.6331658291457</v>
      </c>
      <c r="J108" s="208">
        <v>12675.155316780822</v>
      </c>
      <c r="K108" s="208"/>
      <c r="L108" s="212">
        <v>23424.977848101265</v>
      </c>
      <c r="M108" s="46"/>
      <c r="N108" s="141"/>
      <c r="O108" s="208"/>
      <c r="P108" s="208"/>
      <c r="Q108" s="208"/>
      <c r="R108" s="212"/>
    </row>
    <row r="109" spans="2:18" x14ac:dyDescent="0.25">
      <c r="B109" s="141"/>
      <c r="C109" s="204">
        <v>1200.5231037489102</v>
      </c>
      <c r="D109" s="204">
        <v>8437.0773618090461</v>
      </c>
      <c r="E109" s="204"/>
      <c r="F109" s="210">
        <v>28125.119248181079</v>
      </c>
      <c r="G109" s="45"/>
      <c r="H109" s="141"/>
      <c r="I109" s="208">
        <v>6507.341772151899</v>
      </c>
      <c r="J109" s="208">
        <v>11071.404349352339</v>
      </c>
      <c r="K109" s="208"/>
      <c r="L109" s="212">
        <v>59103.611166691553</v>
      </c>
      <c r="M109" s="46"/>
      <c r="N109" s="141"/>
      <c r="O109" s="208"/>
      <c r="P109" s="208"/>
      <c r="Q109" s="208"/>
      <c r="R109" s="212"/>
    </row>
    <row r="110" spans="2:18" x14ac:dyDescent="0.25">
      <c r="B110" s="141"/>
      <c r="C110" s="204">
        <v>796.39925373134315</v>
      </c>
      <c r="D110" s="204">
        <v>14000</v>
      </c>
      <c r="E110" s="204"/>
      <c r="F110" s="210">
        <v>50119.226701697648</v>
      </c>
      <c r="G110" s="45"/>
      <c r="H110" s="141"/>
      <c r="I110" s="208">
        <v>7921.9705993150683</v>
      </c>
      <c r="J110" s="208">
        <v>38816.042949152536</v>
      </c>
      <c r="K110" s="208"/>
      <c r="L110" s="212">
        <v>37434.644547738688</v>
      </c>
      <c r="M110" s="46"/>
      <c r="N110" s="141"/>
      <c r="O110" s="208"/>
      <c r="P110" s="208"/>
      <c r="Q110" s="208"/>
      <c r="R110" s="212"/>
    </row>
    <row r="111" spans="2:18" x14ac:dyDescent="0.25">
      <c r="B111" s="141"/>
      <c r="C111" s="204">
        <v>576.6331658291457</v>
      </c>
      <c r="D111" s="204">
        <v>13147.247392405063</v>
      </c>
      <c r="E111" s="204"/>
      <c r="F111" s="210">
        <v>30748.00858664617</v>
      </c>
      <c r="G111" s="45"/>
      <c r="H111" s="141"/>
      <c r="I111" s="208">
        <v>6524.0737688442205</v>
      </c>
      <c r="J111" s="208">
        <v>10458.227848101265</v>
      </c>
      <c r="K111" s="208"/>
      <c r="L111" s="212">
        <v>73262.942850915424</v>
      </c>
      <c r="M111" s="46"/>
      <c r="N111" s="141"/>
      <c r="O111" s="208"/>
      <c r="P111" s="208"/>
      <c r="Q111" s="208"/>
      <c r="R111" s="212"/>
    </row>
    <row r="112" spans="2:18" x14ac:dyDescent="0.25">
      <c r="B112" s="141"/>
      <c r="C112" s="204">
        <v>6507.341772151899</v>
      </c>
      <c r="D112" s="204">
        <v>24986.635291139239</v>
      </c>
      <c r="E112" s="204"/>
      <c r="F112" s="210">
        <v>17988.802488335925</v>
      </c>
      <c r="G112" s="45"/>
      <c r="H112" s="141"/>
      <c r="I112" s="208">
        <v>1729.8994974874372</v>
      </c>
      <c r="J112" s="208">
        <v>18292.440389610387</v>
      </c>
      <c r="K112" s="208"/>
      <c r="L112" s="212">
        <v>47940.899924050631</v>
      </c>
      <c r="M112" s="46"/>
      <c r="N112" s="141"/>
      <c r="O112" s="208"/>
      <c r="P112" s="208"/>
      <c r="Q112" s="208"/>
      <c r="R112" s="212"/>
    </row>
    <row r="113" spans="2:18" x14ac:dyDescent="0.25">
      <c r="B113" s="141"/>
      <c r="C113" s="204">
        <v>7921.9705993150683</v>
      </c>
      <c r="D113" s="204">
        <v>10947.584139046079</v>
      </c>
      <c r="E113" s="204"/>
      <c r="F113" s="210">
        <v>23424.977848101265</v>
      </c>
      <c r="G113" s="45"/>
      <c r="H113" s="141"/>
      <c r="I113" s="208">
        <v>4337.9662768496419</v>
      </c>
      <c r="J113" s="208">
        <v>652.40276381909553</v>
      </c>
      <c r="K113" s="208"/>
      <c r="L113" s="212">
        <v>26185.257698343503</v>
      </c>
      <c r="M113" s="46"/>
      <c r="N113" s="141"/>
      <c r="O113" s="208"/>
      <c r="P113" s="208"/>
      <c r="Q113" s="208"/>
      <c r="R113" s="212"/>
    </row>
    <row r="114" spans="2:18" x14ac:dyDescent="0.25">
      <c r="B114" s="141"/>
      <c r="C114" s="204">
        <v>6524.0737688442205</v>
      </c>
      <c r="D114" s="204">
        <v>12675.155316780822</v>
      </c>
      <c r="E114" s="204"/>
      <c r="F114" s="210">
        <v>59103.611166691553</v>
      </c>
      <c r="G114" s="45"/>
      <c r="H114" s="141"/>
      <c r="I114" s="208">
        <v>10883.111480865224</v>
      </c>
      <c r="J114" s="208">
        <v>15557.006905158069</v>
      </c>
      <c r="K114" s="208"/>
      <c r="L114" s="212">
        <v>30416.583828358205</v>
      </c>
      <c r="M114" s="46"/>
      <c r="N114" s="141"/>
      <c r="O114" s="208"/>
      <c r="P114" s="208"/>
      <c r="Q114" s="208"/>
      <c r="R114" s="212"/>
    </row>
    <row r="115" spans="2:18" x14ac:dyDescent="0.25">
      <c r="B115" s="141"/>
      <c r="C115" s="204">
        <v>1729.8994974874372</v>
      </c>
      <c r="D115" s="204">
        <v>11071.404349352339</v>
      </c>
      <c r="E115" s="204"/>
      <c r="F115" s="210">
        <v>37434.644547738688</v>
      </c>
      <c r="G115" s="45"/>
      <c r="H115" s="141"/>
      <c r="I115" s="208">
        <v>8220.8955223880585</v>
      </c>
      <c r="J115" s="208">
        <v>17808.304129082426</v>
      </c>
      <c r="K115" s="208"/>
      <c r="L115" s="212">
        <v>55427.600014925367</v>
      </c>
      <c r="M115" s="46"/>
      <c r="N115" s="141"/>
      <c r="O115" s="208"/>
      <c r="P115" s="208"/>
      <c r="Q115" s="208"/>
      <c r="R115" s="212"/>
    </row>
    <row r="116" spans="2:18" x14ac:dyDescent="0.25">
      <c r="B116" s="141"/>
      <c r="C116" s="204">
        <v>4337.9662768496419</v>
      </c>
      <c r="D116" s="204">
        <v>38816.042949152536</v>
      </c>
      <c r="E116" s="204"/>
      <c r="F116" s="210">
        <v>73262.942850915424</v>
      </c>
      <c r="G116" s="45"/>
      <c r="H116" s="141"/>
      <c r="I116" s="208">
        <v>4201.8308631211858</v>
      </c>
      <c r="J116" s="208">
        <v>7808.322075949367</v>
      </c>
      <c r="K116" s="208"/>
      <c r="L116" s="212">
        <v>35763.53232730263</v>
      </c>
      <c r="M116" s="46"/>
      <c r="N116" s="141"/>
      <c r="O116" s="208"/>
      <c r="P116" s="208"/>
      <c r="Q116" s="208"/>
      <c r="R116" s="212"/>
    </row>
    <row r="117" spans="2:18" x14ac:dyDescent="0.25">
      <c r="B117" s="141"/>
      <c r="C117" s="204">
        <v>10883.111480865224</v>
      </c>
      <c r="D117" s="204">
        <v>10458.227848101265</v>
      </c>
      <c r="E117" s="204"/>
      <c r="F117" s="210">
        <v>47940.899924050631</v>
      </c>
      <c r="G117" s="45"/>
      <c r="H117" s="141"/>
      <c r="I117" s="208">
        <v>10954.653937947494</v>
      </c>
      <c r="J117" s="208">
        <v>23878.217465753423</v>
      </c>
      <c r="K117" s="208"/>
      <c r="L117" s="212">
        <v>34502.205355932201</v>
      </c>
      <c r="M117" s="46"/>
      <c r="N117" s="141"/>
      <c r="O117" s="208"/>
      <c r="P117" s="208"/>
      <c r="Q117" s="208"/>
      <c r="R117" s="212"/>
    </row>
    <row r="118" spans="2:18" x14ac:dyDescent="0.25">
      <c r="B118" s="141"/>
      <c r="C118" s="204">
        <v>8220.8955223880585</v>
      </c>
      <c r="D118" s="204">
        <v>18292.440389610387</v>
      </c>
      <c r="E118" s="204"/>
      <c r="F118" s="210">
        <v>26185.257698343503</v>
      </c>
      <c r="G118" s="45"/>
      <c r="H118" s="141"/>
      <c r="I118" s="208">
        <v>13914.713015359739</v>
      </c>
      <c r="J118" s="208">
        <v>8589.1566075949358</v>
      </c>
      <c r="K118" s="208"/>
      <c r="L118" s="212">
        <v>19244.720590682195</v>
      </c>
      <c r="M118" s="46"/>
      <c r="N118" s="141"/>
      <c r="O118" s="208"/>
      <c r="P118" s="208"/>
      <c r="Q118" s="208"/>
      <c r="R118" s="212"/>
    </row>
    <row r="119" spans="2:18" x14ac:dyDescent="0.25">
      <c r="B119" s="141"/>
      <c r="C119" s="204">
        <v>4201.8308631211858</v>
      </c>
      <c r="D119" s="204">
        <v>652.40276381909553</v>
      </c>
      <c r="E119" s="204"/>
      <c r="F119" s="210">
        <v>30416.583828358205</v>
      </c>
      <c r="G119" s="45"/>
      <c r="H119" s="141"/>
      <c r="I119" s="208">
        <v>3286.3961813842479</v>
      </c>
      <c r="J119" s="208">
        <v>24183.177406779658</v>
      </c>
      <c r="K119" s="208"/>
      <c r="L119" s="212">
        <v>27270.854847457624</v>
      </c>
      <c r="M119" s="46"/>
      <c r="N119" s="141"/>
      <c r="O119" s="208"/>
      <c r="P119" s="208"/>
      <c r="Q119" s="208"/>
      <c r="R119" s="212"/>
    </row>
    <row r="120" spans="2:18" x14ac:dyDescent="0.25">
      <c r="B120" s="141"/>
      <c r="C120" s="204">
        <v>10954.653937947494</v>
      </c>
      <c r="D120" s="204">
        <v>15557.006905158069</v>
      </c>
      <c r="E120" s="204"/>
      <c r="F120" s="210">
        <v>55427.600014925367</v>
      </c>
      <c r="G120" s="45"/>
      <c r="H120" s="141"/>
      <c r="I120" s="208">
        <v>784.14315254237283</v>
      </c>
      <c r="J120" s="208"/>
      <c r="K120" s="208"/>
      <c r="L120" s="212">
        <v>36375.068590806331</v>
      </c>
      <c r="M120" s="46"/>
      <c r="N120" s="141"/>
      <c r="O120" s="208"/>
      <c r="P120" s="208"/>
      <c r="Q120" s="208"/>
      <c r="R120" s="212"/>
    </row>
    <row r="121" spans="2:18" x14ac:dyDescent="0.25">
      <c r="B121" s="141"/>
      <c r="C121" s="204">
        <v>13914.713015359739</v>
      </c>
      <c r="D121" s="204">
        <v>17808.304129082426</v>
      </c>
      <c r="E121" s="204"/>
      <c r="F121" s="210">
        <v>35763.53232730263</v>
      </c>
      <c r="G121" s="45"/>
      <c r="H121" s="141"/>
      <c r="I121" s="208">
        <v>1909.9474371859294</v>
      </c>
      <c r="J121" s="208"/>
      <c r="K121" s="208"/>
      <c r="L121" s="212">
        <v>35368.150684931505</v>
      </c>
      <c r="M121" s="46"/>
      <c r="N121" s="141"/>
      <c r="O121" s="208"/>
      <c r="P121" s="208"/>
      <c r="Q121" s="208"/>
      <c r="R121" s="212"/>
    </row>
    <row r="122" spans="2:18" x14ac:dyDescent="0.25">
      <c r="B122" s="141"/>
      <c r="C122" s="204">
        <v>3286.3961813842479</v>
      </c>
      <c r="D122" s="204">
        <v>7808.322075949367</v>
      </c>
      <c r="E122" s="204"/>
      <c r="F122" s="210">
        <v>34502.205355932201</v>
      </c>
      <c r="G122" s="45"/>
      <c r="H122" s="141"/>
      <c r="I122" s="208">
        <v>5347.8113065326634</v>
      </c>
      <c r="J122" s="208"/>
      <c r="K122" s="208"/>
      <c r="L122" s="212">
        <v>45946.719103618416</v>
      </c>
      <c r="M122" s="46"/>
      <c r="N122" s="141"/>
      <c r="O122" s="208"/>
      <c r="P122" s="208"/>
      <c r="Q122" s="208"/>
      <c r="R122" s="212"/>
    </row>
    <row r="123" spans="2:18" x14ac:dyDescent="0.25">
      <c r="B123" s="141"/>
      <c r="C123" s="204">
        <v>784.14315254237283</v>
      </c>
      <c r="D123" s="204">
        <v>23878.217465753423</v>
      </c>
      <c r="E123" s="204"/>
      <c r="F123" s="210">
        <v>19244.720590682195</v>
      </c>
      <c r="G123" s="45"/>
      <c r="H123" s="141"/>
      <c r="I123" s="208">
        <v>10379.396984924622</v>
      </c>
      <c r="J123" s="208"/>
      <c r="K123" s="208"/>
      <c r="L123" s="212"/>
      <c r="M123" s="46"/>
      <c r="N123" s="141"/>
      <c r="O123" s="208"/>
      <c r="P123" s="208"/>
      <c r="Q123" s="208"/>
      <c r="R123" s="212"/>
    </row>
    <row r="124" spans="2:18" x14ac:dyDescent="0.25">
      <c r="B124" s="141"/>
      <c r="C124" s="204">
        <v>1909.9474371859294</v>
      </c>
      <c r="D124" s="204">
        <v>8589.1566075949358</v>
      </c>
      <c r="E124" s="204"/>
      <c r="F124" s="210">
        <v>27270.854847457624</v>
      </c>
      <c r="G124" s="45"/>
      <c r="H124" s="141"/>
      <c r="I124" s="208">
        <v>2103.8961038961033</v>
      </c>
      <c r="J124" s="208"/>
      <c r="K124" s="208"/>
      <c r="L124" s="212"/>
      <c r="M124" s="46"/>
      <c r="N124" s="141"/>
      <c r="O124" s="208"/>
      <c r="P124" s="208"/>
      <c r="Q124" s="208"/>
      <c r="R124" s="212"/>
    </row>
    <row r="125" spans="2:18" x14ac:dyDescent="0.25">
      <c r="B125" s="141"/>
      <c r="C125" s="204">
        <v>5347.8113065326634</v>
      </c>
      <c r="D125" s="204">
        <v>24183.177406779658</v>
      </c>
      <c r="E125" s="204"/>
      <c r="F125" s="210">
        <v>36375.068590806331</v>
      </c>
      <c r="G125" s="45"/>
      <c r="H125" s="141"/>
      <c r="I125" s="208">
        <v>8649.4974874371856</v>
      </c>
      <c r="J125" s="208"/>
      <c r="K125" s="208"/>
      <c r="L125" s="212"/>
      <c r="M125" s="46"/>
      <c r="N125" s="141"/>
      <c r="O125" s="208"/>
      <c r="P125" s="208"/>
      <c r="Q125" s="208"/>
      <c r="R125" s="212"/>
    </row>
    <row r="126" spans="2:18" x14ac:dyDescent="0.25">
      <c r="B126" s="141"/>
      <c r="C126" s="204">
        <v>10379.396984924622</v>
      </c>
      <c r="D126" s="204"/>
      <c r="E126" s="204"/>
      <c r="F126" s="210">
        <v>35368.150684931505</v>
      </c>
      <c r="G126" s="45"/>
      <c r="H126" s="141"/>
      <c r="I126" s="208">
        <v>600.26155187445511</v>
      </c>
      <c r="J126" s="208"/>
      <c r="K126" s="208"/>
      <c r="L126" s="212"/>
      <c r="M126" s="46"/>
      <c r="N126" s="141"/>
      <c r="O126" s="208"/>
      <c r="P126" s="208"/>
      <c r="Q126" s="208"/>
      <c r="R126" s="212"/>
    </row>
    <row r="127" spans="2:18" x14ac:dyDescent="0.25">
      <c r="B127" s="141"/>
      <c r="C127" s="204">
        <v>2103.8961038961033</v>
      </c>
      <c r="D127" s="204"/>
      <c r="E127" s="204"/>
      <c r="F127" s="210">
        <v>45946.719103618416</v>
      </c>
      <c r="G127" s="45"/>
      <c r="H127" s="141"/>
      <c r="I127" s="208">
        <v>20054.275100502513</v>
      </c>
      <c r="J127" s="208"/>
      <c r="K127" s="208"/>
      <c r="L127" s="212"/>
      <c r="M127" s="46"/>
      <c r="N127" s="141"/>
      <c r="O127" s="208"/>
      <c r="P127" s="208"/>
      <c r="Q127" s="208"/>
      <c r="R127" s="212"/>
    </row>
    <row r="128" spans="2:18" x14ac:dyDescent="0.25">
      <c r="B128" s="141"/>
      <c r="C128" s="204">
        <v>8649.4974874371856</v>
      </c>
      <c r="D128" s="204"/>
      <c r="E128" s="204"/>
      <c r="F128" s="210"/>
      <c r="G128" s="45"/>
      <c r="H128" s="141"/>
      <c r="I128" s="208">
        <v>19385.795804020101</v>
      </c>
      <c r="J128" s="208"/>
      <c r="K128" s="208"/>
      <c r="L128" s="212"/>
      <c r="M128" s="46"/>
      <c r="N128" s="141"/>
      <c r="O128" s="208"/>
      <c r="P128" s="208"/>
      <c r="Q128" s="208"/>
      <c r="R128" s="212"/>
    </row>
    <row r="129" spans="2:18" x14ac:dyDescent="0.25">
      <c r="B129" s="141"/>
      <c r="C129" s="204">
        <v>600.26155187445511</v>
      </c>
      <c r="D129" s="204"/>
      <c r="E129" s="204"/>
      <c r="F129" s="210"/>
      <c r="G129" s="45"/>
      <c r="H129" s="141"/>
      <c r="I129" s="208">
        <v>521.92221105527631</v>
      </c>
      <c r="J129" s="208"/>
      <c r="K129" s="208"/>
      <c r="L129" s="212"/>
      <c r="M129" s="46"/>
      <c r="N129" s="141"/>
      <c r="O129" s="208"/>
      <c r="P129" s="208"/>
      <c r="Q129" s="208"/>
      <c r="R129" s="212"/>
    </row>
    <row r="130" spans="2:18" x14ac:dyDescent="0.25">
      <c r="B130" s="141"/>
      <c r="C130" s="204">
        <v>20054.275100502513</v>
      </c>
      <c r="D130" s="204"/>
      <c r="E130" s="204"/>
      <c r="F130" s="210"/>
      <c r="G130" s="45"/>
      <c r="H130" s="141"/>
      <c r="I130" s="208">
        <v>1273.2982914572863</v>
      </c>
      <c r="J130" s="208"/>
      <c r="K130" s="208"/>
      <c r="L130" s="212"/>
      <c r="M130" s="46"/>
      <c r="N130" s="141"/>
      <c r="O130" s="208"/>
      <c r="P130" s="208"/>
      <c r="Q130" s="208"/>
      <c r="R130" s="212"/>
    </row>
    <row r="131" spans="2:18" x14ac:dyDescent="0.25">
      <c r="B131" s="141"/>
      <c r="C131" s="204">
        <v>19385.795804020101</v>
      </c>
      <c r="D131" s="204"/>
      <c r="E131" s="204"/>
      <c r="F131" s="210"/>
      <c r="G131" s="45"/>
      <c r="H131" s="141"/>
      <c r="I131" s="208">
        <v>5219.2567085427136</v>
      </c>
      <c r="J131" s="208"/>
      <c r="K131" s="208"/>
      <c r="L131" s="212"/>
      <c r="M131" s="46"/>
      <c r="N131" s="141"/>
      <c r="O131" s="208"/>
      <c r="P131" s="208"/>
      <c r="Q131" s="208"/>
      <c r="R131" s="212"/>
    </row>
    <row r="132" spans="2:18" x14ac:dyDescent="0.25">
      <c r="B132" s="141"/>
      <c r="C132" s="204">
        <v>521.92221105527631</v>
      </c>
      <c r="D132" s="204"/>
      <c r="E132" s="204"/>
      <c r="F132" s="210"/>
      <c r="G132" s="45"/>
      <c r="H132" s="141"/>
      <c r="I132" s="208">
        <v>12223.726242371404</v>
      </c>
      <c r="J132" s="208"/>
      <c r="K132" s="208"/>
      <c r="L132" s="212"/>
      <c r="M132" s="46"/>
      <c r="N132" s="141"/>
      <c r="O132" s="208"/>
      <c r="P132" s="208"/>
      <c r="Q132" s="208"/>
      <c r="R132" s="212"/>
    </row>
    <row r="133" spans="2:18" x14ac:dyDescent="0.25">
      <c r="B133" s="141"/>
      <c r="C133" s="204">
        <v>1273.2982914572863</v>
      </c>
      <c r="D133" s="204"/>
      <c r="E133" s="204"/>
      <c r="F133" s="210"/>
      <c r="G133" s="45"/>
      <c r="H133" s="141"/>
      <c r="I133" s="208">
        <v>3113.0369253956292</v>
      </c>
      <c r="J133" s="208"/>
      <c r="K133" s="208"/>
      <c r="L133" s="212"/>
      <c r="M133" s="46"/>
      <c r="N133" s="141"/>
      <c r="O133" s="208"/>
      <c r="P133" s="208"/>
      <c r="Q133" s="208"/>
      <c r="R133" s="212"/>
    </row>
    <row r="134" spans="2:18" x14ac:dyDescent="0.25">
      <c r="B134" s="141"/>
      <c r="C134" s="204">
        <v>5219.2567085427136</v>
      </c>
      <c r="D134" s="204"/>
      <c r="E134" s="204"/>
      <c r="F134" s="210"/>
      <c r="G134" s="45"/>
      <c r="H134" s="141"/>
      <c r="I134" s="208">
        <v>9675.8624105011932</v>
      </c>
      <c r="J134" s="208"/>
      <c r="K134" s="208"/>
      <c r="L134" s="212"/>
      <c r="M134" s="46"/>
      <c r="N134" s="141"/>
      <c r="O134" s="208"/>
      <c r="P134" s="208"/>
      <c r="Q134" s="208"/>
      <c r="R134" s="212"/>
    </row>
    <row r="135" spans="2:18" x14ac:dyDescent="0.25">
      <c r="B135" s="141"/>
      <c r="C135" s="204">
        <v>12223.726242371404</v>
      </c>
      <c r="D135" s="204"/>
      <c r="E135" s="204"/>
      <c r="F135" s="210"/>
      <c r="G135" s="45"/>
      <c r="H135" s="141"/>
      <c r="I135" s="208">
        <v>27155.962253164555</v>
      </c>
      <c r="J135" s="208"/>
      <c r="K135" s="208"/>
      <c r="L135" s="212"/>
      <c r="M135" s="46"/>
      <c r="N135" s="141"/>
      <c r="O135" s="208"/>
      <c r="P135" s="208"/>
      <c r="Q135" s="208"/>
      <c r="R135" s="212"/>
    </row>
    <row r="136" spans="2:18" x14ac:dyDescent="0.25">
      <c r="B136" s="141"/>
      <c r="C136" s="204">
        <v>3113.0369253956292</v>
      </c>
      <c r="D136" s="204"/>
      <c r="E136" s="204"/>
      <c r="F136" s="210"/>
      <c r="G136" s="45"/>
      <c r="H136" s="141"/>
      <c r="I136" s="208">
        <v>17684.075342465752</v>
      </c>
      <c r="J136" s="208"/>
      <c r="K136" s="208"/>
      <c r="L136" s="212"/>
      <c r="M136" s="46"/>
      <c r="N136" s="141"/>
      <c r="O136" s="208"/>
      <c r="P136" s="208"/>
      <c r="Q136" s="208"/>
      <c r="R136" s="212"/>
    </row>
    <row r="137" spans="2:18" x14ac:dyDescent="0.25">
      <c r="B137" s="141"/>
      <c r="C137" s="204">
        <v>9675.8624105011932</v>
      </c>
      <c r="D137" s="204"/>
      <c r="E137" s="204"/>
      <c r="F137" s="210"/>
      <c r="G137" s="45"/>
      <c r="H137" s="141"/>
      <c r="I137" s="208">
        <v>749.53343701399695</v>
      </c>
      <c r="J137" s="208"/>
      <c r="K137" s="208"/>
      <c r="L137" s="212"/>
      <c r="M137" s="46"/>
      <c r="N137" s="141"/>
      <c r="O137" s="208"/>
      <c r="P137" s="208"/>
      <c r="Q137" s="208"/>
      <c r="R137" s="212"/>
    </row>
    <row r="138" spans="2:18" x14ac:dyDescent="0.25">
      <c r="B138" s="141"/>
      <c r="C138" s="204">
        <v>27155.962253164555</v>
      </c>
      <c r="D138" s="204"/>
      <c r="E138" s="204"/>
      <c r="F138" s="210"/>
      <c r="G138" s="45"/>
      <c r="H138" s="141"/>
      <c r="I138" s="208">
        <v>4965.2307153965794</v>
      </c>
      <c r="J138" s="208"/>
      <c r="K138" s="208"/>
      <c r="L138" s="212"/>
      <c r="M138" s="46"/>
      <c r="N138" s="141"/>
      <c r="O138" s="208"/>
      <c r="P138" s="208"/>
      <c r="Q138" s="208"/>
      <c r="R138" s="212"/>
    </row>
    <row r="139" spans="2:18" x14ac:dyDescent="0.25">
      <c r="B139" s="141"/>
      <c r="C139" s="204">
        <v>17684.075342465752</v>
      </c>
      <c r="D139" s="204"/>
      <c r="E139" s="204"/>
      <c r="F139" s="210"/>
      <c r="G139" s="45"/>
      <c r="H139" s="141"/>
      <c r="I139" s="208">
        <v>954.9737185929647</v>
      </c>
      <c r="J139" s="208"/>
      <c r="K139" s="208"/>
      <c r="L139" s="212"/>
      <c r="M139" s="46"/>
      <c r="N139" s="141"/>
      <c r="O139" s="208"/>
      <c r="P139" s="208"/>
      <c r="Q139" s="208"/>
      <c r="R139" s="212"/>
    </row>
    <row r="140" spans="2:18" x14ac:dyDescent="0.25">
      <c r="B140" s="141"/>
      <c r="C140" s="204">
        <v>749.53343701399695</v>
      </c>
      <c r="D140" s="204"/>
      <c r="E140" s="204"/>
      <c r="F140" s="210"/>
      <c r="G140" s="45"/>
      <c r="H140" s="141"/>
      <c r="I140" s="208">
        <v>344.40729167008334</v>
      </c>
      <c r="J140" s="208"/>
      <c r="K140" s="208"/>
      <c r="L140" s="212"/>
      <c r="M140" s="46"/>
      <c r="N140" s="141"/>
      <c r="O140" s="208"/>
      <c r="P140" s="208"/>
      <c r="Q140" s="208"/>
      <c r="R140" s="212"/>
    </row>
    <row r="141" spans="2:18" x14ac:dyDescent="0.25">
      <c r="B141" s="141"/>
      <c r="C141" s="204">
        <v>4965.2307153965794</v>
      </c>
      <c r="D141" s="204"/>
      <c r="E141" s="204"/>
      <c r="F141" s="210"/>
      <c r="G141" s="45"/>
      <c r="H141" s="141"/>
      <c r="I141" s="208">
        <v>2546.5965829145725</v>
      </c>
      <c r="J141" s="208"/>
      <c r="K141" s="208"/>
      <c r="L141" s="212"/>
      <c r="M141" s="46"/>
      <c r="N141" s="141"/>
      <c r="O141" s="208"/>
      <c r="P141" s="208"/>
      <c r="Q141" s="208"/>
      <c r="R141" s="212"/>
    </row>
    <row r="142" spans="2:18" x14ac:dyDescent="0.25">
      <c r="B142" s="141"/>
      <c r="C142" s="204">
        <v>954.9737185929647</v>
      </c>
      <c r="D142" s="204"/>
      <c r="E142" s="204"/>
      <c r="F142" s="210"/>
      <c r="G142" s="45"/>
      <c r="H142" s="141"/>
      <c r="I142" s="208">
        <v>8220.8955223880585</v>
      </c>
      <c r="J142" s="208"/>
      <c r="K142" s="208"/>
      <c r="L142" s="212"/>
      <c r="M142" s="46"/>
      <c r="N142" s="141"/>
      <c r="O142" s="208"/>
      <c r="P142" s="208"/>
      <c r="Q142" s="208"/>
      <c r="R142" s="212"/>
    </row>
    <row r="143" spans="2:18" x14ac:dyDescent="0.25">
      <c r="B143" s="141"/>
      <c r="C143" s="204">
        <v>344.40729167008334</v>
      </c>
      <c r="D143" s="204"/>
      <c r="E143" s="204"/>
      <c r="F143" s="210"/>
      <c r="G143" s="45"/>
      <c r="H143" s="141"/>
      <c r="I143" s="208">
        <v>4301.6277768795471</v>
      </c>
      <c r="J143" s="208"/>
      <c r="K143" s="208"/>
      <c r="L143" s="212"/>
      <c r="M143" s="46"/>
      <c r="N143" s="141"/>
      <c r="O143" s="208"/>
      <c r="P143" s="208"/>
      <c r="Q143" s="208"/>
      <c r="R143" s="212"/>
    </row>
    <row r="144" spans="2:18" x14ac:dyDescent="0.25">
      <c r="B144" s="141"/>
      <c r="C144" s="204">
        <v>2546.5965829145725</v>
      </c>
      <c r="D144" s="204"/>
      <c r="E144" s="204"/>
      <c r="F144" s="210"/>
      <c r="G144" s="45"/>
      <c r="H144" s="141"/>
      <c r="I144" s="208">
        <v>5390.1277513484974</v>
      </c>
      <c r="J144" s="208"/>
      <c r="K144" s="208"/>
      <c r="L144" s="212"/>
      <c r="M144" s="46"/>
      <c r="N144" s="141"/>
      <c r="O144" s="208"/>
      <c r="P144" s="208"/>
      <c r="Q144" s="208"/>
      <c r="R144" s="212"/>
    </row>
    <row r="145" spans="2:18" x14ac:dyDescent="0.25">
      <c r="B145" s="141"/>
      <c r="C145" s="204">
        <v>8220.8955223880585</v>
      </c>
      <c r="D145" s="204"/>
      <c r="E145" s="204"/>
      <c r="F145" s="210"/>
      <c r="G145" s="45"/>
      <c r="H145" s="141"/>
      <c r="I145" s="208">
        <v>2005.4263567839196</v>
      </c>
      <c r="J145" s="208"/>
      <c r="K145" s="208"/>
      <c r="L145" s="212"/>
      <c r="M145" s="46"/>
      <c r="N145" s="141"/>
      <c r="O145" s="208"/>
      <c r="P145" s="208"/>
      <c r="Q145" s="208"/>
      <c r="R145" s="212"/>
    </row>
    <row r="146" spans="2:18" x14ac:dyDescent="0.25">
      <c r="B146" s="141"/>
      <c r="C146" s="204">
        <v>4301.6277768795471</v>
      </c>
      <c r="D146" s="204"/>
      <c r="E146" s="204"/>
      <c r="F146" s="210"/>
      <c r="G146" s="45"/>
      <c r="H146" s="141"/>
      <c r="I146" s="208">
        <v>13280.53492512479</v>
      </c>
      <c r="J146" s="208"/>
      <c r="K146" s="208"/>
      <c r="L146" s="212"/>
      <c r="M146" s="46"/>
      <c r="N146" s="141"/>
      <c r="O146" s="208"/>
      <c r="P146" s="208"/>
      <c r="Q146" s="208"/>
      <c r="R146" s="212"/>
    </row>
    <row r="147" spans="2:18" x14ac:dyDescent="0.25">
      <c r="B147" s="141"/>
      <c r="C147" s="204">
        <v>5390.1277513484974</v>
      </c>
      <c r="D147" s="204"/>
      <c r="E147" s="204"/>
      <c r="F147" s="210"/>
      <c r="G147" s="45"/>
      <c r="H147" s="141"/>
      <c r="I147" s="208">
        <v>1336.9470603015075</v>
      </c>
      <c r="J147" s="208"/>
      <c r="K147" s="208"/>
      <c r="L147" s="212"/>
      <c r="M147" s="46"/>
      <c r="N147" s="141"/>
      <c r="O147" s="208"/>
      <c r="P147" s="208"/>
      <c r="Q147" s="208"/>
      <c r="R147" s="212"/>
    </row>
    <row r="148" spans="2:18" x14ac:dyDescent="0.25">
      <c r="B148" s="141"/>
      <c r="C148" s="204">
        <v>2005.4263567839196</v>
      </c>
      <c r="D148" s="204"/>
      <c r="E148" s="204"/>
      <c r="F148" s="210"/>
      <c r="G148" s="45"/>
      <c r="H148" s="141"/>
      <c r="I148" s="208">
        <v>12623.37662337662</v>
      </c>
      <c r="J148" s="208"/>
      <c r="K148" s="208"/>
      <c r="L148" s="212"/>
      <c r="M148" s="46"/>
      <c r="N148" s="141"/>
      <c r="O148" s="208"/>
      <c r="P148" s="208"/>
      <c r="Q148" s="208"/>
      <c r="R148" s="212"/>
    </row>
    <row r="149" spans="2:18" x14ac:dyDescent="0.25">
      <c r="B149" s="141"/>
      <c r="C149" s="204">
        <v>13280.53492512479</v>
      </c>
      <c r="D149" s="204"/>
      <c r="E149" s="204"/>
      <c r="F149" s="210"/>
      <c r="G149" s="45"/>
      <c r="H149" s="141"/>
      <c r="I149" s="208">
        <v>1584.3988356164384</v>
      </c>
      <c r="J149" s="208"/>
      <c r="K149" s="208"/>
      <c r="L149" s="212"/>
      <c r="M149" s="46"/>
      <c r="N149" s="141"/>
      <c r="O149" s="208"/>
      <c r="P149" s="208"/>
      <c r="Q149" s="208"/>
      <c r="R149" s="212"/>
    </row>
    <row r="150" spans="2:18" x14ac:dyDescent="0.25">
      <c r="B150" s="141"/>
      <c r="C150" s="204">
        <v>1336.9470603015075</v>
      </c>
      <c r="D150" s="204"/>
      <c r="E150" s="204"/>
      <c r="F150" s="210"/>
      <c r="G150" s="45"/>
      <c r="H150" s="141"/>
      <c r="I150" s="208">
        <v>8021.7054271356783</v>
      </c>
      <c r="J150" s="208"/>
      <c r="K150" s="208"/>
      <c r="L150" s="212"/>
      <c r="M150" s="46"/>
      <c r="N150" s="141"/>
      <c r="O150" s="208"/>
      <c r="P150" s="208"/>
      <c r="Q150" s="208"/>
      <c r="R150" s="212"/>
    </row>
    <row r="151" spans="2:18" x14ac:dyDescent="0.25">
      <c r="B151" s="141"/>
      <c r="C151" s="204">
        <v>12623.37662337662</v>
      </c>
      <c r="D151" s="204"/>
      <c r="E151" s="204"/>
      <c r="F151" s="210"/>
      <c r="G151" s="45"/>
      <c r="H151" s="141"/>
      <c r="I151" s="208">
        <v>14386.567164179103</v>
      </c>
      <c r="J151" s="208"/>
      <c r="K151" s="208"/>
      <c r="L151" s="212"/>
      <c r="M151" s="46"/>
      <c r="N151" s="141"/>
      <c r="O151" s="208"/>
      <c r="P151" s="208"/>
      <c r="Q151" s="208"/>
      <c r="R151" s="212"/>
    </row>
    <row r="152" spans="2:18" x14ac:dyDescent="0.25">
      <c r="B152" s="141"/>
      <c r="C152" s="204">
        <v>1584.3988356164384</v>
      </c>
      <c r="D152" s="204"/>
      <c r="E152" s="204"/>
      <c r="F152" s="210"/>
      <c r="G152" s="45"/>
      <c r="H152" s="141"/>
      <c r="I152" s="208">
        <v>5347.8113065326634</v>
      </c>
      <c r="J152" s="208"/>
      <c r="K152" s="208"/>
      <c r="L152" s="212"/>
      <c r="M152" s="46"/>
      <c r="N152" s="141"/>
      <c r="O152" s="208"/>
      <c r="P152" s="208"/>
      <c r="Q152" s="208"/>
      <c r="R152" s="212"/>
    </row>
    <row r="153" spans="2:18" x14ac:dyDescent="0.25">
      <c r="B153" s="141"/>
      <c r="C153" s="204">
        <v>8021.7054271356783</v>
      </c>
      <c r="D153" s="204"/>
      <c r="E153" s="204"/>
      <c r="F153" s="210"/>
      <c r="G153" s="45"/>
      <c r="H153" s="141"/>
      <c r="I153" s="208">
        <v>6819.9850792010411</v>
      </c>
      <c r="J153" s="208"/>
      <c r="K153" s="208"/>
      <c r="L153" s="212"/>
      <c r="M153" s="46"/>
      <c r="N153" s="141"/>
      <c r="O153" s="208"/>
      <c r="P153" s="208"/>
      <c r="Q153" s="208"/>
      <c r="R153" s="212"/>
    </row>
    <row r="154" spans="2:18" x14ac:dyDescent="0.25">
      <c r="B154" s="141"/>
      <c r="C154" s="204">
        <v>14386.567164179103</v>
      </c>
      <c r="D154" s="204"/>
      <c r="E154" s="204"/>
      <c r="F154" s="210"/>
      <c r="G154" s="45"/>
      <c r="H154" s="141"/>
      <c r="I154" s="208">
        <v>9431.5068493150684</v>
      </c>
      <c r="J154" s="208"/>
      <c r="K154" s="208"/>
      <c r="L154" s="212"/>
      <c r="M154" s="46"/>
      <c r="N154" s="141"/>
      <c r="O154" s="208"/>
      <c r="P154" s="208"/>
      <c r="Q154" s="208"/>
      <c r="R154" s="212"/>
    </row>
    <row r="155" spans="2:18" x14ac:dyDescent="0.25">
      <c r="B155" s="141"/>
      <c r="C155" s="204">
        <v>5347.8113065326634</v>
      </c>
      <c r="D155" s="204"/>
      <c r="E155" s="204"/>
      <c r="F155" s="210"/>
      <c r="G155" s="45"/>
      <c r="H155" s="141"/>
      <c r="I155" s="208">
        <v>16038.26955074875</v>
      </c>
      <c r="J155" s="208"/>
      <c r="K155" s="208"/>
      <c r="L155" s="212"/>
      <c r="M155" s="46"/>
      <c r="N155" s="141"/>
      <c r="O155" s="208"/>
      <c r="P155" s="208"/>
      <c r="Q155" s="208"/>
      <c r="R155" s="212"/>
    </row>
    <row r="156" spans="2:18" x14ac:dyDescent="0.25">
      <c r="B156" s="141"/>
      <c r="C156" s="204">
        <v>6819.9850792010411</v>
      </c>
      <c r="D156" s="204"/>
      <c r="E156" s="204"/>
      <c r="F156" s="210"/>
      <c r="G156" s="45"/>
      <c r="H156" s="141"/>
      <c r="I156" s="208">
        <v>6958.6761028770698</v>
      </c>
      <c r="J156" s="208"/>
      <c r="K156" s="208"/>
      <c r="L156" s="212"/>
      <c r="M156" s="46"/>
      <c r="N156" s="141"/>
      <c r="O156" s="208"/>
      <c r="P156" s="208"/>
      <c r="Q156" s="208"/>
      <c r="R156" s="212"/>
    </row>
    <row r="157" spans="2:18" x14ac:dyDescent="0.25">
      <c r="B157" s="141"/>
      <c r="C157" s="204">
        <v>9431.5068493150684</v>
      </c>
      <c r="D157" s="204"/>
      <c r="E157" s="204"/>
      <c r="F157" s="210"/>
      <c r="G157" s="45"/>
      <c r="H157" s="141"/>
      <c r="I157" s="208">
        <v>1273.2982914572863</v>
      </c>
      <c r="J157" s="208"/>
      <c r="K157" s="208"/>
      <c r="L157" s="212"/>
      <c r="M157" s="46"/>
      <c r="N157" s="141"/>
      <c r="O157" s="208"/>
      <c r="P157" s="208"/>
      <c r="Q157" s="208"/>
      <c r="R157" s="212"/>
    </row>
    <row r="158" spans="2:18" x14ac:dyDescent="0.25">
      <c r="B158" s="141"/>
      <c r="C158" s="204">
        <v>16038.26955074875</v>
      </c>
      <c r="D158" s="204"/>
      <c r="E158" s="204"/>
      <c r="F158" s="210"/>
      <c r="G158" s="45"/>
      <c r="H158" s="141"/>
      <c r="I158" s="208">
        <v>4929.2038012205749</v>
      </c>
      <c r="J158" s="208"/>
      <c r="K158" s="208"/>
      <c r="L158" s="212"/>
      <c r="M158" s="46"/>
      <c r="N158" s="141"/>
      <c r="O158" s="208"/>
      <c r="P158" s="208"/>
      <c r="Q158" s="208"/>
      <c r="R158" s="212"/>
    </row>
    <row r="159" spans="2:18" x14ac:dyDescent="0.25">
      <c r="B159" s="141"/>
      <c r="C159" s="204">
        <v>6958.6761028770698</v>
      </c>
      <c r="D159" s="204"/>
      <c r="E159" s="204"/>
      <c r="F159" s="210"/>
      <c r="G159" s="45"/>
      <c r="H159" s="141"/>
      <c r="I159" s="208">
        <v>1273.2982914572863</v>
      </c>
      <c r="J159" s="208"/>
      <c r="K159" s="208"/>
      <c r="L159" s="212"/>
      <c r="M159" s="46"/>
      <c r="N159" s="141"/>
      <c r="O159" s="208"/>
      <c r="P159" s="208"/>
      <c r="Q159" s="208"/>
      <c r="R159" s="212"/>
    </row>
    <row r="160" spans="2:18" x14ac:dyDescent="0.25">
      <c r="B160" s="141"/>
      <c r="C160" s="204">
        <v>1273.2982914572863</v>
      </c>
      <c r="D160" s="204"/>
      <c r="E160" s="204"/>
      <c r="F160" s="210"/>
      <c r="G160" s="45"/>
      <c r="H160" s="141"/>
      <c r="I160" s="208">
        <v>12505.869701607015</v>
      </c>
      <c r="J160" s="208"/>
      <c r="K160" s="208"/>
      <c r="L160" s="212"/>
      <c r="M160" s="46"/>
      <c r="N160" s="141"/>
      <c r="O160" s="208"/>
      <c r="P160" s="208"/>
      <c r="Q160" s="208"/>
      <c r="R160" s="212"/>
    </row>
    <row r="161" spans="2:18" x14ac:dyDescent="0.25">
      <c r="B161" s="141"/>
      <c r="C161" s="204">
        <v>4929.2038012205749</v>
      </c>
      <c r="D161" s="204"/>
      <c r="E161" s="204"/>
      <c r="F161" s="210"/>
      <c r="G161" s="45"/>
      <c r="H161" s="141"/>
      <c r="I161" s="208">
        <v>6083.9469808541953</v>
      </c>
      <c r="J161" s="208"/>
      <c r="K161" s="208"/>
      <c r="L161" s="212"/>
      <c r="M161" s="46"/>
      <c r="N161" s="141"/>
      <c r="O161" s="208"/>
      <c r="P161" s="208"/>
      <c r="Q161" s="208"/>
      <c r="R161" s="212"/>
    </row>
    <row r="162" spans="2:18" x14ac:dyDescent="0.25">
      <c r="B162" s="141"/>
      <c r="C162" s="204">
        <v>1273.2982914572863</v>
      </c>
      <c r="D162" s="204"/>
      <c r="E162" s="204"/>
      <c r="F162" s="210"/>
      <c r="G162" s="45"/>
      <c r="H162" s="141"/>
      <c r="I162" s="208">
        <v>7921.8719407894741</v>
      </c>
      <c r="J162" s="208"/>
      <c r="K162" s="208"/>
      <c r="L162" s="212"/>
      <c r="M162" s="46"/>
      <c r="N162" s="141"/>
      <c r="O162" s="208"/>
      <c r="P162" s="208"/>
      <c r="Q162" s="208"/>
      <c r="R162" s="212"/>
    </row>
    <row r="163" spans="2:18" x14ac:dyDescent="0.25">
      <c r="B163" s="141"/>
      <c r="C163" s="204">
        <v>12505.869701607015</v>
      </c>
      <c r="D163" s="204"/>
      <c r="E163" s="204"/>
      <c r="F163" s="210"/>
      <c r="G163" s="45"/>
      <c r="H163" s="141"/>
      <c r="I163" s="208">
        <v>3001.3077593722755</v>
      </c>
      <c r="J163" s="208"/>
      <c r="K163" s="208"/>
      <c r="L163" s="212"/>
      <c r="M163" s="46"/>
      <c r="N163" s="141"/>
      <c r="O163" s="208"/>
      <c r="P163" s="208"/>
      <c r="Q163" s="208"/>
      <c r="R163" s="212"/>
    </row>
    <row r="164" spans="2:18" x14ac:dyDescent="0.25">
      <c r="B164" s="141"/>
      <c r="C164" s="204">
        <v>6083.9469808541953</v>
      </c>
      <c r="D164" s="204"/>
      <c r="E164" s="204"/>
      <c r="F164" s="210"/>
      <c r="G164" s="45"/>
      <c r="H164" s="141"/>
      <c r="I164" s="208">
        <v>18292.440389610387</v>
      </c>
      <c r="J164" s="208"/>
      <c r="K164" s="208"/>
      <c r="L164" s="212"/>
      <c r="M164" s="46"/>
      <c r="N164" s="141"/>
      <c r="O164" s="208"/>
      <c r="P164" s="208"/>
      <c r="Q164" s="208"/>
      <c r="R164" s="212"/>
    </row>
    <row r="165" spans="2:18" x14ac:dyDescent="0.25">
      <c r="B165" s="141"/>
      <c r="C165" s="204">
        <v>7921.8719407894741</v>
      </c>
      <c r="D165" s="204"/>
      <c r="E165" s="204"/>
      <c r="F165" s="210"/>
      <c r="G165" s="45"/>
      <c r="H165" s="141"/>
      <c r="I165" s="208">
        <v>3313.1496482412063</v>
      </c>
      <c r="J165" s="208"/>
      <c r="K165" s="208"/>
      <c r="L165" s="212"/>
      <c r="M165" s="46"/>
      <c r="N165" s="141"/>
      <c r="O165" s="208"/>
      <c r="P165" s="208"/>
      <c r="Q165" s="208"/>
      <c r="R165" s="212"/>
    </row>
    <row r="166" spans="2:18" x14ac:dyDescent="0.25">
      <c r="B166" s="141"/>
      <c r="C166" s="204">
        <v>3001.3077593722755</v>
      </c>
      <c r="D166" s="204"/>
      <c r="E166" s="204"/>
      <c r="F166" s="210"/>
      <c r="G166" s="45"/>
      <c r="H166" s="141"/>
      <c r="I166" s="208">
        <v>6016.2790703517576</v>
      </c>
      <c r="J166" s="208"/>
      <c r="K166" s="208"/>
      <c r="L166" s="212"/>
      <c r="M166" s="46"/>
      <c r="N166" s="141"/>
      <c r="O166" s="208"/>
      <c r="P166" s="208"/>
      <c r="Q166" s="208"/>
      <c r="R166" s="212"/>
    </row>
    <row r="167" spans="2:18" x14ac:dyDescent="0.25">
      <c r="B167" s="141"/>
      <c r="C167" s="204">
        <v>18292.440389610387</v>
      </c>
      <c r="D167" s="204"/>
      <c r="E167" s="204"/>
      <c r="F167" s="210"/>
      <c r="G167" s="45"/>
      <c r="H167" s="141"/>
      <c r="I167" s="208">
        <v>5259.7402597402588</v>
      </c>
      <c r="J167" s="208"/>
      <c r="K167" s="208"/>
      <c r="L167" s="212"/>
      <c r="M167" s="46"/>
      <c r="N167" s="141"/>
      <c r="O167" s="208"/>
      <c r="P167" s="208"/>
      <c r="Q167" s="208"/>
      <c r="R167" s="212"/>
    </row>
    <row r="168" spans="2:18" x14ac:dyDescent="0.25">
      <c r="B168" s="141"/>
      <c r="C168" s="204">
        <v>3313.1496482412063</v>
      </c>
      <c r="D168" s="204"/>
      <c r="E168" s="204"/>
      <c r="F168" s="210"/>
      <c r="G168" s="45"/>
      <c r="H168" s="141"/>
      <c r="I168" s="208">
        <v>668.479296482412</v>
      </c>
      <c r="J168" s="208"/>
      <c r="K168" s="208"/>
      <c r="L168" s="212"/>
      <c r="M168" s="46"/>
      <c r="N168" s="141"/>
      <c r="O168" s="208"/>
      <c r="P168" s="208"/>
      <c r="Q168" s="208"/>
      <c r="R168" s="212"/>
    </row>
    <row r="169" spans="2:18" x14ac:dyDescent="0.25">
      <c r="B169" s="141"/>
      <c r="C169" s="204">
        <v>6016.2790703517576</v>
      </c>
      <c r="D169" s="204"/>
      <c r="E169" s="204"/>
      <c r="F169" s="210"/>
      <c r="G169" s="45"/>
      <c r="H169" s="141"/>
      <c r="I169" s="208">
        <v>10249.670057565791</v>
      </c>
      <c r="J169" s="208"/>
      <c r="K169" s="208"/>
      <c r="L169" s="212"/>
      <c r="M169" s="46"/>
      <c r="N169" s="141"/>
      <c r="O169" s="208"/>
      <c r="P169" s="208"/>
      <c r="Q169" s="208"/>
      <c r="R169" s="212"/>
    </row>
    <row r="170" spans="2:18" x14ac:dyDescent="0.25">
      <c r="B170" s="141"/>
      <c r="C170" s="204">
        <v>5259.7402597402588</v>
      </c>
      <c r="D170" s="204"/>
      <c r="E170" s="204"/>
      <c r="F170" s="210"/>
      <c r="G170" s="45"/>
      <c r="H170" s="141"/>
      <c r="I170" s="208">
        <v>668.479296482412</v>
      </c>
      <c r="J170" s="208"/>
      <c r="K170" s="208"/>
      <c r="L170" s="212"/>
      <c r="M170" s="46"/>
      <c r="N170" s="141"/>
      <c r="O170" s="208"/>
      <c r="P170" s="208"/>
      <c r="Q170" s="208"/>
      <c r="R170" s="212"/>
    </row>
    <row r="171" spans="2:18" x14ac:dyDescent="0.25">
      <c r="B171" s="141"/>
      <c r="C171" s="204">
        <v>668.479296482412</v>
      </c>
      <c r="D171" s="204"/>
      <c r="E171" s="204"/>
      <c r="F171" s="210"/>
      <c r="G171" s="45"/>
      <c r="H171" s="141"/>
      <c r="I171" s="208">
        <v>11765.639743150687</v>
      </c>
      <c r="J171" s="208"/>
      <c r="K171" s="208"/>
      <c r="L171" s="212"/>
      <c r="M171" s="46"/>
      <c r="N171" s="141"/>
      <c r="O171" s="208"/>
      <c r="P171" s="208"/>
      <c r="Q171" s="208"/>
      <c r="R171" s="212"/>
    </row>
    <row r="172" spans="2:18" x14ac:dyDescent="0.25">
      <c r="B172" s="141"/>
      <c r="C172" s="204">
        <v>10249.670057565791</v>
      </c>
      <c r="D172" s="204"/>
      <c r="E172" s="204"/>
      <c r="F172" s="210"/>
      <c r="G172" s="45"/>
      <c r="H172" s="141"/>
      <c r="I172" s="208">
        <v>2673.9056532663317</v>
      </c>
      <c r="J172" s="208"/>
      <c r="K172" s="208"/>
      <c r="L172" s="212"/>
      <c r="M172" s="46"/>
      <c r="N172" s="141"/>
      <c r="O172" s="208"/>
      <c r="P172" s="208"/>
      <c r="Q172" s="208"/>
      <c r="R172" s="212"/>
    </row>
    <row r="173" spans="2:18" x14ac:dyDescent="0.25">
      <c r="B173" s="141"/>
      <c r="C173" s="204">
        <v>668.479296482412</v>
      </c>
      <c r="D173" s="204"/>
      <c r="E173" s="204"/>
      <c r="F173" s="210"/>
      <c r="G173" s="45"/>
      <c r="H173" s="141"/>
      <c r="I173" s="208">
        <v>5449.1834170854272</v>
      </c>
      <c r="J173" s="208"/>
      <c r="K173" s="208"/>
      <c r="L173" s="212"/>
      <c r="M173" s="46"/>
      <c r="N173" s="141"/>
      <c r="O173" s="208"/>
      <c r="P173" s="208"/>
      <c r="Q173" s="208"/>
      <c r="R173" s="212"/>
    </row>
    <row r="174" spans="2:18" x14ac:dyDescent="0.25">
      <c r="B174" s="141"/>
      <c r="C174" s="204">
        <v>11765.639743150687</v>
      </c>
      <c r="D174" s="204"/>
      <c r="E174" s="204"/>
      <c r="F174" s="210"/>
      <c r="G174" s="45"/>
      <c r="H174" s="141"/>
      <c r="I174" s="208">
        <v>5565.8852061438956</v>
      </c>
      <c r="J174" s="208"/>
      <c r="K174" s="208"/>
      <c r="L174" s="212"/>
      <c r="M174" s="46"/>
      <c r="N174" s="141"/>
      <c r="O174" s="208"/>
      <c r="P174" s="208"/>
      <c r="Q174" s="208"/>
      <c r="R174" s="212"/>
    </row>
    <row r="175" spans="2:18" x14ac:dyDescent="0.25">
      <c r="B175" s="141"/>
      <c r="C175" s="204">
        <v>2673.9056532663317</v>
      </c>
      <c r="D175" s="204"/>
      <c r="E175" s="204"/>
      <c r="F175" s="210"/>
      <c r="G175" s="45"/>
      <c r="H175" s="141"/>
      <c r="I175" s="208">
        <v>1200.5231037489102</v>
      </c>
      <c r="J175" s="208"/>
      <c r="K175" s="208"/>
      <c r="L175" s="212"/>
      <c r="M175" s="46"/>
      <c r="N175" s="141"/>
      <c r="O175" s="208"/>
      <c r="P175" s="208"/>
      <c r="Q175" s="208"/>
      <c r="R175" s="212"/>
    </row>
    <row r="176" spans="2:18" x14ac:dyDescent="0.25">
      <c r="B176" s="141"/>
      <c r="C176" s="204">
        <v>5449.1834170854272</v>
      </c>
      <c r="D176" s="204"/>
      <c r="E176" s="204"/>
      <c r="F176" s="210"/>
      <c r="G176" s="45"/>
      <c r="H176" s="141"/>
      <c r="I176" s="208">
        <v>3041.9734904270977</v>
      </c>
      <c r="J176" s="208"/>
      <c r="K176" s="208"/>
      <c r="L176" s="212"/>
      <c r="M176" s="46"/>
      <c r="N176" s="141"/>
      <c r="O176" s="208"/>
      <c r="P176" s="208"/>
      <c r="Q176" s="208"/>
      <c r="R176" s="212"/>
    </row>
    <row r="177" spans="2:18" x14ac:dyDescent="0.25">
      <c r="B177" s="141"/>
      <c r="C177" s="204">
        <v>5565.8852061438956</v>
      </c>
      <c r="D177" s="204"/>
      <c r="E177" s="204"/>
      <c r="F177" s="210"/>
      <c r="G177" s="45"/>
      <c r="H177" s="141"/>
      <c r="I177" s="208">
        <v>3181.2742232929086</v>
      </c>
      <c r="J177" s="208"/>
      <c r="K177" s="208"/>
      <c r="L177" s="212"/>
      <c r="M177" s="46"/>
      <c r="N177" s="141"/>
      <c r="O177" s="208"/>
      <c r="P177" s="208"/>
      <c r="Q177" s="208"/>
      <c r="R177" s="212"/>
    </row>
    <row r="178" spans="2:18" x14ac:dyDescent="0.25">
      <c r="B178" s="141"/>
      <c r="C178" s="204">
        <v>1200.5231037489102</v>
      </c>
      <c r="D178" s="204"/>
      <c r="E178" s="204"/>
      <c r="F178" s="210"/>
      <c r="G178" s="45"/>
      <c r="H178" s="141"/>
      <c r="I178" s="208">
        <v>3315.6407035175876</v>
      </c>
      <c r="J178" s="208"/>
      <c r="K178" s="208"/>
      <c r="L178" s="212"/>
      <c r="M178" s="46"/>
      <c r="N178" s="141"/>
      <c r="O178" s="208"/>
      <c r="P178" s="208"/>
      <c r="Q178" s="208"/>
      <c r="R178" s="212"/>
    </row>
    <row r="179" spans="2:18" x14ac:dyDescent="0.25">
      <c r="B179" s="141"/>
      <c r="C179" s="204">
        <v>3041.9734904270977</v>
      </c>
      <c r="D179" s="204"/>
      <c r="E179" s="204"/>
      <c r="F179" s="210"/>
      <c r="G179" s="45"/>
      <c r="H179" s="141"/>
      <c r="I179" s="208">
        <v>22083.213007159906</v>
      </c>
      <c r="J179" s="208"/>
      <c r="K179" s="208"/>
      <c r="L179" s="212"/>
      <c r="M179" s="46"/>
      <c r="N179" s="141"/>
      <c r="O179" s="208"/>
      <c r="P179" s="208"/>
      <c r="Q179" s="208"/>
      <c r="R179" s="212"/>
    </row>
    <row r="180" spans="2:18" x14ac:dyDescent="0.25">
      <c r="B180" s="141"/>
      <c r="C180" s="204">
        <v>3181.2742232929086</v>
      </c>
      <c r="D180" s="204"/>
      <c r="E180" s="204"/>
      <c r="F180" s="210"/>
      <c r="G180" s="45"/>
      <c r="H180" s="141"/>
      <c r="I180" s="208">
        <v>6158.3174625623951</v>
      </c>
      <c r="J180" s="208"/>
      <c r="K180" s="208"/>
      <c r="L180" s="212"/>
      <c r="M180" s="46"/>
      <c r="N180" s="141"/>
      <c r="O180" s="208"/>
      <c r="P180" s="208"/>
      <c r="Q180" s="208"/>
      <c r="R180" s="212"/>
    </row>
    <row r="181" spans="2:18" x14ac:dyDescent="0.25">
      <c r="B181" s="141"/>
      <c r="C181" s="204">
        <v>3315.6407035175876</v>
      </c>
      <c r="D181" s="204"/>
      <c r="E181" s="204"/>
      <c r="F181" s="210"/>
      <c r="G181" s="45"/>
      <c r="H181" s="141"/>
      <c r="I181" s="208">
        <v>668.479296482412</v>
      </c>
      <c r="J181" s="208"/>
      <c r="K181" s="208"/>
      <c r="L181" s="212"/>
      <c r="M181" s="46"/>
      <c r="N181" s="141"/>
      <c r="O181" s="208"/>
      <c r="P181" s="208"/>
      <c r="Q181" s="208"/>
      <c r="R181" s="212"/>
    </row>
    <row r="182" spans="2:18" x14ac:dyDescent="0.25">
      <c r="B182" s="141"/>
      <c r="C182" s="204">
        <v>22083.213007159906</v>
      </c>
      <c r="D182" s="204"/>
      <c r="E182" s="204"/>
      <c r="F182" s="210"/>
      <c r="G182" s="45"/>
      <c r="H182" s="141"/>
      <c r="I182" s="208">
        <v>13280.53492512479</v>
      </c>
      <c r="J182" s="208"/>
      <c r="K182" s="208"/>
      <c r="L182" s="212"/>
      <c r="M182" s="46"/>
      <c r="N182" s="141"/>
      <c r="O182" s="208"/>
      <c r="P182" s="208"/>
      <c r="Q182" s="208"/>
      <c r="R182" s="212"/>
    </row>
    <row r="183" spans="2:18" x14ac:dyDescent="0.25">
      <c r="B183" s="141"/>
      <c r="C183" s="204">
        <v>6158.3174625623951</v>
      </c>
      <c r="D183" s="204"/>
      <c r="E183" s="204"/>
      <c r="F183" s="210"/>
      <c r="G183" s="45"/>
      <c r="H183" s="141"/>
      <c r="I183" s="208">
        <v>1521.8567763157896</v>
      </c>
      <c r="J183" s="208"/>
      <c r="K183" s="208"/>
      <c r="L183" s="212"/>
      <c r="M183" s="46"/>
      <c r="N183" s="141"/>
      <c r="O183" s="208"/>
      <c r="P183" s="208"/>
      <c r="Q183" s="208"/>
      <c r="R183" s="212"/>
    </row>
    <row r="184" spans="2:18" x14ac:dyDescent="0.25">
      <c r="B184" s="141"/>
      <c r="C184" s="204">
        <v>668.479296482412</v>
      </c>
      <c r="D184" s="204"/>
      <c r="E184" s="204"/>
      <c r="F184" s="210"/>
      <c r="G184" s="45"/>
      <c r="H184" s="141"/>
      <c r="I184" s="208">
        <v>10052.612061438964</v>
      </c>
      <c r="J184" s="208"/>
      <c r="K184" s="208"/>
      <c r="L184" s="212"/>
      <c r="M184" s="46"/>
      <c r="N184" s="141"/>
      <c r="O184" s="208"/>
      <c r="P184" s="208"/>
      <c r="Q184" s="208"/>
      <c r="R184" s="212"/>
    </row>
    <row r="185" spans="2:18" x14ac:dyDescent="0.25">
      <c r="B185" s="141"/>
      <c r="C185" s="204">
        <v>13280.53492512479</v>
      </c>
      <c r="D185" s="204"/>
      <c r="E185" s="204"/>
      <c r="F185" s="210"/>
      <c r="G185" s="45"/>
      <c r="H185" s="141"/>
      <c r="I185" s="208">
        <v>6002.6155187445511</v>
      </c>
      <c r="J185" s="208"/>
      <c r="K185" s="208"/>
      <c r="L185" s="212"/>
      <c r="M185" s="46"/>
      <c r="N185" s="141"/>
      <c r="O185" s="208"/>
      <c r="P185" s="208"/>
      <c r="Q185" s="208"/>
      <c r="R185" s="212"/>
    </row>
    <row r="186" spans="2:18" x14ac:dyDescent="0.25">
      <c r="B186" s="141"/>
      <c r="C186" s="204">
        <v>1521.8567763157896</v>
      </c>
      <c r="D186" s="204"/>
      <c r="E186" s="204"/>
      <c r="F186" s="210"/>
      <c r="G186" s="45"/>
      <c r="H186" s="141"/>
      <c r="I186" s="208">
        <v>13048.147537688441</v>
      </c>
      <c r="J186" s="208"/>
      <c r="K186" s="208"/>
      <c r="L186" s="212"/>
      <c r="M186" s="46"/>
      <c r="N186" s="141"/>
      <c r="O186" s="208"/>
      <c r="P186" s="208"/>
      <c r="Q186" s="208"/>
      <c r="R186" s="212"/>
    </row>
    <row r="187" spans="2:18" x14ac:dyDescent="0.25">
      <c r="B187" s="141"/>
      <c r="C187" s="204">
        <v>10052.612061438964</v>
      </c>
      <c r="D187" s="204"/>
      <c r="E187" s="204"/>
      <c r="F187" s="210"/>
      <c r="G187" s="45"/>
      <c r="H187" s="141"/>
      <c r="I187" s="208">
        <v>5353.8102643856919</v>
      </c>
      <c r="J187" s="208"/>
      <c r="K187" s="208"/>
      <c r="L187" s="212"/>
      <c r="M187" s="46"/>
      <c r="N187" s="141"/>
      <c r="O187" s="208"/>
      <c r="P187" s="208"/>
      <c r="Q187" s="208"/>
      <c r="R187" s="212"/>
    </row>
    <row r="188" spans="2:18" x14ac:dyDescent="0.25">
      <c r="B188" s="141"/>
      <c r="C188" s="204">
        <v>6002.6155187445511</v>
      </c>
      <c r="D188" s="204"/>
      <c r="E188" s="204"/>
      <c r="F188" s="210"/>
      <c r="G188" s="45"/>
      <c r="H188" s="141"/>
      <c r="I188" s="208">
        <v>7974.5048334124431</v>
      </c>
      <c r="J188" s="208"/>
      <c r="K188" s="208"/>
      <c r="L188" s="212"/>
      <c r="M188" s="46"/>
      <c r="N188" s="141"/>
      <c r="O188" s="208"/>
      <c r="P188" s="208"/>
      <c r="Q188" s="208"/>
      <c r="R188" s="212"/>
    </row>
    <row r="189" spans="2:18" x14ac:dyDescent="0.25">
      <c r="B189" s="141"/>
      <c r="C189" s="204">
        <v>13048.147537688441</v>
      </c>
      <c r="D189" s="204"/>
      <c r="E189" s="204"/>
      <c r="F189" s="210"/>
      <c r="G189" s="45"/>
      <c r="H189" s="141"/>
      <c r="I189" s="208">
        <v>1840.9090909090905</v>
      </c>
      <c r="J189" s="208"/>
      <c r="K189" s="208"/>
      <c r="L189" s="212"/>
      <c r="M189" s="46"/>
      <c r="N189" s="141"/>
      <c r="O189" s="208"/>
      <c r="P189" s="208"/>
      <c r="Q189" s="208"/>
      <c r="R189" s="212"/>
    </row>
    <row r="190" spans="2:18" x14ac:dyDescent="0.25">
      <c r="B190" s="141"/>
      <c r="C190" s="204">
        <v>5353.8102643856919</v>
      </c>
      <c r="D190" s="204"/>
      <c r="E190" s="204"/>
      <c r="F190" s="210"/>
      <c r="G190" s="45"/>
      <c r="H190" s="141"/>
      <c r="I190" s="208">
        <v>9930.4507231726293</v>
      </c>
      <c r="J190" s="208"/>
      <c r="K190" s="208"/>
      <c r="L190" s="212"/>
      <c r="M190" s="46"/>
      <c r="N190" s="141"/>
      <c r="O190" s="208"/>
      <c r="P190" s="208"/>
      <c r="Q190" s="208"/>
      <c r="R190" s="212"/>
    </row>
    <row r="191" spans="2:18" x14ac:dyDescent="0.25">
      <c r="B191" s="141"/>
      <c r="C191" s="204">
        <v>7974.5048334124431</v>
      </c>
      <c r="D191" s="204"/>
      <c r="E191" s="204"/>
      <c r="F191" s="210"/>
      <c r="G191" s="45"/>
      <c r="H191" s="141"/>
      <c r="I191" s="208">
        <v>8004.9325970149248</v>
      </c>
      <c r="J191" s="208"/>
      <c r="K191" s="208"/>
      <c r="L191" s="212"/>
      <c r="M191" s="46"/>
      <c r="N191" s="141"/>
      <c r="O191" s="208"/>
      <c r="P191" s="208"/>
      <c r="Q191" s="208"/>
      <c r="R191" s="212"/>
    </row>
    <row r="192" spans="2:18" x14ac:dyDescent="0.25">
      <c r="B192" s="141"/>
      <c r="C192" s="204">
        <v>1840.9090909090905</v>
      </c>
      <c r="D192" s="204"/>
      <c r="E192" s="204"/>
      <c r="F192" s="210"/>
      <c r="G192" s="45"/>
      <c r="H192" s="141"/>
      <c r="I192" s="208">
        <v>4866.4824383722062</v>
      </c>
      <c r="J192" s="208"/>
      <c r="K192" s="208"/>
      <c r="L192" s="212"/>
      <c r="M192" s="46"/>
      <c r="N192" s="141"/>
      <c r="O192" s="46"/>
      <c r="P192" s="46"/>
      <c r="Q192" s="46"/>
      <c r="R192" s="215"/>
    </row>
    <row r="193" spans="2:18" x14ac:dyDescent="0.25">
      <c r="B193" s="141"/>
      <c r="C193" s="204">
        <v>9930.4507231726293</v>
      </c>
      <c r="D193" s="204"/>
      <c r="E193" s="204"/>
      <c r="F193" s="210"/>
      <c r="G193" s="45"/>
      <c r="H193" s="141"/>
      <c r="I193" s="208">
        <v>27427.847131647777</v>
      </c>
      <c r="J193" s="208"/>
      <c r="K193" s="208"/>
      <c r="L193" s="212"/>
      <c r="M193" s="46"/>
      <c r="N193" s="141"/>
      <c r="O193" s="46"/>
      <c r="P193" s="46"/>
      <c r="Q193" s="46"/>
      <c r="R193" s="215"/>
    </row>
    <row r="194" spans="2:18" x14ac:dyDescent="0.25">
      <c r="B194" s="141"/>
      <c r="C194" s="204">
        <v>8004.9325970149248</v>
      </c>
      <c r="D194" s="204"/>
      <c r="E194" s="204"/>
      <c r="F194" s="210"/>
      <c r="G194" s="45"/>
      <c r="H194" s="141"/>
      <c r="I194" s="208">
        <v>13667.125839041097</v>
      </c>
      <c r="J194" s="208"/>
      <c r="K194" s="208"/>
      <c r="L194" s="212"/>
      <c r="M194" s="46"/>
      <c r="N194" s="141"/>
      <c r="O194" s="46"/>
      <c r="P194" s="46"/>
      <c r="Q194" s="46"/>
      <c r="R194" s="215"/>
    </row>
    <row r="195" spans="2:18" x14ac:dyDescent="0.25">
      <c r="B195" s="141"/>
      <c r="C195" s="204">
        <v>4866.4824383722062</v>
      </c>
      <c r="D195" s="204"/>
      <c r="E195" s="204"/>
      <c r="F195" s="210"/>
      <c r="G195" s="45"/>
      <c r="H195" s="141"/>
      <c r="I195" s="208">
        <v>44219.800332778694</v>
      </c>
      <c r="J195" s="208"/>
      <c r="K195" s="208"/>
      <c r="L195" s="212"/>
      <c r="M195" s="46"/>
      <c r="N195" s="141"/>
      <c r="O195" s="46"/>
      <c r="P195" s="46"/>
      <c r="Q195" s="46"/>
      <c r="R195" s="215"/>
    </row>
    <row r="196" spans="2:18" x14ac:dyDescent="0.25">
      <c r="B196" s="141"/>
      <c r="C196" s="204">
        <v>27427.847131647777</v>
      </c>
      <c r="D196" s="204"/>
      <c r="E196" s="204"/>
      <c r="F196" s="210"/>
      <c r="G196" s="45"/>
      <c r="H196" s="141"/>
      <c r="I196" s="208">
        <v>600.26155187445511</v>
      </c>
      <c r="J196" s="208"/>
      <c r="K196" s="208"/>
      <c r="L196" s="212"/>
      <c r="M196" s="46"/>
      <c r="N196" s="141"/>
      <c r="O196" s="46"/>
      <c r="P196" s="46"/>
      <c r="Q196" s="46"/>
      <c r="R196" s="215"/>
    </row>
    <row r="197" spans="2:18" x14ac:dyDescent="0.25">
      <c r="B197" s="141"/>
      <c r="C197" s="204">
        <v>21324.783844812555</v>
      </c>
      <c r="D197" s="204"/>
      <c r="E197" s="204"/>
      <c r="F197" s="210"/>
      <c r="G197" s="45"/>
      <c r="H197" s="141"/>
      <c r="I197" s="208">
        <v>3521.0473474576265</v>
      </c>
      <c r="J197" s="208"/>
      <c r="K197" s="208"/>
      <c r="L197" s="212"/>
      <c r="M197" s="46"/>
      <c r="N197" s="141"/>
      <c r="O197" s="46"/>
      <c r="P197" s="46"/>
      <c r="Q197" s="46"/>
      <c r="R197" s="215"/>
    </row>
    <row r="198" spans="2:18" x14ac:dyDescent="0.25">
      <c r="B198" s="141"/>
      <c r="C198" s="204">
        <v>13667.125839041097</v>
      </c>
      <c r="D198" s="204"/>
      <c r="E198" s="204"/>
      <c r="F198" s="210"/>
      <c r="G198" s="45"/>
      <c r="H198" s="141"/>
      <c r="I198" s="208">
        <v>12195.967663702504</v>
      </c>
      <c r="J198" s="208"/>
      <c r="K198" s="208"/>
      <c r="L198" s="212"/>
      <c r="M198" s="46"/>
      <c r="N198" s="141"/>
      <c r="O198" s="46"/>
      <c r="P198" s="46"/>
      <c r="Q198" s="46"/>
      <c r="R198" s="215"/>
    </row>
    <row r="199" spans="2:18" x14ac:dyDescent="0.25">
      <c r="B199" s="141"/>
      <c r="C199" s="204">
        <v>9566.9904452054798</v>
      </c>
      <c r="D199" s="204"/>
      <c r="E199" s="204"/>
      <c r="F199" s="210"/>
      <c r="G199" s="45"/>
      <c r="H199" s="141"/>
      <c r="I199" s="208">
        <v>14276.11492260104</v>
      </c>
      <c r="J199" s="208"/>
      <c r="K199" s="208"/>
      <c r="L199" s="212"/>
      <c r="M199" s="46"/>
      <c r="N199" s="141"/>
      <c r="O199" s="46"/>
      <c r="P199" s="46"/>
      <c r="Q199" s="46"/>
      <c r="R199" s="215"/>
    </row>
    <row r="200" spans="2:18" x14ac:dyDescent="0.25">
      <c r="B200" s="141"/>
      <c r="C200" s="204">
        <v>44219.800332778694</v>
      </c>
      <c r="D200" s="204"/>
      <c r="E200" s="204"/>
      <c r="F200" s="210"/>
      <c r="G200" s="45"/>
      <c r="H200" s="141"/>
      <c r="I200" s="208">
        <v>16682.119432348369</v>
      </c>
      <c r="J200" s="208"/>
      <c r="K200" s="208"/>
      <c r="L200" s="212"/>
      <c r="M200" s="46"/>
      <c r="N200" s="141"/>
      <c r="O200" s="46"/>
      <c r="P200" s="46"/>
      <c r="Q200" s="46"/>
      <c r="R200" s="215"/>
    </row>
    <row r="201" spans="2:18" x14ac:dyDescent="0.25">
      <c r="B201" s="141"/>
      <c r="C201" s="204">
        <v>600.26155187445511</v>
      </c>
      <c r="D201" s="204"/>
      <c r="E201" s="204"/>
      <c r="F201" s="210"/>
      <c r="G201" s="45"/>
      <c r="H201" s="141"/>
      <c r="I201" s="208">
        <v>8983.760201005025</v>
      </c>
      <c r="J201" s="208"/>
      <c r="K201" s="208"/>
      <c r="L201" s="212"/>
      <c r="M201" s="46"/>
      <c r="N201" s="141"/>
      <c r="O201" s="46"/>
      <c r="P201" s="46"/>
      <c r="Q201" s="46"/>
      <c r="R201" s="215"/>
    </row>
    <row r="202" spans="2:18" x14ac:dyDescent="0.25">
      <c r="B202" s="141"/>
      <c r="C202" s="204">
        <v>3521.0473474576265</v>
      </c>
      <c r="D202" s="204"/>
      <c r="E202" s="204"/>
      <c r="F202" s="210"/>
      <c r="G202" s="45"/>
      <c r="H202" s="141"/>
      <c r="I202" s="208">
        <v>16986.019736842107</v>
      </c>
      <c r="J202" s="208"/>
      <c r="K202" s="208"/>
      <c r="L202" s="212"/>
      <c r="M202" s="46"/>
      <c r="N202" s="141"/>
      <c r="O202" s="46"/>
      <c r="P202" s="46"/>
      <c r="Q202" s="46"/>
      <c r="R202" s="215"/>
    </row>
    <row r="203" spans="2:18" x14ac:dyDescent="0.25">
      <c r="B203" s="141"/>
      <c r="C203" s="204">
        <v>17410.111169491523</v>
      </c>
      <c r="D203" s="204"/>
      <c r="E203" s="204"/>
      <c r="F203" s="210"/>
      <c r="G203" s="45"/>
      <c r="H203" s="141"/>
      <c r="I203" s="208">
        <v>13806.015693112466</v>
      </c>
      <c r="J203" s="208"/>
      <c r="K203" s="208"/>
      <c r="L203" s="212"/>
      <c r="M203" s="46"/>
      <c r="N203" s="141"/>
      <c r="O203" s="46"/>
      <c r="P203" s="46"/>
      <c r="Q203" s="46"/>
      <c r="R203" s="215"/>
    </row>
    <row r="204" spans="2:18" x14ac:dyDescent="0.25">
      <c r="B204" s="141"/>
      <c r="C204" s="204">
        <v>12195.967663702504</v>
      </c>
      <c r="D204" s="204"/>
      <c r="E204" s="204"/>
      <c r="F204" s="210"/>
      <c r="G204" s="45"/>
      <c r="H204" s="141"/>
      <c r="I204" s="208">
        <v>9013.7899095394732</v>
      </c>
      <c r="J204" s="208"/>
      <c r="K204" s="208"/>
      <c r="L204" s="212"/>
      <c r="M204" s="46"/>
      <c r="N204" s="141"/>
      <c r="O204" s="46"/>
      <c r="P204" s="46"/>
      <c r="Q204" s="46"/>
      <c r="R204" s="215"/>
    </row>
    <row r="205" spans="2:18" x14ac:dyDescent="0.25">
      <c r="B205" s="141"/>
      <c r="C205" s="204">
        <v>14276.11492260104</v>
      </c>
      <c r="D205" s="204"/>
      <c r="E205" s="204"/>
      <c r="F205" s="210"/>
      <c r="G205" s="45"/>
      <c r="H205" s="141"/>
      <c r="I205" s="208">
        <v>16043.422386934673</v>
      </c>
      <c r="J205" s="208"/>
      <c r="K205" s="208"/>
      <c r="L205" s="212"/>
      <c r="M205" s="46"/>
      <c r="N205" s="141"/>
      <c r="O205" s="46"/>
      <c r="P205" s="46"/>
      <c r="Q205" s="46"/>
      <c r="R205" s="215"/>
    </row>
    <row r="206" spans="2:18" x14ac:dyDescent="0.25">
      <c r="B206" s="141"/>
      <c r="C206" s="204">
        <v>16682.119432348369</v>
      </c>
      <c r="D206" s="204"/>
      <c r="E206" s="204"/>
      <c r="F206" s="210"/>
      <c r="G206" s="45"/>
      <c r="H206" s="141"/>
      <c r="I206" s="208">
        <v>6313.8019029850739</v>
      </c>
      <c r="J206" s="208"/>
      <c r="K206" s="208"/>
      <c r="L206" s="212"/>
      <c r="M206" s="46"/>
      <c r="N206" s="141"/>
      <c r="O206" s="46"/>
      <c r="P206" s="46"/>
      <c r="Q206" s="46"/>
      <c r="R206" s="215"/>
    </row>
    <row r="207" spans="2:18" x14ac:dyDescent="0.25">
      <c r="B207" s="141"/>
      <c r="C207" s="204">
        <v>8949.8254199066887</v>
      </c>
      <c r="D207" s="204"/>
      <c r="E207" s="204"/>
      <c r="F207" s="210"/>
      <c r="G207" s="45"/>
      <c r="H207" s="141"/>
      <c r="I207" s="208">
        <v>6337.5835530821923</v>
      </c>
      <c r="J207" s="208"/>
      <c r="K207" s="208"/>
      <c r="L207" s="212"/>
      <c r="M207" s="46"/>
      <c r="N207" s="141"/>
      <c r="O207" s="46"/>
      <c r="P207" s="46"/>
      <c r="Q207" s="46"/>
      <c r="R207" s="215"/>
    </row>
    <row r="208" spans="2:18" x14ac:dyDescent="0.25">
      <c r="B208" s="141"/>
      <c r="C208" s="204">
        <v>8983.760201005025</v>
      </c>
      <c r="D208" s="204"/>
      <c r="E208" s="204"/>
      <c r="F208" s="210"/>
      <c r="G208" s="45"/>
      <c r="H208" s="141"/>
      <c r="I208" s="208">
        <v>9422.0534699215332</v>
      </c>
      <c r="J208" s="208"/>
      <c r="K208" s="208"/>
      <c r="L208" s="212"/>
      <c r="M208" s="46"/>
      <c r="N208" s="141"/>
      <c r="O208" s="46"/>
      <c r="P208" s="46"/>
      <c r="Q208" s="46"/>
      <c r="R208" s="215"/>
    </row>
    <row r="209" spans="2:18" x14ac:dyDescent="0.25">
      <c r="B209" s="141"/>
      <c r="C209" s="204">
        <v>16986.019736842107</v>
      </c>
      <c r="D209" s="204"/>
      <c r="E209" s="204"/>
      <c r="F209" s="210"/>
      <c r="G209" s="45"/>
      <c r="H209" s="141"/>
      <c r="I209" s="208">
        <v>6228.207236842105</v>
      </c>
      <c r="J209" s="208"/>
      <c r="K209" s="208"/>
      <c r="L209" s="212"/>
      <c r="M209" s="46"/>
      <c r="N209" s="141"/>
      <c r="O209" s="46"/>
      <c r="P209" s="46"/>
      <c r="Q209" s="46"/>
      <c r="R209" s="215"/>
    </row>
    <row r="210" spans="2:18" x14ac:dyDescent="0.25">
      <c r="B210" s="141"/>
      <c r="C210" s="204">
        <v>13806.015693112466</v>
      </c>
      <c r="D210" s="204"/>
      <c r="E210" s="204"/>
      <c r="F210" s="210"/>
      <c r="G210" s="45"/>
      <c r="H210" s="141"/>
      <c r="I210" s="208">
        <v>29000</v>
      </c>
      <c r="J210" s="208"/>
      <c r="K210" s="208"/>
      <c r="L210" s="212"/>
      <c r="M210" s="46"/>
      <c r="N210" s="141"/>
      <c r="O210" s="46"/>
      <c r="P210" s="46"/>
      <c r="Q210" s="46"/>
      <c r="R210" s="215"/>
    </row>
    <row r="211" spans="2:18" x14ac:dyDescent="0.25">
      <c r="B211" s="141"/>
      <c r="C211" s="204">
        <v>9013.7899095394732</v>
      </c>
      <c r="D211" s="204"/>
      <c r="E211" s="204"/>
      <c r="F211" s="210"/>
      <c r="G211" s="45"/>
      <c r="H211" s="141"/>
      <c r="I211" s="208">
        <v>634.97556085918848</v>
      </c>
      <c r="J211" s="208"/>
      <c r="K211" s="208"/>
      <c r="L211" s="212"/>
      <c r="M211" s="46"/>
      <c r="N211" s="141"/>
      <c r="O211" s="46"/>
      <c r="P211" s="46"/>
      <c r="Q211" s="46"/>
      <c r="R211" s="215"/>
    </row>
    <row r="212" spans="2:18" x14ac:dyDescent="0.25">
      <c r="B212" s="141"/>
      <c r="C212" s="204">
        <v>7360.6085526315792</v>
      </c>
      <c r="D212" s="204"/>
      <c r="E212" s="204"/>
      <c r="F212" s="210"/>
      <c r="G212" s="45"/>
      <c r="H212" s="141"/>
      <c r="I212" s="208">
        <v>3286.3961813842479</v>
      </c>
      <c r="J212" s="208"/>
      <c r="K212" s="208"/>
      <c r="L212" s="212"/>
      <c r="M212" s="46"/>
      <c r="N212" s="141"/>
      <c r="O212" s="46"/>
      <c r="P212" s="46"/>
      <c r="Q212" s="46"/>
      <c r="R212" s="215"/>
    </row>
    <row r="213" spans="2:18" x14ac:dyDescent="0.25">
      <c r="B213" s="141"/>
      <c r="C213" s="204">
        <v>16043.422386934673</v>
      </c>
      <c r="D213" s="204"/>
      <c r="E213" s="204"/>
      <c r="F213" s="210"/>
      <c r="G213" s="45"/>
      <c r="H213" s="141"/>
      <c r="I213" s="208">
        <v>13667.125839041097</v>
      </c>
      <c r="J213" s="208"/>
      <c r="K213" s="208"/>
      <c r="L213" s="212"/>
      <c r="M213" s="46"/>
      <c r="N213" s="141"/>
      <c r="O213" s="46"/>
      <c r="P213" s="46"/>
      <c r="Q213" s="46"/>
      <c r="R213" s="215"/>
    </row>
    <row r="214" spans="2:18" x14ac:dyDescent="0.25">
      <c r="B214" s="141"/>
      <c r="C214" s="204">
        <v>6313.8019029850739</v>
      </c>
      <c r="D214" s="204"/>
      <c r="E214" s="204"/>
      <c r="F214" s="210"/>
      <c r="G214" s="45"/>
      <c r="H214" s="141"/>
      <c r="I214" s="208">
        <v>8535.3241206030143</v>
      </c>
      <c r="J214" s="208"/>
      <c r="K214" s="208"/>
      <c r="L214" s="212"/>
      <c r="M214" s="46"/>
      <c r="N214" s="141"/>
      <c r="O214" s="46"/>
      <c r="P214" s="46"/>
      <c r="Q214" s="46"/>
      <c r="R214" s="215"/>
    </row>
    <row r="215" spans="2:18" x14ac:dyDescent="0.25">
      <c r="B215" s="141"/>
      <c r="C215" s="204">
        <v>6337.5835530821923</v>
      </c>
      <c r="D215" s="204"/>
      <c r="E215" s="204"/>
      <c r="F215" s="210"/>
      <c r="G215" s="45"/>
      <c r="H215" s="141"/>
      <c r="I215" s="208">
        <v>5301.8941935483863</v>
      </c>
      <c r="J215" s="208"/>
      <c r="K215" s="208"/>
      <c r="L215" s="212"/>
      <c r="M215" s="46"/>
      <c r="N215" s="141"/>
      <c r="O215" s="46"/>
      <c r="P215" s="46"/>
      <c r="Q215" s="46"/>
      <c r="R215" s="215"/>
    </row>
    <row r="216" spans="2:18" x14ac:dyDescent="0.25">
      <c r="B216" s="141"/>
      <c r="C216" s="204">
        <v>9422.0534699215332</v>
      </c>
      <c r="D216" s="204"/>
      <c r="E216" s="204"/>
      <c r="F216" s="210"/>
      <c r="G216" s="45"/>
      <c r="H216" s="141"/>
      <c r="I216" s="208">
        <v>19684.143794749401</v>
      </c>
      <c r="J216" s="208"/>
      <c r="K216" s="208"/>
      <c r="L216" s="212"/>
      <c r="M216" s="46"/>
      <c r="N216" s="141"/>
      <c r="O216" s="46"/>
      <c r="P216" s="46"/>
      <c r="Q216" s="46"/>
      <c r="R216" s="215"/>
    </row>
    <row r="217" spans="2:18" x14ac:dyDescent="0.25">
      <c r="B217" s="141"/>
      <c r="C217" s="204">
        <v>2623.6832170880552</v>
      </c>
      <c r="D217" s="204"/>
      <c r="E217" s="204"/>
      <c r="F217" s="210"/>
      <c r="G217" s="45"/>
      <c r="H217" s="141"/>
      <c r="I217" s="208">
        <v>8292.9381062453122</v>
      </c>
      <c r="J217" s="208"/>
      <c r="K217" s="208"/>
      <c r="L217" s="212"/>
      <c r="M217" s="46"/>
      <c r="N217" s="141"/>
      <c r="O217" s="46"/>
      <c r="P217" s="46"/>
      <c r="Q217" s="46"/>
      <c r="R217" s="215"/>
    </row>
    <row r="218" spans="2:18" x14ac:dyDescent="0.25">
      <c r="B218" s="141"/>
      <c r="C218" s="204">
        <v>2947.3458904109589</v>
      </c>
      <c r="D218" s="204"/>
      <c r="E218" s="204"/>
      <c r="F218" s="210"/>
      <c r="G218" s="45"/>
      <c r="H218" s="141"/>
      <c r="I218" s="208">
        <v>6002.6155187445511</v>
      </c>
      <c r="J218" s="208"/>
      <c r="K218" s="208"/>
      <c r="L218" s="212"/>
      <c r="M218" s="46"/>
      <c r="N218" s="141"/>
      <c r="O218" s="46"/>
      <c r="P218" s="46"/>
      <c r="Q218" s="46"/>
      <c r="R218" s="215"/>
    </row>
    <row r="219" spans="2:18" x14ac:dyDescent="0.25">
      <c r="B219" s="141"/>
      <c r="C219" s="204">
        <v>6228.207236842105</v>
      </c>
      <c r="D219" s="204"/>
      <c r="E219" s="204"/>
      <c r="F219" s="210"/>
      <c r="G219" s="45"/>
      <c r="H219" s="141"/>
      <c r="I219" s="208">
        <v>7921.9705993150683</v>
      </c>
      <c r="J219" s="208"/>
      <c r="K219" s="208"/>
      <c r="L219" s="212"/>
      <c r="M219" s="46"/>
      <c r="N219" s="141"/>
      <c r="O219" s="46"/>
      <c r="P219" s="46"/>
      <c r="Q219" s="46"/>
      <c r="R219" s="215"/>
    </row>
    <row r="220" spans="2:18" x14ac:dyDescent="0.25">
      <c r="B220" s="141"/>
      <c r="C220" s="204">
        <v>29000</v>
      </c>
      <c r="D220" s="204"/>
      <c r="E220" s="204"/>
      <c r="F220" s="210"/>
      <c r="G220" s="45"/>
      <c r="H220" s="141"/>
      <c r="I220" s="208">
        <v>1288.261309931507</v>
      </c>
      <c r="J220" s="208"/>
      <c r="K220" s="208"/>
      <c r="L220" s="212"/>
      <c r="M220" s="46"/>
      <c r="N220" s="141"/>
      <c r="O220" s="46"/>
      <c r="P220" s="46"/>
      <c r="Q220" s="46"/>
      <c r="R220" s="215"/>
    </row>
    <row r="221" spans="2:18" x14ac:dyDescent="0.25">
      <c r="B221" s="141"/>
      <c r="C221" s="204">
        <v>634.97556085918848</v>
      </c>
      <c r="D221" s="204"/>
      <c r="E221" s="204"/>
      <c r="F221" s="210"/>
      <c r="G221" s="45"/>
      <c r="H221" s="141"/>
      <c r="I221" s="208">
        <v>16526.749618138423</v>
      </c>
      <c r="J221" s="208"/>
      <c r="K221" s="208"/>
      <c r="L221" s="212"/>
      <c r="M221" s="46"/>
      <c r="N221" s="141"/>
      <c r="O221" s="46"/>
      <c r="P221" s="46"/>
      <c r="Q221" s="46"/>
      <c r="R221" s="215"/>
    </row>
    <row r="222" spans="2:18" x14ac:dyDescent="0.25">
      <c r="B222" s="141"/>
      <c r="C222" s="204">
        <v>3286.3961813842479</v>
      </c>
      <c r="D222" s="204"/>
      <c r="E222" s="204"/>
      <c r="F222" s="210"/>
      <c r="G222" s="45"/>
      <c r="H222" s="141"/>
      <c r="I222" s="208">
        <v>4715.7534246575342</v>
      </c>
      <c r="J222" s="208"/>
      <c r="K222" s="208"/>
      <c r="L222" s="212"/>
      <c r="M222" s="46"/>
      <c r="N222" s="141"/>
      <c r="O222" s="46"/>
      <c r="P222" s="46"/>
      <c r="Q222" s="46"/>
      <c r="R222" s="215"/>
    </row>
    <row r="223" spans="2:18" x14ac:dyDescent="0.25">
      <c r="B223" s="141"/>
      <c r="C223" s="204">
        <v>13667.125839041097</v>
      </c>
      <c r="D223" s="204"/>
      <c r="E223" s="204"/>
      <c r="F223" s="210"/>
      <c r="G223" s="45"/>
      <c r="H223" s="141"/>
      <c r="I223" s="208">
        <v>29412.939120603012</v>
      </c>
      <c r="J223" s="208"/>
      <c r="K223" s="208"/>
      <c r="L223" s="212"/>
      <c r="M223" s="46"/>
      <c r="N223" s="141"/>
      <c r="O223" s="46"/>
      <c r="P223" s="46"/>
      <c r="Q223" s="46"/>
      <c r="R223" s="215"/>
    </row>
    <row r="224" spans="2:18" x14ac:dyDescent="0.25">
      <c r="B224" s="141"/>
      <c r="C224" s="204">
        <v>8535.3241206030143</v>
      </c>
      <c r="D224" s="204"/>
      <c r="E224" s="204"/>
      <c r="F224" s="210"/>
      <c r="G224" s="45"/>
      <c r="H224" s="141"/>
      <c r="I224" s="208">
        <v>15808.53387096629</v>
      </c>
      <c r="J224" s="208"/>
      <c r="K224" s="208"/>
      <c r="L224" s="212"/>
      <c r="M224" s="46"/>
      <c r="N224" s="141"/>
      <c r="O224" s="46"/>
      <c r="P224" s="46"/>
      <c r="Q224" s="46"/>
      <c r="R224" s="215"/>
    </row>
    <row r="225" spans="2:18" x14ac:dyDescent="0.25">
      <c r="B225" s="141"/>
      <c r="C225" s="204">
        <v>5301.8941935483863</v>
      </c>
      <c r="D225" s="204"/>
      <c r="E225" s="204"/>
      <c r="F225" s="210"/>
      <c r="G225" s="45"/>
      <c r="H225" s="141"/>
      <c r="I225" s="208">
        <v>1336.9470603015075</v>
      </c>
      <c r="J225" s="208"/>
      <c r="K225" s="208"/>
      <c r="L225" s="212"/>
      <c r="M225" s="46"/>
      <c r="N225" s="141"/>
      <c r="O225" s="46"/>
      <c r="P225" s="46"/>
      <c r="Q225" s="46"/>
      <c r="R225" s="215"/>
    </row>
    <row r="226" spans="2:18" x14ac:dyDescent="0.25">
      <c r="B226" s="141"/>
      <c r="C226" s="204">
        <v>8604.2828571428545</v>
      </c>
      <c r="D226" s="204"/>
      <c r="E226" s="204"/>
      <c r="F226" s="210"/>
      <c r="G226" s="45"/>
      <c r="H226" s="141"/>
      <c r="I226" s="208">
        <v>7665.3550082010433</v>
      </c>
      <c r="J226" s="208"/>
      <c r="K226" s="208"/>
      <c r="L226" s="212"/>
      <c r="M226" s="46"/>
      <c r="N226" s="141"/>
      <c r="O226" s="46"/>
      <c r="P226" s="46"/>
      <c r="Q226" s="46"/>
      <c r="R226" s="215"/>
    </row>
    <row r="227" spans="2:18" x14ac:dyDescent="0.25">
      <c r="B227" s="141"/>
      <c r="C227" s="204">
        <v>8686.0656085918854</v>
      </c>
      <c r="D227" s="204"/>
      <c r="E227" s="204"/>
      <c r="F227" s="210"/>
      <c r="G227" s="45"/>
      <c r="H227" s="141"/>
      <c r="I227" s="208">
        <v>45139.722303082192</v>
      </c>
      <c r="J227" s="208"/>
      <c r="K227" s="208"/>
      <c r="L227" s="212"/>
      <c r="M227" s="46"/>
      <c r="N227" s="141"/>
      <c r="O227" s="46"/>
      <c r="P227" s="46"/>
      <c r="Q227" s="46"/>
      <c r="R227" s="215"/>
    </row>
    <row r="228" spans="2:18" x14ac:dyDescent="0.25">
      <c r="B228" s="141"/>
      <c r="C228" s="204">
        <v>19684.143794749401</v>
      </c>
      <c r="D228" s="204"/>
      <c r="E228" s="204"/>
      <c r="F228" s="210"/>
      <c r="G228" s="45"/>
      <c r="H228" s="141"/>
      <c r="I228" s="208">
        <v>2291.1813643926785</v>
      </c>
      <c r="J228" s="208"/>
      <c r="K228" s="208"/>
      <c r="L228" s="212"/>
      <c r="M228" s="46"/>
      <c r="N228" s="141"/>
      <c r="O228" s="46"/>
      <c r="P228" s="46"/>
      <c r="Q228" s="46"/>
      <c r="R228" s="215"/>
    </row>
    <row r="229" spans="2:18" x14ac:dyDescent="0.25">
      <c r="B229" s="141"/>
      <c r="C229" s="204">
        <v>8292.9381062453122</v>
      </c>
      <c r="D229" s="204"/>
      <c r="E229" s="204"/>
      <c r="F229" s="210"/>
      <c r="G229" s="45"/>
      <c r="H229" s="141"/>
      <c r="I229" s="208">
        <v>3914.4396482412058</v>
      </c>
      <c r="J229" s="208"/>
      <c r="K229" s="208"/>
      <c r="L229" s="212"/>
      <c r="M229" s="46"/>
      <c r="N229" s="141"/>
      <c r="O229" s="46"/>
      <c r="P229" s="46"/>
      <c r="Q229" s="46"/>
      <c r="R229" s="215"/>
    </row>
    <row r="230" spans="2:18" x14ac:dyDescent="0.25">
      <c r="B230" s="141"/>
      <c r="C230" s="204">
        <v>6002.6155187445511</v>
      </c>
      <c r="D230" s="204"/>
      <c r="E230" s="204"/>
      <c r="F230" s="210"/>
      <c r="G230" s="45"/>
      <c r="H230" s="141"/>
      <c r="I230" s="208">
        <v>600.26155187445511</v>
      </c>
      <c r="J230" s="208"/>
      <c r="K230" s="208"/>
      <c r="L230" s="212"/>
      <c r="M230" s="46"/>
      <c r="N230" s="141"/>
      <c r="O230" s="46"/>
      <c r="P230" s="46"/>
      <c r="Q230" s="46"/>
      <c r="R230" s="215"/>
    </row>
    <row r="231" spans="2:18" x14ac:dyDescent="0.25">
      <c r="B231" s="141"/>
      <c r="C231" s="204">
        <v>7921.9705993150683</v>
      </c>
      <c r="D231" s="204"/>
      <c r="E231" s="204"/>
      <c r="F231" s="210"/>
      <c r="G231" s="45"/>
      <c r="H231" s="141"/>
      <c r="I231" s="208">
        <v>1606.1430793157076</v>
      </c>
      <c r="J231" s="208"/>
      <c r="K231" s="208"/>
      <c r="L231" s="212"/>
      <c r="M231" s="46"/>
      <c r="N231" s="141"/>
      <c r="O231" s="46"/>
      <c r="P231" s="46"/>
      <c r="Q231" s="46"/>
      <c r="R231" s="215"/>
    </row>
    <row r="232" spans="2:18" x14ac:dyDescent="0.25">
      <c r="B232" s="141"/>
      <c r="C232" s="204">
        <v>1288.261309931507</v>
      </c>
      <c r="D232" s="204"/>
      <c r="E232" s="204"/>
      <c r="F232" s="210"/>
      <c r="G232" s="45"/>
      <c r="H232" s="141"/>
      <c r="I232" s="208">
        <v>38046.317491776317</v>
      </c>
      <c r="J232" s="208"/>
      <c r="K232" s="208"/>
      <c r="L232" s="212"/>
      <c r="M232" s="46"/>
      <c r="N232" s="141"/>
      <c r="O232" s="46"/>
      <c r="P232" s="46"/>
      <c r="Q232" s="46"/>
      <c r="R232" s="215"/>
    </row>
    <row r="233" spans="2:18" x14ac:dyDescent="0.25">
      <c r="B233" s="141"/>
      <c r="C233" s="204">
        <v>16526.749618138423</v>
      </c>
      <c r="D233" s="204"/>
      <c r="E233" s="204"/>
      <c r="F233" s="210"/>
      <c r="G233" s="45"/>
      <c r="H233" s="141"/>
      <c r="I233" s="208">
        <v>10695.61108040201</v>
      </c>
      <c r="J233" s="208"/>
      <c r="K233" s="208"/>
      <c r="L233" s="212"/>
      <c r="M233" s="46"/>
      <c r="N233" s="141"/>
      <c r="O233" s="46"/>
      <c r="P233" s="46"/>
      <c r="Q233" s="46"/>
      <c r="R233" s="215"/>
    </row>
    <row r="234" spans="2:18" x14ac:dyDescent="0.25">
      <c r="B234" s="141"/>
      <c r="C234" s="204">
        <v>16847.666205250596</v>
      </c>
      <c r="D234" s="204"/>
      <c r="E234" s="204"/>
      <c r="F234" s="210"/>
      <c r="G234" s="45"/>
      <c r="H234" s="141"/>
      <c r="I234" s="208">
        <v>10502.542372881355</v>
      </c>
      <c r="J234" s="208"/>
      <c r="K234" s="208"/>
      <c r="L234" s="212"/>
      <c r="M234" s="46"/>
      <c r="N234" s="141"/>
      <c r="O234" s="46"/>
      <c r="P234" s="46"/>
      <c r="Q234" s="46"/>
      <c r="R234" s="215"/>
    </row>
    <row r="235" spans="2:18" x14ac:dyDescent="0.25">
      <c r="B235" s="141"/>
      <c r="C235" s="204">
        <v>4715.7534246575342</v>
      </c>
      <c r="D235" s="204"/>
      <c r="E235" s="204"/>
      <c r="F235" s="210"/>
      <c r="G235" s="45"/>
      <c r="H235" s="141"/>
      <c r="I235" s="208">
        <v>10310.316139767054</v>
      </c>
      <c r="J235" s="208"/>
      <c r="K235" s="208"/>
      <c r="L235" s="212"/>
      <c r="M235" s="46"/>
      <c r="N235" s="141"/>
      <c r="O235" s="46"/>
      <c r="P235" s="46"/>
      <c r="Q235" s="46"/>
      <c r="R235" s="215"/>
    </row>
    <row r="236" spans="2:18" x14ac:dyDescent="0.25">
      <c r="B236" s="141"/>
      <c r="C236" s="204">
        <v>29412.939120603012</v>
      </c>
      <c r="D236" s="204"/>
      <c r="E236" s="204"/>
      <c r="F236" s="210"/>
      <c r="G236" s="45"/>
      <c r="H236" s="141"/>
      <c r="I236" s="208">
        <v>8868.652688442211</v>
      </c>
      <c r="J236" s="208"/>
      <c r="K236" s="208"/>
      <c r="L236" s="212"/>
      <c r="M236" s="46"/>
      <c r="N236" s="141"/>
      <c r="O236" s="46"/>
      <c r="P236" s="46"/>
      <c r="Q236" s="46"/>
      <c r="R236" s="215"/>
    </row>
    <row r="237" spans="2:18" x14ac:dyDescent="0.25">
      <c r="B237" s="141"/>
      <c r="C237" s="204">
        <v>15808.53387096629</v>
      </c>
      <c r="D237" s="204"/>
      <c r="E237" s="204"/>
      <c r="F237" s="210"/>
      <c r="G237" s="45"/>
      <c r="H237" s="141"/>
      <c r="I237" s="208">
        <v>8591.9301164725439</v>
      </c>
      <c r="J237" s="208"/>
      <c r="K237" s="208"/>
      <c r="L237" s="212"/>
      <c r="M237" s="46"/>
      <c r="N237" s="141"/>
      <c r="O237" s="46"/>
      <c r="P237" s="46"/>
      <c r="Q237" s="46"/>
      <c r="R237" s="215"/>
    </row>
    <row r="238" spans="2:18" x14ac:dyDescent="0.25">
      <c r="B238" s="141"/>
      <c r="C238" s="204">
        <v>13969.385656324583</v>
      </c>
      <c r="D238" s="204"/>
      <c r="E238" s="204"/>
      <c r="F238" s="210"/>
      <c r="G238" s="45"/>
      <c r="H238" s="141"/>
      <c r="I238" s="208">
        <v>10977.969127118642</v>
      </c>
      <c r="J238" s="208"/>
      <c r="K238" s="208"/>
      <c r="L238" s="212"/>
      <c r="M238" s="46"/>
      <c r="N238" s="141"/>
      <c r="O238" s="46"/>
      <c r="P238" s="46"/>
      <c r="Q238" s="46"/>
      <c r="R238" s="215"/>
    </row>
    <row r="239" spans="2:18" x14ac:dyDescent="0.25">
      <c r="B239" s="141"/>
      <c r="C239" s="204">
        <v>1336.9470603015075</v>
      </c>
      <c r="D239" s="204"/>
      <c r="E239" s="204"/>
      <c r="F239" s="210"/>
      <c r="G239" s="45"/>
      <c r="H239" s="141"/>
      <c r="I239" s="208">
        <v>10849.249221105527</v>
      </c>
      <c r="J239" s="208"/>
      <c r="K239" s="208"/>
      <c r="L239" s="212"/>
      <c r="M239" s="46"/>
      <c r="N239" s="141"/>
      <c r="O239" s="46"/>
      <c r="P239" s="46"/>
      <c r="Q239" s="46"/>
      <c r="R239" s="215"/>
    </row>
    <row r="240" spans="2:18" x14ac:dyDescent="0.25">
      <c r="B240" s="141"/>
      <c r="C240" s="204">
        <v>7665.3550082010433</v>
      </c>
      <c r="D240" s="204"/>
      <c r="E240" s="204"/>
      <c r="F240" s="210"/>
      <c r="G240" s="45"/>
      <c r="H240" s="141"/>
      <c r="I240" s="208">
        <v>8883.6306164383568</v>
      </c>
      <c r="J240" s="208"/>
      <c r="K240" s="208"/>
      <c r="L240" s="212"/>
      <c r="M240" s="46"/>
      <c r="N240" s="141"/>
      <c r="O240" s="46"/>
      <c r="P240" s="46"/>
      <c r="Q240" s="46"/>
      <c r="R240" s="215"/>
    </row>
    <row r="241" spans="2:18" x14ac:dyDescent="0.25">
      <c r="B241" s="141"/>
      <c r="C241" s="204">
        <v>45139.722303082192</v>
      </c>
      <c r="D241" s="204"/>
      <c r="E241" s="204"/>
      <c r="F241" s="210"/>
      <c r="G241" s="45"/>
      <c r="H241" s="141"/>
      <c r="I241" s="208">
        <v>10502.104958881579</v>
      </c>
      <c r="J241" s="208"/>
      <c r="K241" s="208"/>
      <c r="L241" s="212"/>
      <c r="M241" s="46"/>
      <c r="N241" s="141"/>
      <c r="O241" s="46"/>
      <c r="P241" s="46"/>
      <c r="Q241" s="46"/>
      <c r="R241" s="215"/>
    </row>
    <row r="242" spans="2:18" x14ac:dyDescent="0.25">
      <c r="B242" s="141"/>
      <c r="C242" s="204">
        <v>19098.801369863013</v>
      </c>
      <c r="D242" s="204"/>
      <c r="E242" s="204"/>
      <c r="F242" s="210"/>
      <c r="G242" s="45"/>
      <c r="H242" s="141"/>
      <c r="I242" s="208">
        <v>6002.6155187445511</v>
      </c>
      <c r="J242" s="208"/>
      <c r="K242" s="208"/>
      <c r="L242" s="212"/>
      <c r="M242" s="46"/>
      <c r="N242" s="141"/>
      <c r="O242" s="46"/>
      <c r="P242" s="46"/>
      <c r="Q242" s="46"/>
      <c r="R242" s="215"/>
    </row>
    <row r="243" spans="2:18" x14ac:dyDescent="0.25">
      <c r="B243" s="141"/>
      <c r="C243" s="204">
        <v>2291.1813643926785</v>
      </c>
      <c r="D243" s="204"/>
      <c r="E243" s="204"/>
      <c r="F243" s="210"/>
      <c r="G243" s="45"/>
      <c r="H243" s="141"/>
      <c r="I243" s="208">
        <v>1273.2982914572863</v>
      </c>
      <c r="J243" s="208"/>
      <c r="K243" s="208"/>
      <c r="L243" s="212"/>
      <c r="M243" s="46"/>
      <c r="N243" s="141"/>
      <c r="O243" s="46"/>
      <c r="P243" s="46"/>
      <c r="Q243" s="46"/>
      <c r="R243" s="215"/>
    </row>
    <row r="244" spans="2:18" x14ac:dyDescent="0.25">
      <c r="B244" s="141"/>
      <c r="C244" s="204">
        <v>3914.4396482412058</v>
      </c>
      <c r="D244" s="204"/>
      <c r="E244" s="204"/>
      <c r="F244" s="210"/>
      <c r="G244" s="45"/>
      <c r="H244" s="141"/>
      <c r="I244" s="208">
        <v>13656.922236180904</v>
      </c>
      <c r="J244" s="208"/>
      <c r="K244" s="208"/>
      <c r="L244" s="212"/>
      <c r="M244" s="46"/>
      <c r="N244" s="141"/>
      <c r="O244" s="46"/>
      <c r="P244" s="46"/>
      <c r="Q244" s="46"/>
      <c r="R244" s="215"/>
    </row>
    <row r="245" spans="2:18" x14ac:dyDescent="0.25">
      <c r="B245" s="141"/>
      <c r="C245" s="204">
        <v>749.53343701399695</v>
      </c>
      <c r="D245" s="204"/>
      <c r="E245" s="204"/>
      <c r="F245" s="210"/>
      <c r="G245" s="45"/>
      <c r="H245" s="141"/>
      <c r="I245" s="208">
        <v>13781.799676637023</v>
      </c>
      <c r="J245" s="208"/>
      <c r="K245" s="208"/>
      <c r="L245" s="212"/>
      <c r="M245" s="46"/>
      <c r="N245" s="141"/>
      <c r="O245" s="46"/>
      <c r="P245" s="46"/>
      <c r="Q245" s="46"/>
      <c r="R245" s="215"/>
    </row>
    <row r="246" spans="2:18" x14ac:dyDescent="0.25">
      <c r="B246" s="141"/>
      <c r="C246" s="204">
        <v>600.26155187445511</v>
      </c>
      <c r="D246" s="204"/>
      <c r="E246" s="204"/>
      <c r="F246" s="210"/>
      <c r="G246" s="45"/>
      <c r="H246" s="141"/>
      <c r="I246" s="208">
        <v>2650.5174120603015</v>
      </c>
      <c r="J246" s="208"/>
      <c r="K246" s="208"/>
      <c r="L246" s="212"/>
      <c r="M246" s="46"/>
      <c r="N246" s="141"/>
      <c r="O246" s="46"/>
      <c r="P246" s="46"/>
      <c r="Q246" s="46"/>
      <c r="R246" s="215"/>
    </row>
    <row r="247" spans="2:18" x14ac:dyDescent="0.25">
      <c r="B247" s="141"/>
      <c r="C247" s="204">
        <v>14520.627070619006</v>
      </c>
      <c r="D247" s="204"/>
      <c r="E247" s="204"/>
      <c r="F247" s="210"/>
      <c r="G247" s="45"/>
      <c r="H247" s="141"/>
      <c r="I247" s="208">
        <v>8493.0098684210534</v>
      </c>
      <c r="J247" s="208"/>
      <c r="K247" s="208"/>
      <c r="L247" s="212"/>
      <c r="M247" s="46"/>
      <c r="N247" s="141"/>
      <c r="O247" s="46"/>
      <c r="P247" s="46"/>
      <c r="Q247" s="46"/>
      <c r="R247" s="215"/>
    </row>
    <row r="248" spans="2:18" x14ac:dyDescent="0.25">
      <c r="B248" s="141"/>
      <c r="C248" s="204">
        <v>1606.1430793157076</v>
      </c>
      <c r="D248" s="204"/>
      <c r="E248" s="204"/>
      <c r="F248" s="210"/>
      <c r="G248" s="45"/>
      <c r="H248" s="141"/>
      <c r="I248" s="208">
        <v>12744.830573630137</v>
      </c>
      <c r="J248" s="208"/>
      <c r="K248" s="208"/>
      <c r="L248" s="212"/>
      <c r="M248" s="46"/>
      <c r="N248" s="141"/>
      <c r="O248" s="46"/>
      <c r="P248" s="46"/>
      <c r="Q248" s="46"/>
      <c r="R248" s="215"/>
    </row>
    <row r="249" spans="2:18" x14ac:dyDescent="0.25">
      <c r="B249" s="141"/>
      <c r="C249" s="204">
        <v>38046.317491776317</v>
      </c>
      <c r="D249" s="204"/>
      <c r="E249" s="204"/>
      <c r="F249" s="210"/>
      <c r="G249" s="45"/>
      <c r="H249" s="141"/>
      <c r="I249" s="208">
        <v>12546.255432203388</v>
      </c>
      <c r="J249" s="208"/>
      <c r="K249" s="208"/>
      <c r="L249" s="212"/>
      <c r="M249" s="46"/>
      <c r="N249" s="141"/>
      <c r="O249" s="46"/>
      <c r="P249" s="46"/>
      <c r="Q249" s="46"/>
      <c r="R249" s="215"/>
    </row>
    <row r="250" spans="2:18" x14ac:dyDescent="0.25">
      <c r="B250" s="141"/>
      <c r="C250" s="204">
        <v>10695.61108040201</v>
      </c>
      <c r="D250" s="204"/>
      <c r="E250" s="204"/>
      <c r="F250" s="210"/>
      <c r="G250" s="45"/>
      <c r="H250" s="141"/>
      <c r="I250" s="208">
        <v>12032.569673366832</v>
      </c>
      <c r="J250" s="208"/>
      <c r="K250" s="208"/>
      <c r="L250" s="212"/>
      <c r="M250" s="46"/>
      <c r="N250" s="141"/>
      <c r="O250" s="46"/>
      <c r="P250" s="46"/>
      <c r="Q250" s="46"/>
      <c r="R250" s="215"/>
    </row>
    <row r="251" spans="2:18" x14ac:dyDescent="0.25">
      <c r="B251" s="141"/>
      <c r="C251" s="204">
        <v>14532.980692124105</v>
      </c>
      <c r="D251" s="204"/>
      <c r="E251" s="204"/>
      <c r="F251" s="210"/>
      <c r="G251" s="45"/>
      <c r="H251" s="141"/>
      <c r="I251" s="208">
        <v>12812.079078947369</v>
      </c>
      <c r="J251" s="208"/>
      <c r="K251" s="208"/>
      <c r="L251" s="212"/>
      <c r="M251" s="46"/>
      <c r="N251" s="141"/>
      <c r="O251" s="46"/>
      <c r="P251" s="46"/>
      <c r="Q251" s="46"/>
      <c r="R251" s="215"/>
    </row>
    <row r="252" spans="2:18" x14ac:dyDescent="0.25">
      <c r="B252" s="141"/>
      <c r="C252" s="204">
        <v>10502.542372881355</v>
      </c>
      <c r="D252" s="204"/>
      <c r="E252" s="204"/>
      <c r="F252" s="210"/>
      <c r="G252" s="45"/>
      <c r="H252" s="141"/>
      <c r="I252" s="208">
        <v>700.30944723618086</v>
      </c>
      <c r="J252" s="208"/>
      <c r="K252" s="208"/>
      <c r="L252" s="212"/>
      <c r="M252" s="46"/>
      <c r="N252" s="141"/>
      <c r="O252" s="46"/>
      <c r="P252" s="46"/>
      <c r="Q252" s="46"/>
      <c r="R252" s="215"/>
    </row>
    <row r="253" spans="2:18" x14ac:dyDescent="0.25">
      <c r="B253" s="141"/>
      <c r="C253" s="204">
        <v>8019.1347753743748</v>
      </c>
      <c r="D253" s="204"/>
      <c r="E253" s="204"/>
      <c r="F253" s="210"/>
      <c r="G253" s="45"/>
      <c r="H253" s="141"/>
      <c r="I253" s="208">
        <v>11464.487534645954</v>
      </c>
      <c r="J253" s="208"/>
      <c r="K253" s="208"/>
      <c r="L253" s="212"/>
      <c r="M253" s="46"/>
      <c r="N253" s="141"/>
      <c r="O253" s="46"/>
      <c r="P253" s="46"/>
      <c r="Q253" s="46"/>
      <c r="R253" s="215"/>
    </row>
    <row r="254" spans="2:18" x14ac:dyDescent="0.25">
      <c r="B254" s="141"/>
      <c r="C254" s="204">
        <v>10310.316139767054</v>
      </c>
      <c r="D254" s="204"/>
      <c r="E254" s="204"/>
      <c r="F254" s="210"/>
      <c r="G254" s="45"/>
      <c r="H254" s="141"/>
      <c r="I254" s="208">
        <v>15218.522467105262</v>
      </c>
      <c r="J254" s="208"/>
      <c r="K254" s="208"/>
      <c r="L254" s="212"/>
      <c r="M254" s="46"/>
      <c r="N254" s="141"/>
      <c r="O254" s="46"/>
      <c r="P254" s="46"/>
      <c r="Q254" s="46"/>
      <c r="R254" s="215"/>
    </row>
    <row r="255" spans="2:18" x14ac:dyDescent="0.25">
      <c r="B255" s="141"/>
      <c r="C255" s="204">
        <v>8868.652688442211</v>
      </c>
      <c r="D255" s="204"/>
      <c r="E255" s="204"/>
      <c r="F255" s="210"/>
      <c r="G255" s="45"/>
      <c r="H255" s="141"/>
      <c r="I255" s="208">
        <v>3799.8677922077914</v>
      </c>
      <c r="J255" s="208"/>
      <c r="K255" s="208"/>
      <c r="L255" s="212"/>
      <c r="M255" s="46"/>
      <c r="N255" s="141"/>
      <c r="O255" s="46"/>
      <c r="P255" s="46"/>
      <c r="Q255" s="46"/>
      <c r="R255" s="215"/>
    </row>
    <row r="256" spans="2:18" x14ac:dyDescent="0.25">
      <c r="B256" s="141"/>
      <c r="C256" s="204">
        <v>12869.495050251257</v>
      </c>
      <c r="D256" s="204"/>
      <c r="E256" s="204"/>
      <c r="F256" s="210"/>
      <c r="G256" s="45"/>
      <c r="H256" s="141"/>
      <c r="I256" s="208">
        <v>14435.453149962323</v>
      </c>
      <c r="J256" s="208"/>
      <c r="K256" s="208"/>
      <c r="L256" s="212"/>
      <c r="M256" s="46"/>
      <c r="N256" s="141"/>
      <c r="O256" s="46"/>
      <c r="P256" s="46"/>
      <c r="Q256" s="46"/>
      <c r="R256" s="215"/>
    </row>
    <row r="257" spans="2:18" x14ac:dyDescent="0.25">
      <c r="B257" s="141"/>
      <c r="C257" s="204">
        <v>4818.4292379471226</v>
      </c>
      <c r="D257" s="204"/>
      <c r="E257" s="204"/>
      <c r="F257" s="210"/>
      <c r="G257" s="45"/>
      <c r="H257" s="141"/>
      <c r="I257" s="208">
        <v>397.87688442211055</v>
      </c>
      <c r="J257" s="208"/>
      <c r="K257" s="208"/>
      <c r="L257" s="212"/>
      <c r="M257" s="46"/>
      <c r="N257" s="141"/>
      <c r="O257" s="46"/>
      <c r="P257" s="46"/>
      <c r="Q257" s="46"/>
      <c r="R257" s="215"/>
    </row>
    <row r="258" spans="2:18" x14ac:dyDescent="0.25">
      <c r="B258" s="141"/>
      <c r="C258" s="204">
        <v>8591.9301164725439</v>
      </c>
      <c r="D258" s="204"/>
      <c r="E258" s="204"/>
      <c r="F258" s="210"/>
      <c r="G258" s="45"/>
      <c r="H258" s="141"/>
      <c r="I258" s="208">
        <v>10502.104958881579</v>
      </c>
      <c r="J258" s="208"/>
      <c r="K258" s="208"/>
      <c r="L258" s="212"/>
      <c r="M258" s="46"/>
      <c r="N258" s="141"/>
      <c r="O258" s="46"/>
      <c r="P258" s="46"/>
      <c r="Q258" s="46"/>
      <c r="R258" s="215"/>
    </row>
    <row r="259" spans="2:18" x14ac:dyDescent="0.25">
      <c r="B259" s="141"/>
      <c r="C259" s="204">
        <v>10977.969127118642</v>
      </c>
      <c r="D259" s="204"/>
      <c r="E259" s="204"/>
      <c r="F259" s="210"/>
      <c r="G259" s="45"/>
      <c r="H259" s="141"/>
      <c r="I259" s="208">
        <v>5454.2036440677957</v>
      </c>
      <c r="J259" s="208"/>
      <c r="K259" s="208"/>
      <c r="L259" s="212"/>
      <c r="M259" s="46"/>
      <c r="N259" s="141"/>
      <c r="O259" s="46"/>
      <c r="P259" s="46"/>
      <c r="Q259" s="46"/>
      <c r="R259" s="215"/>
    </row>
    <row r="260" spans="2:18" x14ac:dyDescent="0.25">
      <c r="B260" s="141"/>
      <c r="C260" s="204">
        <v>10849.249221105527</v>
      </c>
      <c r="D260" s="204"/>
      <c r="E260" s="204"/>
      <c r="F260" s="210"/>
      <c r="G260" s="45"/>
      <c r="H260" s="141"/>
      <c r="I260" s="208">
        <v>6054.6482412060295</v>
      </c>
      <c r="J260" s="208"/>
      <c r="K260" s="208"/>
      <c r="L260" s="212"/>
      <c r="M260" s="46"/>
      <c r="N260" s="141"/>
      <c r="O260" s="46"/>
      <c r="P260" s="46"/>
      <c r="Q260" s="46"/>
      <c r="R260" s="215"/>
    </row>
    <row r="261" spans="2:18" x14ac:dyDescent="0.25">
      <c r="B261" s="141"/>
      <c r="C261" s="204">
        <v>8883.6306164383568</v>
      </c>
      <c r="D261" s="204"/>
      <c r="E261" s="204"/>
      <c r="F261" s="210"/>
      <c r="G261" s="45"/>
      <c r="H261" s="141"/>
      <c r="I261" s="208">
        <v>6452.4155100261551</v>
      </c>
      <c r="J261" s="208"/>
      <c r="K261" s="208"/>
      <c r="L261" s="212"/>
      <c r="M261" s="46"/>
      <c r="N261" s="141"/>
      <c r="O261" s="46"/>
      <c r="P261" s="46"/>
      <c r="Q261" s="46"/>
      <c r="R261" s="215"/>
    </row>
    <row r="262" spans="2:18" x14ac:dyDescent="0.25">
      <c r="B262" s="141"/>
      <c r="C262" s="204">
        <v>10502.104958881579</v>
      </c>
      <c r="D262" s="204"/>
      <c r="E262" s="204"/>
      <c r="F262" s="210"/>
      <c r="G262" s="45"/>
      <c r="H262" s="141"/>
      <c r="I262" s="208">
        <v>8690.1847236180893</v>
      </c>
      <c r="J262" s="208"/>
      <c r="K262" s="208"/>
      <c r="L262" s="212"/>
      <c r="M262" s="46"/>
      <c r="N262" s="141"/>
      <c r="O262" s="46"/>
      <c r="P262" s="46"/>
      <c r="Q262" s="46"/>
      <c r="R262" s="215"/>
    </row>
    <row r="263" spans="2:18" x14ac:dyDescent="0.25">
      <c r="B263" s="141"/>
      <c r="C263" s="204">
        <v>6002.6155187445511</v>
      </c>
      <c r="D263" s="204"/>
      <c r="E263" s="204"/>
      <c r="F263" s="210"/>
      <c r="G263" s="45"/>
      <c r="H263" s="141"/>
      <c r="I263" s="208">
        <v>4641.8969849246232</v>
      </c>
      <c r="J263" s="208"/>
      <c r="K263" s="208"/>
      <c r="L263" s="212"/>
      <c r="M263" s="46"/>
      <c r="N263" s="141"/>
      <c r="O263" s="46"/>
      <c r="P263" s="46"/>
      <c r="Q263" s="46"/>
      <c r="R263" s="215"/>
    </row>
    <row r="264" spans="2:18" x14ac:dyDescent="0.25">
      <c r="B264" s="141"/>
      <c r="C264" s="204">
        <v>30385.257964824119</v>
      </c>
      <c r="D264" s="204"/>
      <c r="E264" s="204"/>
      <c r="F264" s="210"/>
      <c r="G264" s="45"/>
      <c r="H264" s="141"/>
      <c r="I264" s="208">
        <v>764.0389447236181</v>
      </c>
      <c r="J264" s="208"/>
      <c r="K264" s="208"/>
      <c r="L264" s="212"/>
      <c r="M264" s="46"/>
      <c r="N264" s="141"/>
      <c r="O264" s="46"/>
      <c r="P264" s="46"/>
      <c r="Q264" s="46"/>
      <c r="R264" s="215"/>
    </row>
    <row r="265" spans="2:18" x14ac:dyDescent="0.25">
      <c r="B265" s="141"/>
      <c r="C265" s="204">
        <v>1273.2982914572863</v>
      </c>
      <c r="D265" s="204"/>
      <c r="E265" s="204"/>
      <c r="F265" s="210"/>
      <c r="G265" s="45"/>
      <c r="H265" s="141"/>
      <c r="I265" s="208">
        <v>13280.53492512479</v>
      </c>
      <c r="J265" s="208"/>
      <c r="K265" s="208"/>
      <c r="L265" s="212"/>
      <c r="M265" s="46"/>
      <c r="N265" s="141"/>
      <c r="O265" s="46"/>
      <c r="P265" s="46"/>
      <c r="Q265" s="46"/>
      <c r="R265" s="215"/>
    </row>
    <row r="266" spans="2:18" x14ac:dyDescent="0.25">
      <c r="B266" s="141"/>
      <c r="C266" s="204">
        <v>13656.922236180904</v>
      </c>
      <c r="D266" s="204"/>
      <c r="E266" s="204"/>
      <c r="F266" s="210"/>
      <c r="G266" s="45"/>
      <c r="H266" s="141"/>
      <c r="I266" s="208">
        <v>10010.995522388059</v>
      </c>
      <c r="J266" s="208"/>
      <c r="K266" s="208"/>
      <c r="L266" s="212"/>
      <c r="M266" s="46"/>
      <c r="N266" s="141"/>
      <c r="O266" s="46"/>
      <c r="P266" s="46"/>
      <c r="Q266" s="46"/>
      <c r="R266" s="215"/>
    </row>
    <row r="267" spans="2:18" x14ac:dyDescent="0.25">
      <c r="B267" s="141"/>
      <c r="C267" s="204">
        <v>13781.799676637023</v>
      </c>
      <c r="D267" s="204"/>
      <c r="E267" s="204"/>
      <c r="F267" s="210"/>
      <c r="G267" s="45"/>
      <c r="H267" s="141"/>
      <c r="I267" s="208">
        <v>954.9737185929647</v>
      </c>
      <c r="J267" s="208"/>
      <c r="K267" s="208"/>
      <c r="L267" s="212"/>
      <c r="M267" s="46"/>
      <c r="N267" s="141"/>
      <c r="O267" s="46"/>
      <c r="P267" s="46"/>
      <c r="Q267" s="46"/>
      <c r="R267" s="215"/>
    </row>
    <row r="268" spans="2:18" x14ac:dyDescent="0.25">
      <c r="B268" s="141"/>
      <c r="C268" s="204">
        <v>2650.5174120603015</v>
      </c>
      <c r="D268" s="204"/>
      <c r="E268" s="204"/>
      <c r="F268" s="210"/>
      <c r="G268" s="45"/>
      <c r="H268" s="141"/>
      <c r="I268" s="208">
        <v>13528.138118644067</v>
      </c>
      <c r="J268" s="208"/>
      <c r="K268" s="208"/>
      <c r="L268" s="212"/>
      <c r="M268" s="46"/>
      <c r="N268" s="141"/>
      <c r="O268" s="46"/>
      <c r="P268" s="46"/>
      <c r="Q268" s="46"/>
      <c r="R268" s="215"/>
    </row>
    <row r="269" spans="2:18" x14ac:dyDescent="0.25">
      <c r="B269" s="141"/>
      <c r="C269" s="204">
        <v>8493.0098684210534</v>
      </c>
      <c r="D269" s="204"/>
      <c r="E269" s="204"/>
      <c r="F269" s="210"/>
      <c r="G269" s="45"/>
      <c r="H269" s="141"/>
      <c r="I269" s="208">
        <v>7481.5039145597202</v>
      </c>
      <c r="J269" s="208"/>
      <c r="K269" s="208"/>
      <c r="L269" s="212"/>
      <c r="M269" s="46"/>
      <c r="N269" s="141"/>
      <c r="O269" s="46"/>
      <c r="P269" s="46"/>
      <c r="Q269" s="46"/>
      <c r="R269" s="215"/>
    </row>
    <row r="270" spans="2:18" x14ac:dyDescent="0.25">
      <c r="B270" s="141"/>
      <c r="C270" s="204">
        <v>12744.830573630137</v>
      </c>
      <c r="D270" s="204"/>
      <c r="E270" s="204"/>
      <c r="F270" s="210"/>
      <c r="G270" s="45"/>
      <c r="H270" s="141"/>
      <c r="I270" s="208">
        <v>2948.6163244378795</v>
      </c>
      <c r="J270" s="208"/>
      <c r="K270" s="208"/>
      <c r="L270" s="212"/>
      <c r="M270" s="46"/>
      <c r="N270" s="141"/>
      <c r="O270" s="46"/>
      <c r="P270" s="46"/>
      <c r="Q270" s="46"/>
      <c r="R270" s="215"/>
    </row>
    <row r="271" spans="2:18" x14ac:dyDescent="0.25">
      <c r="B271" s="141"/>
      <c r="C271" s="204">
        <v>12546.255432203388</v>
      </c>
      <c r="D271" s="204"/>
      <c r="E271" s="204"/>
      <c r="F271" s="210"/>
      <c r="G271" s="45"/>
      <c r="H271" s="141"/>
      <c r="I271" s="208">
        <v>1273.2982914572863</v>
      </c>
      <c r="J271" s="208"/>
      <c r="K271" s="208"/>
      <c r="L271" s="212"/>
      <c r="M271" s="46"/>
      <c r="N271" s="141"/>
      <c r="O271" s="46"/>
      <c r="P271" s="46"/>
      <c r="Q271" s="46"/>
      <c r="R271" s="215"/>
    </row>
    <row r="272" spans="2:18" x14ac:dyDescent="0.25">
      <c r="B272" s="141"/>
      <c r="C272" s="204">
        <v>12032.569673366832</v>
      </c>
      <c r="D272" s="204"/>
      <c r="E272" s="204"/>
      <c r="F272" s="210"/>
      <c r="G272" s="45"/>
      <c r="H272" s="141"/>
      <c r="I272" s="208">
        <v>11131.770412287791</v>
      </c>
      <c r="J272" s="208"/>
      <c r="K272" s="208"/>
      <c r="L272" s="212"/>
      <c r="M272" s="46"/>
      <c r="N272" s="141"/>
      <c r="O272" s="46"/>
      <c r="P272" s="46"/>
      <c r="Q272" s="46"/>
      <c r="R272" s="215"/>
    </row>
    <row r="273" spans="2:18" x14ac:dyDescent="0.25">
      <c r="B273" s="141"/>
      <c r="C273" s="204">
        <v>12812.079078947369</v>
      </c>
      <c r="D273" s="204"/>
      <c r="E273" s="204"/>
      <c r="F273" s="210"/>
      <c r="G273" s="45"/>
      <c r="H273" s="141"/>
      <c r="I273" s="208">
        <v>12100.528561464689</v>
      </c>
      <c r="J273" s="208"/>
      <c r="K273" s="208"/>
      <c r="L273" s="212"/>
      <c r="M273" s="46"/>
      <c r="N273" s="141"/>
      <c r="O273" s="46"/>
      <c r="P273" s="46"/>
      <c r="Q273" s="46"/>
      <c r="R273" s="215"/>
    </row>
    <row r="274" spans="2:18" x14ac:dyDescent="0.25">
      <c r="B274" s="141"/>
      <c r="C274" s="204">
        <v>700.30944723618086</v>
      </c>
      <c r="D274" s="204"/>
      <c r="E274" s="204"/>
      <c r="F274" s="210"/>
      <c r="G274" s="45"/>
      <c r="H274" s="141"/>
      <c r="I274" s="208">
        <v>11617.845119532274</v>
      </c>
      <c r="J274" s="208"/>
      <c r="K274" s="208"/>
      <c r="L274" s="212"/>
      <c r="M274" s="46"/>
      <c r="N274" s="141"/>
      <c r="O274" s="46"/>
      <c r="P274" s="46"/>
      <c r="Q274" s="46"/>
      <c r="R274" s="215"/>
    </row>
    <row r="275" spans="2:18" x14ac:dyDescent="0.25">
      <c r="B275" s="141"/>
      <c r="C275" s="204">
        <v>11464.487534645954</v>
      </c>
      <c r="D275" s="204"/>
      <c r="E275" s="204"/>
      <c r="F275" s="210"/>
      <c r="G275" s="45"/>
      <c r="H275" s="141"/>
      <c r="I275" s="208">
        <v>10502.104958881579</v>
      </c>
      <c r="J275" s="208"/>
      <c r="K275" s="208"/>
      <c r="L275" s="212"/>
      <c r="M275" s="46"/>
      <c r="N275" s="141"/>
      <c r="O275" s="46"/>
      <c r="P275" s="46"/>
      <c r="Q275" s="46"/>
      <c r="R275" s="215"/>
    </row>
    <row r="276" spans="2:18" x14ac:dyDescent="0.25">
      <c r="B276" s="141"/>
      <c r="C276" s="204">
        <v>15218.522467105262</v>
      </c>
      <c r="D276" s="204"/>
      <c r="E276" s="204"/>
      <c r="F276" s="210"/>
      <c r="G276" s="45"/>
      <c r="H276" s="141"/>
      <c r="I276" s="208">
        <v>9459.2590582191788</v>
      </c>
      <c r="J276" s="208"/>
      <c r="K276" s="208"/>
      <c r="L276" s="212"/>
      <c r="M276" s="46"/>
      <c r="N276" s="141"/>
      <c r="O276" s="46"/>
      <c r="P276" s="46"/>
      <c r="Q276" s="46"/>
      <c r="R276" s="215"/>
    </row>
    <row r="277" spans="2:18" x14ac:dyDescent="0.25">
      <c r="B277" s="141"/>
      <c r="C277" s="204">
        <v>20192.55928460342</v>
      </c>
      <c r="D277" s="204"/>
      <c r="E277" s="204"/>
      <c r="F277" s="210"/>
      <c r="G277" s="45"/>
      <c r="H277" s="141"/>
      <c r="I277" s="208">
        <v>7808.322075949367</v>
      </c>
      <c r="J277" s="208"/>
      <c r="K277" s="208"/>
      <c r="L277" s="212"/>
      <c r="M277" s="46"/>
      <c r="N277" s="141"/>
      <c r="O277" s="46"/>
      <c r="P277" s="46"/>
      <c r="Q277" s="46"/>
      <c r="R277" s="215"/>
    </row>
    <row r="278" spans="2:18" x14ac:dyDescent="0.25">
      <c r="B278" s="141"/>
      <c r="C278" s="204">
        <v>3799.8677922077914</v>
      </c>
      <c r="D278" s="204"/>
      <c r="E278" s="204"/>
      <c r="F278" s="210"/>
      <c r="G278" s="45"/>
      <c r="H278" s="141"/>
      <c r="I278" s="208">
        <v>9295.0288860759483</v>
      </c>
      <c r="J278" s="208"/>
      <c r="K278" s="208"/>
      <c r="L278" s="212"/>
      <c r="M278" s="46"/>
      <c r="N278" s="141"/>
      <c r="O278" s="46"/>
      <c r="P278" s="46"/>
      <c r="Q278" s="46"/>
      <c r="R278" s="215"/>
    </row>
    <row r="279" spans="2:18" x14ac:dyDescent="0.25">
      <c r="B279" s="141"/>
      <c r="C279" s="204">
        <v>14435.453149962323</v>
      </c>
      <c r="D279" s="204"/>
      <c r="E279" s="204"/>
      <c r="F279" s="210"/>
      <c r="G279" s="45"/>
      <c r="H279" s="141"/>
      <c r="I279" s="208">
        <v>4802.4478035730917</v>
      </c>
      <c r="J279" s="208"/>
      <c r="K279" s="208"/>
      <c r="L279" s="212"/>
      <c r="M279" s="46"/>
      <c r="N279" s="141"/>
      <c r="O279" s="46"/>
      <c r="P279" s="46"/>
      <c r="Q279" s="46"/>
      <c r="R279" s="215"/>
    </row>
    <row r="280" spans="2:18" x14ac:dyDescent="0.25">
      <c r="B280" s="141"/>
      <c r="C280" s="204">
        <v>397.87688442211055</v>
      </c>
      <c r="D280" s="204"/>
      <c r="E280" s="204"/>
      <c r="F280" s="210"/>
      <c r="G280" s="45"/>
      <c r="H280" s="141"/>
      <c r="I280" s="208">
        <v>3653.4785427135675</v>
      </c>
      <c r="J280" s="208"/>
      <c r="K280" s="208"/>
      <c r="L280" s="212"/>
      <c r="M280" s="46"/>
      <c r="N280" s="141"/>
      <c r="O280" s="46"/>
      <c r="P280" s="46"/>
      <c r="Q280" s="46"/>
      <c r="R280" s="215"/>
    </row>
    <row r="281" spans="2:18" x14ac:dyDescent="0.25">
      <c r="B281" s="141"/>
      <c r="C281" s="204">
        <v>10502.104958881579</v>
      </c>
      <c r="D281" s="204"/>
      <c r="E281" s="204"/>
      <c r="F281" s="210"/>
      <c r="G281" s="45"/>
      <c r="H281" s="141"/>
      <c r="I281" s="208">
        <v>7380.9362329015594</v>
      </c>
      <c r="J281" s="208"/>
      <c r="K281" s="208"/>
      <c r="L281" s="212"/>
      <c r="M281" s="46"/>
      <c r="N281" s="141"/>
      <c r="O281" s="46"/>
      <c r="P281" s="46"/>
      <c r="Q281" s="46"/>
      <c r="R281" s="215"/>
    </row>
    <row r="282" spans="2:18" x14ac:dyDescent="0.25">
      <c r="B282" s="141"/>
      <c r="C282" s="204">
        <v>5454.2036440677957</v>
      </c>
      <c r="D282" s="204"/>
      <c r="E282" s="204"/>
      <c r="F282" s="210"/>
      <c r="G282" s="45"/>
      <c r="H282" s="141"/>
      <c r="I282" s="208">
        <v>56208.526539379476</v>
      </c>
      <c r="J282" s="208"/>
      <c r="K282" s="208"/>
      <c r="L282" s="212"/>
      <c r="M282" s="46"/>
      <c r="N282" s="141"/>
      <c r="O282" s="46"/>
      <c r="P282" s="46"/>
      <c r="Q282" s="46"/>
      <c r="R282" s="215"/>
    </row>
    <row r="283" spans="2:18" x14ac:dyDescent="0.25">
      <c r="B283" s="141"/>
      <c r="C283" s="204">
        <v>6054.6482412060295</v>
      </c>
      <c r="D283" s="204"/>
      <c r="E283" s="204"/>
      <c r="F283" s="210"/>
      <c r="G283" s="45"/>
      <c r="H283" s="141"/>
      <c r="I283" s="208">
        <v>23541.808026315786</v>
      </c>
      <c r="J283" s="208"/>
      <c r="K283" s="208"/>
      <c r="L283" s="212"/>
      <c r="M283" s="46"/>
      <c r="N283" s="141"/>
      <c r="O283" s="46"/>
      <c r="P283" s="46"/>
      <c r="Q283" s="46"/>
      <c r="R283" s="215"/>
    </row>
    <row r="284" spans="2:18" x14ac:dyDescent="0.25">
      <c r="B284" s="141"/>
      <c r="C284" s="204">
        <v>6452.4155100261551</v>
      </c>
      <c r="D284" s="204"/>
      <c r="E284" s="204"/>
      <c r="F284" s="210"/>
      <c r="G284" s="45"/>
      <c r="H284" s="141"/>
      <c r="I284" s="208">
        <v>4340.0817554076539</v>
      </c>
      <c r="J284" s="208"/>
      <c r="K284" s="208"/>
      <c r="L284" s="212"/>
      <c r="M284" s="46"/>
      <c r="N284" s="141"/>
      <c r="O284" s="46"/>
      <c r="P284" s="46"/>
      <c r="Q284" s="46"/>
      <c r="R284" s="215"/>
    </row>
    <row r="285" spans="2:18" x14ac:dyDescent="0.25">
      <c r="B285" s="141"/>
      <c r="C285" s="204">
        <v>8690.1847236180893</v>
      </c>
      <c r="D285" s="204"/>
      <c r="E285" s="204"/>
      <c r="F285" s="210"/>
      <c r="G285" s="45"/>
      <c r="H285" s="141"/>
      <c r="I285" s="208">
        <v>13548.282379367718</v>
      </c>
      <c r="J285" s="208"/>
      <c r="K285" s="208"/>
      <c r="L285" s="212"/>
      <c r="M285" s="46"/>
      <c r="N285" s="141"/>
      <c r="O285" s="46"/>
      <c r="P285" s="46"/>
      <c r="Q285" s="46"/>
      <c r="R285" s="215"/>
    </row>
    <row r="286" spans="2:18" x14ac:dyDescent="0.25">
      <c r="B286" s="141"/>
      <c r="C286" s="204">
        <v>4641.8969849246232</v>
      </c>
      <c r="D286" s="204"/>
      <c r="E286" s="204"/>
      <c r="F286" s="210"/>
      <c r="G286" s="45"/>
      <c r="H286" s="141"/>
      <c r="I286" s="208">
        <v>954.9737185929647</v>
      </c>
      <c r="J286" s="208"/>
      <c r="K286" s="208"/>
      <c r="L286" s="212"/>
      <c r="M286" s="46"/>
      <c r="N286" s="141"/>
      <c r="O286" s="46"/>
      <c r="P286" s="46"/>
      <c r="Q286" s="46"/>
      <c r="R286" s="215"/>
    </row>
    <row r="287" spans="2:18" x14ac:dyDescent="0.25">
      <c r="B287" s="141"/>
      <c r="C287" s="204">
        <v>764.0389447236181</v>
      </c>
      <c r="D287" s="204"/>
      <c r="E287" s="204"/>
      <c r="F287" s="210"/>
      <c r="G287" s="45"/>
      <c r="H287" s="141"/>
      <c r="I287" s="208">
        <v>10931.660202531646</v>
      </c>
      <c r="J287" s="208"/>
      <c r="K287" s="208"/>
      <c r="L287" s="212"/>
      <c r="M287" s="46"/>
      <c r="N287" s="141"/>
      <c r="O287" s="46"/>
      <c r="P287" s="46"/>
      <c r="Q287" s="46"/>
      <c r="R287" s="215"/>
    </row>
    <row r="288" spans="2:18" x14ac:dyDescent="0.25">
      <c r="B288" s="141"/>
      <c r="C288" s="204">
        <v>13280.53492512479</v>
      </c>
      <c r="D288" s="204"/>
      <c r="E288" s="204"/>
      <c r="F288" s="210"/>
      <c r="G288" s="45"/>
      <c r="H288" s="141"/>
      <c r="I288" s="208">
        <v>8853.7777787021623</v>
      </c>
      <c r="J288" s="208"/>
      <c r="K288" s="208"/>
      <c r="L288" s="212"/>
      <c r="M288" s="46"/>
      <c r="N288" s="141"/>
      <c r="O288" s="46"/>
      <c r="P288" s="46"/>
      <c r="Q288" s="46"/>
      <c r="R288" s="215"/>
    </row>
    <row r="289" spans="2:18" x14ac:dyDescent="0.25">
      <c r="B289" s="141"/>
      <c r="C289" s="204">
        <v>10010.995522388059</v>
      </c>
      <c r="D289" s="204"/>
      <c r="E289" s="204"/>
      <c r="F289" s="210"/>
      <c r="G289" s="45"/>
      <c r="H289" s="141"/>
      <c r="I289" s="208">
        <v>404.45050251256276</v>
      </c>
      <c r="J289" s="208"/>
      <c r="K289" s="208"/>
      <c r="L289" s="212"/>
      <c r="M289" s="46"/>
      <c r="N289" s="141"/>
      <c r="O289" s="46"/>
      <c r="P289" s="46"/>
      <c r="Q289" s="46"/>
      <c r="R289" s="215"/>
    </row>
    <row r="290" spans="2:18" x14ac:dyDescent="0.25">
      <c r="B290" s="141"/>
      <c r="C290" s="204">
        <v>954.9737185929647</v>
      </c>
      <c r="D290" s="204"/>
      <c r="E290" s="204"/>
      <c r="F290" s="210"/>
      <c r="G290" s="45"/>
      <c r="H290" s="141"/>
      <c r="I290" s="208">
        <v>20500.688758561646</v>
      </c>
      <c r="J290" s="208"/>
      <c r="K290" s="208"/>
      <c r="L290" s="212"/>
      <c r="M290" s="46"/>
      <c r="N290" s="141"/>
      <c r="O290" s="46"/>
      <c r="P290" s="46"/>
      <c r="Q290" s="46"/>
      <c r="R290" s="215"/>
    </row>
    <row r="291" spans="2:18" x14ac:dyDescent="0.25">
      <c r="B291" s="141"/>
      <c r="C291" s="204">
        <v>10384.090778894471</v>
      </c>
      <c r="D291" s="204"/>
      <c r="E291" s="204"/>
      <c r="F291" s="210"/>
      <c r="G291" s="45"/>
      <c r="H291" s="141"/>
      <c r="I291" s="208">
        <v>16776.201390460788</v>
      </c>
      <c r="J291" s="208"/>
      <c r="K291" s="208"/>
      <c r="L291" s="212"/>
      <c r="M291" s="46"/>
      <c r="N291" s="141"/>
      <c r="O291" s="46"/>
      <c r="P291" s="46"/>
      <c r="Q291" s="46"/>
      <c r="R291" s="215"/>
    </row>
    <row r="292" spans="2:18" x14ac:dyDescent="0.25">
      <c r="B292" s="141"/>
      <c r="C292" s="204">
        <v>13528.138118644067</v>
      </c>
      <c r="D292" s="204"/>
      <c r="E292" s="204"/>
      <c r="F292" s="210"/>
      <c r="G292" s="45"/>
      <c r="H292" s="141"/>
      <c r="I292" s="208">
        <v>7841.4081864406771</v>
      </c>
      <c r="J292" s="208"/>
      <c r="K292" s="208"/>
      <c r="L292" s="212"/>
      <c r="M292" s="46"/>
      <c r="N292" s="141"/>
      <c r="O292" s="46"/>
      <c r="P292" s="46"/>
      <c r="Q292" s="46"/>
      <c r="R292" s="215"/>
    </row>
    <row r="293" spans="2:18" x14ac:dyDescent="0.25">
      <c r="B293" s="141"/>
      <c r="C293" s="204">
        <v>7481.5039145597202</v>
      </c>
      <c r="D293" s="204"/>
      <c r="E293" s="204"/>
      <c r="F293" s="210"/>
      <c r="G293" s="45"/>
      <c r="H293" s="141"/>
      <c r="I293" s="208">
        <v>8268.2003341288782</v>
      </c>
      <c r="J293" s="208"/>
      <c r="K293" s="208"/>
      <c r="L293" s="212"/>
      <c r="M293" s="46"/>
      <c r="N293" s="141"/>
      <c r="O293" s="46"/>
      <c r="P293" s="46"/>
      <c r="Q293" s="46"/>
      <c r="R293" s="215"/>
    </row>
    <row r="294" spans="2:18" x14ac:dyDescent="0.25">
      <c r="B294" s="141"/>
      <c r="C294" s="204">
        <v>2948.6163244378795</v>
      </c>
      <c r="D294" s="204"/>
      <c r="E294" s="204"/>
      <c r="F294" s="210"/>
      <c r="G294" s="45"/>
      <c r="H294" s="141"/>
      <c r="I294" s="208">
        <v>16538.986735629103</v>
      </c>
      <c r="J294" s="208"/>
      <c r="K294" s="208"/>
      <c r="L294" s="212"/>
      <c r="M294" s="46"/>
      <c r="N294" s="141"/>
      <c r="O294" s="46"/>
      <c r="P294" s="46"/>
      <c r="Q294" s="46"/>
      <c r="R294" s="215"/>
    </row>
    <row r="295" spans="2:18" x14ac:dyDescent="0.25">
      <c r="B295" s="141"/>
      <c r="C295" s="204">
        <v>1273.2982914572863</v>
      </c>
      <c r="D295" s="204"/>
      <c r="E295" s="204"/>
      <c r="F295" s="210"/>
      <c r="G295" s="45"/>
      <c r="H295" s="141"/>
      <c r="I295" s="208">
        <v>12546.255432203388</v>
      </c>
      <c r="J295" s="208"/>
      <c r="K295" s="208"/>
      <c r="L295" s="212"/>
      <c r="M295" s="46"/>
      <c r="N295" s="141"/>
      <c r="O295" s="46"/>
      <c r="P295" s="46"/>
      <c r="Q295" s="46"/>
      <c r="R295" s="215"/>
    </row>
    <row r="296" spans="2:18" x14ac:dyDescent="0.25">
      <c r="B296" s="141"/>
      <c r="C296" s="204">
        <v>11131.770412287791</v>
      </c>
      <c r="D296" s="204"/>
      <c r="E296" s="204"/>
      <c r="F296" s="210"/>
      <c r="G296" s="45"/>
      <c r="H296" s="141"/>
      <c r="I296" s="208">
        <v>954.9737185929647</v>
      </c>
      <c r="J296" s="208"/>
      <c r="K296" s="208"/>
      <c r="L296" s="212"/>
      <c r="M296" s="46"/>
      <c r="N296" s="141"/>
      <c r="O296" s="46"/>
      <c r="P296" s="46"/>
      <c r="Q296" s="46"/>
      <c r="R296" s="215"/>
    </row>
    <row r="297" spans="2:18" x14ac:dyDescent="0.25">
      <c r="B297" s="141"/>
      <c r="C297" s="204">
        <v>12100.528561464689</v>
      </c>
      <c r="D297" s="204"/>
      <c r="E297" s="204"/>
      <c r="F297" s="210"/>
      <c r="G297" s="45"/>
      <c r="H297" s="141"/>
      <c r="I297" s="208">
        <v>15874.312338902148</v>
      </c>
      <c r="J297" s="208"/>
      <c r="K297" s="208"/>
      <c r="L297" s="212"/>
      <c r="M297" s="46"/>
      <c r="N297" s="141"/>
      <c r="O297" s="46"/>
      <c r="P297" s="46"/>
      <c r="Q297" s="46"/>
      <c r="R297" s="215"/>
    </row>
    <row r="298" spans="2:18" x14ac:dyDescent="0.25">
      <c r="B298" s="141"/>
      <c r="C298" s="204">
        <v>11617.845119532274</v>
      </c>
      <c r="D298" s="204"/>
      <c r="E298" s="204"/>
      <c r="F298" s="210"/>
      <c r="G298" s="45"/>
      <c r="H298" s="141"/>
      <c r="I298" s="208">
        <v>1347.1010886075949</v>
      </c>
      <c r="J298" s="208"/>
      <c r="K298" s="208"/>
      <c r="L298" s="212"/>
      <c r="M298" s="46"/>
      <c r="N298" s="141"/>
      <c r="O298" s="46"/>
      <c r="P298" s="46"/>
      <c r="Q298" s="46"/>
      <c r="R298" s="215"/>
    </row>
    <row r="299" spans="2:18" x14ac:dyDescent="0.25">
      <c r="B299" s="141"/>
      <c r="C299" s="204">
        <v>10502.104958881579</v>
      </c>
      <c r="D299" s="204"/>
      <c r="E299" s="204"/>
      <c r="F299" s="210"/>
      <c r="G299" s="45"/>
      <c r="H299" s="141"/>
      <c r="I299" s="208">
        <v>22911.813643926787</v>
      </c>
      <c r="J299" s="208"/>
      <c r="K299" s="208"/>
      <c r="L299" s="212"/>
      <c r="M299" s="46"/>
      <c r="N299" s="141"/>
      <c r="O299" s="46"/>
      <c r="P299" s="46"/>
      <c r="Q299" s="46"/>
      <c r="R299" s="215"/>
    </row>
    <row r="300" spans="2:18" x14ac:dyDescent="0.25">
      <c r="B300" s="141"/>
      <c r="C300" s="204">
        <v>9459.2590582191788</v>
      </c>
      <c r="D300" s="204"/>
      <c r="E300" s="204"/>
      <c r="F300" s="210"/>
      <c r="G300" s="45"/>
      <c r="H300" s="141"/>
      <c r="I300" s="208"/>
      <c r="J300" s="208"/>
      <c r="K300" s="208"/>
      <c r="L300" s="212"/>
      <c r="M300" s="46"/>
      <c r="N300" s="141"/>
      <c r="O300" s="46"/>
      <c r="P300" s="46"/>
      <c r="Q300" s="46"/>
      <c r="R300" s="215"/>
    </row>
    <row r="301" spans="2:18" x14ac:dyDescent="0.25">
      <c r="B301" s="141"/>
      <c r="C301" s="204">
        <v>7808.322075949367</v>
      </c>
      <c r="D301" s="204"/>
      <c r="E301" s="204"/>
      <c r="F301" s="210"/>
      <c r="G301" s="45"/>
      <c r="H301" s="141"/>
      <c r="I301" s="46"/>
      <c r="J301" s="46"/>
      <c r="K301" s="46"/>
      <c r="L301" s="215"/>
      <c r="M301" s="46"/>
      <c r="N301" s="141"/>
      <c r="O301" s="46"/>
      <c r="P301" s="46"/>
      <c r="Q301" s="46"/>
      <c r="R301" s="215"/>
    </row>
    <row r="302" spans="2:18" x14ac:dyDescent="0.25">
      <c r="B302" s="141"/>
      <c r="C302" s="204">
        <v>9295.0288860759483</v>
      </c>
      <c r="D302" s="204"/>
      <c r="E302" s="204"/>
      <c r="F302" s="210"/>
      <c r="G302" s="45"/>
      <c r="H302" s="141"/>
      <c r="I302" s="46"/>
      <c r="J302" s="46"/>
      <c r="K302" s="46"/>
      <c r="L302" s="215"/>
      <c r="M302" s="46"/>
      <c r="N302" s="141"/>
      <c r="O302" s="46"/>
      <c r="P302" s="46"/>
      <c r="Q302" s="46"/>
      <c r="R302" s="215"/>
    </row>
    <row r="303" spans="2:18" x14ac:dyDescent="0.25">
      <c r="B303" s="141"/>
      <c r="C303" s="204">
        <v>4802.4478035730917</v>
      </c>
      <c r="D303" s="204"/>
      <c r="E303" s="204"/>
      <c r="F303" s="210"/>
      <c r="G303" s="45"/>
      <c r="H303" s="141"/>
      <c r="I303" s="46"/>
      <c r="J303" s="46"/>
      <c r="K303" s="46"/>
      <c r="L303" s="215"/>
      <c r="M303" s="46"/>
      <c r="N303" s="141"/>
      <c r="O303" s="46"/>
      <c r="P303" s="46"/>
      <c r="Q303" s="46"/>
      <c r="R303" s="215"/>
    </row>
    <row r="304" spans="2:18" x14ac:dyDescent="0.25">
      <c r="B304" s="141"/>
      <c r="C304" s="204">
        <v>3653.4785427135675</v>
      </c>
      <c r="D304" s="204"/>
      <c r="E304" s="204"/>
      <c r="F304" s="210"/>
      <c r="G304" s="45"/>
      <c r="H304" s="141"/>
      <c r="I304" s="46"/>
      <c r="J304" s="46"/>
      <c r="K304" s="46"/>
      <c r="L304" s="215"/>
      <c r="M304" s="46"/>
      <c r="N304" s="141"/>
      <c r="O304" s="46"/>
      <c r="P304" s="46"/>
      <c r="Q304" s="46"/>
      <c r="R304" s="215"/>
    </row>
    <row r="305" spans="2:18" x14ac:dyDescent="0.25">
      <c r="B305" s="141"/>
      <c r="C305" s="204">
        <v>7380.9362329015594</v>
      </c>
      <c r="D305" s="204"/>
      <c r="E305" s="204"/>
      <c r="F305" s="210"/>
      <c r="G305" s="45"/>
      <c r="H305" s="141"/>
      <c r="I305" s="46"/>
      <c r="J305" s="46"/>
      <c r="K305" s="46"/>
      <c r="L305" s="215"/>
      <c r="M305" s="46"/>
      <c r="N305" s="141"/>
      <c r="O305" s="46"/>
      <c r="P305" s="46"/>
      <c r="Q305" s="46"/>
      <c r="R305" s="215"/>
    </row>
    <row r="306" spans="2:18" x14ac:dyDescent="0.25">
      <c r="B306" s="141"/>
      <c r="C306" s="204">
        <v>56208.526539379476</v>
      </c>
      <c r="D306" s="204"/>
      <c r="E306" s="204"/>
      <c r="F306" s="210"/>
      <c r="G306" s="45"/>
      <c r="H306" s="141"/>
      <c r="I306" s="46"/>
      <c r="J306" s="46"/>
      <c r="K306" s="46"/>
      <c r="L306" s="215"/>
      <c r="M306" s="46"/>
      <c r="N306" s="141"/>
      <c r="O306" s="46"/>
      <c r="P306" s="46"/>
      <c r="Q306" s="46"/>
      <c r="R306" s="215"/>
    </row>
    <row r="307" spans="2:18" x14ac:dyDescent="0.25">
      <c r="B307" s="141"/>
      <c r="C307" s="204">
        <v>10624.425648918468</v>
      </c>
      <c r="D307" s="204"/>
      <c r="E307" s="204"/>
      <c r="F307" s="210"/>
      <c r="G307" s="45"/>
      <c r="H307" s="141"/>
      <c r="I307" s="46"/>
      <c r="J307" s="46"/>
      <c r="K307" s="46"/>
      <c r="L307" s="215"/>
      <c r="M307" s="46"/>
      <c r="N307" s="141"/>
      <c r="O307" s="46"/>
      <c r="P307" s="46"/>
      <c r="Q307" s="46"/>
      <c r="R307" s="215"/>
    </row>
    <row r="308" spans="2:18" x14ac:dyDescent="0.25">
      <c r="B308" s="141"/>
      <c r="C308" s="204">
        <v>23541.808026315786</v>
      </c>
      <c r="D308" s="204"/>
      <c r="E308" s="204"/>
      <c r="F308" s="210"/>
      <c r="G308" s="45"/>
      <c r="H308" s="141"/>
      <c r="I308" s="46"/>
      <c r="J308" s="46"/>
      <c r="K308" s="46"/>
      <c r="L308" s="215"/>
      <c r="M308" s="46"/>
      <c r="N308" s="141"/>
      <c r="O308" s="46"/>
      <c r="P308" s="46"/>
      <c r="Q308" s="46"/>
      <c r="R308" s="215"/>
    </row>
    <row r="309" spans="2:18" x14ac:dyDescent="0.25">
      <c r="B309" s="141"/>
      <c r="C309" s="204">
        <v>4340.0817554076539</v>
      </c>
      <c r="D309" s="204"/>
      <c r="E309" s="204"/>
      <c r="F309" s="210"/>
      <c r="G309" s="45"/>
      <c r="H309" s="141"/>
      <c r="I309" s="46"/>
      <c r="J309" s="46"/>
      <c r="K309" s="46"/>
      <c r="L309" s="215"/>
      <c r="M309" s="46"/>
      <c r="N309" s="141"/>
      <c r="O309" s="46"/>
      <c r="P309" s="46"/>
      <c r="Q309" s="46"/>
      <c r="R309" s="215"/>
    </row>
    <row r="310" spans="2:18" x14ac:dyDescent="0.25">
      <c r="B310" s="141"/>
      <c r="C310" s="204">
        <v>13548.282379367718</v>
      </c>
      <c r="D310" s="204"/>
      <c r="E310" s="204"/>
      <c r="F310" s="210"/>
      <c r="G310" s="45"/>
      <c r="H310" s="141"/>
      <c r="I310" s="46"/>
      <c r="J310" s="46"/>
      <c r="K310" s="46"/>
      <c r="L310" s="215"/>
      <c r="M310" s="46"/>
      <c r="N310" s="141"/>
      <c r="O310" s="46"/>
      <c r="P310" s="46"/>
      <c r="Q310" s="46"/>
      <c r="R310" s="215"/>
    </row>
    <row r="311" spans="2:18" x14ac:dyDescent="0.25">
      <c r="B311" s="141"/>
      <c r="C311" s="204">
        <v>12038.200779661014</v>
      </c>
      <c r="D311" s="204"/>
      <c r="E311" s="204"/>
      <c r="F311" s="210"/>
      <c r="G311" s="45"/>
      <c r="H311" s="141"/>
      <c r="I311" s="46"/>
      <c r="J311" s="46"/>
      <c r="K311" s="46"/>
      <c r="L311" s="215"/>
      <c r="M311" s="46"/>
      <c r="N311" s="141"/>
      <c r="O311" s="46"/>
      <c r="P311" s="46"/>
      <c r="Q311" s="46"/>
      <c r="R311" s="215"/>
    </row>
    <row r="312" spans="2:18" x14ac:dyDescent="0.25">
      <c r="B312" s="141"/>
      <c r="C312" s="204">
        <v>954.9737185929647</v>
      </c>
      <c r="D312" s="204"/>
      <c r="E312" s="204"/>
      <c r="F312" s="210"/>
      <c r="G312" s="45"/>
      <c r="H312" s="141"/>
      <c r="I312" s="46"/>
      <c r="J312" s="46"/>
      <c r="K312" s="46"/>
      <c r="L312" s="215"/>
      <c r="M312" s="46"/>
      <c r="N312" s="141"/>
      <c r="O312" s="46"/>
      <c r="P312" s="46"/>
      <c r="Q312" s="46"/>
      <c r="R312" s="215"/>
    </row>
    <row r="313" spans="2:18" x14ac:dyDescent="0.25">
      <c r="B313" s="141"/>
      <c r="C313" s="204">
        <v>10931.660202531646</v>
      </c>
      <c r="D313" s="204"/>
      <c r="E313" s="204"/>
      <c r="F313" s="210"/>
      <c r="G313" s="45"/>
      <c r="H313" s="141"/>
      <c r="I313" s="46"/>
      <c r="J313" s="46"/>
      <c r="K313" s="46"/>
      <c r="L313" s="215"/>
      <c r="M313" s="46"/>
      <c r="N313" s="141"/>
      <c r="O313" s="46"/>
      <c r="P313" s="46"/>
      <c r="Q313" s="46"/>
      <c r="R313" s="215"/>
    </row>
    <row r="314" spans="2:18" x14ac:dyDescent="0.25">
      <c r="B314" s="141"/>
      <c r="C314" s="204">
        <v>8853.7777787021623</v>
      </c>
      <c r="D314" s="204"/>
      <c r="E314" s="204"/>
      <c r="F314" s="210"/>
      <c r="G314" s="45"/>
      <c r="H314" s="141"/>
      <c r="I314" s="46"/>
      <c r="J314" s="46"/>
      <c r="K314" s="46"/>
      <c r="L314" s="215"/>
      <c r="M314" s="46"/>
      <c r="N314" s="141"/>
      <c r="O314" s="46"/>
      <c r="P314" s="46"/>
      <c r="Q314" s="46"/>
      <c r="R314" s="215"/>
    </row>
    <row r="315" spans="2:18" x14ac:dyDescent="0.25">
      <c r="B315" s="141"/>
      <c r="C315" s="204">
        <v>404.45050251256276</v>
      </c>
      <c r="D315" s="204"/>
      <c r="E315" s="204"/>
      <c r="F315" s="210"/>
      <c r="G315" s="45"/>
      <c r="H315" s="141"/>
      <c r="I315" s="46"/>
      <c r="J315" s="46"/>
      <c r="K315" s="46"/>
      <c r="L315" s="215"/>
      <c r="M315" s="46"/>
      <c r="N315" s="141"/>
      <c r="O315" s="46"/>
      <c r="P315" s="46"/>
      <c r="Q315" s="46"/>
      <c r="R315" s="215"/>
    </row>
    <row r="316" spans="2:18" x14ac:dyDescent="0.25">
      <c r="B316" s="141"/>
      <c r="C316" s="204">
        <v>20500.688758561646</v>
      </c>
      <c r="D316" s="204"/>
      <c r="E316" s="204"/>
      <c r="F316" s="210"/>
      <c r="G316" s="45"/>
      <c r="H316" s="141"/>
      <c r="I316" s="46"/>
      <c r="J316" s="46"/>
      <c r="K316" s="46"/>
      <c r="L316" s="215"/>
      <c r="M316" s="46"/>
      <c r="N316" s="141"/>
      <c r="O316" s="46"/>
      <c r="P316" s="46"/>
      <c r="Q316" s="46"/>
      <c r="R316" s="215"/>
    </row>
    <row r="317" spans="2:18" x14ac:dyDescent="0.25">
      <c r="B317" s="141"/>
      <c r="C317" s="204">
        <v>16776.201390460788</v>
      </c>
      <c r="D317" s="204"/>
      <c r="E317" s="204"/>
      <c r="F317" s="210"/>
      <c r="G317" s="45"/>
      <c r="H317" s="141"/>
      <c r="I317" s="46"/>
      <c r="J317" s="46"/>
      <c r="K317" s="46"/>
      <c r="L317" s="215"/>
      <c r="M317" s="46"/>
      <c r="N317" s="141"/>
      <c r="O317" s="46"/>
      <c r="P317" s="46"/>
      <c r="Q317" s="46"/>
      <c r="R317" s="215"/>
    </row>
    <row r="318" spans="2:18" x14ac:dyDescent="0.25">
      <c r="B318" s="141"/>
      <c r="C318" s="204">
        <v>7841.4081864406771</v>
      </c>
      <c r="D318" s="204"/>
      <c r="E318" s="204"/>
      <c r="F318" s="210"/>
      <c r="G318" s="45"/>
      <c r="H318" s="141"/>
      <c r="I318" s="46"/>
      <c r="J318" s="46"/>
      <c r="K318" s="46"/>
      <c r="L318" s="215"/>
      <c r="M318" s="46"/>
      <c r="N318" s="141"/>
      <c r="O318" s="46"/>
      <c r="P318" s="46"/>
      <c r="Q318" s="46"/>
      <c r="R318" s="215"/>
    </row>
    <row r="319" spans="2:18" x14ac:dyDescent="0.25">
      <c r="B319" s="141"/>
      <c r="C319" s="204">
        <v>8268.2003341288782</v>
      </c>
      <c r="D319" s="204"/>
      <c r="E319" s="204"/>
      <c r="F319" s="210"/>
      <c r="G319" s="45"/>
      <c r="H319" s="141"/>
      <c r="I319" s="46"/>
      <c r="J319" s="46"/>
      <c r="K319" s="46"/>
      <c r="L319" s="215"/>
      <c r="M319" s="46"/>
      <c r="N319" s="141"/>
      <c r="O319" s="46"/>
      <c r="P319" s="46"/>
      <c r="Q319" s="46"/>
      <c r="R319" s="215"/>
    </row>
    <row r="320" spans="2:18" x14ac:dyDescent="0.25">
      <c r="B320" s="141"/>
      <c r="C320" s="204">
        <v>16538.986735629103</v>
      </c>
      <c r="D320" s="204"/>
      <c r="E320" s="204"/>
      <c r="F320" s="210"/>
      <c r="G320" s="45"/>
      <c r="H320" s="141"/>
      <c r="I320" s="46"/>
      <c r="J320" s="46"/>
      <c r="K320" s="46"/>
      <c r="L320" s="215"/>
      <c r="M320" s="46"/>
      <c r="N320" s="141"/>
      <c r="O320" s="46"/>
      <c r="P320" s="46"/>
      <c r="Q320" s="46"/>
      <c r="R320" s="215"/>
    </row>
    <row r="321" spans="2:18" x14ac:dyDescent="0.25">
      <c r="B321" s="141"/>
      <c r="C321" s="204">
        <v>12546.255432203388</v>
      </c>
      <c r="D321" s="204"/>
      <c r="E321" s="204"/>
      <c r="F321" s="210"/>
      <c r="G321" s="45"/>
      <c r="H321" s="141"/>
      <c r="I321" s="46"/>
      <c r="J321" s="46"/>
      <c r="K321" s="46"/>
      <c r="L321" s="215"/>
      <c r="M321" s="46"/>
      <c r="N321" s="141"/>
      <c r="O321" s="46"/>
      <c r="P321" s="46"/>
      <c r="Q321" s="46"/>
      <c r="R321" s="215"/>
    </row>
    <row r="322" spans="2:18" x14ac:dyDescent="0.25">
      <c r="B322" s="141"/>
      <c r="C322" s="204">
        <v>954.9737185929647</v>
      </c>
      <c r="D322" s="204"/>
      <c r="E322" s="204"/>
      <c r="F322" s="210"/>
      <c r="G322" s="45"/>
      <c r="H322" s="141"/>
      <c r="I322" s="46"/>
      <c r="J322" s="46"/>
      <c r="K322" s="46"/>
      <c r="L322" s="215"/>
      <c r="M322" s="46"/>
      <c r="N322" s="141"/>
      <c r="O322" s="46"/>
      <c r="P322" s="46"/>
      <c r="Q322" s="46"/>
      <c r="R322" s="215"/>
    </row>
    <row r="323" spans="2:18" x14ac:dyDescent="0.25">
      <c r="B323" s="141"/>
      <c r="C323" s="204">
        <v>20968.61758474576</v>
      </c>
      <c r="D323" s="204"/>
      <c r="E323" s="204"/>
      <c r="F323" s="210"/>
      <c r="G323" s="45"/>
      <c r="H323" s="141"/>
      <c r="I323" s="46"/>
      <c r="J323" s="46"/>
      <c r="K323" s="46"/>
      <c r="L323" s="215"/>
      <c r="M323" s="46"/>
      <c r="N323" s="141"/>
      <c r="O323" s="46"/>
      <c r="P323" s="46"/>
      <c r="Q323" s="46"/>
      <c r="R323" s="215"/>
    </row>
    <row r="324" spans="2:18" x14ac:dyDescent="0.25">
      <c r="B324" s="141"/>
      <c r="C324" s="204">
        <v>15874.312338902148</v>
      </c>
      <c r="D324" s="204"/>
      <c r="E324" s="204"/>
      <c r="F324" s="210"/>
      <c r="G324" s="45"/>
      <c r="H324" s="141"/>
      <c r="I324" s="46"/>
      <c r="J324" s="46"/>
      <c r="K324" s="46"/>
      <c r="L324" s="215"/>
      <c r="M324" s="46"/>
      <c r="N324" s="141"/>
      <c r="O324" s="46"/>
      <c r="P324" s="46"/>
      <c r="Q324" s="46"/>
      <c r="R324" s="215"/>
    </row>
    <row r="325" spans="2:18" x14ac:dyDescent="0.25">
      <c r="B325" s="141"/>
      <c r="C325" s="204">
        <v>1347.1010886075949</v>
      </c>
      <c r="D325" s="204"/>
      <c r="E325" s="204"/>
      <c r="F325" s="210"/>
      <c r="G325" s="45"/>
      <c r="H325" s="141"/>
      <c r="I325" s="46"/>
      <c r="J325" s="46"/>
      <c r="K325" s="46"/>
      <c r="L325" s="215"/>
      <c r="M325" s="46"/>
      <c r="N325" s="141"/>
      <c r="O325" s="46"/>
      <c r="P325" s="46"/>
      <c r="Q325" s="46"/>
      <c r="R325" s="215"/>
    </row>
    <row r="326" spans="2:18" x14ac:dyDescent="0.25">
      <c r="B326" s="141"/>
      <c r="C326" s="204">
        <v>8862.6868265671801</v>
      </c>
      <c r="D326" s="204"/>
      <c r="E326" s="204"/>
      <c r="F326" s="210"/>
      <c r="G326" s="45"/>
      <c r="H326" s="141"/>
      <c r="I326" s="46"/>
      <c r="J326" s="46"/>
      <c r="K326" s="46"/>
      <c r="L326" s="215"/>
      <c r="M326" s="46"/>
      <c r="N326" s="141"/>
      <c r="O326" s="46"/>
      <c r="P326" s="46"/>
      <c r="Q326" s="46"/>
      <c r="R326" s="215"/>
    </row>
    <row r="327" spans="2:18" x14ac:dyDescent="0.25">
      <c r="B327" s="141"/>
      <c r="C327" s="204">
        <v>22911.813643926787</v>
      </c>
      <c r="D327" s="204"/>
      <c r="E327" s="204"/>
      <c r="F327" s="210"/>
      <c r="G327" s="45"/>
      <c r="H327" s="141"/>
      <c r="I327" s="46"/>
      <c r="J327" s="46"/>
      <c r="K327" s="46"/>
      <c r="L327" s="215"/>
      <c r="M327" s="46"/>
      <c r="N327" s="141"/>
      <c r="O327" s="46"/>
      <c r="P327" s="46"/>
      <c r="Q327" s="46"/>
      <c r="R327" s="215"/>
    </row>
    <row r="328" spans="2:18" x14ac:dyDescent="0.25">
      <c r="B328" s="141"/>
      <c r="C328" s="45"/>
      <c r="D328" s="45"/>
      <c r="E328" s="45"/>
      <c r="F328" s="214"/>
      <c r="G328" s="45"/>
      <c r="H328" s="141"/>
      <c r="I328" s="46"/>
      <c r="J328" s="46"/>
      <c r="K328" s="46"/>
      <c r="L328" s="215"/>
      <c r="M328" s="46"/>
      <c r="N328" s="141"/>
      <c r="O328" s="46"/>
      <c r="P328" s="46"/>
      <c r="Q328" s="46"/>
      <c r="R328" s="215"/>
    </row>
    <row r="329" spans="2:18" x14ac:dyDescent="0.25">
      <c r="B329" s="92"/>
      <c r="C329" s="93"/>
      <c r="D329" s="93"/>
      <c r="E329" s="93"/>
      <c r="F329" s="115"/>
      <c r="H329" s="92"/>
      <c r="I329" s="93"/>
      <c r="J329" s="93"/>
      <c r="K329" s="93"/>
      <c r="L329" s="115"/>
      <c r="M329" s="46"/>
      <c r="N329" s="92"/>
      <c r="O329" s="93"/>
      <c r="P329" s="93"/>
      <c r="Q329" s="93"/>
      <c r="R329" s="1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A792-F27D-4B95-B37F-80F475EF226B}">
  <dimension ref="B1:Z327"/>
  <sheetViews>
    <sheetView showGridLines="0" zoomScaleNormal="100" workbookViewId="0"/>
  </sheetViews>
  <sheetFormatPr defaultColWidth="8.8984375" defaultRowHeight="11.5" x14ac:dyDescent="0.25"/>
  <cols>
    <col min="1" max="1" width="2.09765625" style="22" customWidth="1"/>
    <col min="2" max="5" width="8.8984375" style="22"/>
    <col min="6" max="6" width="18.09765625" style="22" customWidth="1"/>
    <col min="7" max="7" width="10.59765625" style="22" customWidth="1"/>
    <col min="8" max="9" width="8.8984375" style="22"/>
    <col min="10" max="10" width="14.8984375" style="22" customWidth="1"/>
    <col min="11" max="11" width="13.09765625" style="40" bestFit="1" customWidth="1"/>
    <col min="12" max="14" width="12" style="40" bestFit="1" customWidth="1"/>
    <col min="15" max="16" width="11" style="22" customWidth="1"/>
    <col min="17" max="17" width="13.09765625" style="18" bestFit="1" customWidth="1"/>
    <col min="18" max="20" width="11" style="18" bestFit="1" customWidth="1"/>
    <col min="23" max="23" width="13.09765625" style="18" bestFit="1" customWidth="1"/>
    <col min="24" max="26" width="11" style="18" bestFit="1" customWidth="1"/>
    <col min="27" max="16384" width="8.8984375" style="22"/>
  </cols>
  <sheetData>
    <row r="1" spans="2:26" x14ac:dyDescent="0.25">
      <c r="E1" s="40"/>
      <c r="F1" s="40"/>
      <c r="G1" s="40"/>
      <c r="H1" s="40"/>
    </row>
    <row r="2" spans="2:26" x14ac:dyDescent="0.25">
      <c r="E2" s="40"/>
      <c r="F2" s="40"/>
      <c r="G2" s="40"/>
      <c r="H2" s="40"/>
    </row>
    <row r="3" spans="2:26" ht="18" x14ac:dyDescent="0.4">
      <c r="B3" s="127" t="s">
        <v>933</v>
      </c>
      <c r="C3"/>
      <c r="D3"/>
      <c r="E3"/>
      <c r="F3" s="40"/>
      <c r="G3" s="40"/>
      <c r="H3" s="40"/>
    </row>
    <row r="4" spans="2:26" x14ac:dyDescent="0.25">
      <c r="E4" s="40"/>
      <c r="F4" s="40"/>
      <c r="G4" s="40"/>
      <c r="H4" s="40"/>
    </row>
    <row r="5" spans="2:26" ht="11.5" customHeight="1" x14ac:dyDescent="0.25">
      <c r="B5" s="267" t="s">
        <v>938</v>
      </c>
      <c r="C5" s="268"/>
      <c r="D5" s="268"/>
      <c r="E5" s="268"/>
      <c r="F5" s="268"/>
      <c r="G5" s="268"/>
      <c r="H5" s="268"/>
      <c r="I5" s="268"/>
      <c r="J5" s="268"/>
      <c r="K5" s="268"/>
      <c r="L5" s="268"/>
      <c r="M5" s="268"/>
      <c r="N5" s="268"/>
      <c r="O5" s="268"/>
      <c r="P5" s="268"/>
      <c r="Q5" s="268"/>
      <c r="R5" s="268"/>
      <c r="S5" s="268"/>
      <c r="T5" s="269"/>
      <c r="U5" s="182"/>
    </row>
    <row r="6" spans="2:26" x14ac:dyDescent="0.25">
      <c r="B6" s="270"/>
      <c r="C6" s="271"/>
      <c r="D6" s="271"/>
      <c r="E6" s="271"/>
      <c r="F6" s="271"/>
      <c r="G6" s="271"/>
      <c r="H6" s="271"/>
      <c r="I6" s="271"/>
      <c r="J6" s="271"/>
      <c r="K6" s="271"/>
      <c r="L6" s="271"/>
      <c r="M6" s="271"/>
      <c r="N6" s="271"/>
      <c r="O6" s="271"/>
      <c r="P6" s="271"/>
      <c r="Q6" s="271"/>
      <c r="R6" s="271"/>
      <c r="S6" s="271"/>
      <c r="T6" s="272"/>
      <c r="U6" s="182"/>
    </row>
    <row r="7" spans="2:26" x14ac:dyDescent="0.25">
      <c r="B7" s="270"/>
      <c r="C7" s="271"/>
      <c r="D7" s="271"/>
      <c r="E7" s="271"/>
      <c r="F7" s="271"/>
      <c r="G7" s="271"/>
      <c r="H7" s="271"/>
      <c r="I7" s="271"/>
      <c r="J7" s="271"/>
      <c r="K7" s="271"/>
      <c r="L7" s="271"/>
      <c r="M7" s="271"/>
      <c r="N7" s="271"/>
      <c r="O7" s="271"/>
      <c r="P7" s="271"/>
      <c r="Q7" s="271"/>
      <c r="R7" s="271"/>
      <c r="S7" s="271"/>
      <c r="T7" s="272"/>
      <c r="U7" s="182"/>
    </row>
    <row r="8" spans="2:26" x14ac:dyDescent="0.25">
      <c r="B8" s="270"/>
      <c r="C8" s="271"/>
      <c r="D8" s="271"/>
      <c r="E8" s="271"/>
      <c r="F8" s="271"/>
      <c r="G8" s="271"/>
      <c r="H8" s="271"/>
      <c r="I8" s="271"/>
      <c r="J8" s="271"/>
      <c r="K8" s="271"/>
      <c r="L8" s="271"/>
      <c r="M8" s="271"/>
      <c r="N8" s="271"/>
      <c r="O8" s="271"/>
      <c r="P8" s="271"/>
      <c r="Q8" s="271"/>
      <c r="R8" s="271"/>
      <c r="S8" s="271"/>
      <c r="T8" s="272"/>
      <c r="U8" s="182"/>
    </row>
    <row r="9" spans="2:26" x14ac:dyDescent="0.25">
      <c r="B9" s="270"/>
      <c r="C9" s="271"/>
      <c r="D9" s="271"/>
      <c r="E9" s="271"/>
      <c r="F9" s="271"/>
      <c r="G9" s="271"/>
      <c r="H9" s="271"/>
      <c r="I9" s="271"/>
      <c r="J9" s="271"/>
      <c r="K9" s="271"/>
      <c r="L9" s="271"/>
      <c r="M9" s="271"/>
      <c r="N9" s="271"/>
      <c r="O9" s="271"/>
      <c r="P9" s="271"/>
      <c r="Q9" s="271"/>
      <c r="R9" s="271"/>
      <c r="S9" s="271"/>
      <c r="T9" s="272"/>
      <c r="U9" s="182"/>
    </row>
    <row r="10" spans="2:26" x14ac:dyDescent="0.25">
      <c r="B10" s="270"/>
      <c r="C10" s="271"/>
      <c r="D10" s="271"/>
      <c r="E10" s="271"/>
      <c r="F10" s="271"/>
      <c r="G10" s="271"/>
      <c r="H10" s="271"/>
      <c r="I10" s="271"/>
      <c r="J10" s="271"/>
      <c r="K10" s="271"/>
      <c r="L10" s="271"/>
      <c r="M10" s="271"/>
      <c r="N10" s="271"/>
      <c r="O10" s="271"/>
      <c r="P10" s="271"/>
      <c r="Q10" s="271"/>
      <c r="R10" s="271"/>
      <c r="S10" s="271"/>
      <c r="T10" s="272"/>
      <c r="U10" s="182"/>
    </row>
    <row r="11" spans="2:26" x14ac:dyDescent="0.25">
      <c r="B11" s="270"/>
      <c r="C11" s="271"/>
      <c r="D11" s="271"/>
      <c r="E11" s="271"/>
      <c r="F11" s="271"/>
      <c r="G11" s="271"/>
      <c r="H11" s="271"/>
      <c r="I11" s="271"/>
      <c r="J11" s="271"/>
      <c r="K11" s="271"/>
      <c r="L11" s="271"/>
      <c r="M11" s="271"/>
      <c r="N11" s="271"/>
      <c r="O11" s="271"/>
      <c r="P11" s="271"/>
      <c r="Q11" s="271"/>
      <c r="R11" s="271"/>
      <c r="S11" s="271"/>
      <c r="T11" s="272"/>
      <c r="U11" s="182"/>
    </row>
    <row r="12" spans="2:26" x14ac:dyDescent="0.25">
      <c r="B12" s="273"/>
      <c r="C12" s="274"/>
      <c r="D12" s="274"/>
      <c r="E12" s="274"/>
      <c r="F12" s="274"/>
      <c r="G12" s="274"/>
      <c r="H12" s="274"/>
      <c r="I12" s="274"/>
      <c r="J12" s="274"/>
      <c r="K12" s="274"/>
      <c r="L12" s="274"/>
      <c r="M12" s="274"/>
      <c r="N12" s="274"/>
      <c r="O12" s="274"/>
      <c r="P12" s="274"/>
      <c r="Q12" s="274"/>
      <c r="R12" s="274"/>
      <c r="S12" s="274"/>
      <c r="T12" s="275"/>
      <c r="U12" s="182"/>
    </row>
    <row r="13" spans="2:26" x14ac:dyDescent="0.25">
      <c r="B13" s="182"/>
      <c r="C13" s="182"/>
      <c r="D13" s="182"/>
      <c r="E13" s="182"/>
      <c r="F13" s="182"/>
      <c r="G13" s="182"/>
      <c r="H13" s="182"/>
      <c r="I13" s="182"/>
      <c r="J13" s="182"/>
      <c r="K13" s="182"/>
      <c r="L13" s="182"/>
      <c r="M13" s="182"/>
      <c r="N13" s="182"/>
      <c r="O13" s="182"/>
      <c r="P13" s="182"/>
      <c r="Q13" s="182"/>
      <c r="R13" s="182"/>
      <c r="S13" s="182"/>
      <c r="T13" s="182"/>
      <c r="U13" s="182"/>
    </row>
    <row r="14" spans="2:26" ht="12.75" customHeight="1" x14ac:dyDescent="0.25"/>
    <row r="15" spans="2:26" ht="16.5" x14ac:dyDescent="0.35">
      <c r="B15" s="128" t="s">
        <v>877</v>
      </c>
      <c r="E15" s="40"/>
      <c r="F15" s="40"/>
      <c r="G15" s="40"/>
      <c r="H15" s="40"/>
      <c r="J15" s="128" t="s">
        <v>934</v>
      </c>
      <c r="L15" s="47"/>
      <c r="M15" s="47"/>
      <c r="N15" s="47"/>
      <c r="P15" s="128" t="s">
        <v>935</v>
      </c>
      <c r="R15" s="48"/>
      <c r="S15" s="48"/>
      <c r="T15" s="48"/>
      <c r="V15" s="128" t="s">
        <v>936</v>
      </c>
      <c r="X15" s="48"/>
      <c r="Y15" s="48"/>
      <c r="Z15" s="48"/>
    </row>
    <row r="16" spans="2:26" x14ac:dyDescent="0.25">
      <c r="B16" s="95"/>
      <c r="C16" s="88"/>
      <c r="D16" s="88"/>
      <c r="E16" s="88"/>
      <c r="F16" s="88"/>
      <c r="G16" s="88"/>
      <c r="H16" s="89"/>
      <c r="J16" s="95"/>
      <c r="K16" s="116" t="s">
        <v>2</v>
      </c>
      <c r="L16" s="116" t="s">
        <v>0</v>
      </c>
      <c r="M16" s="116" t="s">
        <v>1</v>
      </c>
      <c r="N16" s="213" t="s">
        <v>8</v>
      </c>
      <c r="P16" s="95"/>
      <c r="Q16" s="116" t="s">
        <v>2</v>
      </c>
      <c r="R16" s="116" t="s">
        <v>0</v>
      </c>
      <c r="S16" s="116" t="s">
        <v>1</v>
      </c>
      <c r="T16" s="213" t="s">
        <v>8</v>
      </c>
      <c r="V16" s="95"/>
      <c r="W16" s="116" t="s">
        <v>2</v>
      </c>
      <c r="X16" s="116" t="s">
        <v>0</v>
      </c>
      <c r="Y16" s="116" t="s">
        <v>1</v>
      </c>
      <c r="Z16" s="213" t="s">
        <v>8</v>
      </c>
    </row>
    <row r="17" spans="2:26" x14ac:dyDescent="0.25">
      <c r="B17" s="141" t="s">
        <v>878</v>
      </c>
      <c r="C17" s="151"/>
      <c r="D17" s="41"/>
      <c r="E17" s="41"/>
      <c r="F17" s="41"/>
      <c r="G17" s="52" cm="1">
        <f t="array" ref="G17">ROWS(_xlfn._xlws.FILTER('Lease data'!O7:O616,ISNUMBER(SEARCH("*CPI*",'Lease data'!O7:O616))=TRUE))</f>
        <v>10</v>
      </c>
      <c r="H17" s="91"/>
      <c r="J17" s="141" t="s">
        <v>48</v>
      </c>
      <c r="K17" s="41">
        <f>MEDIAN(_xlfn.ANCHORARRAY(K$25))</f>
        <v>0.03</v>
      </c>
      <c r="L17" s="41">
        <f>MEDIAN(_xlfn.ANCHORARRAY(L$25))</f>
        <v>0.03</v>
      </c>
      <c r="M17" s="41">
        <f>MEDIAN(_xlfn.ANCHORARRAY(M$25))</f>
        <v>0.03</v>
      </c>
      <c r="N17" s="218">
        <f>MEDIAN(_xlfn.ANCHORARRAY(N$25))</f>
        <v>0.03</v>
      </c>
      <c r="P17" s="141" t="s">
        <v>48</v>
      </c>
      <c r="Q17" s="37">
        <f>MEDIAN(_xlfn.ANCHORARRAY(Q$25))</f>
        <v>0.03</v>
      </c>
      <c r="R17" s="37">
        <f>MEDIAN(_xlfn.ANCHORARRAY(R$25))</f>
        <v>0.03</v>
      </c>
      <c r="S17" s="37">
        <f>MEDIAN(_xlfn.ANCHORARRAY(S$25))</f>
        <v>0.03</v>
      </c>
      <c r="T17" s="217">
        <f>MEDIAN(_xlfn.ANCHORARRAY(T$25))</f>
        <v>0.03</v>
      </c>
      <c r="V17" s="141" t="s">
        <v>48</v>
      </c>
      <c r="W17" s="37">
        <f>MEDIAN(_xlfn.ANCHORARRAY(W$25))</f>
        <v>0.03</v>
      </c>
      <c r="X17" s="37">
        <f>MEDIAN(_xlfn.ANCHORARRAY(X$25))</f>
        <v>0.03</v>
      </c>
      <c r="Y17" s="37">
        <f>MEDIAN(_xlfn.ANCHORARRAY(Y$25))</f>
        <v>0.03</v>
      </c>
      <c r="Z17" s="217">
        <f>MEDIAN(_xlfn.ANCHORARRAY(Z$25))</f>
        <v>0.04</v>
      </c>
    </row>
    <row r="18" spans="2:26" x14ac:dyDescent="0.25">
      <c r="B18" s="141" t="s">
        <v>879</v>
      </c>
      <c r="G18" s="152">
        <f>G17/'Fee schedule and report data'!J70</f>
        <v>1.6393442622950821E-2</v>
      </c>
      <c r="H18" s="91"/>
      <c r="J18" s="141" t="s">
        <v>50</v>
      </c>
      <c r="K18" s="41">
        <f>AVERAGE(_xlfn.ANCHORARRAY(K$25))</f>
        <v>2.7796610169491542E-2</v>
      </c>
      <c r="L18" s="41">
        <f>AVERAGE(_xlfn.ANCHORARRAY(L$25))</f>
        <v>3.1209523809523774E-2</v>
      </c>
      <c r="M18" s="41">
        <f>AVERAGE(_xlfn.ANCHORARRAY(M$25))</f>
        <v>3.3571428571428551E-2</v>
      </c>
      <c r="N18" s="218">
        <f>AVERAGE(_xlfn.ANCHORARRAY(N$25))</f>
        <v>3.3214285714285662E-2</v>
      </c>
      <c r="P18" s="141" t="s">
        <v>50</v>
      </c>
      <c r="Q18" s="37">
        <f>AVERAGE(_xlfn.ANCHORARRAY(Q$25))</f>
        <v>2.7303370786516876E-2</v>
      </c>
      <c r="R18" s="37">
        <f>AVERAGE(_xlfn.ANCHORARRAY(R$25))</f>
        <v>3.0979797979797944E-2</v>
      </c>
      <c r="S18" s="37">
        <f>AVERAGE(_xlfn.ANCHORARRAY(S$25))</f>
        <v>3.3790322580645162E-2</v>
      </c>
      <c r="T18" s="217">
        <f>AVERAGE(_xlfn.ANCHORARRAY(T$25))</f>
        <v>3.2974999999999949E-2</v>
      </c>
      <c r="V18" s="141" t="s">
        <v>50</v>
      </c>
      <c r="W18" s="37">
        <f>AVERAGE(_xlfn.ANCHORARRAY(W$25))</f>
        <v>3.2500000000000015E-2</v>
      </c>
      <c r="X18" s="37">
        <f>AVERAGE(_xlfn.ANCHORARRAY(X$25))</f>
        <v>3.4999999999999996E-2</v>
      </c>
      <c r="Y18" s="37">
        <f>AVERAGE(_xlfn.ANCHORARRAY(Y$25))</f>
        <v>3.2666666666666663E-2</v>
      </c>
      <c r="Z18" s="217">
        <f>AVERAGE(_xlfn.ANCHORARRAY(Z$25))</f>
        <v>3.7999999999999999E-2</v>
      </c>
    </row>
    <row r="19" spans="2:26" x14ac:dyDescent="0.25">
      <c r="B19" s="92"/>
      <c r="C19" s="93"/>
      <c r="D19" s="93"/>
      <c r="E19" s="93"/>
      <c r="F19" s="101"/>
      <c r="G19" s="101"/>
      <c r="H19" s="94"/>
      <c r="J19" s="141" t="s">
        <v>810</v>
      </c>
      <c r="K19" s="41">
        <f>_xlfn.STDEV.P(_xlfn.ANCHORARRAY(K$25))</f>
        <v>9.5700444732987298E-3</v>
      </c>
      <c r="L19" s="41">
        <f>_xlfn.STDEV.P(_xlfn.ANCHORARRAY(L$25))</f>
        <v>9.3479768507317151E-3</v>
      </c>
      <c r="M19" s="41">
        <f>_xlfn.STDEV.P(_xlfn.ANCHORARRAY(M$25))</f>
        <v>9.6650778128277975E-3</v>
      </c>
      <c r="N19" s="218">
        <f>_xlfn.STDEV.P(_xlfn.ANCHORARRAY(N$25))</f>
        <v>9.7937922862873835E-3</v>
      </c>
      <c r="P19" s="141" t="s">
        <v>810</v>
      </c>
      <c r="Q19" s="37">
        <f>_xlfn.STDEV.P(_xlfn.ANCHORARRAY(Q$25))</f>
        <v>9.6877131662022539E-3</v>
      </c>
      <c r="R19" s="37">
        <f>_xlfn.STDEV.P(_xlfn.ANCHORARRAY(R$25))</f>
        <v>9.3926468101703832E-3</v>
      </c>
      <c r="S19" s="37">
        <f>_xlfn.STDEV.P(_xlfn.ANCHORARRAY(S$25))</f>
        <v>9.7005771307760343E-3</v>
      </c>
      <c r="T19" s="217">
        <f>_xlfn.STDEV.P(_xlfn.ANCHORARRAY(T$25))</f>
        <v>9.654629718430615E-3</v>
      </c>
      <c r="V19" s="141" t="s">
        <v>810</v>
      </c>
      <c r="W19" s="37">
        <f>_xlfn.STDEV.P(_xlfn.ANCHORARRAY(W$25))</f>
        <v>6.7480155813182448E-3</v>
      </c>
      <c r="X19" s="37">
        <f>_xlfn.STDEV.P(_xlfn.ANCHORARRAY(X$25))</f>
        <v>7.6376261582597549E-3</v>
      </c>
      <c r="Y19" s="37">
        <f>_xlfn.STDEV.P(_xlfn.ANCHORARRAY(Y$25))</f>
        <v>9.4633797110522874E-3</v>
      </c>
      <c r="Z19" s="217">
        <f>_xlfn.STDEV.P(_xlfn.ANCHORARRAY(Z$25))</f>
        <v>1.1224972160321835E-2</v>
      </c>
    </row>
    <row r="20" spans="2:26" x14ac:dyDescent="0.25">
      <c r="J20" s="141" t="s">
        <v>813</v>
      </c>
      <c r="K20" s="36">
        <f>MODE(_xlfn.ANCHORARRAY(K$25))</f>
        <v>0.03</v>
      </c>
      <c r="L20" s="36">
        <f>MODE(_xlfn.ANCHORARRAY(L$25))</f>
        <v>0.03</v>
      </c>
      <c r="M20" s="36">
        <f>MODE(_xlfn.ANCHORARRAY(M$25))</f>
        <v>0.03</v>
      </c>
      <c r="N20" s="219">
        <f>MODE(_xlfn.ANCHORARRAY(N$25))</f>
        <v>0.03</v>
      </c>
      <c r="P20" s="141"/>
      <c r="T20" s="217"/>
      <c r="V20" s="141"/>
      <c r="Z20" s="217"/>
    </row>
    <row r="21" spans="2:26" x14ac:dyDescent="0.25">
      <c r="J21" s="92"/>
      <c r="K21" s="93"/>
      <c r="L21" s="101"/>
      <c r="M21" s="101"/>
      <c r="N21" s="115"/>
      <c r="P21" s="92"/>
      <c r="Q21" s="93"/>
      <c r="R21" s="101"/>
      <c r="S21" s="101"/>
      <c r="T21" s="115"/>
      <c r="U21" s="22"/>
      <c r="V21" s="92"/>
      <c r="W21" s="93"/>
      <c r="X21" s="101"/>
      <c r="Y21" s="101"/>
      <c r="Z21" s="115"/>
    </row>
    <row r="22" spans="2:26" x14ac:dyDescent="0.25">
      <c r="I22"/>
      <c r="J22"/>
      <c r="K22"/>
      <c r="L22"/>
      <c r="M22"/>
      <c r="N22"/>
      <c r="O22"/>
      <c r="P22"/>
      <c r="Q22"/>
      <c r="R22"/>
      <c r="S22"/>
    </row>
    <row r="23" spans="2:26" ht="13" x14ac:dyDescent="0.3">
      <c r="J23" s="128" t="s">
        <v>814</v>
      </c>
      <c r="K23" s="22"/>
      <c r="L23" s="22"/>
      <c r="M23" s="22"/>
      <c r="N23" s="22"/>
      <c r="P23" s="128" t="s">
        <v>815</v>
      </c>
      <c r="Q23" s="22"/>
      <c r="V23" s="128" t="s">
        <v>816</v>
      </c>
      <c r="W23" s="22"/>
    </row>
    <row r="24" spans="2:26" x14ac:dyDescent="0.25">
      <c r="B24"/>
      <c r="C24"/>
      <c r="D24"/>
      <c r="E24"/>
      <c r="F24"/>
      <c r="G24"/>
      <c r="H24"/>
      <c r="J24" s="95"/>
      <c r="K24" s="116" t="s">
        <v>2</v>
      </c>
      <c r="L24" s="116" t="s">
        <v>0</v>
      </c>
      <c r="M24" s="116" t="s">
        <v>1</v>
      </c>
      <c r="N24" s="213" t="s">
        <v>8</v>
      </c>
      <c r="P24" s="95"/>
      <c r="Q24" s="116" t="s">
        <v>2</v>
      </c>
      <c r="R24" s="116" t="s">
        <v>0</v>
      </c>
      <c r="S24" s="116" t="s">
        <v>1</v>
      </c>
      <c r="T24" s="213" t="s">
        <v>8</v>
      </c>
      <c r="V24" s="87"/>
      <c r="W24" s="116" t="s">
        <v>2</v>
      </c>
      <c r="X24" s="116" t="s">
        <v>0</v>
      </c>
      <c r="Y24" s="116" t="s">
        <v>1</v>
      </c>
      <c r="Z24" s="213" t="s">
        <v>8</v>
      </c>
    </row>
    <row r="25" spans="2:26" ht="12" customHeight="1" x14ac:dyDescent="0.25">
      <c r="B25"/>
      <c r="C25"/>
      <c r="D25"/>
      <c r="E25"/>
      <c r="F25"/>
      <c r="G25"/>
      <c r="H25"/>
      <c r="J25" s="144"/>
      <c r="K25" s="41" cm="1">
        <f t="array" ref="K25:K319">_xlfn._xlws.FILTER('Lease data'!$O$7:$O$616,('Lease data'!$J$7:$J$616="Y")*('Lease data'!$K$7:$K$616=K$24)*ISNUMBER('Lease data'!$O$7:$O$616),"empty")</f>
        <v>0.05</v>
      </c>
      <c r="L25" s="41" cm="1">
        <f t="array" ref="L25:L129">_xlfn._xlws.FILTER('Lease data'!$O$7:$O$616,('Lease data'!$J$7:$J$616="Y")*('Lease data'!$K$7:$K$616=L$24)*ISNUMBER('Lease data'!$O$7:$O$616),"empty")</f>
        <v>0.03</v>
      </c>
      <c r="M25" s="41" cm="1">
        <f t="array" ref="M25:M101">_xlfn._xlws.FILTER('Lease data'!$O$7:$O$616,('Lease data'!$J$7:$J$616="Y")*('Lease data'!$K$7:$K$616=M$24)*ISNUMBER('Lease data'!$O$7:$O$616),"empty")</f>
        <v>0.03</v>
      </c>
      <c r="N25" s="218" cm="1">
        <f t="array" ref="N25:N129">_xlfn._xlws.FILTER('Lease data'!$O$7:$O$616,('Lease data'!$J$7:$J$616="Y")*('Lease data'!$K$7:$K$616=N$24)*ISNUMBER('Lease data'!$O$7:$O$616),"empty")</f>
        <v>0.04</v>
      </c>
      <c r="P25" s="144"/>
      <c r="Q25" s="37" cm="1">
        <f t="array" ref="Q25:Q291">_xlfn._xlws.FILTER('Lease data'!$O$7:$O$616,('Lease data'!$I$7:$I$616=1)*('Lease data'!$K$7:$K$616=K$24)*ISNUMBER('Lease data'!$O$7:$O$616),"empty")</f>
        <v>0.05</v>
      </c>
      <c r="R25" s="37" cm="1">
        <f t="array" ref="R25:R123">_xlfn._xlws.FILTER('Lease data'!$O$7:$O$616,('Lease data'!$I$7:$I$616=1)*('Lease data'!$K$7:$K$616=L$24)*ISNUMBER('Lease data'!$O$7:$O$616),"empty")</f>
        <v>0.03</v>
      </c>
      <c r="S25" s="37" cm="1">
        <f t="array" ref="S25:S86">_xlfn._xlws.FILTER('Lease data'!$O$7:$O$616,('Lease data'!$I$7:$I$616=1)*('Lease data'!$K$7:$K$616=M$24)*ISNUMBER('Lease data'!$O$7:$O$616),"empty")</f>
        <v>0.03</v>
      </c>
      <c r="T25" s="217" cm="1">
        <f t="array" ref="T25:T124">_xlfn._xlws.FILTER('Lease data'!$O$7:$O$616,('Lease data'!$I$7:$I$616=1)*('Lease data'!$K$7:$K$616=N$24)*ISNUMBER('Lease data'!$O$7:$O$616),"empty")</f>
        <v>0.04</v>
      </c>
      <c r="V25" s="90"/>
      <c r="W25" s="37" cm="1">
        <f t="array" ref="W25:W52">_xlfn._xlws.FILTER('Lease data'!$O$7:$O$616,('Lease data'!$H$7:$H$616=1)*('Lease data'!$J$7:$J$616="Y")*('Lease data'!$K$7:$K$616=K$24)*ISNUMBER('Lease data'!$O$7:$O$616),"empty")</f>
        <v>0.03</v>
      </c>
      <c r="X25" s="37" cm="1">
        <f t="array" ref="X25:X30">_xlfn._xlws.FILTER('Lease data'!$O$7:$O$616,('Lease data'!$H$7:$H$616=1)*('Lease data'!$J$7:$J$616="Y")*('Lease data'!$K$7:$K$616=L$24)*ISNUMBER('Lease data'!$O$7:$O$616),"empty")</f>
        <v>0.03</v>
      </c>
      <c r="Y25" s="37" cm="1">
        <f t="array" ref="Y25:Y39">_xlfn._xlws.FILTER('Lease data'!$O$7:$O$616,('Lease data'!$H$7:$H$616=1)*('Lease data'!$J$7:$J$616="Y")*('Lease data'!$K$7:$K$616=M$24)*ISNUMBER('Lease data'!$O$7:$O$616),"empty")</f>
        <v>2.5000000000000001E-2</v>
      </c>
      <c r="Z25" s="217" cm="1">
        <f t="array" ref="Z25:Z29">_xlfn._xlws.FILTER('Lease data'!$O$7:$O$616,('Lease data'!$H$7:$H$616=1)*('Lease data'!$J$7:$J$616="Y")*('Lease data'!$K$7:$K$616=N$24)*ISNUMBER('Lease data'!$O$7:$O$616),"empty")</f>
        <v>2.5000000000000001E-2</v>
      </c>
    </row>
    <row r="26" spans="2:26" ht="12" customHeight="1" x14ac:dyDescent="0.25">
      <c r="B26"/>
      <c r="C26"/>
      <c r="D26"/>
      <c r="E26"/>
      <c r="F26"/>
      <c r="G26"/>
      <c r="H26"/>
      <c r="J26" s="144"/>
      <c r="K26" s="41">
        <v>0.03</v>
      </c>
      <c r="L26" s="41">
        <v>0.03</v>
      </c>
      <c r="M26" s="41">
        <v>2.5000000000000001E-2</v>
      </c>
      <c r="N26" s="218">
        <v>2.5000000000000001E-2</v>
      </c>
      <c r="P26" s="144"/>
      <c r="Q26" s="37">
        <v>0.03</v>
      </c>
      <c r="R26" s="37">
        <v>0.03</v>
      </c>
      <c r="S26" s="37">
        <v>2.5000000000000001E-2</v>
      </c>
      <c r="T26" s="217">
        <v>2.5000000000000001E-2</v>
      </c>
      <c r="V26" s="90"/>
      <c r="W26" s="37">
        <v>0.02</v>
      </c>
      <c r="X26" s="37">
        <v>0.03</v>
      </c>
      <c r="Y26" s="37">
        <v>2.5000000000000001E-2</v>
      </c>
      <c r="Z26" s="217">
        <v>0.05</v>
      </c>
    </row>
    <row r="27" spans="2:26" x14ac:dyDescent="0.25">
      <c r="B27"/>
      <c r="C27"/>
      <c r="D27"/>
      <c r="E27"/>
      <c r="F27"/>
      <c r="G27"/>
      <c r="H27"/>
      <c r="J27" s="144"/>
      <c r="K27" s="41">
        <v>0.03</v>
      </c>
      <c r="L27" s="41">
        <v>0.03</v>
      </c>
      <c r="M27" s="41">
        <v>0.05</v>
      </c>
      <c r="N27" s="218">
        <v>0.05</v>
      </c>
      <c r="P27" s="144"/>
      <c r="Q27" s="37">
        <v>0.03</v>
      </c>
      <c r="R27" s="37">
        <v>0.03</v>
      </c>
      <c r="S27" s="37">
        <v>0.05</v>
      </c>
      <c r="T27" s="217">
        <v>0.05</v>
      </c>
      <c r="V27" s="90"/>
      <c r="W27" s="37">
        <v>0.04</v>
      </c>
      <c r="X27" s="37">
        <v>0.03</v>
      </c>
      <c r="Y27" s="37">
        <v>2.5000000000000001E-2</v>
      </c>
      <c r="Z27" s="217">
        <v>2.5000000000000001E-2</v>
      </c>
    </row>
    <row r="28" spans="2:26" x14ac:dyDescent="0.25">
      <c r="B28"/>
      <c r="C28"/>
      <c r="D28"/>
      <c r="E28"/>
      <c r="F28"/>
      <c r="G28"/>
      <c r="H28"/>
      <c r="J28" s="144"/>
      <c r="K28" s="41">
        <v>0.03</v>
      </c>
      <c r="L28" s="41">
        <v>0.04</v>
      </c>
      <c r="M28" s="41">
        <v>0.03</v>
      </c>
      <c r="N28" s="218">
        <v>0.03</v>
      </c>
      <c r="P28" s="144"/>
      <c r="Q28" s="37">
        <v>0.03</v>
      </c>
      <c r="R28" s="37">
        <v>0.04</v>
      </c>
      <c r="S28" s="37">
        <v>0.03</v>
      </c>
      <c r="T28" s="217">
        <v>0.03</v>
      </c>
      <c r="V28" s="90"/>
      <c r="W28" s="37">
        <v>0.04</v>
      </c>
      <c r="X28" s="37">
        <v>0.03</v>
      </c>
      <c r="Y28" s="37">
        <v>2.5000000000000001E-2</v>
      </c>
      <c r="Z28" s="217">
        <v>0.04</v>
      </c>
    </row>
    <row r="29" spans="2:26" x14ac:dyDescent="0.25">
      <c r="B29"/>
      <c r="C29"/>
      <c r="D29"/>
      <c r="E29"/>
      <c r="F29"/>
      <c r="G29"/>
      <c r="H29"/>
      <c r="J29" s="144"/>
      <c r="K29" s="41">
        <v>0.03</v>
      </c>
      <c r="L29" s="41">
        <v>0.04</v>
      </c>
      <c r="M29" s="41">
        <v>2.5000000000000001E-2</v>
      </c>
      <c r="N29" s="218">
        <v>0.05</v>
      </c>
      <c r="P29" s="144"/>
      <c r="Q29" s="37">
        <v>0</v>
      </c>
      <c r="R29" s="37">
        <v>0.04</v>
      </c>
      <c r="S29" s="37">
        <v>0.03</v>
      </c>
      <c r="T29" s="217">
        <v>0.05</v>
      </c>
      <c r="V29" s="90"/>
      <c r="W29" s="37">
        <v>0.03</v>
      </c>
      <c r="X29" s="37">
        <v>0.05</v>
      </c>
      <c r="Y29" s="37">
        <v>2.5000000000000001E-2</v>
      </c>
      <c r="Z29" s="217">
        <v>0.05</v>
      </c>
    </row>
    <row r="30" spans="2:26" x14ac:dyDescent="0.25">
      <c r="B30"/>
      <c r="C30"/>
      <c r="D30"/>
      <c r="E30"/>
      <c r="F30"/>
      <c r="G30"/>
      <c r="H30"/>
      <c r="J30" s="144"/>
      <c r="K30" s="41">
        <v>0</v>
      </c>
      <c r="L30" s="41">
        <v>0.03</v>
      </c>
      <c r="M30" s="41">
        <v>0.03</v>
      </c>
      <c r="N30" s="218">
        <v>2.5000000000000001E-2</v>
      </c>
      <c r="P30" s="144"/>
      <c r="Q30" s="37">
        <v>0.02</v>
      </c>
      <c r="R30" s="37">
        <v>0.03</v>
      </c>
      <c r="S30" s="37">
        <v>0.03</v>
      </c>
      <c r="T30" s="217">
        <v>2.5000000000000001E-2</v>
      </c>
      <c r="V30" s="90"/>
      <c r="W30" s="37">
        <v>0.03</v>
      </c>
      <c r="X30" s="37">
        <v>0.04</v>
      </c>
      <c r="Y30" s="37">
        <v>0.03</v>
      </c>
      <c r="Z30" s="217"/>
    </row>
    <row r="31" spans="2:26" x14ac:dyDescent="0.25">
      <c r="B31"/>
      <c r="C31"/>
      <c r="D31"/>
      <c r="E31"/>
      <c r="F31"/>
      <c r="G31"/>
      <c r="H31"/>
      <c r="J31" s="144"/>
      <c r="K31" s="41">
        <v>0.02</v>
      </c>
      <c r="L31" s="41">
        <v>0.03</v>
      </c>
      <c r="M31" s="41">
        <v>0.03</v>
      </c>
      <c r="N31" s="218">
        <v>0.03</v>
      </c>
      <c r="P31" s="144"/>
      <c r="Q31" s="37">
        <v>0.03</v>
      </c>
      <c r="R31" s="37">
        <v>0.03</v>
      </c>
      <c r="S31" s="37">
        <v>0.03</v>
      </c>
      <c r="T31" s="217">
        <v>0.03</v>
      </c>
      <c r="V31" s="90"/>
      <c r="W31" s="37">
        <v>0.03</v>
      </c>
      <c r="X31" s="37"/>
      <c r="Y31" s="37">
        <v>0.03</v>
      </c>
      <c r="Z31" s="217"/>
    </row>
    <row r="32" spans="2:26" x14ac:dyDescent="0.25">
      <c r="B32"/>
      <c r="C32"/>
      <c r="D32"/>
      <c r="E32"/>
      <c r="F32"/>
      <c r="G32"/>
      <c r="H32"/>
      <c r="J32" s="144"/>
      <c r="K32" s="41">
        <v>0.03</v>
      </c>
      <c r="L32" s="41">
        <v>0.03</v>
      </c>
      <c r="M32" s="41">
        <v>0.03</v>
      </c>
      <c r="N32" s="218">
        <v>0.03</v>
      </c>
      <c r="P32" s="144"/>
      <c r="Q32" s="37">
        <v>2.5000000000000001E-2</v>
      </c>
      <c r="R32" s="37">
        <v>0.03</v>
      </c>
      <c r="S32" s="37">
        <v>0.05</v>
      </c>
      <c r="T32" s="217">
        <v>0.03</v>
      </c>
      <c r="V32" s="90"/>
      <c r="W32" s="37">
        <v>0.05</v>
      </c>
      <c r="X32" s="37"/>
      <c r="Y32" s="37">
        <v>0.03</v>
      </c>
      <c r="Z32" s="217"/>
    </row>
    <row r="33" spans="2:26" x14ac:dyDescent="0.25">
      <c r="B33"/>
      <c r="C33"/>
      <c r="D33"/>
      <c r="E33"/>
      <c r="F33"/>
      <c r="G33"/>
      <c r="H33"/>
      <c r="J33" s="144"/>
      <c r="K33" s="41">
        <v>2.5000000000000001E-2</v>
      </c>
      <c r="L33" s="41">
        <v>0.03</v>
      </c>
      <c r="M33" s="41">
        <v>0.05</v>
      </c>
      <c r="N33" s="218">
        <v>0.04</v>
      </c>
      <c r="P33" s="144"/>
      <c r="Q33" s="37">
        <v>0.03</v>
      </c>
      <c r="R33" s="37">
        <v>0.03</v>
      </c>
      <c r="S33" s="37">
        <v>0.03</v>
      </c>
      <c r="T33" s="217">
        <v>0.04</v>
      </c>
      <c r="V33" s="90"/>
      <c r="W33" s="37">
        <v>0.03</v>
      </c>
      <c r="X33" s="37"/>
      <c r="Y33" s="37">
        <v>0.05</v>
      </c>
      <c r="Z33" s="217"/>
    </row>
    <row r="34" spans="2:26" x14ac:dyDescent="0.25">
      <c r="B34"/>
      <c r="C34"/>
      <c r="D34"/>
      <c r="E34"/>
      <c r="F34"/>
      <c r="G34"/>
      <c r="H34"/>
      <c r="J34" s="144"/>
      <c r="K34" s="41">
        <v>0.03</v>
      </c>
      <c r="L34" s="41">
        <v>0.03</v>
      </c>
      <c r="M34" s="41">
        <v>0.03</v>
      </c>
      <c r="N34" s="218">
        <v>3.5000000000000003E-2</v>
      </c>
      <c r="P34" s="144"/>
      <c r="Q34" s="37">
        <v>0.03</v>
      </c>
      <c r="R34" s="37">
        <v>0.03</v>
      </c>
      <c r="S34" s="37">
        <v>0.03</v>
      </c>
      <c r="T34" s="217">
        <v>3.5000000000000003E-2</v>
      </c>
      <c r="V34" s="90"/>
      <c r="W34" s="37">
        <v>0.03</v>
      </c>
      <c r="X34" s="37"/>
      <c r="Y34" s="37">
        <v>0.03</v>
      </c>
      <c r="Z34" s="217"/>
    </row>
    <row r="35" spans="2:26" x14ac:dyDescent="0.25">
      <c r="B35"/>
      <c r="C35"/>
      <c r="D35"/>
      <c r="E35"/>
      <c r="F35"/>
      <c r="G35"/>
      <c r="H35"/>
      <c r="J35" s="144"/>
      <c r="K35" s="41">
        <v>0.03</v>
      </c>
      <c r="L35" s="41">
        <v>0.03</v>
      </c>
      <c r="M35" s="41">
        <v>0.03</v>
      </c>
      <c r="N35" s="218">
        <v>0.03</v>
      </c>
      <c r="P35" s="144"/>
      <c r="Q35" s="37">
        <v>0.03</v>
      </c>
      <c r="R35" s="37">
        <v>0.03</v>
      </c>
      <c r="S35" s="37">
        <v>2.5000000000000001E-2</v>
      </c>
      <c r="T35" s="217">
        <v>0.03</v>
      </c>
      <c r="V35" s="90"/>
      <c r="W35" s="37">
        <v>0.03</v>
      </c>
      <c r="X35" s="37"/>
      <c r="Y35" s="37">
        <v>0.05</v>
      </c>
      <c r="Z35" s="217"/>
    </row>
    <row r="36" spans="2:26" x14ac:dyDescent="0.25">
      <c r="B36"/>
      <c r="C36"/>
      <c r="D36"/>
      <c r="E36"/>
      <c r="F36"/>
      <c r="G36"/>
      <c r="H36"/>
      <c r="J36" s="144"/>
      <c r="K36" s="41">
        <v>0.03</v>
      </c>
      <c r="L36" s="41">
        <v>2.5000000000000001E-2</v>
      </c>
      <c r="M36" s="41">
        <v>2.5000000000000001E-2</v>
      </c>
      <c r="N36" s="218">
        <v>0.03</v>
      </c>
      <c r="P36" s="144"/>
      <c r="Q36" s="37">
        <v>0.03</v>
      </c>
      <c r="R36" s="37">
        <v>2.5000000000000001E-2</v>
      </c>
      <c r="S36" s="37">
        <v>0.04</v>
      </c>
      <c r="T36" s="217">
        <v>0.03</v>
      </c>
      <c r="V36" s="90"/>
      <c r="W36" s="37">
        <v>0.03</v>
      </c>
      <c r="X36" s="37"/>
      <c r="Y36" s="37">
        <v>0.05</v>
      </c>
      <c r="Z36" s="217"/>
    </row>
    <row r="37" spans="2:26" x14ac:dyDescent="0.25">
      <c r="B37"/>
      <c r="C37"/>
      <c r="D37"/>
      <c r="E37"/>
      <c r="F37"/>
      <c r="G37"/>
      <c r="H37"/>
      <c r="J37" s="144"/>
      <c r="K37" s="41">
        <v>0.03</v>
      </c>
      <c r="L37" s="41">
        <v>0.03</v>
      </c>
      <c r="M37" s="41">
        <v>0.04</v>
      </c>
      <c r="N37" s="218">
        <v>0.03</v>
      </c>
      <c r="P37" s="144"/>
      <c r="Q37" s="37">
        <v>0.03</v>
      </c>
      <c r="R37" s="37">
        <v>0.03</v>
      </c>
      <c r="S37" s="37">
        <v>0.03</v>
      </c>
      <c r="T37" s="217">
        <v>0.03</v>
      </c>
      <c r="V37" s="90"/>
      <c r="W37" s="37">
        <v>0.03</v>
      </c>
      <c r="X37" s="37"/>
      <c r="Y37" s="37">
        <v>0.04</v>
      </c>
      <c r="Z37" s="217"/>
    </row>
    <row r="38" spans="2:26" x14ac:dyDescent="0.25">
      <c r="B38"/>
      <c r="C38"/>
      <c r="D38"/>
      <c r="E38"/>
      <c r="F38"/>
      <c r="G38"/>
      <c r="H38"/>
      <c r="J38" s="144"/>
      <c r="K38" s="41">
        <v>0.03</v>
      </c>
      <c r="L38" s="41">
        <v>2.5000000000000001E-2</v>
      </c>
      <c r="M38" s="41">
        <v>0.03</v>
      </c>
      <c r="N38" s="218">
        <v>0.03</v>
      </c>
      <c r="P38" s="144"/>
      <c r="Q38" s="37">
        <v>0.02</v>
      </c>
      <c r="R38" s="37">
        <v>2.5000000000000001E-2</v>
      </c>
      <c r="S38" s="37">
        <v>0.03</v>
      </c>
      <c r="T38" s="217">
        <v>0.03</v>
      </c>
      <c r="V38" s="90"/>
      <c r="W38" s="37">
        <v>0.03</v>
      </c>
      <c r="X38" s="37"/>
      <c r="Y38" s="37">
        <v>0.03</v>
      </c>
      <c r="Z38" s="217"/>
    </row>
    <row r="39" spans="2:26" x14ac:dyDescent="0.25">
      <c r="B39"/>
      <c r="C39"/>
      <c r="D39"/>
      <c r="E39"/>
      <c r="F39"/>
      <c r="G39"/>
      <c r="H39"/>
      <c r="J39" s="144"/>
      <c r="K39" s="41">
        <v>0.02</v>
      </c>
      <c r="L39" s="41">
        <v>0.03</v>
      </c>
      <c r="M39" s="41">
        <v>0.03</v>
      </c>
      <c r="N39" s="218">
        <v>0.05</v>
      </c>
      <c r="P39" s="144"/>
      <c r="Q39" s="37">
        <v>0.02</v>
      </c>
      <c r="R39" s="37">
        <v>0.03</v>
      </c>
      <c r="S39" s="37">
        <v>0.03</v>
      </c>
      <c r="T39" s="217">
        <v>0.05</v>
      </c>
      <c r="V39" s="90"/>
      <c r="W39" s="37">
        <v>4.4999999999999998E-2</v>
      </c>
      <c r="X39" s="37"/>
      <c r="Y39" s="37">
        <v>2.5000000000000001E-2</v>
      </c>
      <c r="Z39" s="217"/>
    </row>
    <row r="40" spans="2:26" x14ac:dyDescent="0.25">
      <c r="B40"/>
      <c r="C40"/>
      <c r="D40"/>
      <c r="E40"/>
      <c r="F40"/>
      <c r="G40"/>
      <c r="H40"/>
      <c r="J40" s="144"/>
      <c r="K40" s="41">
        <v>0.02</v>
      </c>
      <c r="L40" s="41">
        <v>0.03</v>
      </c>
      <c r="M40" s="41">
        <v>0.03</v>
      </c>
      <c r="N40" s="218">
        <v>0.03</v>
      </c>
      <c r="P40" s="144"/>
      <c r="Q40" s="37">
        <v>0.02</v>
      </c>
      <c r="R40" s="37">
        <v>0.03</v>
      </c>
      <c r="S40" s="37">
        <v>0.03</v>
      </c>
      <c r="T40" s="217">
        <v>0.03</v>
      </c>
      <c r="V40" s="90"/>
      <c r="W40" s="37">
        <v>2.5000000000000001E-2</v>
      </c>
      <c r="X40" s="37"/>
      <c r="Y40" s="37"/>
      <c r="Z40" s="217"/>
    </row>
    <row r="41" spans="2:26" x14ac:dyDescent="0.25">
      <c r="B41"/>
      <c r="C41"/>
      <c r="D41"/>
      <c r="E41"/>
      <c r="F41"/>
      <c r="G41"/>
      <c r="H41"/>
      <c r="J41" s="144"/>
      <c r="K41" s="41">
        <v>0.02</v>
      </c>
      <c r="L41" s="41">
        <v>0</v>
      </c>
      <c r="M41" s="41">
        <v>0.03</v>
      </c>
      <c r="N41" s="218">
        <v>0.03</v>
      </c>
      <c r="P41" s="144"/>
      <c r="Q41" s="37">
        <v>2.5000000000000001E-2</v>
      </c>
      <c r="R41" s="37">
        <v>0</v>
      </c>
      <c r="S41" s="37">
        <v>0.03</v>
      </c>
      <c r="T41" s="217">
        <v>0.03</v>
      </c>
      <c r="V41" s="90"/>
      <c r="W41" s="37">
        <v>0.03</v>
      </c>
      <c r="X41" s="37"/>
      <c r="Y41" s="37"/>
      <c r="Z41" s="217"/>
    </row>
    <row r="42" spans="2:26" x14ac:dyDescent="0.25">
      <c r="B42"/>
      <c r="C42"/>
      <c r="D42"/>
      <c r="E42"/>
      <c r="F42"/>
      <c r="G42"/>
      <c r="H42"/>
      <c r="J42" s="144"/>
      <c r="K42" s="41">
        <v>2.5000000000000001E-2</v>
      </c>
      <c r="L42" s="41">
        <v>0.04</v>
      </c>
      <c r="M42" s="41">
        <v>0.03</v>
      </c>
      <c r="N42" s="218">
        <v>0.03</v>
      </c>
      <c r="P42" s="144"/>
      <c r="Q42" s="37">
        <v>0.02</v>
      </c>
      <c r="R42" s="37">
        <v>0.04</v>
      </c>
      <c r="S42" s="37">
        <v>0.05</v>
      </c>
      <c r="T42" s="217">
        <v>0.03</v>
      </c>
      <c r="V42" s="90"/>
      <c r="W42" s="37">
        <v>0.05</v>
      </c>
      <c r="X42" s="37"/>
      <c r="Y42" s="37"/>
      <c r="Z42" s="217"/>
    </row>
    <row r="43" spans="2:26" x14ac:dyDescent="0.25">
      <c r="J43" s="144"/>
      <c r="K43" s="41">
        <v>0.02</v>
      </c>
      <c r="L43" s="41">
        <v>0.03</v>
      </c>
      <c r="M43" s="41">
        <v>0.05</v>
      </c>
      <c r="N43" s="218">
        <v>0.03</v>
      </c>
      <c r="P43" s="144"/>
      <c r="Q43" s="37">
        <v>0.04</v>
      </c>
      <c r="R43" s="37">
        <v>0.03</v>
      </c>
      <c r="S43" s="37">
        <v>0.04</v>
      </c>
      <c r="T43" s="217">
        <v>0.03</v>
      </c>
      <c r="V43" s="90"/>
      <c r="W43" s="37">
        <v>0.03</v>
      </c>
      <c r="X43" s="37"/>
      <c r="Y43" s="37"/>
      <c r="Z43" s="217"/>
    </row>
    <row r="44" spans="2:26" x14ac:dyDescent="0.25">
      <c r="J44" s="144"/>
      <c r="K44" s="41">
        <v>0.04</v>
      </c>
      <c r="L44" s="41">
        <v>0.03</v>
      </c>
      <c r="M44" s="41">
        <v>0.04</v>
      </c>
      <c r="N44" s="218">
        <v>2.5000000000000001E-2</v>
      </c>
      <c r="P44" s="144"/>
      <c r="Q44" s="37">
        <v>0.03</v>
      </c>
      <c r="R44" s="37">
        <v>0.03</v>
      </c>
      <c r="S44" s="37">
        <v>2.5000000000000001E-2</v>
      </c>
      <c r="T44" s="217">
        <v>2.5000000000000001E-2</v>
      </c>
      <c r="V44" s="90"/>
      <c r="W44" s="37">
        <v>0.03</v>
      </c>
      <c r="X44" s="37"/>
      <c r="Y44" s="37"/>
      <c r="Z44" s="217"/>
    </row>
    <row r="45" spans="2:26" x14ac:dyDescent="0.25">
      <c r="J45" s="144"/>
      <c r="K45" s="41">
        <v>0.03</v>
      </c>
      <c r="L45" s="41">
        <v>0</v>
      </c>
      <c r="M45" s="41">
        <v>2.5000000000000001E-2</v>
      </c>
      <c r="N45" s="218">
        <v>0.03</v>
      </c>
      <c r="P45" s="144"/>
      <c r="Q45" s="37">
        <v>0.04</v>
      </c>
      <c r="R45" s="37">
        <v>0</v>
      </c>
      <c r="S45" s="37">
        <v>0.03</v>
      </c>
      <c r="T45" s="217">
        <v>0.03</v>
      </c>
      <c r="V45" s="90"/>
      <c r="W45" s="37">
        <v>0.03</v>
      </c>
      <c r="X45" s="37"/>
      <c r="Y45" s="37"/>
      <c r="Z45" s="217"/>
    </row>
    <row r="46" spans="2:26" x14ac:dyDescent="0.25">
      <c r="J46" s="144"/>
      <c r="K46" s="41">
        <v>0.04</v>
      </c>
      <c r="L46" s="41">
        <v>0</v>
      </c>
      <c r="M46" s="41">
        <v>0.03</v>
      </c>
      <c r="N46" s="218">
        <v>0.05</v>
      </c>
      <c r="P46" s="144"/>
      <c r="Q46" s="37">
        <v>0.02</v>
      </c>
      <c r="R46" s="37">
        <v>0</v>
      </c>
      <c r="S46" s="37">
        <v>0.05</v>
      </c>
      <c r="T46" s="217">
        <v>0.05</v>
      </c>
      <c r="V46" s="90"/>
      <c r="W46" s="37">
        <v>0.03</v>
      </c>
      <c r="X46" s="37"/>
      <c r="Y46" s="37"/>
      <c r="Z46" s="217"/>
    </row>
    <row r="47" spans="2:26" x14ac:dyDescent="0.25">
      <c r="J47" s="144"/>
      <c r="K47" s="41">
        <v>0.02</v>
      </c>
      <c r="L47" s="41">
        <v>0.03</v>
      </c>
      <c r="M47" s="41">
        <v>0.05</v>
      </c>
      <c r="N47" s="218">
        <v>0.03</v>
      </c>
      <c r="P47" s="144"/>
      <c r="Q47" s="37">
        <v>2.5000000000000001E-2</v>
      </c>
      <c r="R47" s="37">
        <v>0.03</v>
      </c>
      <c r="S47" s="37">
        <v>2.5000000000000001E-2</v>
      </c>
      <c r="T47" s="217">
        <v>0.03</v>
      </c>
      <c r="V47" s="90"/>
      <c r="W47" s="37">
        <v>0.04</v>
      </c>
      <c r="X47" s="37"/>
      <c r="Y47" s="37"/>
      <c r="Z47" s="217"/>
    </row>
    <row r="48" spans="2:26" x14ac:dyDescent="0.25">
      <c r="J48" s="144"/>
      <c r="K48" s="41">
        <v>2.5000000000000001E-2</v>
      </c>
      <c r="L48" s="41">
        <v>0.05</v>
      </c>
      <c r="M48" s="41">
        <v>2.5000000000000001E-2</v>
      </c>
      <c r="N48" s="218">
        <v>0.03</v>
      </c>
      <c r="P48" s="144"/>
      <c r="Q48" s="37">
        <v>0.05</v>
      </c>
      <c r="R48" s="37">
        <v>0.05</v>
      </c>
      <c r="S48" s="37">
        <v>2.5000000000000001E-2</v>
      </c>
      <c r="T48" s="217">
        <v>0.03</v>
      </c>
      <c r="V48" s="90"/>
      <c r="W48" s="37">
        <v>0.03</v>
      </c>
      <c r="X48" s="37"/>
      <c r="Y48" s="37"/>
      <c r="Z48" s="217"/>
    </row>
    <row r="49" spans="10:26" x14ac:dyDescent="0.25">
      <c r="J49" s="144"/>
      <c r="K49" s="41">
        <v>0.05</v>
      </c>
      <c r="L49" s="41">
        <v>0.03</v>
      </c>
      <c r="M49" s="41">
        <v>2.5000000000000001E-2</v>
      </c>
      <c r="N49" s="218">
        <v>0.05</v>
      </c>
      <c r="P49" s="144"/>
      <c r="Q49" s="37">
        <v>0.03</v>
      </c>
      <c r="R49" s="37">
        <v>0.03</v>
      </c>
      <c r="S49" s="37">
        <v>2.5000000000000001E-2</v>
      </c>
      <c r="T49" s="217">
        <v>0.05</v>
      </c>
      <c r="V49" s="90"/>
      <c r="W49" s="37">
        <v>0.03</v>
      </c>
      <c r="X49" s="37"/>
      <c r="Y49" s="37"/>
      <c r="Z49" s="217"/>
    </row>
    <row r="50" spans="10:26" x14ac:dyDescent="0.25">
      <c r="J50" s="144"/>
      <c r="K50" s="41">
        <v>0.03</v>
      </c>
      <c r="L50" s="41">
        <v>0.03</v>
      </c>
      <c r="M50" s="41">
        <v>2.5000000000000001E-2</v>
      </c>
      <c r="N50" s="218">
        <v>0.03</v>
      </c>
      <c r="P50" s="144"/>
      <c r="Q50" s="37">
        <v>0.05</v>
      </c>
      <c r="R50" s="37">
        <v>0.03</v>
      </c>
      <c r="S50" s="37">
        <v>0.03</v>
      </c>
      <c r="T50" s="217">
        <v>0.03</v>
      </c>
      <c r="V50" s="90"/>
      <c r="W50" s="37">
        <v>0.03</v>
      </c>
      <c r="X50" s="37"/>
      <c r="Y50" s="37"/>
      <c r="Z50" s="217"/>
    </row>
    <row r="51" spans="10:26" x14ac:dyDescent="0.25">
      <c r="J51" s="144"/>
      <c r="K51" s="41">
        <v>0.05</v>
      </c>
      <c r="L51" s="41">
        <v>0.03</v>
      </c>
      <c r="M51" s="41">
        <v>0.03</v>
      </c>
      <c r="N51" s="218">
        <v>0.03</v>
      </c>
      <c r="P51" s="144"/>
      <c r="Q51" s="37">
        <v>0.03</v>
      </c>
      <c r="R51" s="37">
        <v>0.03</v>
      </c>
      <c r="S51" s="37">
        <v>0.03</v>
      </c>
      <c r="T51" s="217">
        <v>0.03</v>
      </c>
      <c r="V51" s="90"/>
      <c r="W51" s="37">
        <v>0.03</v>
      </c>
      <c r="X51" s="37"/>
      <c r="Y51" s="37"/>
      <c r="Z51" s="217"/>
    </row>
    <row r="52" spans="10:26" x14ac:dyDescent="0.25">
      <c r="J52" s="144"/>
      <c r="K52" s="41">
        <v>0.03</v>
      </c>
      <c r="L52" s="41">
        <v>0.03</v>
      </c>
      <c r="M52" s="41">
        <v>0.03</v>
      </c>
      <c r="N52" s="218">
        <v>0.03</v>
      </c>
      <c r="P52" s="144"/>
      <c r="Q52" s="37">
        <v>0.05</v>
      </c>
      <c r="R52" s="37">
        <v>0.03</v>
      </c>
      <c r="S52" s="37">
        <v>0.05</v>
      </c>
      <c r="T52" s="217">
        <v>0.03</v>
      </c>
      <c r="V52" s="90"/>
      <c r="W52" s="37">
        <v>0.03</v>
      </c>
      <c r="X52" s="37"/>
      <c r="Y52" s="37"/>
      <c r="Z52" s="217"/>
    </row>
    <row r="53" spans="10:26" x14ac:dyDescent="0.25">
      <c r="J53" s="144"/>
      <c r="K53" s="41">
        <v>0.05</v>
      </c>
      <c r="L53" s="41">
        <v>0</v>
      </c>
      <c r="M53" s="41">
        <v>0.05</v>
      </c>
      <c r="N53" s="218">
        <v>0.04</v>
      </c>
      <c r="P53" s="144"/>
      <c r="Q53" s="37">
        <v>0.03</v>
      </c>
      <c r="R53" s="37">
        <v>0</v>
      </c>
      <c r="S53" s="37">
        <v>0.05</v>
      </c>
      <c r="T53" s="217">
        <v>0.04</v>
      </c>
      <c r="V53" s="90"/>
      <c r="W53" s="37"/>
      <c r="X53" s="37"/>
      <c r="Y53" s="37"/>
      <c r="Z53" s="217"/>
    </row>
    <row r="54" spans="10:26" x14ac:dyDescent="0.25">
      <c r="J54" s="144"/>
      <c r="K54" s="41">
        <v>0.03</v>
      </c>
      <c r="L54" s="41">
        <v>0.03</v>
      </c>
      <c r="M54" s="41">
        <v>0.05</v>
      </c>
      <c r="N54" s="218">
        <v>0.05</v>
      </c>
      <c r="P54" s="144"/>
      <c r="Q54" s="37">
        <v>2.5000000000000001E-2</v>
      </c>
      <c r="R54" s="37">
        <v>0.03</v>
      </c>
      <c r="S54" s="37">
        <v>0.05</v>
      </c>
      <c r="T54" s="217">
        <v>0.05</v>
      </c>
      <c r="V54" s="90"/>
      <c r="W54" s="37"/>
      <c r="X54" s="37"/>
      <c r="Y54" s="37"/>
      <c r="Z54" s="217"/>
    </row>
    <row r="55" spans="10:26" x14ac:dyDescent="0.25">
      <c r="J55" s="144"/>
      <c r="K55" s="41">
        <v>2.5000000000000001E-2</v>
      </c>
      <c r="L55" s="41">
        <v>0.03</v>
      </c>
      <c r="M55" s="41">
        <v>0.05</v>
      </c>
      <c r="N55" s="218">
        <v>0.03</v>
      </c>
      <c r="P55" s="144"/>
      <c r="Q55" s="37">
        <v>0.03</v>
      </c>
      <c r="R55" s="37">
        <v>0.03</v>
      </c>
      <c r="S55" s="37">
        <v>0.03</v>
      </c>
      <c r="T55" s="217">
        <v>0.03</v>
      </c>
      <c r="V55" s="90"/>
      <c r="W55" s="37"/>
      <c r="X55" s="37"/>
      <c r="Y55" s="37"/>
      <c r="Z55" s="217"/>
    </row>
    <row r="56" spans="10:26" x14ac:dyDescent="0.25">
      <c r="J56" s="144"/>
      <c r="K56" s="41">
        <v>0.03</v>
      </c>
      <c r="L56" s="41">
        <v>2.5000000000000001E-2</v>
      </c>
      <c r="M56" s="41">
        <v>0.03</v>
      </c>
      <c r="N56" s="218">
        <v>2.5000000000000001E-2</v>
      </c>
      <c r="P56" s="144"/>
      <c r="Q56" s="37">
        <v>0.05</v>
      </c>
      <c r="R56" s="37">
        <v>2.5000000000000001E-2</v>
      </c>
      <c r="S56" s="37">
        <v>0.03</v>
      </c>
      <c r="T56" s="217">
        <v>2.5000000000000001E-2</v>
      </c>
      <c r="V56" s="90"/>
      <c r="W56" s="37"/>
      <c r="X56" s="37"/>
      <c r="Y56" s="37"/>
      <c r="Z56" s="217"/>
    </row>
    <row r="57" spans="10:26" x14ac:dyDescent="0.25">
      <c r="J57" s="144"/>
      <c r="K57" s="41">
        <v>0.05</v>
      </c>
      <c r="L57" s="41">
        <v>0.03</v>
      </c>
      <c r="M57" s="41">
        <v>0.03</v>
      </c>
      <c r="N57" s="218">
        <v>0.03</v>
      </c>
      <c r="P57" s="144"/>
      <c r="Q57" s="37">
        <v>0.02</v>
      </c>
      <c r="R57" s="37">
        <v>0.03</v>
      </c>
      <c r="S57" s="37">
        <v>2.5000000000000001E-2</v>
      </c>
      <c r="T57" s="217">
        <v>0.03</v>
      </c>
      <c r="V57" s="90"/>
      <c r="W57" s="37"/>
      <c r="X57" s="37"/>
      <c r="Y57" s="37"/>
      <c r="Z57" s="217"/>
    </row>
    <row r="58" spans="10:26" x14ac:dyDescent="0.25">
      <c r="J58" s="144"/>
      <c r="K58" s="41">
        <v>0.02</v>
      </c>
      <c r="L58" s="41">
        <v>0.03</v>
      </c>
      <c r="M58" s="41">
        <v>2.5000000000000001E-2</v>
      </c>
      <c r="N58" s="218">
        <v>0.05</v>
      </c>
      <c r="P58" s="144"/>
      <c r="Q58" s="37">
        <v>2.5000000000000001E-2</v>
      </c>
      <c r="R58" s="37">
        <v>0.03</v>
      </c>
      <c r="S58" s="37">
        <v>0.03</v>
      </c>
      <c r="T58" s="217">
        <v>0.05</v>
      </c>
      <c r="V58" s="90"/>
      <c r="W58" s="37"/>
      <c r="X58" s="37"/>
      <c r="Y58" s="37"/>
      <c r="Z58" s="217"/>
    </row>
    <row r="59" spans="10:26" x14ac:dyDescent="0.25">
      <c r="J59" s="144"/>
      <c r="K59" s="41">
        <v>2.5000000000000001E-2</v>
      </c>
      <c r="L59" s="41">
        <v>0.03</v>
      </c>
      <c r="M59" s="41">
        <v>0.03</v>
      </c>
      <c r="N59" s="218">
        <v>0.03</v>
      </c>
      <c r="P59" s="144"/>
      <c r="Q59" s="37">
        <v>0.03</v>
      </c>
      <c r="R59" s="37">
        <v>0.03</v>
      </c>
      <c r="S59" s="37">
        <v>0.03</v>
      </c>
      <c r="T59" s="217">
        <v>0.03</v>
      </c>
      <c r="V59" s="90"/>
      <c r="W59" s="37"/>
      <c r="X59" s="37"/>
      <c r="Y59" s="37"/>
      <c r="Z59" s="217"/>
    </row>
    <row r="60" spans="10:26" x14ac:dyDescent="0.25">
      <c r="J60" s="144"/>
      <c r="K60" s="41">
        <v>0.03</v>
      </c>
      <c r="L60" s="41">
        <v>0.05</v>
      </c>
      <c r="M60" s="41">
        <v>2.5000000000000001E-2</v>
      </c>
      <c r="N60" s="218">
        <v>0.03</v>
      </c>
      <c r="P60" s="144"/>
      <c r="Q60" s="37">
        <v>0.04</v>
      </c>
      <c r="R60" s="37">
        <v>0.05</v>
      </c>
      <c r="S60" s="37">
        <v>0</v>
      </c>
      <c r="T60" s="217">
        <v>0.03</v>
      </c>
      <c r="V60" s="90"/>
      <c r="W60" s="37"/>
      <c r="X60" s="37"/>
      <c r="Y60" s="37"/>
      <c r="Z60" s="217"/>
    </row>
    <row r="61" spans="10:26" x14ac:dyDescent="0.25">
      <c r="J61" s="144"/>
      <c r="K61" s="41">
        <v>0.04</v>
      </c>
      <c r="L61" s="41">
        <v>0.03</v>
      </c>
      <c r="M61" s="41">
        <v>0.03</v>
      </c>
      <c r="N61" s="218">
        <v>0.05</v>
      </c>
      <c r="P61" s="144"/>
      <c r="Q61" s="37">
        <v>0.03</v>
      </c>
      <c r="R61" s="37">
        <v>0.03</v>
      </c>
      <c r="S61" s="37">
        <v>0.04</v>
      </c>
      <c r="T61" s="217">
        <v>0.05</v>
      </c>
      <c r="V61" s="90"/>
      <c r="W61" s="37"/>
      <c r="X61" s="37"/>
      <c r="Y61" s="37"/>
      <c r="Z61" s="217"/>
    </row>
    <row r="62" spans="10:26" x14ac:dyDescent="0.25">
      <c r="J62" s="144"/>
      <c r="K62" s="41">
        <v>0.03</v>
      </c>
      <c r="L62" s="41">
        <v>0.03</v>
      </c>
      <c r="M62" s="41">
        <v>0</v>
      </c>
      <c r="N62" s="218">
        <v>0.04</v>
      </c>
      <c r="P62" s="144"/>
      <c r="Q62" s="37">
        <v>0.03</v>
      </c>
      <c r="R62" s="37">
        <v>0.03</v>
      </c>
      <c r="S62" s="37">
        <v>0.04</v>
      </c>
      <c r="T62" s="217">
        <v>0.04</v>
      </c>
      <c r="V62" s="90"/>
      <c r="W62" s="37"/>
      <c r="X62" s="37"/>
      <c r="Y62" s="37"/>
      <c r="Z62" s="217"/>
    </row>
    <row r="63" spans="10:26" x14ac:dyDescent="0.25">
      <c r="J63" s="144"/>
      <c r="K63" s="41">
        <v>0.03</v>
      </c>
      <c r="L63" s="41">
        <v>0.03</v>
      </c>
      <c r="M63" s="41">
        <v>0.04</v>
      </c>
      <c r="N63" s="218">
        <v>0.04</v>
      </c>
      <c r="P63" s="144"/>
      <c r="Q63" s="37">
        <v>0.05</v>
      </c>
      <c r="R63" s="37">
        <v>0.04</v>
      </c>
      <c r="S63" s="37">
        <v>0.03</v>
      </c>
      <c r="T63" s="217">
        <v>0.04</v>
      </c>
      <c r="V63" s="90"/>
      <c r="W63" s="37"/>
      <c r="X63" s="37"/>
      <c r="Y63" s="37"/>
      <c r="Z63" s="217"/>
    </row>
    <row r="64" spans="10:26" x14ac:dyDescent="0.25">
      <c r="J64" s="144"/>
      <c r="K64" s="41">
        <v>0.05</v>
      </c>
      <c r="L64" s="41">
        <v>0.04</v>
      </c>
      <c r="M64" s="41">
        <v>0.04</v>
      </c>
      <c r="N64" s="218">
        <v>2.5000000000000001E-2</v>
      </c>
      <c r="P64" s="144"/>
      <c r="Q64" s="37">
        <v>0.03</v>
      </c>
      <c r="R64" s="37">
        <v>0.03</v>
      </c>
      <c r="S64" s="37">
        <v>2.5000000000000001E-2</v>
      </c>
      <c r="T64" s="217">
        <v>2.5000000000000001E-2</v>
      </c>
      <c r="V64" s="90"/>
      <c r="W64" s="37"/>
      <c r="X64" s="37"/>
      <c r="Y64" s="37"/>
      <c r="Z64" s="217"/>
    </row>
    <row r="65" spans="10:26" x14ac:dyDescent="0.25">
      <c r="J65" s="144"/>
      <c r="K65" s="41">
        <v>0.03</v>
      </c>
      <c r="L65" s="41">
        <v>0.03</v>
      </c>
      <c r="M65" s="41">
        <v>2.5000000000000001E-2</v>
      </c>
      <c r="N65" s="218">
        <v>0.03</v>
      </c>
      <c r="P65" s="144"/>
      <c r="Q65" s="37">
        <v>2.5000000000000001E-2</v>
      </c>
      <c r="R65" s="37">
        <v>0.02</v>
      </c>
      <c r="S65" s="37">
        <v>0.02</v>
      </c>
      <c r="T65" s="217">
        <v>0.03</v>
      </c>
      <c r="V65" s="90"/>
      <c r="W65" s="37"/>
      <c r="X65" s="37"/>
      <c r="Y65" s="37"/>
      <c r="Z65" s="217"/>
    </row>
    <row r="66" spans="10:26" x14ac:dyDescent="0.25">
      <c r="J66" s="144"/>
      <c r="K66" s="41">
        <v>2.5000000000000001E-2</v>
      </c>
      <c r="L66" s="41">
        <v>0.03</v>
      </c>
      <c r="M66" s="41">
        <v>2.5000000000000001E-2</v>
      </c>
      <c r="N66" s="218">
        <v>0.02</v>
      </c>
      <c r="P66" s="144"/>
      <c r="Q66" s="37">
        <v>0.03</v>
      </c>
      <c r="R66" s="37">
        <v>0.03</v>
      </c>
      <c r="S66" s="37">
        <v>0.03</v>
      </c>
      <c r="T66" s="217">
        <v>0.02</v>
      </c>
      <c r="V66" s="90"/>
      <c r="W66" s="37"/>
      <c r="X66" s="37"/>
      <c r="Y66" s="37"/>
      <c r="Z66" s="217"/>
    </row>
    <row r="67" spans="10:26" x14ac:dyDescent="0.25">
      <c r="J67" s="144"/>
      <c r="K67" s="41">
        <v>0.03</v>
      </c>
      <c r="L67" s="41">
        <v>0.02</v>
      </c>
      <c r="M67" s="41">
        <v>0.03</v>
      </c>
      <c r="N67" s="218">
        <v>0.03</v>
      </c>
      <c r="P67" s="144"/>
      <c r="Q67" s="37">
        <v>2.5000000000000001E-2</v>
      </c>
      <c r="R67" s="37">
        <v>2.5000000000000001E-2</v>
      </c>
      <c r="S67" s="37">
        <v>0.03</v>
      </c>
      <c r="T67" s="217">
        <v>0.03</v>
      </c>
      <c r="V67" s="90"/>
      <c r="W67" s="37"/>
      <c r="X67" s="37"/>
      <c r="Y67" s="37"/>
      <c r="Z67" s="217"/>
    </row>
    <row r="68" spans="10:26" x14ac:dyDescent="0.25">
      <c r="J68" s="144"/>
      <c r="K68" s="41">
        <v>2.5000000000000001E-2</v>
      </c>
      <c r="L68" s="41">
        <v>0.03</v>
      </c>
      <c r="M68" s="41">
        <v>2.5000000000000001E-2</v>
      </c>
      <c r="N68" s="218">
        <v>3.5000000000000003E-2</v>
      </c>
      <c r="P68" s="144"/>
      <c r="Q68" s="37">
        <v>0.05</v>
      </c>
      <c r="R68" s="37">
        <v>0.03</v>
      </c>
      <c r="S68" s="37">
        <v>0.04</v>
      </c>
      <c r="T68" s="217">
        <v>3.5000000000000003E-2</v>
      </c>
      <c r="V68" s="90"/>
      <c r="W68" s="37"/>
      <c r="X68" s="37"/>
      <c r="Y68" s="37"/>
      <c r="Z68" s="217"/>
    </row>
    <row r="69" spans="10:26" x14ac:dyDescent="0.25">
      <c r="J69" s="144"/>
      <c r="K69" s="41">
        <v>0.05</v>
      </c>
      <c r="L69" s="41">
        <v>2.5000000000000001E-2</v>
      </c>
      <c r="M69" s="41">
        <v>0.02</v>
      </c>
      <c r="N69" s="218">
        <v>2.5000000000000001E-2</v>
      </c>
      <c r="P69" s="144"/>
      <c r="Q69" s="37">
        <v>0.02</v>
      </c>
      <c r="R69" s="37">
        <v>2.5000000000000001E-2</v>
      </c>
      <c r="S69" s="37">
        <v>0.03</v>
      </c>
      <c r="T69" s="217">
        <v>2.5000000000000001E-2</v>
      </c>
      <c r="V69" s="90"/>
      <c r="W69" s="37"/>
      <c r="X69" s="37"/>
      <c r="Y69" s="37"/>
      <c r="Z69" s="217"/>
    </row>
    <row r="70" spans="10:26" x14ac:dyDescent="0.25">
      <c r="J70" s="144"/>
      <c r="K70" s="41">
        <v>0.02</v>
      </c>
      <c r="L70" s="41">
        <v>0.03</v>
      </c>
      <c r="M70" s="41">
        <v>2.5000000000000001E-2</v>
      </c>
      <c r="N70" s="218">
        <v>2.5000000000000001E-2</v>
      </c>
      <c r="P70" s="144"/>
      <c r="Q70" s="37">
        <v>0.03</v>
      </c>
      <c r="R70" s="37">
        <v>0.04</v>
      </c>
      <c r="S70" s="37">
        <v>0.03</v>
      </c>
      <c r="T70" s="217">
        <v>2.5000000000000001E-2</v>
      </c>
      <c r="V70" s="90"/>
      <c r="W70" s="37"/>
      <c r="X70" s="37"/>
      <c r="Y70" s="37"/>
      <c r="Z70" s="217"/>
    </row>
    <row r="71" spans="10:26" x14ac:dyDescent="0.25">
      <c r="J71" s="144"/>
      <c r="K71" s="41">
        <v>0.03</v>
      </c>
      <c r="L71" s="41">
        <v>2.5000000000000001E-2</v>
      </c>
      <c r="M71" s="41">
        <v>0.03</v>
      </c>
      <c r="N71" s="218">
        <v>2.5000000000000001E-2</v>
      </c>
      <c r="P71" s="144"/>
      <c r="Q71" s="37">
        <v>0.03</v>
      </c>
      <c r="R71" s="37">
        <v>0.03</v>
      </c>
      <c r="S71" s="37">
        <v>0.03</v>
      </c>
      <c r="T71" s="217">
        <v>2.5000000000000001E-2</v>
      </c>
      <c r="V71" s="90"/>
      <c r="W71" s="37"/>
      <c r="X71" s="37"/>
      <c r="Y71" s="37"/>
      <c r="Z71" s="217"/>
    </row>
    <row r="72" spans="10:26" x14ac:dyDescent="0.25">
      <c r="J72" s="144"/>
      <c r="K72" s="41">
        <v>0.03</v>
      </c>
      <c r="L72" s="41">
        <v>0.04</v>
      </c>
      <c r="M72" s="41">
        <v>0.03</v>
      </c>
      <c r="N72" s="218">
        <v>0.03</v>
      </c>
      <c r="P72" s="144"/>
      <c r="Q72" s="37">
        <v>0.04</v>
      </c>
      <c r="R72" s="37">
        <v>0.05</v>
      </c>
      <c r="S72" s="37">
        <v>0.05</v>
      </c>
      <c r="T72" s="217">
        <v>0.03</v>
      </c>
      <c r="V72" s="90"/>
      <c r="W72" s="37"/>
      <c r="X72" s="37"/>
      <c r="Y72" s="37"/>
      <c r="Z72" s="217"/>
    </row>
    <row r="73" spans="10:26" x14ac:dyDescent="0.25">
      <c r="J73" s="144"/>
      <c r="K73" s="41">
        <v>0.04</v>
      </c>
      <c r="L73" s="41">
        <v>0.03</v>
      </c>
      <c r="M73" s="41">
        <v>0.03</v>
      </c>
      <c r="N73" s="218">
        <v>2.5000000000000001E-2</v>
      </c>
      <c r="P73" s="144"/>
      <c r="Q73" s="37">
        <v>2.5000000000000001E-2</v>
      </c>
      <c r="R73" s="37">
        <v>0.03</v>
      </c>
      <c r="S73" s="37">
        <v>0.04</v>
      </c>
      <c r="T73" s="217">
        <v>0.05</v>
      </c>
      <c r="V73" s="90"/>
      <c r="W73" s="37"/>
      <c r="X73" s="37"/>
      <c r="Y73" s="37"/>
      <c r="Z73" s="217"/>
    </row>
    <row r="74" spans="10:26" x14ac:dyDescent="0.25">
      <c r="J74" s="144"/>
      <c r="K74" s="41">
        <v>2.5000000000000001E-2</v>
      </c>
      <c r="L74" s="41">
        <v>0.05</v>
      </c>
      <c r="M74" s="41">
        <v>0.04</v>
      </c>
      <c r="N74" s="218">
        <v>0.05</v>
      </c>
      <c r="P74" s="144"/>
      <c r="Q74" s="37">
        <v>0.02</v>
      </c>
      <c r="R74" s="37">
        <v>0.03</v>
      </c>
      <c r="S74" s="37">
        <v>0.05</v>
      </c>
      <c r="T74" s="217">
        <v>0.02</v>
      </c>
      <c r="V74" s="90"/>
      <c r="W74" s="37"/>
      <c r="X74" s="37"/>
      <c r="Y74" s="37"/>
      <c r="Z74" s="217"/>
    </row>
    <row r="75" spans="10:26" x14ac:dyDescent="0.25">
      <c r="J75" s="144"/>
      <c r="K75" s="41">
        <v>0.02</v>
      </c>
      <c r="L75" s="41">
        <v>0.03</v>
      </c>
      <c r="M75" s="41">
        <v>0.03</v>
      </c>
      <c r="N75" s="218">
        <v>0.05</v>
      </c>
      <c r="P75" s="144"/>
      <c r="Q75" s="37">
        <v>0.03</v>
      </c>
      <c r="R75" s="37">
        <v>0.03</v>
      </c>
      <c r="S75" s="37">
        <v>0.05</v>
      </c>
      <c r="T75" s="217">
        <v>2.5000000000000001E-2</v>
      </c>
      <c r="V75" s="90"/>
      <c r="W75" s="37"/>
      <c r="X75" s="37"/>
      <c r="Y75" s="37"/>
      <c r="Z75" s="217"/>
    </row>
    <row r="76" spans="10:26" x14ac:dyDescent="0.25">
      <c r="J76" s="144"/>
      <c r="K76" s="41">
        <v>0.03</v>
      </c>
      <c r="L76" s="41">
        <v>0.03</v>
      </c>
      <c r="M76" s="41">
        <v>0.03</v>
      </c>
      <c r="N76" s="218">
        <v>0.02</v>
      </c>
      <c r="P76" s="144"/>
      <c r="Q76" s="37">
        <v>0.03</v>
      </c>
      <c r="R76" s="37">
        <v>0.03</v>
      </c>
      <c r="S76" s="37">
        <v>0.03</v>
      </c>
      <c r="T76" s="217">
        <v>2.75E-2</v>
      </c>
      <c r="V76" s="90"/>
      <c r="W76" s="37"/>
      <c r="X76" s="37"/>
      <c r="Y76" s="37"/>
      <c r="Z76" s="217"/>
    </row>
    <row r="77" spans="10:26" x14ac:dyDescent="0.25">
      <c r="J77" s="144"/>
      <c r="K77" s="41">
        <v>0.03</v>
      </c>
      <c r="L77" s="41">
        <v>0.03</v>
      </c>
      <c r="M77" s="41">
        <v>0.03</v>
      </c>
      <c r="N77" s="218">
        <v>2.5000000000000001E-2</v>
      </c>
      <c r="P77" s="144"/>
      <c r="Q77" s="37">
        <v>0.05</v>
      </c>
      <c r="R77" s="37">
        <v>0.04</v>
      </c>
      <c r="S77" s="37">
        <v>0.03</v>
      </c>
      <c r="T77" s="217">
        <v>0.03</v>
      </c>
      <c r="V77" s="90"/>
      <c r="W77" s="37"/>
      <c r="X77" s="37"/>
      <c r="Y77" s="37"/>
      <c r="Z77" s="217"/>
    </row>
    <row r="78" spans="10:26" x14ac:dyDescent="0.25">
      <c r="J78" s="144"/>
      <c r="K78" s="41">
        <v>0.02</v>
      </c>
      <c r="L78" s="41">
        <v>0.03</v>
      </c>
      <c r="M78" s="41">
        <v>0.03</v>
      </c>
      <c r="N78" s="218">
        <v>2.75E-2</v>
      </c>
      <c r="P78" s="144"/>
      <c r="Q78" s="37">
        <v>2.5000000000000001E-2</v>
      </c>
      <c r="R78" s="37">
        <v>0.03</v>
      </c>
      <c r="S78" s="37">
        <v>0.05</v>
      </c>
      <c r="T78" s="217">
        <v>0.04</v>
      </c>
      <c r="V78" s="90"/>
      <c r="W78" s="37"/>
      <c r="X78" s="37"/>
      <c r="Y78" s="37"/>
      <c r="Z78" s="217"/>
    </row>
    <row r="79" spans="10:26" x14ac:dyDescent="0.25">
      <c r="J79" s="144"/>
      <c r="K79" s="41">
        <v>0.05</v>
      </c>
      <c r="L79" s="41">
        <v>0.03</v>
      </c>
      <c r="M79" s="41">
        <v>0.05</v>
      </c>
      <c r="N79" s="218">
        <v>0.03</v>
      </c>
      <c r="P79" s="144"/>
      <c r="Q79" s="37">
        <v>0.03</v>
      </c>
      <c r="R79" s="37">
        <v>0.03</v>
      </c>
      <c r="S79" s="37">
        <v>0.05</v>
      </c>
      <c r="T79" s="217">
        <v>0.03</v>
      </c>
      <c r="V79" s="90"/>
      <c r="W79" s="37"/>
      <c r="X79" s="37"/>
      <c r="Y79" s="37"/>
      <c r="Z79" s="217"/>
    </row>
    <row r="80" spans="10:26" x14ac:dyDescent="0.25">
      <c r="J80" s="144"/>
      <c r="K80" s="41">
        <v>2.5000000000000001E-2</v>
      </c>
      <c r="L80" s="41">
        <v>0.04</v>
      </c>
      <c r="M80" s="41">
        <v>0.04</v>
      </c>
      <c r="N80" s="218">
        <v>2.5000000000000001E-2</v>
      </c>
      <c r="P80" s="144"/>
      <c r="Q80" s="37">
        <v>0.03</v>
      </c>
      <c r="R80" s="37">
        <v>2.5000000000000001E-2</v>
      </c>
      <c r="S80" s="37">
        <v>3.5000000000000003E-2</v>
      </c>
      <c r="T80" s="217">
        <v>3.5000000000000003E-2</v>
      </c>
      <c r="V80" s="90"/>
      <c r="W80" s="37"/>
      <c r="X80" s="37"/>
      <c r="Y80" s="37"/>
      <c r="Z80" s="217"/>
    </row>
    <row r="81" spans="10:26" x14ac:dyDescent="0.25">
      <c r="J81" s="144"/>
      <c r="K81" s="41">
        <v>0.03</v>
      </c>
      <c r="L81" s="41">
        <v>0.03</v>
      </c>
      <c r="M81" s="41">
        <v>0.05</v>
      </c>
      <c r="N81" s="218">
        <v>0.04</v>
      </c>
      <c r="P81" s="144"/>
      <c r="Q81" s="37">
        <v>0.03</v>
      </c>
      <c r="R81" s="37">
        <v>0.03</v>
      </c>
      <c r="S81" s="37">
        <v>0.03</v>
      </c>
      <c r="T81" s="217">
        <v>3.5000000000000003E-2</v>
      </c>
      <c r="V81" s="90"/>
      <c r="W81" s="37"/>
      <c r="X81" s="37"/>
      <c r="Y81" s="37"/>
      <c r="Z81" s="217"/>
    </row>
    <row r="82" spans="10:26" x14ac:dyDescent="0.25">
      <c r="J82" s="144"/>
      <c r="K82" s="41">
        <v>0.03</v>
      </c>
      <c r="L82" s="41">
        <v>0.05</v>
      </c>
      <c r="M82" s="41">
        <v>0.05</v>
      </c>
      <c r="N82" s="218">
        <v>0.03</v>
      </c>
      <c r="P82" s="144"/>
      <c r="Q82" s="37">
        <v>0.02</v>
      </c>
      <c r="R82" s="37">
        <v>2.5000000000000001E-2</v>
      </c>
      <c r="S82" s="37">
        <v>0.03</v>
      </c>
      <c r="T82" s="217">
        <v>0.03</v>
      </c>
      <c r="V82" s="90"/>
      <c r="W82" s="37"/>
      <c r="X82" s="37"/>
      <c r="Y82" s="37"/>
      <c r="Z82" s="217"/>
    </row>
    <row r="83" spans="10:26" x14ac:dyDescent="0.25">
      <c r="J83" s="144"/>
      <c r="K83" s="41">
        <v>0.03</v>
      </c>
      <c r="L83" s="41">
        <v>0.03</v>
      </c>
      <c r="M83" s="41">
        <v>0.03</v>
      </c>
      <c r="N83" s="218">
        <v>3.5000000000000003E-2</v>
      </c>
      <c r="P83" s="144"/>
      <c r="Q83" s="37">
        <v>0.02</v>
      </c>
      <c r="R83" s="37">
        <v>0.03</v>
      </c>
      <c r="S83" s="37">
        <v>0.04</v>
      </c>
      <c r="T83" s="217">
        <v>0.06</v>
      </c>
      <c r="V83" s="90"/>
      <c r="W83" s="37"/>
      <c r="X83" s="37"/>
      <c r="Y83" s="37"/>
      <c r="Z83" s="217"/>
    </row>
    <row r="84" spans="10:26" x14ac:dyDescent="0.25">
      <c r="J84" s="144"/>
      <c r="K84" s="41">
        <v>0.02</v>
      </c>
      <c r="L84" s="41">
        <v>0.03</v>
      </c>
      <c r="M84" s="41">
        <v>0.03</v>
      </c>
      <c r="N84" s="218">
        <v>3.5000000000000003E-2</v>
      </c>
      <c r="P84" s="144"/>
      <c r="Q84" s="37">
        <v>0.03</v>
      </c>
      <c r="R84" s="37">
        <v>0.05</v>
      </c>
      <c r="S84" s="37">
        <v>0.03</v>
      </c>
      <c r="T84" s="217">
        <v>0.04</v>
      </c>
      <c r="V84" s="90"/>
      <c r="W84" s="37"/>
      <c r="X84" s="37"/>
      <c r="Y84" s="37"/>
      <c r="Z84" s="217"/>
    </row>
    <row r="85" spans="10:26" x14ac:dyDescent="0.25">
      <c r="J85" s="144"/>
      <c r="K85" s="41">
        <v>0.02</v>
      </c>
      <c r="L85" s="41">
        <v>0.04</v>
      </c>
      <c r="M85" s="41">
        <v>0.03</v>
      </c>
      <c r="N85" s="218">
        <v>0.03</v>
      </c>
      <c r="P85" s="144"/>
      <c r="Q85" s="37">
        <v>0.03</v>
      </c>
      <c r="R85" s="37">
        <v>0.03</v>
      </c>
      <c r="S85" s="37">
        <v>0.03</v>
      </c>
      <c r="T85" s="217">
        <v>0.03</v>
      </c>
      <c r="V85" s="90"/>
      <c r="W85" s="37"/>
      <c r="X85" s="37"/>
      <c r="Y85" s="37"/>
      <c r="Z85" s="217"/>
    </row>
    <row r="86" spans="10:26" x14ac:dyDescent="0.25">
      <c r="J86" s="144"/>
      <c r="K86" s="41">
        <v>0.03</v>
      </c>
      <c r="L86" s="41">
        <v>2.5000000000000001E-2</v>
      </c>
      <c r="M86" s="41">
        <v>0.05</v>
      </c>
      <c r="N86" s="218">
        <v>0.06</v>
      </c>
      <c r="P86" s="144"/>
      <c r="Q86" s="37">
        <v>0.02</v>
      </c>
      <c r="R86" s="37">
        <v>0.03</v>
      </c>
      <c r="S86" s="37">
        <v>0.03</v>
      </c>
      <c r="T86" s="217">
        <v>0.03</v>
      </c>
      <c r="V86" s="90"/>
      <c r="W86" s="37"/>
      <c r="X86" s="37"/>
      <c r="Y86" s="37"/>
      <c r="Z86" s="217"/>
    </row>
    <row r="87" spans="10:26" x14ac:dyDescent="0.25">
      <c r="J87" s="144"/>
      <c r="K87" s="41">
        <v>0.03</v>
      </c>
      <c r="L87" s="41">
        <v>0.03</v>
      </c>
      <c r="M87" s="41">
        <v>0.05</v>
      </c>
      <c r="N87" s="218">
        <v>0.04</v>
      </c>
      <c r="P87" s="144"/>
      <c r="Q87" s="37">
        <v>0.02</v>
      </c>
      <c r="R87" s="37">
        <v>0.02</v>
      </c>
      <c r="S87" s="37"/>
      <c r="T87" s="217">
        <v>0.03</v>
      </c>
      <c r="V87" s="90"/>
      <c r="W87" s="37"/>
      <c r="X87" s="37"/>
      <c r="Y87" s="37"/>
      <c r="Z87" s="217"/>
    </row>
    <row r="88" spans="10:26" x14ac:dyDescent="0.25">
      <c r="J88" s="144"/>
      <c r="K88" s="41">
        <v>0.02</v>
      </c>
      <c r="L88" s="41">
        <v>2.5000000000000001E-2</v>
      </c>
      <c r="M88" s="41">
        <v>0.03</v>
      </c>
      <c r="N88" s="218">
        <v>0.04</v>
      </c>
      <c r="P88" s="144"/>
      <c r="Q88" s="37">
        <v>0.03</v>
      </c>
      <c r="R88" s="37">
        <v>0.05</v>
      </c>
      <c r="S88" s="37"/>
      <c r="T88" s="217">
        <v>0.03</v>
      </c>
      <c r="V88" s="90"/>
      <c r="W88" s="37"/>
      <c r="X88" s="37"/>
      <c r="Y88" s="37"/>
      <c r="Z88" s="217"/>
    </row>
    <row r="89" spans="10:26" x14ac:dyDescent="0.25">
      <c r="J89" s="144"/>
      <c r="K89" s="41">
        <v>0.02</v>
      </c>
      <c r="L89" s="41">
        <v>0.03</v>
      </c>
      <c r="M89" s="41">
        <v>0.05</v>
      </c>
      <c r="N89" s="218">
        <v>0.03</v>
      </c>
      <c r="P89" s="144"/>
      <c r="Q89" s="37">
        <v>0.03</v>
      </c>
      <c r="R89" s="37">
        <v>0.04</v>
      </c>
      <c r="S89" s="37"/>
      <c r="T89" s="217">
        <v>0.03</v>
      </c>
      <c r="V89" s="90"/>
      <c r="W89" s="37"/>
      <c r="X89" s="37"/>
      <c r="Y89" s="37"/>
      <c r="Z89" s="217"/>
    </row>
    <row r="90" spans="10:26" x14ac:dyDescent="0.25">
      <c r="J90" s="144"/>
      <c r="K90" s="41">
        <v>0.03</v>
      </c>
      <c r="L90" s="41">
        <v>0.05</v>
      </c>
      <c r="M90" s="41">
        <v>0.05</v>
      </c>
      <c r="N90" s="218">
        <v>0.03</v>
      </c>
      <c r="P90" s="144"/>
      <c r="Q90" s="37">
        <v>2.5000000000000001E-2</v>
      </c>
      <c r="R90" s="37">
        <v>0.03</v>
      </c>
      <c r="S90" s="37"/>
      <c r="T90" s="217">
        <v>0.05</v>
      </c>
      <c r="V90" s="90"/>
      <c r="W90" s="37"/>
      <c r="X90" s="37"/>
      <c r="Y90" s="37"/>
      <c r="Z90" s="217"/>
    </row>
    <row r="91" spans="10:26" x14ac:dyDescent="0.25">
      <c r="J91" s="144"/>
      <c r="K91" s="41">
        <v>0.03</v>
      </c>
      <c r="L91" s="41">
        <v>0.03</v>
      </c>
      <c r="M91" s="41">
        <v>3.5000000000000003E-2</v>
      </c>
      <c r="N91" s="218">
        <v>0.03</v>
      </c>
      <c r="P91" s="144"/>
      <c r="Q91" s="37">
        <v>0.03</v>
      </c>
      <c r="R91" s="37">
        <v>0.03</v>
      </c>
      <c r="S91" s="37"/>
      <c r="T91" s="217">
        <v>0.03</v>
      </c>
      <c r="V91" s="90"/>
      <c r="W91" s="37"/>
      <c r="X91" s="37"/>
      <c r="Y91" s="37"/>
      <c r="Z91" s="217"/>
    </row>
    <row r="92" spans="10:26" x14ac:dyDescent="0.25">
      <c r="J92" s="144"/>
      <c r="K92" s="41">
        <v>2.5000000000000001E-2</v>
      </c>
      <c r="L92" s="41">
        <v>0.03</v>
      </c>
      <c r="M92" s="41">
        <v>0.03</v>
      </c>
      <c r="N92" s="218">
        <v>0.03</v>
      </c>
      <c r="P92" s="144"/>
      <c r="Q92" s="37">
        <v>0.02</v>
      </c>
      <c r="R92" s="37">
        <v>0.05</v>
      </c>
      <c r="S92" s="37"/>
      <c r="T92" s="217">
        <v>0.04</v>
      </c>
      <c r="V92" s="90"/>
      <c r="W92" s="37"/>
      <c r="X92" s="37"/>
      <c r="Y92" s="37"/>
      <c r="Z92" s="217"/>
    </row>
    <row r="93" spans="10:26" x14ac:dyDescent="0.25">
      <c r="J93" s="144"/>
      <c r="K93" s="41">
        <v>0.03</v>
      </c>
      <c r="L93" s="41">
        <v>0.02</v>
      </c>
      <c r="M93" s="41">
        <v>0.05</v>
      </c>
      <c r="N93" s="218">
        <v>0.03</v>
      </c>
      <c r="P93" s="144"/>
      <c r="Q93" s="37">
        <v>0.02</v>
      </c>
      <c r="R93" s="37">
        <v>0.03</v>
      </c>
      <c r="S93" s="37"/>
      <c r="T93" s="217">
        <v>0.05</v>
      </c>
      <c r="V93" s="90"/>
      <c r="W93" s="37"/>
      <c r="X93" s="37"/>
      <c r="Y93" s="37"/>
      <c r="Z93" s="217"/>
    </row>
    <row r="94" spans="10:26" x14ac:dyDescent="0.25">
      <c r="J94" s="144"/>
      <c r="K94" s="41">
        <v>0.02</v>
      </c>
      <c r="L94" s="41">
        <v>0.05</v>
      </c>
      <c r="M94" s="41">
        <v>0.03</v>
      </c>
      <c r="N94" s="218">
        <v>0.05</v>
      </c>
      <c r="P94" s="144"/>
      <c r="Q94" s="37">
        <v>0.03</v>
      </c>
      <c r="R94" s="37">
        <v>0.04</v>
      </c>
      <c r="S94" s="37"/>
      <c r="T94" s="217">
        <v>0.04</v>
      </c>
      <c r="V94" s="90"/>
      <c r="W94" s="37"/>
      <c r="X94" s="37"/>
      <c r="Y94" s="37"/>
      <c r="Z94" s="217"/>
    </row>
    <row r="95" spans="10:26" x14ac:dyDescent="0.25">
      <c r="J95" s="144"/>
      <c r="K95" s="41">
        <v>0.02</v>
      </c>
      <c r="L95" s="41">
        <v>0.04</v>
      </c>
      <c r="M95" s="41">
        <v>0.04</v>
      </c>
      <c r="N95" s="218">
        <v>0.03</v>
      </c>
      <c r="P95" s="144"/>
      <c r="Q95" s="37">
        <v>2.5000000000000001E-2</v>
      </c>
      <c r="R95" s="37">
        <v>3.5000000000000003E-2</v>
      </c>
      <c r="S95" s="37"/>
      <c r="T95" s="217">
        <v>0.03</v>
      </c>
      <c r="V95" s="90"/>
      <c r="W95" s="37"/>
      <c r="X95" s="37"/>
      <c r="Y95" s="37"/>
      <c r="Z95" s="217"/>
    </row>
    <row r="96" spans="10:26" x14ac:dyDescent="0.25">
      <c r="J96" s="144"/>
      <c r="K96" s="41">
        <v>0.03</v>
      </c>
      <c r="L96" s="41">
        <v>0.03</v>
      </c>
      <c r="M96" s="41">
        <v>0.04</v>
      </c>
      <c r="N96" s="218">
        <v>0.04</v>
      </c>
      <c r="P96" s="144"/>
      <c r="Q96" s="37">
        <v>0.02</v>
      </c>
      <c r="R96" s="37">
        <v>2.5000000000000001E-2</v>
      </c>
      <c r="S96" s="37"/>
      <c r="T96" s="217">
        <v>0.03</v>
      </c>
      <c r="V96" s="90"/>
      <c r="W96" s="37"/>
      <c r="X96" s="37"/>
      <c r="Y96" s="37"/>
      <c r="Z96" s="217"/>
    </row>
    <row r="97" spans="10:26" x14ac:dyDescent="0.25">
      <c r="J97" s="144"/>
      <c r="K97" s="41">
        <v>2.5000000000000001E-2</v>
      </c>
      <c r="L97" s="41">
        <v>0.03</v>
      </c>
      <c r="M97" s="41">
        <v>0.03</v>
      </c>
      <c r="N97" s="218">
        <v>0.05</v>
      </c>
      <c r="P97" s="144"/>
      <c r="Q97" s="37">
        <v>1.4999999999999999E-2</v>
      </c>
      <c r="R97" s="37">
        <v>0.03</v>
      </c>
      <c r="S97" s="37"/>
      <c r="T97" s="217">
        <v>0.03</v>
      </c>
      <c r="V97" s="90"/>
      <c r="W97" s="37"/>
      <c r="X97" s="37"/>
      <c r="Y97" s="37"/>
      <c r="Z97" s="217"/>
    </row>
    <row r="98" spans="10:26" x14ac:dyDescent="0.25">
      <c r="J98" s="144"/>
      <c r="K98" s="41">
        <v>0.02</v>
      </c>
      <c r="L98" s="41">
        <v>0.05</v>
      </c>
      <c r="M98" s="41">
        <v>0.03</v>
      </c>
      <c r="N98" s="218">
        <v>0.04</v>
      </c>
      <c r="P98" s="144"/>
      <c r="Q98" s="37">
        <v>0.03</v>
      </c>
      <c r="R98" s="37">
        <v>0.03</v>
      </c>
      <c r="S98" s="37"/>
      <c r="T98" s="217">
        <v>0.02</v>
      </c>
      <c r="V98" s="90"/>
      <c r="W98" s="37"/>
      <c r="X98" s="37"/>
      <c r="Y98" s="37"/>
      <c r="Z98" s="217"/>
    </row>
    <row r="99" spans="10:26" x14ac:dyDescent="0.25">
      <c r="J99" s="144"/>
      <c r="K99" s="41">
        <v>1.4999999999999999E-2</v>
      </c>
      <c r="L99" s="41">
        <v>0.03</v>
      </c>
      <c r="M99" s="41">
        <v>2.5000000000000001E-2</v>
      </c>
      <c r="N99" s="218">
        <v>0.03</v>
      </c>
      <c r="P99" s="144"/>
      <c r="Q99" s="37">
        <v>2.5000000000000001E-2</v>
      </c>
      <c r="R99" s="37">
        <v>0.03</v>
      </c>
      <c r="S99" s="37"/>
      <c r="T99" s="217">
        <v>2.5000000000000001E-2</v>
      </c>
      <c r="V99" s="90"/>
      <c r="W99" s="37"/>
      <c r="X99" s="37"/>
      <c r="Y99" s="37"/>
      <c r="Z99" s="217"/>
    </row>
    <row r="100" spans="10:26" x14ac:dyDescent="0.25">
      <c r="J100" s="144"/>
      <c r="K100" s="41">
        <v>0.03</v>
      </c>
      <c r="L100" s="41">
        <v>0.04</v>
      </c>
      <c r="M100" s="41">
        <v>0.03</v>
      </c>
      <c r="N100" s="218">
        <v>0.03</v>
      </c>
      <c r="P100" s="144"/>
      <c r="Q100" s="37">
        <v>0.02</v>
      </c>
      <c r="R100" s="37">
        <v>0.04</v>
      </c>
      <c r="S100" s="37"/>
      <c r="T100" s="217">
        <v>0.04</v>
      </c>
      <c r="V100" s="90"/>
      <c r="W100" s="37"/>
      <c r="X100" s="37"/>
      <c r="Y100" s="37"/>
      <c r="Z100" s="217"/>
    </row>
    <row r="101" spans="10:26" x14ac:dyDescent="0.25">
      <c r="J101" s="144"/>
      <c r="K101" s="41">
        <v>2.5000000000000001E-2</v>
      </c>
      <c r="L101" s="41">
        <v>3.5000000000000003E-2</v>
      </c>
      <c r="M101" s="41">
        <v>0.03</v>
      </c>
      <c r="N101" s="218">
        <v>0.03</v>
      </c>
      <c r="P101" s="144"/>
      <c r="Q101" s="37">
        <v>0.02</v>
      </c>
      <c r="R101" s="37">
        <v>3.2000000000000001E-2</v>
      </c>
      <c r="S101" s="37"/>
      <c r="T101" s="217">
        <v>0.03</v>
      </c>
      <c r="V101" s="90"/>
      <c r="W101" s="37"/>
      <c r="X101" s="37"/>
      <c r="Y101" s="37"/>
      <c r="Z101" s="217"/>
    </row>
    <row r="102" spans="10:26" x14ac:dyDescent="0.25">
      <c r="J102" s="144"/>
      <c r="K102" s="41">
        <v>0.02</v>
      </c>
      <c r="L102" s="41">
        <v>2.5000000000000001E-2</v>
      </c>
      <c r="M102" s="41"/>
      <c r="N102" s="218">
        <v>0.02</v>
      </c>
      <c r="P102" s="144"/>
      <c r="Q102" s="37">
        <v>0</v>
      </c>
      <c r="R102" s="37">
        <v>0.05</v>
      </c>
      <c r="S102" s="37"/>
      <c r="T102" s="217">
        <v>0.03</v>
      </c>
      <c r="V102" s="90"/>
      <c r="W102" s="37"/>
      <c r="X102" s="37"/>
      <c r="Y102" s="37"/>
      <c r="Z102" s="217"/>
    </row>
    <row r="103" spans="10:26" x14ac:dyDescent="0.25">
      <c r="J103" s="144"/>
      <c r="K103" s="41">
        <v>0.02</v>
      </c>
      <c r="L103" s="41">
        <v>0.03</v>
      </c>
      <c r="M103" s="41"/>
      <c r="N103" s="218">
        <v>2.5000000000000001E-2</v>
      </c>
      <c r="P103" s="144"/>
      <c r="Q103" s="37">
        <v>0.03</v>
      </c>
      <c r="R103" s="37">
        <v>0.04</v>
      </c>
      <c r="S103" s="37"/>
      <c r="T103" s="217">
        <v>0.03</v>
      </c>
      <c r="V103" s="90"/>
      <c r="W103" s="22"/>
      <c r="X103" s="22"/>
      <c r="Y103" s="22"/>
      <c r="Z103" s="114"/>
    </row>
    <row r="104" spans="10:26" x14ac:dyDescent="0.25">
      <c r="J104" s="144"/>
      <c r="K104" s="41">
        <v>0</v>
      </c>
      <c r="L104" s="41">
        <v>0.03</v>
      </c>
      <c r="M104" s="41"/>
      <c r="N104" s="218">
        <v>0.04</v>
      </c>
      <c r="P104" s="144"/>
      <c r="Q104" s="37">
        <v>2.5000000000000001E-2</v>
      </c>
      <c r="R104" s="37">
        <v>0.03</v>
      </c>
      <c r="S104" s="37"/>
      <c r="T104" s="217">
        <v>0</v>
      </c>
      <c r="V104" s="90"/>
      <c r="W104" s="37"/>
      <c r="X104" s="37"/>
      <c r="Y104" s="37"/>
      <c r="Z104" s="217"/>
    </row>
    <row r="105" spans="10:26" x14ac:dyDescent="0.25">
      <c r="J105" s="144"/>
      <c r="K105" s="41">
        <v>0.03</v>
      </c>
      <c r="L105" s="41">
        <v>0.03</v>
      </c>
      <c r="M105" s="41"/>
      <c r="N105" s="218">
        <v>0.03</v>
      </c>
      <c r="P105" s="144"/>
      <c r="Q105" s="37">
        <v>0</v>
      </c>
      <c r="R105" s="37">
        <v>0.03</v>
      </c>
      <c r="S105" s="37"/>
      <c r="T105" s="217">
        <v>0.03</v>
      </c>
      <c r="V105" s="90"/>
      <c r="W105" s="37"/>
      <c r="X105" s="37"/>
      <c r="Y105" s="37"/>
      <c r="Z105" s="217"/>
    </row>
    <row r="106" spans="10:26" x14ac:dyDescent="0.25">
      <c r="J106" s="144"/>
      <c r="K106" s="41">
        <v>0.04</v>
      </c>
      <c r="L106" s="41">
        <v>0.04</v>
      </c>
      <c r="M106" s="41"/>
      <c r="N106" s="218">
        <v>0.05</v>
      </c>
      <c r="P106" s="144"/>
      <c r="Q106" s="37">
        <v>0</v>
      </c>
      <c r="R106" s="37">
        <v>0.03</v>
      </c>
      <c r="S106" s="37"/>
      <c r="T106" s="217">
        <v>0.03</v>
      </c>
      <c r="V106" s="90"/>
      <c r="W106" s="37"/>
      <c r="X106" s="37"/>
      <c r="Y106" s="37"/>
      <c r="Z106" s="217"/>
    </row>
    <row r="107" spans="10:26" x14ac:dyDescent="0.25">
      <c r="J107" s="144"/>
      <c r="K107" s="41">
        <v>2.5000000000000001E-2</v>
      </c>
      <c r="L107" s="41">
        <v>3.2000000000000001E-2</v>
      </c>
      <c r="M107" s="41"/>
      <c r="N107" s="218">
        <v>0.03</v>
      </c>
      <c r="P107" s="144"/>
      <c r="Q107" s="37">
        <v>0</v>
      </c>
      <c r="R107" s="37">
        <v>0.03</v>
      </c>
      <c r="S107" s="37"/>
      <c r="T107" s="217">
        <v>0.04</v>
      </c>
      <c r="V107" s="90"/>
      <c r="W107" s="37"/>
      <c r="X107" s="37"/>
      <c r="Y107" s="37"/>
      <c r="Z107" s="217"/>
    </row>
    <row r="108" spans="10:26" x14ac:dyDescent="0.25">
      <c r="J108" s="144"/>
      <c r="K108" s="41">
        <v>0</v>
      </c>
      <c r="L108" s="41">
        <v>0.05</v>
      </c>
      <c r="M108" s="41"/>
      <c r="N108" s="218">
        <v>0.03</v>
      </c>
      <c r="P108" s="144"/>
      <c r="Q108" s="37">
        <v>0.03</v>
      </c>
      <c r="R108" s="37">
        <v>0.03</v>
      </c>
      <c r="S108" s="37"/>
      <c r="T108" s="217">
        <v>0.03</v>
      </c>
      <c r="V108" s="90"/>
      <c r="W108" s="37"/>
      <c r="X108" s="37"/>
      <c r="Y108" s="37"/>
      <c r="Z108" s="217"/>
    </row>
    <row r="109" spans="10:26" x14ac:dyDescent="0.25">
      <c r="J109" s="144"/>
      <c r="K109" s="41">
        <v>0</v>
      </c>
      <c r="L109" s="41">
        <v>0.04</v>
      </c>
      <c r="M109" s="41"/>
      <c r="N109" s="218">
        <v>0</v>
      </c>
      <c r="P109" s="144"/>
      <c r="Q109" s="37">
        <v>2.5000000000000001E-2</v>
      </c>
      <c r="R109" s="37">
        <v>2.5000000000000001E-2</v>
      </c>
      <c r="S109" s="37"/>
      <c r="T109" s="217">
        <v>0</v>
      </c>
      <c r="V109" s="90"/>
      <c r="W109" s="37"/>
      <c r="X109" s="37"/>
      <c r="Y109" s="37"/>
      <c r="Z109" s="217"/>
    </row>
    <row r="110" spans="10:26" x14ac:dyDescent="0.25">
      <c r="J110" s="144"/>
      <c r="K110" s="41">
        <v>0</v>
      </c>
      <c r="L110" s="41">
        <v>0.03</v>
      </c>
      <c r="M110" s="41"/>
      <c r="N110" s="218">
        <v>0.03</v>
      </c>
      <c r="P110" s="144"/>
      <c r="Q110" s="37">
        <v>0.02</v>
      </c>
      <c r="R110" s="37">
        <v>0.03</v>
      </c>
      <c r="S110" s="37"/>
      <c r="T110" s="217">
        <v>0.03</v>
      </c>
      <c r="V110" s="90"/>
      <c r="W110" s="37"/>
      <c r="X110" s="37"/>
      <c r="Y110" s="37"/>
      <c r="Z110" s="217"/>
    </row>
    <row r="111" spans="10:26" x14ac:dyDescent="0.25">
      <c r="J111" s="144"/>
      <c r="K111" s="41">
        <v>0.03</v>
      </c>
      <c r="L111" s="41">
        <v>0.03</v>
      </c>
      <c r="M111" s="41"/>
      <c r="N111" s="218">
        <v>0.03</v>
      </c>
      <c r="P111" s="144"/>
      <c r="Q111" s="37">
        <v>2.5000000000000001E-2</v>
      </c>
      <c r="R111" s="37">
        <v>0.03</v>
      </c>
      <c r="S111" s="37"/>
      <c r="T111" s="217">
        <v>0.05</v>
      </c>
      <c r="V111" s="90"/>
      <c r="W111" s="37"/>
      <c r="X111" s="37"/>
      <c r="Y111" s="37"/>
      <c r="Z111" s="217"/>
    </row>
    <row r="112" spans="10:26" x14ac:dyDescent="0.25">
      <c r="J112" s="144"/>
      <c r="K112" s="41">
        <v>2.5000000000000001E-2</v>
      </c>
      <c r="L112" s="41">
        <v>0.03</v>
      </c>
      <c r="M112" s="41"/>
      <c r="N112" s="218">
        <v>0.04</v>
      </c>
      <c r="P112" s="144"/>
      <c r="Q112" s="37">
        <v>0.02</v>
      </c>
      <c r="R112" s="37">
        <v>0.03</v>
      </c>
      <c r="S112" s="37"/>
      <c r="T112" s="217">
        <v>0.03</v>
      </c>
      <c r="V112" s="90"/>
      <c r="W112" s="37"/>
      <c r="X112" s="37"/>
      <c r="Y112" s="37"/>
      <c r="Z112" s="217"/>
    </row>
    <row r="113" spans="10:26" x14ac:dyDescent="0.25">
      <c r="J113" s="144"/>
      <c r="K113" s="41">
        <v>0.02</v>
      </c>
      <c r="L113" s="41">
        <v>0.03</v>
      </c>
      <c r="M113" s="41"/>
      <c r="N113" s="218">
        <v>0.03</v>
      </c>
      <c r="P113" s="144"/>
      <c r="Q113" s="37">
        <v>0.03</v>
      </c>
      <c r="R113" s="37">
        <v>2.5000000000000001E-2</v>
      </c>
      <c r="S113" s="37"/>
      <c r="T113" s="217">
        <v>0.05</v>
      </c>
      <c r="V113" s="90"/>
      <c r="W113" s="37"/>
      <c r="X113" s="37"/>
      <c r="Y113" s="37"/>
      <c r="Z113" s="217"/>
    </row>
    <row r="114" spans="10:26" x14ac:dyDescent="0.25">
      <c r="J114" s="144"/>
      <c r="K114" s="41">
        <v>2.5000000000000001E-2</v>
      </c>
      <c r="L114" s="41">
        <v>0.03</v>
      </c>
      <c r="M114" s="41"/>
      <c r="N114" s="218">
        <v>0</v>
      </c>
      <c r="P114" s="144"/>
      <c r="Q114" s="37">
        <v>0.03</v>
      </c>
      <c r="R114" s="37">
        <v>0.05</v>
      </c>
      <c r="S114" s="37"/>
      <c r="T114" s="217">
        <v>0.05</v>
      </c>
      <c r="V114" s="90"/>
      <c r="W114" s="37"/>
      <c r="X114" s="37"/>
      <c r="Y114" s="37"/>
      <c r="Z114" s="217"/>
    </row>
    <row r="115" spans="10:26" x14ac:dyDescent="0.25">
      <c r="J115" s="144"/>
      <c r="K115" s="41">
        <v>0.02</v>
      </c>
      <c r="L115" s="41">
        <v>2.5000000000000001E-2</v>
      </c>
      <c r="M115" s="41"/>
      <c r="N115" s="218">
        <v>0.03</v>
      </c>
      <c r="P115" s="144"/>
      <c r="Q115" s="37">
        <v>0.02</v>
      </c>
      <c r="R115" s="37">
        <v>0.03</v>
      </c>
      <c r="S115" s="37"/>
      <c r="T115" s="217">
        <v>0.03</v>
      </c>
      <c r="V115" s="90"/>
      <c r="W115" s="37"/>
      <c r="X115" s="37"/>
      <c r="Y115" s="37"/>
      <c r="Z115" s="217"/>
    </row>
    <row r="116" spans="10:26" x14ac:dyDescent="0.25">
      <c r="J116" s="144"/>
      <c r="K116" s="41">
        <v>0.03</v>
      </c>
      <c r="L116" s="41">
        <v>0.03</v>
      </c>
      <c r="M116" s="41"/>
      <c r="N116" s="218">
        <v>0.05</v>
      </c>
      <c r="P116" s="144"/>
      <c r="Q116" s="37">
        <v>0.03</v>
      </c>
      <c r="R116" s="37">
        <v>0.03</v>
      </c>
      <c r="S116" s="37"/>
      <c r="T116" s="217">
        <v>2.5000000000000001E-2</v>
      </c>
      <c r="V116" s="90"/>
      <c r="W116" s="37"/>
      <c r="X116" s="37"/>
      <c r="Y116" s="37"/>
      <c r="Z116" s="217"/>
    </row>
    <row r="117" spans="10:26" x14ac:dyDescent="0.25">
      <c r="J117" s="144"/>
      <c r="K117" s="41">
        <v>0.03</v>
      </c>
      <c r="L117" s="41">
        <v>0.03</v>
      </c>
      <c r="M117" s="41"/>
      <c r="N117" s="218">
        <v>0.03</v>
      </c>
      <c r="P117" s="144"/>
      <c r="Q117" s="37">
        <v>0.03</v>
      </c>
      <c r="R117" s="37">
        <v>2.5000000000000001E-2</v>
      </c>
      <c r="S117" s="37"/>
      <c r="T117" s="217">
        <v>0.04</v>
      </c>
      <c r="V117" s="90"/>
      <c r="W117" s="37"/>
      <c r="X117" s="37"/>
      <c r="Y117" s="37"/>
      <c r="Z117" s="217"/>
    </row>
    <row r="118" spans="10:26" x14ac:dyDescent="0.25">
      <c r="J118" s="144"/>
      <c r="K118" s="41">
        <v>0.02</v>
      </c>
      <c r="L118" s="41">
        <v>0.03</v>
      </c>
      <c r="M118" s="41"/>
      <c r="N118" s="218">
        <v>0.05</v>
      </c>
      <c r="P118" s="144"/>
      <c r="Q118" s="37">
        <v>0.02</v>
      </c>
      <c r="R118" s="37">
        <v>2.5000000000000001E-2</v>
      </c>
      <c r="S118" s="37"/>
      <c r="T118" s="217">
        <v>0.03</v>
      </c>
      <c r="V118" s="90"/>
      <c r="W118" s="37"/>
      <c r="X118" s="37"/>
      <c r="Y118" s="37"/>
      <c r="Z118" s="217"/>
    </row>
    <row r="119" spans="10:26" x14ac:dyDescent="0.25">
      <c r="J119" s="144"/>
      <c r="K119" s="41">
        <v>0.03</v>
      </c>
      <c r="L119" s="41">
        <v>2.5000000000000001E-2</v>
      </c>
      <c r="M119" s="41"/>
      <c r="N119" s="218">
        <v>0.05</v>
      </c>
      <c r="P119" s="144"/>
      <c r="Q119" s="37">
        <v>0.03</v>
      </c>
      <c r="R119" s="37">
        <v>0.05</v>
      </c>
      <c r="S119" s="37"/>
      <c r="T119" s="217">
        <v>0.03</v>
      </c>
      <c r="V119" s="90"/>
      <c r="W119" s="37"/>
      <c r="X119" s="37"/>
      <c r="Y119" s="37"/>
      <c r="Z119" s="217"/>
    </row>
    <row r="120" spans="10:26" x14ac:dyDescent="0.25">
      <c r="J120" s="144"/>
      <c r="K120" s="41">
        <v>0.03</v>
      </c>
      <c r="L120" s="41">
        <v>0.05</v>
      </c>
      <c r="M120" s="41"/>
      <c r="N120" s="218">
        <v>0.03</v>
      </c>
      <c r="P120" s="144"/>
      <c r="Q120" s="37">
        <v>0.02</v>
      </c>
      <c r="R120" s="37">
        <v>0.03</v>
      </c>
      <c r="S120" s="37"/>
      <c r="T120" s="217">
        <v>0.03</v>
      </c>
      <c r="V120" s="90"/>
      <c r="W120" s="37"/>
      <c r="X120" s="37"/>
      <c r="Y120" s="37"/>
      <c r="Z120" s="217"/>
    </row>
    <row r="121" spans="10:26" x14ac:dyDescent="0.25">
      <c r="J121" s="144"/>
      <c r="K121" s="41">
        <v>0.02</v>
      </c>
      <c r="L121" s="41">
        <v>0.03</v>
      </c>
      <c r="M121" s="41"/>
      <c r="N121" s="218">
        <v>2.5000000000000001E-2</v>
      </c>
      <c r="P121" s="144"/>
      <c r="Q121" s="37">
        <v>0.03</v>
      </c>
      <c r="R121" s="37">
        <v>0.03</v>
      </c>
      <c r="S121" s="37"/>
      <c r="T121" s="217">
        <v>0.03</v>
      </c>
      <c r="V121" s="90"/>
      <c r="W121" s="37"/>
      <c r="X121" s="37"/>
      <c r="Y121" s="37"/>
      <c r="Z121" s="217"/>
    </row>
    <row r="122" spans="10:26" x14ac:dyDescent="0.25">
      <c r="J122" s="144"/>
      <c r="K122" s="41">
        <v>0.03</v>
      </c>
      <c r="L122" s="41">
        <v>0.03</v>
      </c>
      <c r="M122" s="41"/>
      <c r="N122" s="218">
        <v>0.04</v>
      </c>
      <c r="P122" s="144"/>
      <c r="Q122" s="37">
        <v>0.03</v>
      </c>
      <c r="R122" s="37">
        <v>0.03</v>
      </c>
      <c r="S122" s="37"/>
      <c r="T122" s="217">
        <v>0.03</v>
      </c>
      <c r="V122" s="90"/>
      <c r="W122" s="37"/>
      <c r="X122" s="37"/>
      <c r="Y122" s="37"/>
      <c r="Z122" s="217"/>
    </row>
    <row r="123" spans="10:26" x14ac:dyDescent="0.25">
      <c r="J123" s="144"/>
      <c r="K123" s="41">
        <v>0.02</v>
      </c>
      <c r="L123" s="41">
        <v>2.5000000000000001E-2</v>
      </c>
      <c r="M123" s="41"/>
      <c r="N123" s="218">
        <v>0.03</v>
      </c>
      <c r="P123" s="144"/>
      <c r="Q123" s="37">
        <v>0.02</v>
      </c>
      <c r="R123" s="37">
        <v>0.04</v>
      </c>
      <c r="S123" s="37"/>
      <c r="T123" s="217">
        <v>2.5000000000000001E-2</v>
      </c>
      <c r="V123" s="90"/>
      <c r="W123" s="37"/>
      <c r="X123" s="37"/>
      <c r="Y123" s="37"/>
      <c r="Z123" s="217"/>
    </row>
    <row r="124" spans="10:26" x14ac:dyDescent="0.25">
      <c r="J124" s="144"/>
      <c r="K124" s="41">
        <v>0.03</v>
      </c>
      <c r="L124" s="41">
        <v>2.5000000000000001E-2</v>
      </c>
      <c r="M124" s="41"/>
      <c r="N124" s="218">
        <v>0.03</v>
      </c>
      <c r="P124" s="144"/>
      <c r="Q124" s="37">
        <v>0.03</v>
      </c>
      <c r="R124" s="37"/>
      <c r="S124" s="37"/>
      <c r="T124" s="217">
        <v>0.03</v>
      </c>
      <c r="V124" s="90"/>
      <c r="W124" s="37"/>
      <c r="X124" s="37"/>
      <c r="Y124" s="37"/>
      <c r="Z124" s="217"/>
    </row>
    <row r="125" spans="10:26" x14ac:dyDescent="0.25">
      <c r="J125" s="144"/>
      <c r="K125" s="41">
        <v>0.03</v>
      </c>
      <c r="L125" s="41">
        <v>0.05</v>
      </c>
      <c r="M125" s="41"/>
      <c r="N125" s="218">
        <v>0.03</v>
      </c>
      <c r="P125" s="144"/>
      <c r="Q125" s="37">
        <v>0.03</v>
      </c>
      <c r="R125" s="37"/>
      <c r="S125" s="37"/>
      <c r="T125" s="217"/>
      <c r="V125" s="90"/>
      <c r="W125" s="37"/>
      <c r="X125" s="37"/>
      <c r="Y125" s="37"/>
      <c r="Z125" s="217"/>
    </row>
    <row r="126" spans="10:26" x14ac:dyDescent="0.25">
      <c r="J126" s="144"/>
      <c r="K126" s="41">
        <v>0.02</v>
      </c>
      <c r="L126" s="41">
        <v>0.03</v>
      </c>
      <c r="M126" s="41"/>
      <c r="N126" s="218">
        <v>0.03</v>
      </c>
      <c r="P126" s="144"/>
      <c r="Q126" s="37">
        <v>0</v>
      </c>
      <c r="R126" s="37"/>
      <c r="S126" s="37"/>
      <c r="T126" s="217"/>
      <c r="V126" s="90"/>
      <c r="W126" s="37"/>
      <c r="X126" s="37"/>
      <c r="Y126" s="37"/>
      <c r="Z126" s="217"/>
    </row>
    <row r="127" spans="10:26" x14ac:dyDescent="0.25">
      <c r="J127" s="144"/>
      <c r="K127" s="41">
        <v>0.03</v>
      </c>
      <c r="L127" s="41">
        <v>0.03</v>
      </c>
      <c r="M127" s="41"/>
      <c r="N127" s="218">
        <v>0.03</v>
      </c>
      <c r="P127" s="144"/>
      <c r="Q127" s="37">
        <v>0.02</v>
      </c>
      <c r="R127" s="37"/>
      <c r="S127" s="37"/>
      <c r="T127" s="217"/>
      <c r="V127" s="90"/>
      <c r="W127" s="37"/>
      <c r="X127" s="37"/>
      <c r="Y127" s="37"/>
      <c r="Z127" s="217"/>
    </row>
    <row r="128" spans="10:26" x14ac:dyDescent="0.25">
      <c r="J128" s="144"/>
      <c r="K128" s="41">
        <v>0.03</v>
      </c>
      <c r="L128" s="41">
        <v>0.03</v>
      </c>
      <c r="M128" s="41"/>
      <c r="N128" s="218">
        <v>2.5000000000000001E-2</v>
      </c>
      <c r="P128" s="144"/>
      <c r="Q128" s="37">
        <v>2.5000000000000001E-2</v>
      </c>
      <c r="R128" s="37"/>
      <c r="S128" s="37"/>
      <c r="T128" s="217"/>
      <c r="V128" s="90"/>
      <c r="W128" s="37"/>
      <c r="X128" s="37"/>
      <c r="Y128" s="37"/>
      <c r="Z128" s="217"/>
    </row>
    <row r="129" spans="10:26" x14ac:dyDescent="0.25">
      <c r="J129" s="144"/>
      <c r="K129" s="41">
        <v>0</v>
      </c>
      <c r="L129" s="41">
        <v>0.04</v>
      </c>
      <c r="M129" s="41"/>
      <c r="N129" s="218">
        <v>0.03</v>
      </c>
      <c r="P129" s="144"/>
      <c r="Q129" s="37">
        <v>2.5000000000000001E-2</v>
      </c>
      <c r="R129" s="37"/>
      <c r="S129" s="37"/>
      <c r="T129" s="217"/>
      <c r="V129" s="90"/>
      <c r="W129" s="37"/>
      <c r="X129" s="37"/>
      <c r="Y129" s="37"/>
      <c r="Z129" s="217"/>
    </row>
    <row r="130" spans="10:26" x14ac:dyDescent="0.25">
      <c r="J130" s="144"/>
      <c r="K130" s="41">
        <v>0.02</v>
      </c>
      <c r="L130" s="41"/>
      <c r="M130" s="41"/>
      <c r="N130" s="218"/>
      <c r="P130" s="144"/>
      <c r="Q130" s="37">
        <v>0.02</v>
      </c>
      <c r="R130" s="37"/>
      <c r="S130" s="37"/>
      <c r="T130" s="217"/>
      <c r="V130" s="90"/>
      <c r="W130" s="37"/>
      <c r="X130" s="37"/>
      <c r="Y130" s="37"/>
      <c r="Z130" s="217"/>
    </row>
    <row r="131" spans="10:26" x14ac:dyDescent="0.25">
      <c r="J131" s="144"/>
      <c r="K131" s="41">
        <v>2.5000000000000001E-2</v>
      </c>
      <c r="L131" s="41"/>
      <c r="M131" s="41"/>
      <c r="N131" s="218"/>
      <c r="P131" s="144"/>
      <c r="Q131" s="37">
        <v>0.02</v>
      </c>
      <c r="R131" s="37"/>
      <c r="S131" s="37"/>
      <c r="T131" s="217"/>
      <c r="V131" s="90"/>
      <c r="W131" s="37"/>
      <c r="X131" s="37"/>
      <c r="Y131" s="37"/>
      <c r="Z131" s="217"/>
    </row>
    <row r="132" spans="10:26" x14ac:dyDescent="0.25">
      <c r="J132" s="144"/>
      <c r="K132" s="41">
        <v>2.5000000000000001E-2</v>
      </c>
      <c r="L132" s="41"/>
      <c r="M132" s="41"/>
      <c r="N132" s="218"/>
      <c r="P132" s="144"/>
      <c r="Q132" s="37">
        <v>0.03</v>
      </c>
      <c r="R132" s="37"/>
      <c r="S132" s="37"/>
      <c r="T132" s="217"/>
      <c r="V132" s="90"/>
      <c r="W132" s="37"/>
      <c r="X132" s="37"/>
      <c r="Y132" s="37"/>
      <c r="Z132" s="217"/>
    </row>
    <row r="133" spans="10:26" x14ac:dyDescent="0.25">
      <c r="J133" s="144"/>
      <c r="K133" s="41">
        <v>0.02</v>
      </c>
      <c r="L133" s="41"/>
      <c r="M133" s="41"/>
      <c r="N133" s="218"/>
      <c r="P133" s="144"/>
      <c r="Q133" s="37">
        <v>0.03</v>
      </c>
      <c r="R133" s="37"/>
      <c r="S133" s="37"/>
      <c r="T133" s="217"/>
      <c r="V133" s="90"/>
      <c r="W133" s="37"/>
      <c r="X133" s="37"/>
      <c r="Y133" s="37"/>
      <c r="Z133" s="217"/>
    </row>
    <row r="134" spans="10:26" x14ac:dyDescent="0.25">
      <c r="J134" s="144"/>
      <c r="K134" s="41">
        <v>0.02</v>
      </c>
      <c r="L134" s="41"/>
      <c r="M134" s="41"/>
      <c r="N134" s="218"/>
      <c r="P134" s="144"/>
      <c r="Q134" s="37">
        <v>0.03</v>
      </c>
      <c r="R134" s="37"/>
      <c r="S134" s="37"/>
      <c r="T134" s="217"/>
      <c r="V134" s="90"/>
      <c r="W134" s="37"/>
      <c r="X134" s="37"/>
      <c r="Y134" s="37"/>
      <c r="Z134" s="217"/>
    </row>
    <row r="135" spans="10:26" x14ac:dyDescent="0.25">
      <c r="J135" s="144"/>
      <c r="K135" s="41">
        <v>0.03</v>
      </c>
      <c r="L135" s="41"/>
      <c r="M135" s="41"/>
      <c r="N135" s="218"/>
      <c r="P135" s="144"/>
      <c r="Q135" s="37">
        <v>0.03</v>
      </c>
      <c r="R135" s="37"/>
      <c r="S135" s="37"/>
      <c r="T135" s="217"/>
      <c r="V135" s="90"/>
      <c r="W135" s="37"/>
      <c r="X135" s="37"/>
      <c r="Y135" s="37"/>
      <c r="Z135" s="217"/>
    </row>
    <row r="136" spans="10:26" x14ac:dyDescent="0.25">
      <c r="J136" s="144"/>
      <c r="K136" s="41">
        <v>0.03</v>
      </c>
      <c r="L136" s="41"/>
      <c r="M136" s="41"/>
      <c r="N136" s="218"/>
      <c r="P136" s="144"/>
      <c r="Q136" s="37">
        <v>0.02</v>
      </c>
      <c r="R136" s="37"/>
      <c r="S136" s="37"/>
      <c r="T136" s="217"/>
      <c r="V136" s="90"/>
      <c r="W136" s="37"/>
      <c r="X136" s="37"/>
      <c r="Y136" s="37"/>
      <c r="Z136" s="217"/>
    </row>
    <row r="137" spans="10:26" x14ac:dyDescent="0.25">
      <c r="J137" s="144"/>
      <c r="K137" s="41">
        <v>0.03</v>
      </c>
      <c r="L137" s="41"/>
      <c r="M137" s="41"/>
      <c r="N137" s="218"/>
      <c r="P137" s="144"/>
      <c r="Q137" s="37">
        <v>0.02</v>
      </c>
      <c r="R137" s="37"/>
      <c r="S137" s="37"/>
      <c r="T137" s="217"/>
      <c r="V137" s="90"/>
      <c r="W137" s="37"/>
      <c r="X137" s="37"/>
      <c r="Y137" s="37"/>
      <c r="Z137" s="217"/>
    </row>
    <row r="138" spans="10:26" x14ac:dyDescent="0.25">
      <c r="J138" s="144"/>
      <c r="K138" s="41">
        <v>0.03</v>
      </c>
      <c r="L138" s="41"/>
      <c r="M138" s="41"/>
      <c r="N138" s="218"/>
      <c r="P138" s="144"/>
      <c r="Q138" s="37">
        <v>2.5000000000000001E-2</v>
      </c>
      <c r="R138" s="37"/>
      <c r="S138" s="37"/>
      <c r="T138" s="217"/>
      <c r="V138" s="90"/>
      <c r="W138" s="37"/>
      <c r="X138" s="37"/>
      <c r="Y138" s="37"/>
      <c r="Z138" s="217"/>
    </row>
    <row r="139" spans="10:26" x14ac:dyDescent="0.25">
      <c r="J139" s="144"/>
      <c r="K139" s="41">
        <v>0.02</v>
      </c>
      <c r="L139" s="41"/>
      <c r="M139" s="41"/>
      <c r="N139" s="218"/>
      <c r="P139" s="144"/>
      <c r="Q139" s="37">
        <v>0.02</v>
      </c>
      <c r="R139" s="37"/>
      <c r="S139" s="37"/>
      <c r="T139" s="217"/>
      <c r="V139" s="90"/>
      <c r="W139" s="37"/>
      <c r="X139" s="37"/>
      <c r="Y139" s="37"/>
      <c r="Z139" s="217"/>
    </row>
    <row r="140" spans="10:26" x14ac:dyDescent="0.25">
      <c r="J140" s="144"/>
      <c r="K140" s="41">
        <v>0.02</v>
      </c>
      <c r="L140" s="41"/>
      <c r="M140" s="41"/>
      <c r="N140" s="218"/>
      <c r="P140" s="144"/>
      <c r="Q140" s="37">
        <v>2.5000000000000001E-2</v>
      </c>
      <c r="R140" s="37"/>
      <c r="S140" s="37"/>
      <c r="T140" s="217"/>
      <c r="V140" s="90"/>
      <c r="W140" s="37"/>
      <c r="X140" s="37"/>
      <c r="Y140" s="37"/>
      <c r="Z140" s="217"/>
    </row>
    <row r="141" spans="10:26" x14ac:dyDescent="0.25">
      <c r="J141" s="144"/>
      <c r="K141" s="41">
        <v>2.5000000000000001E-2</v>
      </c>
      <c r="L141" s="41"/>
      <c r="M141" s="41"/>
      <c r="N141" s="218"/>
      <c r="P141" s="144"/>
      <c r="Q141" s="37">
        <v>0.03</v>
      </c>
      <c r="R141" s="37"/>
      <c r="S141" s="37"/>
      <c r="T141" s="217"/>
      <c r="V141" s="90"/>
      <c r="W141" s="37"/>
      <c r="X141" s="37"/>
      <c r="Y141" s="37"/>
      <c r="Z141" s="217"/>
    </row>
    <row r="142" spans="10:26" x14ac:dyDescent="0.25">
      <c r="J142" s="144"/>
      <c r="K142" s="41">
        <v>0.02</v>
      </c>
      <c r="L142" s="41"/>
      <c r="M142" s="41"/>
      <c r="N142" s="218"/>
      <c r="P142" s="144"/>
      <c r="Q142" s="37">
        <v>0.03</v>
      </c>
      <c r="R142" s="37"/>
      <c r="S142" s="37"/>
      <c r="T142" s="217"/>
      <c r="V142" s="90"/>
      <c r="W142" s="37"/>
      <c r="X142" s="37"/>
      <c r="Y142" s="37"/>
      <c r="Z142" s="217"/>
    </row>
    <row r="143" spans="10:26" x14ac:dyDescent="0.25">
      <c r="J143" s="144"/>
      <c r="K143" s="41">
        <v>2.5000000000000001E-2</v>
      </c>
      <c r="L143" s="41"/>
      <c r="M143" s="41"/>
      <c r="N143" s="218"/>
      <c r="P143" s="144"/>
      <c r="Q143" s="37">
        <v>0.03</v>
      </c>
      <c r="R143" s="37"/>
      <c r="S143" s="37"/>
      <c r="T143" s="217"/>
      <c r="V143" s="90"/>
      <c r="W143" s="37"/>
      <c r="X143" s="37"/>
      <c r="Y143" s="37"/>
      <c r="Z143" s="217"/>
    </row>
    <row r="144" spans="10:26" x14ac:dyDescent="0.25">
      <c r="J144" s="144"/>
      <c r="K144" s="41">
        <v>0.03</v>
      </c>
      <c r="L144" s="41"/>
      <c r="M144" s="41"/>
      <c r="N144" s="218"/>
      <c r="P144" s="144"/>
      <c r="Q144" s="37">
        <v>0.03</v>
      </c>
      <c r="R144" s="37"/>
      <c r="S144" s="37"/>
      <c r="T144" s="217"/>
      <c r="V144" s="90"/>
      <c r="W144" s="37"/>
      <c r="X144" s="37"/>
      <c r="Y144" s="37"/>
      <c r="Z144" s="217"/>
    </row>
    <row r="145" spans="10:26" x14ac:dyDescent="0.25">
      <c r="J145" s="144"/>
      <c r="K145" s="41">
        <v>0.03</v>
      </c>
      <c r="L145" s="41"/>
      <c r="M145" s="41"/>
      <c r="N145" s="218"/>
      <c r="P145" s="144"/>
      <c r="Q145" s="37">
        <v>0.03</v>
      </c>
      <c r="R145" s="37"/>
      <c r="S145" s="37"/>
      <c r="T145" s="217"/>
      <c r="V145" s="90"/>
      <c r="W145" s="37"/>
      <c r="X145" s="37"/>
      <c r="Y145" s="37"/>
      <c r="Z145" s="217"/>
    </row>
    <row r="146" spans="10:26" x14ac:dyDescent="0.25">
      <c r="J146" s="144"/>
      <c r="K146" s="41">
        <v>0.03</v>
      </c>
      <c r="L146" s="41"/>
      <c r="M146" s="41"/>
      <c r="N146" s="218"/>
      <c r="P146" s="144"/>
      <c r="Q146" s="37">
        <v>0.03</v>
      </c>
      <c r="R146" s="37"/>
      <c r="S146" s="37"/>
      <c r="T146" s="217"/>
      <c r="V146" s="90"/>
      <c r="W146" s="37"/>
      <c r="X146" s="37"/>
      <c r="Y146" s="37"/>
      <c r="Z146" s="217"/>
    </row>
    <row r="147" spans="10:26" x14ac:dyDescent="0.25">
      <c r="J147" s="144"/>
      <c r="K147" s="41">
        <v>0.03</v>
      </c>
      <c r="L147" s="41"/>
      <c r="M147" s="41"/>
      <c r="N147" s="218"/>
      <c r="P147" s="144"/>
      <c r="Q147" s="37">
        <v>2.5000000000000001E-2</v>
      </c>
      <c r="R147" s="37"/>
      <c r="S147" s="37"/>
      <c r="T147" s="217"/>
      <c r="V147" s="90"/>
      <c r="W147" s="37"/>
      <c r="X147" s="37"/>
      <c r="Y147" s="37"/>
      <c r="Z147" s="217"/>
    </row>
    <row r="148" spans="10:26" x14ac:dyDescent="0.25">
      <c r="J148" s="144"/>
      <c r="K148" s="41">
        <v>0.03</v>
      </c>
      <c r="L148" s="41"/>
      <c r="M148" s="41"/>
      <c r="N148" s="218"/>
      <c r="P148" s="144"/>
      <c r="Q148" s="37">
        <v>0.03</v>
      </c>
      <c r="R148" s="37"/>
      <c r="S148" s="37"/>
      <c r="T148" s="217"/>
      <c r="V148" s="90"/>
      <c r="W148" s="37"/>
      <c r="X148" s="37"/>
      <c r="Y148" s="37"/>
      <c r="Z148" s="217"/>
    </row>
    <row r="149" spans="10:26" x14ac:dyDescent="0.25">
      <c r="J149" s="144"/>
      <c r="K149" s="41">
        <v>0.03</v>
      </c>
      <c r="L149" s="41"/>
      <c r="M149" s="41"/>
      <c r="N149" s="218"/>
      <c r="P149" s="144"/>
      <c r="Q149" s="37">
        <v>2.5000000000000001E-2</v>
      </c>
      <c r="R149" s="37"/>
      <c r="S149" s="37"/>
      <c r="T149" s="217"/>
      <c r="V149" s="90"/>
      <c r="W149" s="37"/>
      <c r="X149" s="37"/>
      <c r="Y149" s="37"/>
      <c r="Z149" s="217"/>
    </row>
    <row r="150" spans="10:26" x14ac:dyDescent="0.25">
      <c r="J150" s="144"/>
      <c r="K150" s="41">
        <v>2.5000000000000001E-2</v>
      </c>
      <c r="L150" s="41"/>
      <c r="M150" s="41"/>
      <c r="N150" s="218"/>
      <c r="P150" s="144"/>
      <c r="Q150" s="37">
        <v>0.03</v>
      </c>
      <c r="R150" s="37"/>
      <c r="S150" s="37"/>
      <c r="T150" s="217"/>
      <c r="V150" s="90"/>
      <c r="W150" s="37"/>
      <c r="X150" s="37"/>
      <c r="Y150" s="37"/>
      <c r="Z150" s="217"/>
    </row>
    <row r="151" spans="10:26" x14ac:dyDescent="0.25">
      <c r="J151" s="144"/>
      <c r="K151" s="41">
        <v>0.03</v>
      </c>
      <c r="L151" s="41"/>
      <c r="M151" s="41"/>
      <c r="N151" s="218"/>
      <c r="P151" s="144"/>
      <c r="Q151" s="37">
        <v>0.03</v>
      </c>
      <c r="R151" s="37"/>
      <c r="S151" s="37"/>
      <c r="T151" s="217"/>
      <c r="V151" s="90"/>
      <c r="W151" s="37"/>
      <c r="X151" s="37"/>
      <c r="Y151" s="37"/>
      <c r="Z151" s="217"/>
    </row>
    <row r="152" spans="10:26" x14ac:dyDescent="0.25">
      <c r="J152" s="144"/>
      <c r="K152" s="41">
        <v>2.5000000000000001E-2</v>
      </c>
      <c r="L152" s="41"/>
      <c r="M152" s="41"/>
      <c r="N152" s="218"/>
      <c r="P152" s="144"/>
      <c r="Q152" s="37">
        <v>0.02</v>
      </c>
      <c r="R152" s="37"/>
      <c r="S152" s="37"/>
      <c r="T152" s="217"/>
      <c r="V152" s="90"/>
      <c r="W152" s="37"/>
      <c r="X152" s="37"/>
      <c r="Y152" s="37"/>
      <c r="Z152" s="217"/>
    </row>
    <row r="153" spans="10:26" x14ac:dyDescent="0.25">
      <c r="J153" s="144"/>
      <c r="K153" s="41">
        <v>0.03</v>
      </c>
      <c r="L153" s="41"/>
      <c r="M153" s="41"/>
      <c r="N153" s="218"/>
      <c r="P153" s="144"/>
      <c r="Q153" s="37">
        <v>0.05</v>
      </c>
      <c r="R153" s="37"/>
      <c r="S153" s="37"/>
      <c r="T153" s="217"/>
      <c r="V153" s="90"/>
      <c r="W153" s="37"/>
      <c r="X153" s="37"/>
      <c r="Y153" s="37"/>
      <c r="Z153" s="217"/>
    </row>
    <row r="154" spans="10:26" x14ac:dyDescent="0.25">
      <c r="J154" s="144"/>
      <c r="K154" s="41">
        <v>0.03</v>
      </c>
      <c r="L154" s="41"/>
      <c r="M154" s="41"/>
      <c r="N154" s="218"/>
      <c r="P154" s="144"/>
      <c r="Q154" s="37">
        <v>0.02</v>
      </c>
      <c r="R154" s="37"/>
      <c r="S154" s="37"/>
      <c r="T154" s="217"/>
      <c r="V154" s="90"/>
      <c r="W154" s="37"/>
      <c r="X154" s="37"/>
      <c r="Y154" s="37"/>
      <c r="Z154" s="217"/>
    </row>
    <row r="155" spans="10:26" x14ac:dyDescent="0.25">
      <c r="J155" s="144"/>
      <c r="K155" s="41">
        <v>0.02</v>
      </c>
      <c r="L155" s="41"/>
      <c r="M155" s="41"/>
      <c r="N155" s="218"/>
      <c r="P155" s="144"/>
      <c r="Q155" s="37">
        <v>0.04</v>
      </c>
      <c r="R155" s="37"/>
      <c r="S155" s="37"/>
      <c r="T155" s="217"/>
      <c r="V155" s="90"/>
      <c r="W155" s="37"/>
      <c r="X155" s="37"/>
      <c r="Y155" s="37"/>
      <c r="Z155" s="217"/>
    </row>
    <row r="156" spans="10:26" x14ac:dyDescent="0.25">
      <c r="J156" s="144"/>
      <c r="K156" s="41">
        <v>0.05</v>
      </c>
      <c r="L156" s="41"/>
      <c r="M156" s="41"/>
      <c r="N156" s="218"/>
      <c r="P156" s="144"/>
      <c r="Q156" s="37">
        <v>0.03</v>
      </c>
      <c r="R156" s="37"/>
      <c r="S156" s="37"/>
      <c r="T156" s="217"/>
      <c r="V156" s="90"/>
      <c r="W156" s="37"/>
      <c r="X156" s="37"/>
      <c r="Y156" s="37"/>
      <c r="Z156" s="217"/>
    </row>
    <row r="157" spans="10:26" x14ac:dyDescent="0.25">
      <c r="J157" s="144"/>
      <c r="K157" s="41">
        <v>0.02</v>
      </c>
      <c r="L157" s="41"/>
      <c r="M157" s="41"/>
      <c r="N157" s="218"/>
      <c r="P157" s="144"/>
      <c r="Q157" s="37">
        <v>0.03</v>
      </c>
      <c r="R157" s="37"/>
      <c r="S157" s="37"/>
      <c r="T157" s="217"/>
      <c r="V157" s="90"/>
      <c r="W157" s="37"/>
      <c r="X157" s="37"/>
      <c r="Y157" s="37"/>
      <c r="Z157" s="217"/>
    </row>
    <row r="158" spans="10:26" x14ac:dyDescent="0.25">
      <c r="J158" s="144"/>
      <c r="K158" s="41">
        <v>0.04</v>
      </c>
      <c r="L158" s="41"/>
      <c r="M158" s="41"/>
      <c r="N158" s="218"/>
      <c r="P158" s="144"/>
      <c r="Q158" s="37">
        <v>2.5000000000000001E-2</v>
      </c>
      <c r="R158" s="37"/>
      <c r="S158" s="37"/>
      <c r="T158" s="217"/>
      <c r="V158" s="90"/>
      <c r="W158" s="37"/>
      <c r="X158" s="37"/>
      <c r="Y158" s="37"/>
      <c r="Z158" s="217"/>
    </row>
    <row r="159" spans="10:26" x14ac:dyDescent="0.25">
      <c r="J159" s="144"/>
      <c r="K159" s="41">
        <v>0.03</v>
      </c>
      <c r="L159" s="41"/>
      <c r="M159" s="41"/>
      <c r="N159" s="218"/>
      <c r="P159" s="144"/>
      <c r="Q159" s="37">
        <v>0.03</v>
      </c>
      <c r="R159" s="37"/>
      <c r="S159" s="37"/>
      <c r="T159" s="217"/>
      <c r="V159" s="90"/>
      <c r="W159" s="37"/>
      <c r="X159" s="37"/>
      <c r="Y159" s="37"/>
      <c r="Z159" s="217"/>
    </row>
    <row r="160" spans="10:26" x14ac:dyDescent="0.25">
      <c r="J160" s="144"/>
      <c r="K160" s="41">
        <v>0.03</v>
      </c>
      <c r="L160" s="41"/>
      <c r="M160" s="41"/>
      <c r="N160" s="218"/>
      <c r="P160" s="144"/>
      <c r="Q160" s="37">
        <v>0</v>
      </c>
      <c r="R160" s="37"/>
      <c r="S160" s="37"/>
      <c r="T160" s="217"/>
      <c r="V160" s="90"/>
      <c r="W160" s="37"/>
      <c r="X160" s="37"/>
      <c r="Y160" s="37"/>
      <c r="Z160" s="217"/>
    </row>
    <row r="161" spans="10:26" x14ac:dyDescent="0.25">
      <c r="J161" s="144"/>
      <c r="K161" s="41">
        <v>2.5000000000000001E-2</v>
      </c>
      <c r="L161" s="41"/>
      <c r="M161" s="41"/>
      <c r="N161" s="218"/>
      <c r="P161" s="144"/>
      <c r="Q161" s="37">
        <v>0.03</v>
      </c>
      <c r="R161" s="37"/>
      <c r="S161" s="37"/>
      <c r="T161" s="217"/>
      <c r="V161" s="90"/>
      <c r="W161" s="37"/>
      <c r="X161" s="37"/>
      <c r="Y161" s="37"/>
      <c r="Z161" s="217"/>
    </row>
    <row r="162" spans="10:26" x14ac:dyDescent="0.25">
      <c r="J162" s="144"/>
      <c r="K162" s="41">
        <v>0.03</v>
      </c>
      <c r="L162" s="41"/>
      <c r="M162" s="41"/>
      <c r="N162" s="218"/>
      <c r="P162" s="144"/>
      <c r="Q162" s="37">
        <v>2.5000000000000001E-2</v>
      </c>
      <c r="R162" s="37"/>
      <c r="S162" s="37"/>
      <c r="T162" s="217"/>
      <c r="V162" s="90"/>
      <c r="W162" s="37"/>
      <c r="X162" s="37"/>
      <c r="Y162" s="37"/>
      <c r="Z162" s="217"/>
    </row>
    <row r="163" spans="10:26" x14ac:dyDescent="0.25">
      <c r="J163" s="144"/>
      <c r="K163" s="41">
        <v>0</v>
      </c>
      <c r="L163" s="41"/>
      <c r="M163" s="41"/>
      <c r="N163" s="218"/>
      <c r="P163" s="144"/>
      <c r="Q163" s="37">
        <v>0.03</v>
      </c>
      <c r="R163" s="37"/>
      <c r="S163" s="37"/>
      <c r="T163" s="217"/>
      <c r="V163" s="90"/>
      <c r="W163" s="37"/>
      <c r="X163" s="37"/>
      <c r="Y163" s="37"/>
      <c r="Z163" s="217"/>
    </row>
    <row r="164" spans="10:26" x14ac:dyDescent="0.25">
      <c r="J164" s="144"/>
      <c r="K164" s="41">
        <v>0.03</v>
      </c>
      <c r="L164" s="41"/>
      <c r="M164" s="41"/>
      <c r="N164" s="218"/>
      <c r="P164" s="144"/>
      <c r="Q164" s="37">
        <v>2.5000000000000001E-2</v>
      </c>
      <c r="R164" s="37"/>
      <c r="S164" s="37"/>
      <c r="T164" s="217"/>
      <c r="V164" s="90"/>
      <c r="W164" s="37"/>
      <c r="X164" s="37"/>
      <c r="Y164" s="37"/>
      <c r="Z164" s="217"/>
    </row>
    <row r="165" spans="10:26" x14ac:dyDescent="0.25">
      <c r="J165" s="144"/>
      <c r="K165" s="41">
        <v>2.5000000000000001E-2</v>
      </c>
      <c r="L165" s="41"/>
      <c r="M165" s="41"/>
      <c r="N165" s="218"/>
      <c r="P165" s="144"/>
      <c r="Q165" s="37">
        <v>0.03</v>
      </c>
      <c r="R165" s="37"/>
      <c r="S165" s="37"/>
      <c r="T165" s="217"/>
      <c r="V165" s="90"/>
      <c r="W165" s="37"/>
      <c r="X165" s="37"/>
      <c r="Y165" s="37"/>
      <c r="Z165" s="217"/>
    </row>
    <row r="166" spans="10:26" x14ac:dyDescent="0.25">
      <c r="J166" s="144"/>
      <c r="K166" s="41">
        <v>0.03</v>
      </c>
      <c r="L166" s="41"/>
      <c r="M166" s="41"/>
      <c r="N166" s="218"/>
      <c r="P166" s="144"/>
      <c r="Q166" s="37">
        <v>0.03</v>
      </c>
      <c r="R166" s="37"/>
      <c r="S166" s="37"/>
      <c r="T166" s="217"/>
      <c r="V166" s="90"/>
      <c r="W166" s="37"/>
      <c r="X166" s="37"/>
      <c r="Y166" s="37"/>
      <c r="Z166" s="217"/>
    </row>
    <row r="167" spans="10:26" x14ac:dyDescent="0.25">
      <c r="J167" s="144"/>
      <c r="K167" s="41">
        <v>2.5000000000000001E-2</v>
      </c>
      <c r="L167" s="41"/>
      <c r="M167" s="41"/>
      <c r="N167" s="218"/>
      <c r="P167" s="144"/>
      <c r="Q167" s="37">
        <v>0.03</v>
      </c>
      <c r="R167" s="37"/>
      <c r="S167" s="37"/>
      <c r="T167" s="217"/>
      <c r="V167" s="90"/>
      <c r="W167" s="37"/>
      <c r="X167" s="37"/>
      <c r="Y167" s="37"/>
      <c r="Z167" s="217"/>
    </row>
    <row r="168" spans="10:26" x14ac:dyDescent="0.25">
      <c r="J168" s="144"/>
      <c r="K168" s="41">
        <v>0.03</v>
      </c>
      <c r="L168" s="41"/>
      <c r="M168" s="41"/>
      <c r="N168" s="218"/>
      <c r="P168" s="144"/>
      <c r="Q168" s="37">
        <v>0</v>
      </c>
      <c r="R168" s="37"/>
      <c r="S168" s="37"/>
      <c r="T168" s="217"/>
      <c r="V168" s="90"/>
      <c r="W168" s="37"/>
      <c r="X168" s="37"/>
      <c r="Y168" s="37"/>
      <c r="Z168" s="217"/>
    </row>
    <row r="169" spans="10:26" x14ac:dyDescent="0.25">
      <c r="J169" s="144"/>
      <c r="K169" s="41">
        <v>0.03</v>
      </c>
      <c r="L169" s="41"/>
      <c r="M169" s="41"/>
      <c r="N169" s="218"/>
      <c r="P169" s="144"/>
      <c r="Q169" s="37">
        <v>2.5000000000000001E-2</v>
      </c>
      <c r="R169" s="37"/>
      <c r="S169" s="37"/>
      <c r="T169" s="217"/>
      <c r="V169" s="90"/>
      <c r="W169" s="37"/>
      <c r="X169" s="37"/>
      <c r="Y169" s="37"/>
      <c r="Z169" s="217"/>
    </row>
    <row r="170" spans="10:26" x14ac:dyDescent="0.25">
      <c r="J170" s="144"/>
      <c r="K170" s="41">
        <v>0.03</v>
      </c>
      <c r="L170" s="41"/>
      <c r="M170" s="41"/>
      <c r="N170" s="218"/>
      <c r="P170" s="144"/>
      <c r="Q170" s="37">
        <v>0.02</v>
      </c>
      <c r="R170" s="37"/>
      <c r="S170" s="37"/>
      <c r="T170" s="217"/>
      <c r="V170" s="90"/>
      <c r="W170" s="37"/>
      <c r="X170" s="37"/>
      <c r="Y170" s="37"/>
      <c r="Z170" s="217"/>
    </row>
    <row r="171" spans="10:26" x14ac:dyDescent="0.25">
      <c r="J171" s="144"/>
      <c r="K171" s="41">
        <v>0</v>
      </c>
      <c r="L171" s="41"/>
      <c r="M171" s="41"/>
      <c r="N171" s="218"/>
      <c r="P171" s="144"/>
      <c r="Q171" s="37">
        <v>2.5000000000000001E-2</v>
      </c>
      <c r="R171" s="37"/>
      <c r="S171" s="37"/>
      <c r="T171" s="217"/>
      <c r="V171" s="90"/>
      <c r="W171" s="37"/>
      <c r="X171" s="37"/>
      <c r="Y171" s="37"/>
      <c r="Z171" s="217"/>
    </row>
    <row r="172" spans="10:26" x14ac:dyDescent="0.25">
      <c r="J172" s="144"/>
      <c r="K172" s="41">
        <v>2.5000000000000001E-2</v>
      </c>
      <c r="L172" s="41"/>
      <c r="M172" s="41"/>
      <c r="N172" s="218"/>
      <c r="P172" s="144"/>
      <c r="Q172" s="37">
        <v>0.06</v>
      </c>
      <c r="R172" s="37"/>
      <c r="S172" s="37"/>
      <c r="T172" s="217"/>
      <c r="V172" s="90"/>
      <c r="W172" s="37"/>
      <c r="X172" s="37"/>
      <c r="Y172" s="37"/>
      <c r="Z172" s="217"/>
    </row>
    <row r="173" spans="10:26" x14ac:dyDescent="0.25">
      <c r="J173" s="144"/>
      <c r="K173" s="41">
        <v>0.02</v>
      </c>
      <c r="L173" s="41"/>
      <c r="M173" s="41"/>
      <c r="N173" s="218"/>
      <c r="P173" s="144"/>
      <c r="Q173" s="37">
        <v>0</v>
      </c>
      <c r="R173" s="37"/>
      <c r="S173" s="37"/>
      <c r="T173" s="217"/>
      <c r="V173" s="90"/>
      <c r="W173" s="37"/>
      <c r="X173" s="37"/>
      <c r="Y173" s="37"/>
      <c r="Z173" s="217"/>
    </row>
    <row r="174" spans="10:26" x14ac:dyDescent="0.25">
      <c r="J174" s="144"/>
      <c r="K174" s="41">
        <v>2.5000000000000001E-2</v>
      </c>
      <c r="L174" s="41"/>
      <c r="M174" s="41"/>
      <c r="N174" s="218"/>
      <c r="P174" s="144"/>
      <c r="Q174" s="37">
        <v>0.03</v>
      </c>
      <c r="R174" s="37"/>
      <c r="S174" s="37"/>
      <c r="T174" s="217"/>
      <c r="V174" s="90"/>
      <c r="W174" s="37"/>
      <c r="X174" s="37"/>
      <c r="Y174" s="37"/>
      <c r="Z174" s="217"/>
    </row>
    <row r="175" spans="10:26" x14ac:dyDescent="0.25">
      <c r="J175" s="144"/>
      <c r="K175" s="41">
        <v>0.06</v>
      </c>
      <c r="L175" s="41"/>
      <c r="M175" s="41"/>
      <c r="N175" s="218"/>
      <c r="P175" s="144"/>
      <c r="Q175" s="37">
        <v>0.03</v>
      </c>
      <c r="R175" s="37"/>
      <c r="S175" s="37"/>
      <c r="T175" s="217"/>
      <c r="V175" s="90"/>
      <c r="W175" s="37"/>
      <c r="X175" s="37"/>
      <c r="Y175" s="37"/>
      <c r="Z175" s="217"/>
    </row>
    <row r="176" spans="10:26" x14ac:dyDescent="0.25">
      <c r="J176" s="144"/>
      <c r="K176" s="41">
        <v>0</v>
      </c>
      <c r="L176" s="41"/>
      <c r="M176" s="41"/>
      <c r="N176" s="218"/>
      <c r="P176" s="144"/>
      <c r="Q176" s="37">
        <v>0.03</v>
      </c>
      <c r="R176" s="37"/>
      <c r="S176" s="37"/>
      <c r="T176" s="217"/>
      <c r="V176" s="90"/>
      <c r="W176" s="37"/>
      <c r="X176" s="37"/>
      <c r="Y176" s="37"/>
      <c r="Z176" s="217"/>
    </row>
    <row r="177" spans="10:26" x14ac:dyDescent="0.25">
      <c r="J177" s="144"/>
      <c r="K177" s="41">
        <v>0.03</v>
      </c>
      <c r="L177" s="41"/>
      <c r="M177" s="41"/>
      <c r="N177" s="218"/>
      <c r="P177" s="144"/>
      <c r="Q177" s="37">
        <v>0.03</v>
      </c>
      <c r="R177" s="37"/>
      <c r="S177" s="37"/>
      <c r="T177" s="217"/>
      <c r="V177" s="90"/>
      <c r="W177" s="37"/>
      <c r="X177" s="37"/>
      <c r="Y177" s="37"/>
      <c r="Z177" s="217"/>
    </row>
    <row r="178" spans="10:26" x14ac:dyDescent="0.25">
      <c r="J178" s="144"/>
      <c r="K178" s="41">
        <v>0.03</v>
      </c>
      <c r="L178" s="41"/>
      <c r="M178" s="41"/>
      <c r="N178" s="218"/>
      <c r="P178" s="144"/>
      <c r="Q178" s="37">
        <v>0.03</v>
      </c>
      <c r="R178" s="37"/>
      <c r="S178" s="37"/>
      <c r="T178" s="217"/>
      <c r="V178" s="90"/>
      <c r="W178" s="37"/>
      <c r="X178" s="37"/>
      <c r="Y178" s="37"/>
      <c r="Z178" s="217"/>
    </row>
    <row r="179" spans="10:26" x14ac:dyDescent="0.25">
      <c r="J179" s="144"/>
      <c r="K179" s="41">
        <v>0.03</v>
      </c>
      <c r="L179" s="41"/>
      <c r="M179" s="41"/>
      <c r="N179" s="218"/>
      <c r="P179" s="144"/>
      <c r="Q179" s="37">
        <v>0.03</v>
      </c>
      <c r="R179" s="37"/>
      <c r="S179" s="37"/>
      <c r="T179" s="217"/>
      <c r="V179" s="90"/>
      <c r="W179" s="37"/>
      <c r="X179" s="37"/>
      <c r="Y179" s="37"/>
      <c r="Z179" s="217"/>
    </row>
    <row r="180" spans="10:26" x14ac:dyDescent="0.25">
      <c r="J180" s="144"/>
      <c r="K180" s="41">
        <v>0.03</v>
      </c>
      <c r="L180" s="41"/>
      <c r="M180" s="41"/>
      <c r="N180" s="218"/>
      <c r="P180" s="144"/>
      <c r="Q180" s="37">
        <v>0.02</v>
      </c>
      <c r="R180" s="37"/>
      <c r="S180" s="37"/>
      <c r="T180" s="217"/>
      <c r="V180" s="90"/>
      <c r="W180" s="37"/>
      <c r="X180" s="37"/>
      <c r="Y180" s="37"/>
      <c r="Z180" s="217"/>
    </row>
    <row r="181" spans="10:26" x14ac:dyDescent="0.25">
      <c r="J181" s="144"/>
      <c r="K181" s="41">
        <v>0.03</v>
      </c>
      <c r="L181" s="41"/>
      <c r="M181" s="41"/>
      <c r="N181" s="218"/>
      <c r="P181" s="144"/>
      <c r="Q181" s="37">
        <v>2.5000000000000001E-2</v>
      </c>
      <c r="R181" s="37"/>
      <c r="S181" s="37"/>
      <c r="T181" s="217"/>
      <c r="V181" s="90"/>
      <c r="W181" s="37"/>
      <c r="X181" s="37"/>
      <c r="Y181" s="37"/>
      <c r="Z181" s="217"/>
    </row>
    <row r="182" spans="10:26" x14ac:dyDescent="0.25">
      <c r="J182" s="144"/>
      <c r="K182" s="41">
        <v>0.03</v>
      </c>
      <c r="L182" s="41"/>
      <c r="M182" s="41"/>
      <c r="N182" s="218"/>
      <c r="P182" s="144"/>
      <c r="Q182" s="37">
        <v>0.02</v>
      </c>
      <c r="R182" s="37"/>
      <c r="S182" s="37"/>
      <c r="T182" s="217"/>
      <c r="V182" s="90"/>
      <c r="W182" s="37"/>
      <c r="X182" s="37"/>
      <c r="Y182" s="37"/>
      <c r="Z182" s="217"/>
    </row>
    <row r="183" spans="10:26" x14ac:dyDescent="0.25">
      <c r="J183" s="144"/>
      <c r="K183" s="41">
        <v>0.02</v>
      </c>
      <c r="L183" s="41"/>
      <c r="M183" s="41"/>
      <c r="N183" s="218"/>
      <c r="P183" s="144"/>
      <c r="Q183" s="37">
        <v>0.04</v>
      </c>
      <c r="R183" s="37"/>
      <c r="S183" s="37"/>
      <c r="T183" s="217"/>
      <c r="V183" s="90"/>
      <c r="W183" s="37"/>
      <c r="X183" s="37"/>
      <c r="Y183" s="37"/>
      <c r="Z183" s="217"/>
    </row>
    <row r="184" spans="10:26" x14ac:dyDescent="0.25">
      <c r="J184" s="144"/>
      <c r="K184" s="41">
        <v>2.5000000000000001E-2</v>
      </c>
      <c r="L184" s="41"/>
      <c r="M184" s="41"/>
      <c r="N184" s="218"/>
      <c r="P184" s="144"/>
      <c r="Q184" s="37">
        <v>0.02</v>
      </c>
      <c r="R184" s="37"/>
      <c r="S184" s="37"/>
      <c r="T184" s="217"/>
      <c r="V184" s="90"/>
      <c r="W184" s="37"/>
      <c r="X184" s="37"/>
      <c r="Y184" s="37"/>
      <c r="Z184" s="217"/>
    </row>
    <row r="185" spans="10:26" x14ac:dyDescent="0.25">
      <c r="J185" s="144"/>
      <c r="K185" s="41">
        <v>0.02</v>
      </c>
      <c r="L185" s="41"/>
      <c r="M185" s="41"/>
      <c r="N185" s="218"/>
      <c r="P185" s="144"/>
      <c r="Q185" s="37">
        <v>0.03</v>
      </c>
      <c r="R185" s="37"/>
      <c r="S185" s="37"/>
      <c r="T185" s="217"/>
      <c r="V185" s="90"/>
      <c r="W185" s="37"/>
      <c r="X185" s="37"/>
      <c r="Y185" s="37"/>
      <c r="Z185" s="217"/>
    </row>
    <row r="186" spans="10:26" x14ac:dyDescent="0.25">
      <c r="J186" s="144"/>
      <c r="K186" s="41">
        <v>0.04</v>
      </c>
      <c r="L186" s="41"/>
      <c r="M186" s="41"/>
      <c r="N186" s="218"/>
      <c r="P186" s="144"/>
      <c r="Q186" s="37">
        <v>0.03</v>
      </c>
      <c r="R186" s="37"/>
      <c r="S186" s="37"/>
      <c r="T186" s="217"/>
      <c r="V186" s="90"/>
      <c r="W186" s="37"/>
      <c r="X186" s="37"/>
      <c r="Y186" s="37"/>
      <c r="Z186" s="217"/>
    </row>
    <row r="187" spans="10:26" x14ac:dyDescent="0.25">
      <c r="J187" s="144"/>
      <c r="K187" s="41">
        <v>0.02</v>
      </c>
      <c r="L187" s="41"/>
      <c r="M187" s="41"/>
      <c r="N187" s="218"/>
      <c r="P187" s="144"/>
      <c r="Q187" s="37">
        <v>0.03</v>
      </c>
      <c r="R187" s="37"/>
      <c r="S187" s="37"/>
      <c r="T187" s="217"/>
      <c r="V187" s="90"/>
      <c r="W187" s="37"/>
      <c r="X187" s="37"/>
      <c r="Y187" s="37"/>
      <c r="Z187" s="217"/>
    </row>
    <row r="188" spans="10:26" x14ac:dyDescent="0.25">
      <c r="J188" s="144"/>
      <c r="K188" s="41">
        <v>0.03</v>
      </c>
      <c r="L188" s="41"/>
      <c r="M188" s="41"/>
      <c r="N188" s="218"/>
      <c r="P188" s="144"/>
      <c r="Q188" s="37">
        <v>0.03</v>
      </c>
      <c r="R188" s="37"/>
      <c r="S188" s="37"/>
      <c r="T188" s="217"/>
      <c r="V188" s="90"/>
      <c r="W188" s="37"/>
      <c r="X188" s="37"/>
      <c r="Y188" s="37"/>
      <c r="Z188" s="217"/>
    </row>
    <row r="189" spans="10:26" x14ac:dyDescent="0.25">
      <c r="J189" s="144"/>
      <c r="K189" s="41">
        <v>0.03</v>
      </c>
      <c r="L189" s="41"/>
      <c r="M189" s="41"/>
      <c r="N189" s="218"/>
      <c r="P189" s="144"/>
      <c r="Q189" s="37">
        <v>0.03</v>
      </c>
      <c r="R189" s="37"/>
      <c r="S189" s="37"/>
      <c r="T189" s="217"/>
      <c r="V189" s="90"/>
      <c r="W189" s="37"/>
      <c r="X189" s="37"/>
      <c r="Y189" s="37"/>
      <c r="Z189" s="217"/>
    </row>
    <row r="190" spans="10:26" x14ac:dyDescent="0.25">
      <c r="J190" s="144"/>
      <c r="K190" s="41">
        <v>0.03</v>
      </c>
      <c r="L190" s="41"/>
      <c r="M190" s="41"/>
      <c r="N190" s="218"/>
      <c r="P190" s="144"/>
      <c r="Q190" s="37">
        <v>2.5000000000000001E-2</v>
      </c>
      <c r="R190" s="37"/>
      <c r="S190" s="37"/>
      <c r="T190" s="217"/>
      <c r="V190" s="90"/>
      <c r="W190" s="37"/>
      <c r="X190" s="37"/>
      <c r="Y190" s="37"/>
      <c r="Z190" s="217"/>
    </row>
    <row r="191" spans="10:26" x14ac:dyDescent="0.25">
      <c r="J191" s="144"/>
      <c r="K191" s="41">
        <v>0.03</v>
      </c>
      <c r="L191" s="41"/>
      <c r="M191" s="41"/>
      <c r="N191" s="218"/>
      <c r="P191" s="144"/>
      <c r="Q191" s="37">
        <v>0.03</v>
      </c>
      <c r="R191" s="37"/>
      <c r="S191" s="37"/>
      <c r="T191" s="217"/>
      <c r="V191" s="90"/>
      <c r="W191" s="37"/>
      <c r="X191" s="37"/>
      <c r="Y191" s="37"/>
      <c r="Z191" s="217"/>
    </row>
    <row r="192" spans="10:26" x14ac:dyDescent="0.25">
      <c r="J192" s="144"/>
      <c r="K192" s="41">
        <v>0.04</v>
      </c>
      <c r="L192" s="41"/>
      <c r="M192" s="41"/>
      <c r="N192" s="218"/>
      <c r="P192" s="144"/>
      <c r="Q192" s="37">
        <v>0.04</v>
      </c>
      <c r="R192" s="37"/>
      <c r="S192" s="37"/>
      <c r="T192" s="217"/>
      <c r="V192" s="90"/>
      <c r="W192" s="37"/>
      <c r="X192" s="37"/>
      <c r="Y192" s="37"/>
      <c r="Z192" s="217"/>
    </row>
    <row r="193" spans="10:26" x14ac:dyDescent="0.25">
      <c r="J193" s="144"/>
      <c r="K193" s="41">
        <v>0.03</v>
      </c>
      <c r="L193" s="41"/>
      <c r="M193" s="41"/>
      <c r="N193" s="218"/>
      <c r="P193" s="144"/>
      <c r="Q193" s="37">
        <v>0.05</v>
      </c>
      <c r="R193" s="37"/>
      <c r="S193" s="37"/>
      <c r="T193" s="217"/>
      <c r="V193" s="90"/>
      <c r="W193" s="37"/>
      <c r="X193" s="37"/>
      <c r="Y193" s="37"/>
      <c r="Z193" s="217"/>
    </row>
    <row r="194" spans="10:26" x14ac:dyDescent="0.25">
      <c r="J194" s="144"/>
      <c r="K194" s="41">
        <v>0.03</v>
      </c>
      <c r="L194" s="41"/>
      <c r="M194" s="41"/>
      <c r="N194" s="218"/>
      <c r="P194" s="144"/>
      <c r="Q194" s="37">
        <v>0.03</v>
      </c>
      <c r="R194" s="37"/>
      <c r="S194" s="37"/>
      <c r="T194" s="217"/>
      <c r="V194" s="90"/>
      <c r="W194" s="37"/>
      <c r="X194" s="37"/>
      <c r="Y194" s="37"/>
      <c r="Z194" s="217"/>
    </row>
    <row r="195" spans="10:26" x14ac:dyDescent="0.25">
      <c r="J195" s="144"/>
      <c r="K195" s="41">
        <v>2.5000000000000001E-2</v>
      </c>
      <c r="L195" s="41"/>
      <c r="M195" s="41"/>
      <c r="N195" s="218"/>
      <c r="P195" s="144"/>
      <c r="Q195" s="37">
        <v>0.03</v>
      </c>
      <c r="R195" s="37"/>
      <c r="S195" s="37"/>
      <c r="T195" s="217"/>
      <c r="V195" s="90"/>
      <c r="W195" s="37"/>
      <c r="X195" s="37"/>
      <c r="Y195" s="37"/>
      <c r="Z195" s="217"/>
    </row>
    <row r="196" spans="10:26" x14ac:dyDescent="0.25">
      <c r="J196" s="144"/>
      <c r="K196" s="41">
        <v>0.03</v>
      </c>
      <c r="L196" s="41"/>
      <c r="M196" s="41"/>
      <c r="N196" s="218"/>
      <c r="P196" s="144"/>
      <c r="Q196" s="37">
        <v>0.03</v>
      </c>
      <c r="R196" s="37"/>
      <c r="S196" s="37"/>
      <c r="T196" s="217"/>
      <c r="V196" s="90"/>
      <c r="W196" s="37"/>
      <c r="X196" s="37"/>
      <c r="Y196" s="37"/>
      <c r="Z196" s="217"/>
    </row>
    <row r="197" spans="10:26" x14ac:dyDescent="0.25">
      <c r="J197" s="144"/>
      <c r="K197" s="41">
        <v>0.03</v>
      </c>
      <c r="L197" s="41"/>
      <c r="M197" s="41"/>
      <c r="N197" s="218"/>
      <c r="P197" s="144"/>
      <c r="Q197" s="37">
        <v>0.03</v>
      </c>
      <c r="R197" s="37"/>
      <c r="S197" s="37"/>
      <c r="T197" s="217"/>
      <c r="V197" s="90"/>
      <c r="W197" s="37"/>
      <c r="X197" s="37"/>
      <c r="Y197" s="37"/>
      <c r="Z197" s="217"/>
    </row>
    <row r="198" spans="10:26" x14ac:dyDescent="0.25">
      <c r="J198" s="144"/>
      <c r="K198" s="41">
        <v>0.04</v>
      </c>
      <c r="L198" s="41"/>
      <c r="M198" s="41"/>
      <c r="N198" s="218"/>
      <c r="P198" s="144"/>
      <c r="Q198" s="37">
        <v>0.05</v>
      </c>
      <c r="R198" s="37"/>
      <c r="S198" s="37"/>
      <c r="T198" s="217"/>
      <c r="V198" s="90"/>
      <c r="W198" s="37"/>
      <c r="X198" s="37"/>
      <c r="Y198" s="37"/>
      <c r="Z198" s="217"/>
    </row>
    <row r="199" spans="10:26" x14ac:dyDescent="0.25">
      <c r="J199" s="144"/>
      <c r="K199" s="41">
        <v>0.05</v>
      </c>
      <c r="L199" s="41"/>
      <c r="M199" s="41"/>
      <c r="N199" s="218"/>
      <c r="P199" s="144"/>
      <c r="Q199" s="37">
        <v>0.03</v>
      </c>
      <c r="R199" s="37"/>
      <c r="S199" s="37"/>
      <c r="T199" s="217"/>
      <c r="V199" s="90"/>
      <c r="W199" s="37"/>
      <c r="X199" s="37"/>
      <c r="Y199" s="37"/>
      <c r="Z199" s="217"/>
    </row>
    <row r="200" spans="10:26" x14ac:dyDescent="0.25">
      <c r="J200" s="144"/>
      <c r="K200" s="41">
        <v>0.03</v>
      </c>
      <c r="L200" s="41"/>
      <c r="M200" s="41"/>
      <c r="N200" s="218"/>
      <c r="P200" s="144"/>
      <c r="Q200" s="37">
        <v>0.03</v>
      </c>
      <c r="R200" s="37"/>
      <c r="S200" s="37"/>
      <c r="T200" s="217"/>
      <c r="V200" s="90"/>
      <c r="W200" s="37"/>
      <c r="X200" s="37"/>
      <c r="Y200" s="37"/>
      <c r="Z200" s="217"/>
    </row>
    <row r="201" spans="10:26" x14ac:dyDescent="0.25">
      <c r="J201" s="144"/>
      <c r="K201" s="41">
        <v>0.03</v>
      </c>
      <c r="L201" s="41"/>
      <c r="M201" s="41"/>
      <c r="N201" s="218"/>
      <c r="P201" s="144"/>
      <c r="Q201" s="37">
        <v>0.03</v>
      </c>
      <c r="R201" s="37"/>
      <c r="S201" s="37"/>
      <c r="T201" s="217"/>
      <c r="V201" s="90"/>
      <c r="W201" s="37"/>
      <c r="X201" s="37"/>
      <c r="Y201" s="37"/>
      <c r="Z201" s="217"/>
    </row>
    <row r="202" spans="10:26" x14ac:dyDescent="0.25">
      <c r="J202" s="144"/>
      <c r="K202" s="41">
        <v>0.03</v>
      </c>
      <c r="L202" s="41"/>
      <c r="M202" s="41"/>
      <c r="N202" s="218"/>
      <c r="P202" s="144"/>
      <c r="Q202" s="37">
        <v>0.03</v>
      </c>
      <c r="R202" s="37"/>
      <c r="S202" s="37"/>
      <c r="T202" s="217"/>
      <c r="V202" s="90"/>
      <c r="W202" s="37"/>
      <c r="X202" s="37"/>
      <c r="Y202" s="37"/>
      <c r="Z202" s="217"/>
    </row>
    <row r="203" spans="10:26" x14ac:dyDescent="0.25">
      <c r="J203" s="144"/>
      <c r="K203" s="41">
        <v>0.03</v>
      </c>
      <c r="L203" s="41"/>
      <c r="M203" s="41"/>
      <c r="N203" s="218"/>
      <c r="P203" s="144"/>
      <c r="Q203" s="37">
        <v>2.5000000000000001E-2</v>
      </c>
      <c r="R203" s="37"/>
      <c r="S203" s="37"/>
      <c r="T203" s="217"/>
      <c r="V203" s="90"/>
      <c r="W203" s="37"/>
      <c r="X203" s="37"/>
      <c r="Y203" s="37"/>
      <c r="Z203" s="217"/>
    </row>
    <row r="204" spans="10:26" x14ac:dyDescent="0.25">
      <c r="J204" s="144"/>
      <c r="K204" s="41">
        <v>0.03</v>
      </c>
      <c r="L204" s="41"/>
      <c r="M204" s="41"/>
      <c r="N204" s="218"/>
      <c r="P204" s="144"/>
      <c r="Q204" s="37">
        <v>0.03</v>
      </c>
      <c r="R204" s="37"/>
      <c r="S204" s="37"/>
      <c r="T204" s="217"/>
      <c r="V204" s="90"/>
      <c r="W204" s="37"/>
      <c r="X204" s="37"/>
      <c r="Y204" s="37"/>
      <c r="Z204" s="217"/>
    </row>
    <row r="205" spans="10:26" x14ac:dyDescent="0.25">
      <c r="J205" s="144"/>
      <c r="K205" s="41">
        <v>0.05</v>
      </c>
      <c r="L205" s="41"/>
      <c r="M205" s="41"/>
      <c r="N205" s="218"/>
      <c r="P205" s="144"/>
      <c r="Q205" s="37">
        <v>2.5000000000000001E-2</v>
      </c>
      <c r="R205" s="37"/>
      <c r="S205" s="37"/>
      <c r="T205" s="217"/>
      <c r="V205" s="90"/>
      <c r="W205" s="37"/>
      <c r="X205" s="37"/>
      <c r="Y205" s="37"/>
      <c r="Z205" s="217"/>
    </row>
    <row r="206" spans="10:26" x14ac:dyDescent="0.25">
      <c r="J206" s="144"/>
      <c r="K206" s="41">
        <v>0.05</v>
      </c>
      <c r="L206" s="41"/>
      <c r="M206" s="41"/>
      <c r="N206" s="218"/>
      <c r="P206" s="144"/>
      <c r="Q206" s="37">
        <v>0.03</v>
      </c>
      <c r="R206" s="37"/>
      <c r="S206" s="37"/>
      <c r="T206" s="217"/>
      <c r="V206" s="90"/>
      <c r="W206" s="37"/>
      <c r="X206" s="37"/>
      <c r="Y206" s="37"/>
      <c r="Z206" s="217"/>
    </row>
    <row r="207" spans="10:26" x14ac:dyDescent="0.25">
      <c r="J207" s="144"/>
      <c r="K207" s="41">
        <v>0.03</v>
      </c>
      <c r="L207" s="41"/>
      <c r="M207" s="41"/>
      <c r="N207" s="218"/>
      <c r="P207" s="144"/>
      <c r="Q207" s="37">
        <v>0.04</v>
      </c>
      <c r="R207" s="37"/>
      <c r="S207" s="37"/>
      <c r="T207" s="217"/>
      <c r="V207" s="90"/>
      <c r="W207" s="37"/>
      <c r="X207" s="37"/>
      <c r="Y207" s="37"/>
      <c r="Z207" s="217"/>
    </row>
    <row r="208" spans="10:26" x14ac:dyDescent="0.25">
      <c r="J208" s="144"/>
      <c r="K208" s="41">
        <v>0.03</v>
      </c>
      <c r="L208" s="41"/>
      <c r="M208" s="41"/>
      <c r="N208" s="218"/>
      <c r="P208" s="144"/>
      <c r="Q208" s="37">
        <v>0.02</v>
      </c>
      <c r="R208" s="37"/>
      <c r="S208" s="37"/>
      <c r="T208" s="217"/>
      <c r="V208" s="90"/>
      <c r="W208" s="37"/>
      <c r="X208" s="37"/>
      <c r="Y208" s="37"/>
      <c r="Z208" s="217"/>
    </row>
    <row r="209" spans="10:26" x14ac:dyDescent="0.25">
      <c r="J209" s="144"/>
      <c r="K209" s="41">
        <v>0.03</v>
      </c>
      <c r="L209" s="41"/>
      <c r="M209" s="41"/>
      <c r="N209" s="218"/>
      <c r="P209" s="144"/>
      <c r="Q209" s="37">
        <v>0.03</v>
      </c>
      <c r="R209" s="37"/>
      <c r="S209" s="37"/>
      <c r="T209" s="217"/>
      <c r="V209" s="90"/>
      <c r="W209" s="37"/>
      <c r="X209" s="37"/>
      <c r="Y209" s="37"/>
      <c r="Z209" s="217"/>
    </row>
    <row r="210" spans="10:26" x14ac:dyDescent="0.25">
      <c r="J210" s="144"/>
      <c r="K210" s="41">
        <v>0.03</v>
      </c>
      <c r="L210" s="41"/>
      <c r="M210" s="41"/>
      <c r="N210" s="218"/>
      <c r="P210" s="144"/>
      <c r="Q210" s="37">
        <v>0.03</v>
      </c>
      <c r="R210" s="37"/>
      <c r="S210" s="37"/>
      <c r="T210" s="217"/>
      <c r="V210" s="90"/>
      <c r="W210" s="37"/>
      <c r="X210" s="37"/>
      <c r="Y210" s="37"/>
      <c r="Z210" s="217"/>
    </row>
    <row r="211" spans="10:26" x14ac:dyDescent="0.25">
      <c r="J211" s="144"/>
      <c r="K211" s="41">
        <v>0.03</v>
      </c>
      <c r="L211" s="41"/>
      <c r="M211" s="41"/>
      <c r="N211" s="218"/>
      <c r="P211" s="144"/>
      <c r="Q211" s="37">
        <v>0.02</v>
      </c>
      <c r="R211" s="37"/>
      <c r="S211" s="37"/>
      <c r="T211" s="217"/>
      <c r="V211" s="90"/>
      <c r="W211" s="37"/>
      <c r="X211" s="37"/>
      <c r="Y211" s="37"/>
      <c r="Z211" s="217"/>
    </row>
    <row r="212" spans="10:26" x14ac:dyDescent="0.25">
      <c r="J212" s="144"/>
      <c r="K212" s="41">
        <v>0.03</v>
      </c>
      <c r="L212" s="41"/>
      <c r="M212" s="41"/>
      <c r="N212" s="218"/>
      <c r="P212" s="144"/>
      <c r="Q212" s="37">
        <v>0.03</v>
      </c>
      <c r="R212" s="37"/>
      <c r="S212" s="37"/>
      <c r="T212" s="217"/>
      <c r="V212" s="90"/>
      <c r="W212" s="37"/>
      <c r="X212" s="37"/>
      <c r="Y212" s="37"/>
      <c r="Z212" s="217"/>
    </row>
    <row r="213" spans="10:26" x14ac:dyDescent="0.25">
      <c r="J213" s="144"/>
      <c r="K213" s="41">
        <v>2.5000000000000001E-2</v>
      </c>
      <c r="L213" s="41"/>
      <c r="M213" s="41"/>
      <c r="N213" s="218"/>
      <c r="P213" s="144"/>
      <c r="Q213" s="37">
        <v>0.03</v>
      </c>
      <c r="R213" s="37"/>
      <c r="S213" s="37"/>
      <c r="T213" s="217"/>
      <c r="V213" s="90"/>
      <c r="W213" s="37"/>
      <c r="X213" s="37"/>
      <c r="Y213" s="37"/>
      <c r="Z213" s="217"/>
    </row>
    <row r="214" spans="10:26" x14ac:dyDescent="0.25">
      <c r="J214" s="144"/>
      <c r="K214" s="41">
        <v>0.03</v>
      </c>
      <c r="L214" s="41"/>
      <c r="M214" s="41"/>
      <c r="N214" s="218"/>
      <c r="P214" s="144"/>
      <c r="Q214" s="37">
        <v>0.03</v>
      </c>
      <c r="R214" s="37"/>
      <c r="S214" s="37"/>
      <c r="T214" s="217"/>
      <c r="V214" s="90"/>
      <c r="W214" s="37"/>
      <c r="X214" s="37"/>
      <c r="Y214" s="37"/>
      <c r="Z214" s="217"/>
    </row>
    <row r="215" spans="10:26" x14ac:dyDescent="0.25">
      <c r="J215" s="144"/>
      <c r="K215" s="41">
        <v>2.5000000000000001E-2</v>
      </c>
      <c r="L215" s="41"/>
      <c r="M215" s="41"/>
      <c r="N215" s="218"/>
      <c r="P215" s="144"/>
      <c r="Q215" s="37">
        <v>2.5000000000000001E-2</v>
      </c>
      <c r="R215" s="37"/>
      <c r="S215" s="37"/>
      <c r="T215" s="217"/>
      <c r="V215" s="90"/>
      <c r="W215" s="37"/>
      <c r="X215" s="37"/>
      <c r="Y215" s="37"/>
      <c r="Z215" s="217"/>
    </row>
    <row r="216" spans="10:26" x14ac:dyDescent="0.25">
      <c r="J216" s="144"/>
      <c r="K216" s="41">
        <v>0.03</v>
      </c>
      <c r="L216" s="41"/>
      <c r="M216" s="41"/>
      <c r="N216" s="218"/>
      <c r="P216" s="144"/>
      <c r="Q216" s="37">
        <v>0.03</v>
      </c>
      <c r="R216" s="37"/>
      <c r="S216" s="37"/>
      <c r="T216" s="217"/>
      <c r="V216" s="90"/>
      <c r="W216" s="37"/>
      <c r="X216" s="37"/>
      <c r="Y216" s="37"/>
      <c r="Z216" s="217"/>
    </row>
    <row r="217" spans="10:26" x14ac:dyDescent="0.25">
      <c r="J217" s="144"/>
      <c r="K217" s="41">
        <v>0.04</v>
      </c>
      <c r="L217" s="41"/>
      <c r="M217" s="41"/>
      <c r="N217" s="218"/>
      <c r="P217" s="144"/>
      <c r="Q217" s="37">
        <v>0.03</v>
      </c>
      <c r="R217" s="37"/>
      <c r="S217" s="37"/>
      <c r="T217" s="217"/>
      <c r="V217" s="90"/>
      <c r="W217" s="37"/>
      <c r="X217" s="37"/>
      <c r="Y217" s="37"/>
      <c r="Z217" s="217"/>
    </row>
    <row r="218" spans="10:26" x14ac:dyDescent="0.25">
      <c r="J218" s="144"/>
      <c r="K218" s="41">
        <v>0.02</v>
      </c>
      <c r="L218" s="41"/>
      <c r="M218" s="41"/>
      <c r="N218" s="218"/>
      <c r="P218" s="144"/>
      <c r="Q218" s="37">
        <v>0.03</v>
      </c>
      <c r="R218" s="37"/>
      <c r="S218" s="37"/>
      <c r="T218" s="217"/>
      <c r="V218" s="90"/>
      <c r="W218" s="37"/>
      <c r="X218" s="37"/>
      <c r="Y218" s="37"/>
      <c r="Z218" s="217"/>
    </row>
    <row r="219" spans="10:26" x14ac:dyDescent="0.25">
      <c r="J219" s="144"/>
      <c r="K219" s="41">
        <v>0.03</v>
      </c>
      <c r="L219" s="41"/>
      <c r="M219" s="41"/>
      <c r="N219" s="218"/>
      <c r="P219" s="144"/>
      <c r="Q219" s="37">
        <v>0.03</v>
      </c>
      <c r="R219" s="37"/>
      <c r="S219" s="37"/>
      <c r="T219" s="217"/>
      <c r="V219" s="90"/>
      <c r="W219" s="37"/>
      <c r="X219" s="37"/>
      <c r="Y219" s="37"/>
      <c r="Z219" s="217"/>
    </row>
    <row r="220" spans="10:26" x14ac:dyDescent="0.25">
      <c r="J220" s="144"/>
      <c r="K220" s="41">
        <v>0.03</v>
      </c>
      <c r="L220" s="41"/>
      <c r="M220" s="41"/>
      <c r="N220" s="218"/>
      <c r="P220" s="144"/>
      <c r="Q220" s="37">
        <v>0.05</v>
      </c>
      <c r="R220" s="37"/>
      <c r="S220" s="37"/>
      <c r="T220" s="217"/>
      <c r="V220" s="90"/>
      <c r="W220" s="37"/>
      <c r="X220" s="37"/>
      <c r="Y220" s="37"/>
      <c r="Z220" s="217"/>
    </row>
    <row r="221" spans="10:26" x14ac:dyDescent="0.25">
      <c r="J221" s="144"/>
      <c r="K221" s="41">
        <v>0.03</v>
      </c>
      <c r="L221" s="41"/>
      <c r="M221" s="41"/>
      <c r="N221" s="218"/>
      <c r="P221" s="144"/>
      <c r="Q221" s="37">
        <v>0.03</v>
      </c>
      <c r="R221" s="37"/>
      <c r="S221" s="37"/>
      <c r="T221" s="217"/>
      <c r="V221" s="90"/>
      <c r="W221" s="37"/>
      <c r="X221" s="37"/>
      <c r="Y221" s="37"/>
      <c r="Z221" s="217"/>
    </row>
    <row r="222" spans="10:26" x14ac:dyDescent="0.25">
      <c r="J222" s="144"/>
      <c r="K222" s="41">
        <v>0.03</v>
      </c>
      <c r="L222" s="41"/>
      <c r="M222" s="41"/>
      <c r="N222" s="218"/>
      <c r="P222" s="144"/>
      <c r="Q222" s="37">
        <v>2.5000000000000001E-2</v>
      </c>
      <c r="R222" s="37"/>
      <c r="S222" s="37"/>
      <c r="T222" s="217"/>
      <c r="V222" s="90"/>
      <c r="W222" s="37"/>
      <c r="X222" s="37"/>
      <c r="Y222" s="37"/>
      <c r="Z222" s="217"/>
    </row>
    <row r="223" spans="10:26" x14ac:dyDescent="0.25">
      <c r="J223" s="144"/>
      <c r="K223" s="41">
        <v>0.02</v>
      </c>
      <c r="L223" s="41"/>
      <c r="M223" s="41"/>
      <c r="N223" s="218"/>
      <c r="P223" s="144"/>
      <c r="Q223" s="37">
        <v>0.02</v>
      </c>
      <c r="R223" s="37"/>
      <c r="S223" s="37"/>
      <c r="T223" s="217"/>
      <c r="V223" s="90"/>
      <c r="W223" s="37"/>
      <c r="X223" s="37"/>
      <c r="Y223" s="37"/>
      <c r="Z223" s="217"/>
    </row>
    <row r="224" spans="10:26" x14ac:dyDescent="0.25">
      <c r="J224" s="144"/>
      <c r="K224" s="41">
        <v>0.03</v>
      </c>
      <c r="L224" s="41"/>
      <c r="M224" s="41"/>
      <c r="N224" s="218"/>
      <c r="P224" s="144"/>
      <c r="Q224" s="37">
        <v>0.02</v>
      </c>
      <c r="R224" s="37"/>
      <c r="S224" s="37"/>
      <c r="T224" s="217"/>
      <c r="V224" s="90"/>
      <c r="W224" s="37"/>
      <c r="X224" s="37"/>
      <c r="Y224" s="37"/>
      <c r="Z224" s="217"/>
    </row>
    <row r="225" spans="10:26" x14ac:dyDescent="0.25">
      <c r="J225" s="144"/>
      <c r="K225" s="41">
        <v>0.03</v>
      </c>
      <c r="L225" s="41"/>
      <c r="M225" s="41"/>
      <c r="N225" s="218"/>
      <c r="P225" s="144"/>
      <c r="Q225" s="37">
        <v>0.03</v>
      </c>
      <c r="R225" s="37"/>
      <c r="S225" s="37"/>
      <c r="T225" s="217"/>
      <c r="V225" s="90"/>
      <c r="W225" s="37"/>
      <c r="X225" s="37"/>
      <c r="Y225" s="37"/>
      <c r="Z225" s="217"/>
    </row>
    <row r="226" spans="10:26" x14ac:dyDescent="0.25">
      <c r="J226" s="144"/>
      <c r="K226" s="41">
        <v>0.03</v>
      </c>
      <c r="L226" s="41"/>
      <c r="M226" s="41"/>
      <c r="N226" s="218"/>
      <c r="P226" s="144"/>
      <c r="Q226" s="37">
        <v>0.03</v>
      </c>
      <c r="R226" s="37"/>
      <c r="S226" s="37"/>
      <c r="T226" s="217"/>
      <c r="V226" s="90"/>
      <c r="W226" s="37"/>
      <c r="X226" s="37"/>
      <c r="Y226" s="37"/>
      <c r="Z226" s="217"/>
    </row>
    <row r="227" spans="10:26" x14ac:dyDescent="0.25">
      <c r="J227" s="144"/>
      <c r="K227" s="41">
        <v>0.03</v>
      </c>
      <c r="L227" s="41"/>
      <c r="M227" s="41"/>
      <c r="N227" s="218"/>
      <c r="P227" s="144"/>
      <c r="Q227" s="37">
        <v>2.5000000000000001E-2</v>
      </c>
      <c r="R227" s="37"/>
      <c r="S227" s="37"/>
      <c r="T227" s="217"/>
      <c r="V227" s="90"/>
      <c r="W227" s="37"/>
      <c r="X227" s="37"/>
      <c r="Y227" s="37"/>
      <c r="Z227" s="217"/>
    </row>
    <row r="228" spans="10:26" x14ac:dyDescent="0.25">
      <c r="J228" s="144"/>
      <c r="K228" s="41">
        <v>2.5000000000000001E-2</v>
      </c>
      <c r="L228" s="41"/>
      <c r="M228" s="41"/>
      <c r="N228" s="218"/>
      <c r="P228" s="144"/>
      <c r="Q228" s="37">
        <v>0.02</v>
      </c>
      <c r="R228" s="37"/>
      <c r="S228" s="37"/>
      <c r="T228" s="217"/>
      <c r="V228" s="90"/>
      <c r="W228" s="37"/>
      <c r="X228" s="37"/>
      <c r="Y228" s="37"/>
      <c r="Z228" s="217"/>
    </row>
    <row r="229" spans="10:26" x14ac:dyDescent="0.25">
      <c r="J229" s="144"/>
      <c r="K229" s="41">
        <v>0.03</v>
      </c>
      <c r="L229" s="41"/>
      <c r="M229" s="41"/>
      <c r="N229" s="218"/>
      <c r="P229" s="144"/>
      <c r="Q229" s="37">
        <v>0.04</v>
      </c>
      <c r="R229" s="37"/>
      <c r="S229" s="37"/>
      <c r="T229" s="217"/>
      <c r="V229" s="90"/>
      <c r="W229" s="37"/>
      <c r="X229" s="37"/>
      <c r="Y229" s="37"/>
      <c r="Z229" s="217"/>
    </row>
    <row r="230" spans="10:26" x14ac:dyDescent="0.25">
      <c r="J230" s="144"/>
      <c r="K230" s="41">
        <v>0.03</v>
      </c>
      <c r="L230" s="41"/>
      <c r="M230" s="41"/>
      <c r="N230" s="218"/>
      <c r="P230" s="144"/>
      <c r="Q230" s="37">
        <v>2.5000000000000001E-2</v>
      </c>
      <c r="R230" s="37"/>
      <c r="S230" s="37"/>
      <c r="T230" s="217"/>
      <c r="V230" s="90"/>
      <c r="W230" s="37"/>
      <c r="X230" s="37"/>
      <c r="Y230" s="37"/>
      <c r="Z230" s="217"/>
    </row>
    <row r="231" spans="10:26" x14ac:dyDescent="0.25">
      <c r="J231" s="144"/>
      <c r="K231" s="41">
        <v>0.03</v>
      </c>
      <c r="L231" s="41"/>
      <c r="M231" s="41"/>
      <c r="N231" s="218"/>
      <c r="P231" s="144"/>
      <c r="Q231" s="37">
        <v>0.03</v>
      </c>
      <c r="R231" s="37"/>
      <c r="S231" s="37"/>
      <c r="T231" s="217"/>
      <c r="V231" s="90"/>
      <c r="W231" s="37"/>
      <c r="X231" s="37"/>
      <c r="Y231" s="37"/>
      <c r="Z231" s="217"/>
    </row>
    <row r="232" spans="10:26" x14ac:dyDescent="0.25">
      <c r="J232" s="144"/>
      <c r="K232" s="41">
        <v>0.03</v>
      </c>
      <c r="L232" s="41"/>
      <c r="M232" s="41"/>
      <c r="N232" s="218"/>
      <c r="P232" s="144"/>
      <c r="Q232" s="37">
        <v>0.03</v>
      </c>
      <c r="R232" s="37"/>
      <c r="S232" s="37"/>
      <c r="T232" s="217"/>
      <c r="V232" s="90"/>
      <c r="W232" s="37"/>
      <c r="X232" s="37"/>
      <c r="Y232" s="37"/>
      <c r="Z232" s="217"/>
    </row>
    <row r="233" spans="10:26" x14ac:dyDescent="0.25">
      <c r="J233" s="144"/>
      <c r="K233" s="41">
        <v>0.03</v>
      </c>
      <c r="L233" s="41"/>
      <c r="M233" s="41"/>
      <c r="N233" s="218"/>
      <c r="P233" s="144"/>
      <c r="Q233" s="37">
        <v>0.03</v>
      </c>
      <c r="R233" s="37"/>
      <c r="S233" s="37"/>
      <c r="T233" s="217"/>
      <c r="V233" s="90"/>
      <c r="W233" s="37"/>
      <c r="X233" s="37"/>
      <c r="Y233" s="37"/>
      <c r="Z233" s="217"/>
    </row>
    <row r="234" spans="10:26" x14ac:dyDescent="0.25">
      <c r="J234" s="144"/>
      <c r="K234" s="41">
        <v>0.05</v>
      </c>
      <c r="L234" s="41"/>
      <c r="M234" s="41"/>
      <c r="N234" s="218"/>
      <c r="P234" s="144"/>
      <c r="Q234" s="37">
        <v>0.03</v>
      </c>
      <c r="R234" s="37"/>
      <c r="S234" s="37"/>
      <c r="T234" s="217"/>
      <c r="V234" s="90"/>
      <c r="W234" s="37"/>
      <c r="X234" s="37"/>
      <c r="Y234" s="37"/>
      <c r="Z234" s="217"/>
    </row>
    <row r="235" spans="10:26" x14ac:dyDescent="0.25">
      <c r="J235" s="144"/>
      <c r="K235" s="41">
        <v>4.4999999999999998E-2</v>
      </c>
      <c r="L235" s="41"/>
      <c r="M235" s="41"/>
      <c r="N235" s="218"/>
      <c r="P235" s="144"/>
      <c r="Q235" s="37">
        <v>0.02</v>
      </c>
      <c r="R235" s="37"/>
      <c r="S235" s="37"/>
      <c r="T235" s="217"/>
      <c r="V235" s="90"/>
      <c r="W235" s="37"/>
      <c r="X235" s="37"/>
      <c r="Y235" s="37"/>
      <c r="Z235" s="217"/>
    </row>
    <row r="236" spans="10:26" x14ac:dyDescent="0.25">
      <c r="J236" s="144"/>
      <c r="K236" s="41">
        <v>0.03</v>
      </c>
      <c r="L236" s="41"/>
      <c r="M236" s="41"/>
      <c r="N236" s="218"/>
      <c r="P236" s="144"/>
      <c r="Q236" s="37">
        <v>0.04</v>
      </c>
      <c r="R236" s="37"/>
      <c r="S236" s="37"/>
      <c r="T236" s="217"/>
      <c r="V236" s="90"/>
      <c r="W236" s="37"/>
      <c r="X236" s="37"/>
      <c r="Y236" s="37"/>
      <c r="Z236" s="217"/>
    </row>
    <row r="237" spans="10:26" x14ac:dyDescent="0.25">
      <c r="J237" s="144"/>
      <c r="K237" s="41">
        <v>2.5000000000000001E-2</v>
      </c>
      <c r="L237" s="41"/>
      <c r="M237" s="41"/>
      <c r="N237" s="218"/>
      <c r="P237" s="144"/>
      <c r="Q237" s="37">
        <v>0.03</v>
      </c>
      <c r="R237" s="37"/>
      <c r="S237" s="37"/>
      <c r="T237" s="217"/>
      <c r="V237" s="90"/>
      <c r="W237" s="37"/>
      <c r="X237" s="37"/>
      <c r="Y237" s="37"/>
      <c r="Z237" s="217"/>
    </row>
    <row r="238" spans="10:26" x14ac:dyDescent="0.25">
      <c r="J238" s="144"/>
      <c r="K238" s="41">
        <v>2.5000000000000001E-2</v>
      </c>
      <c r="L238" s="41"/>
      <c r="M238" s="41"/>
      <c r="N238" s="218"/>
      <c r="P238" s="144"/>
      <c r="Q238" s="37">
        <v>0</v>
      </c>
      <c r="R238" s="37"/>
      <c r="S238" s="37"/>
      <c r="T238" s="217"/>
      <c r="V238" s="90"/>
      <c r="W238" s="37"/>
      <c r="X238" s="37"/>
      <c r="Y238" s="37"/>
      <c r="Z238" s="217"/>
    </row>
    <row r="239" spans="10:26" x14ac:dyDescent="0.25">
      <c r="J239" s="144"/>
      <c r="K239" s="41">
        <v>0.02</v>
      </c>
      <c r="L239" s="41"/>
      <c r="M239" s="41"/>
      <c r="N239" s="218"/>
      <c r="P239" s="144"/>
      <c r="Q239" s="37">
        <v>0.03</v>
      </c>
      <c r="R239" s="37"/>
      <c r="S239" s="37"/>
      <c r="T239" s="217"/>
      <c r="V239" s="90"/>
      <c r="W239" s="37"/>
      <c r="X239" s="37"/>
      <c r="Y239" s="37"/>
      <c r="Z239" s="217"/>
    </row>
    <row r="240" spans="10:26" x14ac:dyDescent="0.25">
      <c r="J240" s="144"/>
      <c r="K240" s="41">
        <v>0.03</v>
      </c>
      <c r="L240" s="41"/>
      <c r="M240" s="41"/>
      <c r="N240" s="218"/>
      <c r="P240" s="144"/>
      <c r="Q240" s="37">
        <v>0.05</v>
      </c>
      <c r="R240" s="37"/>
      <c r="S240" s="37"/>
      <c r="T240" s="217"/>
      <c r="V240" s="90"/>
      <c r="W240" s="37"/>
      <c r="X240" s="37"/>
      <c r="Y240" s="37"/>
      <c r="Z240" s="217"/>
    </row>
    <row r="241" spans="10:26" x14ac:dyDescent="0.25">
      <c r="J241" s="144"/>
      <c r="K241" s="41">
        <v>0.02</v>
      </c>
      <c r="L241" s="41"/>
      <c r="M241" s="41"/>
      <c r="N241" s="218"/>
      <c r="P241" s="144"/>
      <c r="Q241" s="37">
        <v>0.03</v>
      </c>
      <c r="R241" s="37"/>
      <c r="S241" s="37"/>
      <c r="T241" s="217"/>
      <c r="V241" s="90"/>
      <c r="W241" s="37"/>
      <c r="X241" s="37"/>
      <c r="Y241" s="37"/>
      <c r="Z241" s="217"/>
    </row>
    <row r="242" spans="10:26" x14ac:dyDescent="0.25">
      <c r="J242" s="144"/>
      <c r="K242" s="41">
        <v>0.03</v>
      </c>
      <c r="L242" s="41"/>
      <c r="M242" s="41"/>
      <c r="N242" s="218"/>
      <c r="P242" s="144"/>
      <c r="Q242" s="37">
        <v>0.03</v>
      </c>
      <c r="R242" s="37"/>
      <c r="S242" s="37"/>
      <c r="T242" s="217"/>
      <c r="V242" s="90"/>
      <c r="W242" s="37"/>
      <c r="X242" s="37"/>
      <c r="Y242" s="37"/>
      <c r="Z242" s="217"/>
    </row>
    <row r="243" spans="10:26" x14ac:dyDescent="0.25">
      <c r="J243" s="144"/>
      <c r="K243" s="41">
        <v>0.03</v>
      </c>
      <c r="L243" s="41"/>
      <c r="M243" s="41"/>
      <c r="N243" s="218"/>
      <c r="P243" s="144"/>
      <c r="Q243" s="37">
        <v>2.5000000000000001E-2</v>
      </c>
      <c r="R243" s="37"/>
      <c r="S243" s="37"/>
      <c r="T243" s="217"/>
      <c r="V243" s="90"/>
      <c r="W243" s="37"/>
      <c r="X243" s="37"/>
      <c r="Y243" s="37"/>
      <c r="Z243" s="217"/>
    </row>
    <row r="244" spans="10:26" x14ac:dyDescent="0.25">
      <c r="J244" s="144"/>
      <c r="K244" s="41">
        <v>0.05</v>
      </c>
      <c r="L244" s="41"/>
      <c r="M244" s="41"/>
      <c r="N244" s="218"/>
      <c r="P244" s="144"/>
      <c r="Q244" s="37">
        <v>0.02</v>
      </c>
      <c r="R244" s="37"/>
      <c r="S244" s="37"/>
      <c r="T244" s="217"/>
      <c r="V244" s="90"/>
      <c r="W244" s="37"/>
      <c r="X244" s="37"/>
      <c r="Y244" s="37"/>
      <c r="Z244" s="217"/>
    </row>
    <row r="245" spans="10:26" x14ac:dyDescent="0.25">
      <c r="J245" s="144"/>
      <c r="K245" s="41">
        <v>2.5000000000000001E-2</v>
      </c>
      <c r="L245" s="41"/>
      <c r="M245" s="41"/>
      <c r="N245" s="218"/>
      <c r="P245" s="144"/>
      <c r="Q245" s="37">
        <v>0.03</v>
      </c>
      <c r="R245" s="37"/>
      <c r="S245" s="37"/>
      <c r="T245" s="217"/>
      <c r="V245" s="90"/>
      <c r="W245" s="37"/>
      <c r="X245" s="37"/>
      <c r="Y245" s="37"/>
      <c r="Z245" s="217"/>
    </row>
    <row r="246" spans="10:26" x14ac:dyDescent="0.25">
      <c r="J246" s="144"/>
      <c r="K246" s="41">
        <v>0.03</v>
      </c>
      <c r="L246" s="41"/>
      <c r="M246" s="41"/>
      <c r="N246" s="218"/>
      <c r="P246" s="144"/>
      <c r="Q246" s="37">
        <v>0.03</v>
      </c>
      <c r="R246" s="37"/>
      <c r="S246" s="37"/>
      <c r="T246" s="217"/>
      <c r="V246" s="90"/>
      <c r="W246" s="37"/>
      <c r="X246" s="37"/>
      <c r="Y246" s="37"/>
      <c r="Z246" s="217"/>
    </row>
    <row r="247" spans="10:26" x14ac:dyDescent="0.25">
      <c r="J247" s="144"/>
      <c r="K247" s="41">
        <v>0.02</v>
      </c>
      <c r="L247" s="41"/>
      <c r="M247" s="41"/>
      <c r="N247" s="218"/>
      <c r="P247" s="144"/>
      <c r="Q247" s="37">
        <v>0.03</v>
      </c>
      <c r="R247" s="37"/>
      <c r="S247" s="37"/>
      <c r="T247" s="217"/>
      <c r="V247" s="90"/>
      <c r="W247" s="37"/>
      <c r="X247" s="37"/>
      <c r="Y247" s="37"/>
      <c r="Z247" s="217"/>
    </row>
    <row r="248" spans="10:26" x14ac:dyDescent="0.25">
      <c r="J248" s="144"/>
      <c r="K248" s="41">
        <v>0.04</v>
      </c>
      <c r="L248" s="41"/>
      <c r="M248" s="41"/>
      <c r="N248" s="218"/>
      <c r="P248" s="144"/>
      <c r="Q248" s="37">
        <v>0.03</v>
      </c>
      <c r="R248" s="37"/>
      <c r="S248" s="37"/>
      <c r="T248" s="217"/>
      <c r="V248" s="90"/>
      <c r="W248" s="37"/>
      <c r="X248" s="37"/>
      <c r="Y248" s="37"/>
      <c r="Z248" s="217"/>
    </row>
    <row r="249" spans="10:26" x14ac:dyDescent="0.25">
      <c r="J249" s="144"/>
      <c r="K249" s="41">
        <v>0.03</v>
      </c>
      <c r="L249" s="41"/>
      <c r="M249" s="41"/>
      <c r="N249" s="218"/>
      <c r="P249" s="144"/>
      <c r="Q249" s="37">
        <v>0</v>
      </c>
      <c r="R249" s="37"/>
      <c r="S249" s="37"/>
      <c r="T249" s="217"/>
      <c r="V249" s="90"/>
      <c r="W249" s="37"/>
      <c r="X249" s="37"/>
      <c r="Y249" s="37"/>
      <c r="Z249" s="217"/>
    </row>
    <row r="250" spans="10:26" x14ac:dyDescent="0.25">
      <c r="J250" s="144"/>
      <c r="K250" s="41">
        <v>0.03</v>
      </c>
      <c r="L250" s="41"/>
      <c r="M250" s="41"/>
      <c r="N250" s="218"/>
      <c r="P250" s="144"/>
      <c r="Q250" s="37">
        <v>0.03</v>
      </c>
      <c r="R250" s="37"/>
      <c r="S250" s="37"/>
      <c r="T250" s="217"/>
      <c r="V250" s="90"/>
      <c r="W250" s="37"/>
      <c r="X250" s="37"/>
      <c r="Y250" s="37"/>
      <c r="Z250" s="217"/>
    </row>
    <row r="251" spans="10:26" x14ac:dyDescent="0.25">
      <c r="J251" s="144"/>
      <c r="K251" s="41">
        <v>2.5000000000000001E-2</v>
      </c>
      <c r="L251" s="41"/>
      <c r="M251" s="41"/>
      <c r="N251" s="218"/>
      <c r="P251" s="144"/>
      <c r="Q251" s="37">
        <v>0.03</v>
      </c>
      <c r="R251" s="37"/>
      <c r="S251" s="37"/>
      <c r="T251" s="217"/>
      <c r="V251" s="90"/>
      <c r="W251" s="37"/>
      <c r="X251" s="37"/>
      <c r="Y251" s="37"/>
      <c r="Z251" s="217"/>
    </row>
    <row r="252" spans="10:26" x14ac:dyDescent="0.25">
      <c r="J252" s="144"/>
      <c r="K252" s="41">
        <v>0.03</v>
      </c>
      <c r="L252" s="41"/>
      <c r="M252" s="41"/>
      <c r="N252" s="218"/>
      <c r="P252" s="144"/>
      <c r="Q252" s="37">
        <v>0</v>
      </c>
      <c r="R252" s="37"/>
      <c r="S252" s="37"/>
      <c r="T252" s="217"/>
      <c r="V252" s="90"/>
      <c r="W252" s="37"/>
      <c r="X252" s="37"/>
      <c r="Y252" s="37"/>
      <c r="Z252" s="217"/>
    </row>
    <row r="253" spans="10:26" x14ac:dyDescent="0.25">
      <c r="J253" s="144"/>
      <c r="K253" s="41">
        <v>0.03</v>
      </c>
      <c r="L253" s="41"/>
      <c r="M253" s="41"/>
      <c r="N253" s="218"/>
      <c r="P253" s="144"/>
      <c r="Q253" s="37">
        <v>0.03</v>
      </c>
      <c r="R253" s="37"/>
      <c r="S253" s="37"/>
      <c r="T253" s="217"/>
      <c r="V253" s="90"/>
      <c r="W253" s="37"/>
      <c r="X253" s="37"/>
      <c r="Y253" s="37"/>
      <c r="Z253" s="217"/>
    </row>
    <row r="254" spans="10:26" x14ac:dyDescent="0.25">
      <c r="J254" s="144"/>
      <c r="K254" s="41">
        <v>0.03</v>
      </c>
      <c r="L254" s="41"/>
      <c r="M254" s="41"/>
      <c r="N254" s="218"/>
      <c r="P254" s="144"/>
      <c r="Q254" s="37">
        <v>0.03</v>
      </c>
      <c r="R254" s="37"/>
      <c r="S254" s="37"/>
      <c r="T254" s="217"/>
      <c r="V254" s="90"/>
      <c r="W254" s="37"/>
      <c r="X254" s="37"/>
      <c r="Y254" s="37"/>
      <c r="Z254" s="217"/>
    </row>
    <row r="255" spans="10:26" x14ac:dyDescent="0.25">
      <c r="J255" s="144"/>
      <c r="K255" s="41">
        <v>0.03</v>
      </c>
      <c r="L255" s="41"/>
      <c r="M255" s="41"/>
      <c r="N255" s="218"/>
      <c r="P255" s="144"/>
      <c r="Q255" s="37">
        <v>0</v>
      </c>
      <c r="R255" s="37"/>
      <c r="S255" s="37"/>
      <c r="T255" s="217"/>
      <c r="V255" s="90"/>
      <c r="W255" s="37"/>
      <c r="X255" s="37"/>
      <c r="Y255" s="37"/>
      <c r="Z255" s="217"/>
    </row>
    <row r="256" spans="10:26" x14ac:dyDescent="0.25">
      <c r="J256" s="144"/>
      <c r="K256" s="41">
        <v>0.03</v>
      </c>
      <c r="L256" s="41"/>
      <c r="M256" s="41"/>
      <c r="N256" s="218"/>
      <c r="P256" s="144"/>
      <c r="Q256" s="37">
        <v>0.02</v>
      </c>
      <c r="R256" s="37"/>
      <c r="S256" s="37"/>
      <c r="T256" s="217"/>
      <c r="V256" s="90"/>
      <c r="W256" s="37"/>
      <c r="X256" s="37"/>
      <c r="Y256" s="37"/>
      <c r="Z256" s="217"/>
    </row>
    <row r="257" spans="10:26" x14ac:dyDescent="0.25">
      <c r="J257" s="144"/>
      <c r="K257" s="41">
        <v>0.02</v>
      </c>
      <c r="L257" s="41"/>
      <c r="M257" s="41"/>
      <c r="N257" s="218"/>
      <c r="P257" s="144"/>
      <c r="Q257" s="37">
        <v>0.03</v>
      </c>
      <c r="R257" s="37"/>
      <c r="S257" s="37"/>
      <c r="T257" s="217"/>
      <c r="V257" s="90"/>
      <c r="W257" s="37"/>
      <c r="X257" s="37"/>
      <c r="Y257" s="37"/>
      <c r="Z257" s="217"/>
    </row>
    <row r="258" spans="10:26" x14ac:dyDescent="0.25">
      <c r="J258" s="144"/>
      <c r="K258" s="41">
        <v>0.04</v>
      </c>
      <c r="L258" s="41"/>
      <c r="M258" s="41"/>
      <c r="N258" s="218"/>
      <c r="P258" s="144"/>
      <c r="Q258" s="37">
        <v>0.02</v>
      </c>
      <c r="R258" s="37"/>
      <c r="S258" s="37"/>
      <c r="T258" s="217"/>
      <c r="V258" s="90"/>
      <c r="W258" s="37"/>
      <c r="X258" s="37"/>
      <c r="Y258" s="37"/>
      <c r="Z258" s="217"/>
    </row>
    <row r="259" spans="10:26" x14ac:dyDescent="0.25">
      <c r="J259" s="144"/>
      <c r="K259" s="41">
        <v>0.03</v>
      </c>
      <c r="L259" s="41"/>
      <c r="M259" s="41"/>
      <c r="N259" s="218"/>
      <c r="P259" s="144"/>
      <c r="Q259" s="37">
        <v>0.02</v>
      </c>
      <c r="R259" s="37"/>
      <c r="S259" s="37"/>
      <c r="T259" s="217"/>
      <c r="V259" s="90"/>
      <c r="W259" s="37"/>
      <c r="X259" s="37"/>
      <c r="Y259" s="37"/>
      <c r="Z259" s="217"/>
    </row>
    <row r="260" spans="10:26" x14ac:dyDescent="0.25">
      <c r="J260" s="144"/>
      <c r="K260" s="41">
        <v>0</v>
      </c>
      <c r="L260" s="41"/>
      <c r="M260" s="41"/>
      <c r="N260" s="218"/>
      <c r="P260" s="144"/>
      <c r="Q260" s="37">
        <v>0.03</v>
      </c>
      <c r="R260" s="37"/>
      <c r="S260" s="37"/>
      <c r="T260" s="217"/>
      <c r="V260" s="90"/>
      <c r="W260" s="37"/>
      <c r="X260" s="37"/>
      <c r="Y260" s="37"/>
      <c r="Z260" s="217"/>
    </row>
    <row r="261" spans="10:26" x14ac:dyDescent="0.25">
      <c r="J261" s="144"/>
      <c r="K261" s="41">
        <v>0.03</v>
      </c>
      <c r="L261" s="41"/>
      <c r="M261" s="41"/>
      <c r="N261" s="218"/>
      <c r="P261" s="144"/>
      <c r="Q261" s="37">
        <v>0.03</v>
      </c>
      <c r="R261" s="37"/>
      <c r="S261" s="37"/>
      <c r="T261" s="217"/>
      <c r="V261" s="90"/>
      <c r="W261" s="37"/>
      <c r="X261" s="37"/>
      <c r="Y261" s="37"/>
      <c r="Z261" s="217"/>
    </row>
    <row r="262" spans="10:26" x14ac:dyDescent="0.25">
      <c r="J262" s="144"/>
      <c r="K262" s="41">
        <v>0.05</v>
      </c>
      <c r="L262" s="41"/>
      <c r="M262" s="41"/>
      <c r="N262" s="218"/>
      <c r="P262" s="144"/>
      <c r="Q262" s="37">
        <v>2.5000000000000001E-2</v>
      </c>
      <c r="R262" s="37"/>
      <c r="S262" s="37"/>
      <c r="T262" s="217"/>
      <c r="V262" s="90"/>
      <c r="W262" s="37"/>
      <c r="X262" s="37"/>
      <c r="Y262" s="37"/>
      <c r="Z262" s="217"/>
    </row>
    <row r="263" spans="10:26" x14ac:dyDescent="0.25">
      <c r="J263" s="144"/>
      <c r="K263" s="41">
        <v>0.03</v>
      </c>
      <c r="L263" s="41"/>
      <c r="M263" s="41"/>
      <c r="N263" s="218"/>
      <c r="P263" s="144"/>
      <c r="Q263" s="37">
        <v>0.02</v>
      </c>
      <c r="R263" s="37"/>
      <c r="S263" s="37"/>
      <c r="T263" s="217"/>
      <c r="V263" s="90"/>
      <c r="W263" s="37"/>
      <c r="X263" s="37"/>
      <c r="Y263" s="37"/>
      <c r="Z263" s="217"/>
    </row>
    <row r="264" spans="10:26" x14ac:dyDescent="0.25">
      <c r="J264" s="144"/>
      <c r="K264" s="41">
        <v>0.03</v>
      </c>
      <c r="L264" s="41"/>
      <c r="M264" s="41"/>
      <c r="N264" s="218"/>
      <c r="P264" s="144"/>
      <c r="Q264" s="37">
        <v>2.5000000000000001E-2</v>
      </c>
      <c r="R264" s="37"/>
      <c r="S264" s="37"/>
      <c r="T264" s="217"/>
      <c r="V264" s="90"/>
      <c r="W264" s="37"/>
      <c r="X264" s="37"/>
      <c r="Y264" s="37"/>
      <c r="Z264" s="217"/>
    </row>
    <row r="265" spans="10:26" x14ac:dyDescent="0.25">
      <c r="J265" s="144"/>
      <c r="K265" s="41">
        <v>2.5000000000000001E-2</v>
      </c>
      <c r="L265" s="41"/>
      <c r="M265" s="41"/>
      <c r="N265" s="218"/>
      <c r="P265" s="144"/>
      <c r="Q265" s="37">
        <v>0.03</v>
      </c>
      <c r="R265" s="37"/>
      <c r="S265" s="37"/>
      <c r="T265" s="217"/>
      <c r="V265" s="90"/>
      <c r="W265" s="37"/>
      <c r="X265" s="37"/>
      <c r="Y265" s="37"/>
      <c r="Z265" s="217"/>
    </row>
    <row r="266" spans="10:26" x14ac:dyDescent="0.25">
      <c r="J266" s="144"/>
      <c r="K266" s="41">
        <v>0.02</v>
      </c>
      <c r="L266" s="41"/>
      <c r="M266" s="41"/>
      <c r="N266" s="218"/>
      <c r="P266" s="144"/>
      <c r="Q266" s="37">
        <v>0.03</v>
      </c>
      <c r="R266" s="37"/>
      <c r="S266" s="37"/>
      <c r="T266" s="217"/>
      <c r="V266" s="90"/>
      <c r="W266" s="37"/>
      <c r="X266" s="37"/>
      <c r="Y266" s="37"/>
      <c r="Z266" s="217"/>
    </row>
    <row r="267" spans="10:26" x14ac:dyDescent="0.25">
      <c r="J267" s="144"/>
      <c r="K267" s="41">
        <v>0.03</v>
      </c>
      <c r="L267" s="41"/>
      <c r="M267" s="41"/>
      <c r="N267" s="218"/>
      <c r="P267" s="144"/>
      <c r="Q267" s="37">
        <v>0.03</v>
      </c>
      <c r="R267" s="37"/>
      <c r="S267" s="37"/>
      <c r="T267" s="217"/>
      <c r="V267" s="90"/>
      <c r="W267" s="37"/>
      <c r="X267" s="37"/>
      <c r="Y267" s="37"/>
      <c r="Z267" s="217"/>
    </row>
    <row r="268" spans="10:26" x14ac:dyDescent="0.25">
      <c r="J268" s="144"/>
      <c r="K268" s="41">
        <v>0.03</v>
      </c>
      <c r="L268" s="41"/>
      <c r="M268" s="41"/>
      <c r="N268" s="218"/>
      <c r="P268" s="144"/>
      <c r="Q268" s="37">
        <v>0.03</v>
      </c>
      <c r="R268" s="37"/>
      <c r="S268" s="37"/>
      <c r="T268" s="217"/>
      <c r="V268" s="90"/>
      <c r="W268" s="37"/>
      <c r="X268" s="37"/>
      <c r="Y268" s="37"/>
      <c r="Z268" s="217"/>
    </row>
    <row r="269" spans="10:26" x14ac:dyDescent="0.25">
      <c r="J269" s="144"/>
      <c r="K269" s="41">
        <v>0.04</v>
      </c>
      <c r="L269" s="41"/>
      <c r="M269" s="41"/>
      <c r="N269" s="218"/>
      <c r="P269" s="144"/>
      <c r="Q269" s="37">
        <v>0.03</v>
      </c>
      <c r="R269" s="37"/>
      <c r="S269" s="37"/>
      <c r="T269" s="217"/>
      <c r="V269" s="90"/>
      <c r="W269" s="37"/>
      <c r="X269" s="37"/>
      <c r="Y269" s="37"/>
      <c r="Z269" s="217"/>
    </row>
    <row r="270" spans="10:26" x14ac:dyDescent="0.25">
      <c r="J270" s="144"/>
      <c r="K270" s="41">
        <v>0.03</v>
      </c>
      <c r="L270" s="41"/>
      <c r="M270" s="41"/>
      <c r="N270" s="218"/>
      <c r="P270" s="144"/>
      <c r="Q270" s="37">
        <v>0.03</v>
      </c>
      <c r="R270" s="37"/>
      <c r="S270" s="37"/>
      <c r="T270" s="217"/>
      <c r="V270" s="90"/>
      <c r="W270" s="37"/>
      <c r="X270" s="37"/>
      <c r="Y270" s="37"/>
      <c r="Z270" s="217"/>
    </row>
    <row r="271" spans="10:26" x14ac:dyDescent="0.25">
      <c r="J271" s="144"/>
      <c r="K271" s="41">
        <v>0.03</v>
      </c>
      <c r="L271" s="41"/>
      <c r="M271" s="41"/>
      <c r="N271" s="218"/>
      <c r="P271" s="144"/>
      <c r="Q271" s="37">
        <v>0.03</v>
      </c>
      <c r="R271" s="37"/>
      <c r="S271" s="37"/>
      <c r="T271" s="217"/>
      <c r="V271" s="90"/>
      <c r="W271" s="37"/>
      <c r="X271" s="37"/>
      <c r="Y271" s="37"/>
      <c r="Z271" s="217"/>
    </row>
    <row r="272" spans="10:26" x14ac:dyDescent="0.25">
      <c r="J272" s="144"/>
      <c r="K272" s="41">
        <v>0</v>
      </c>
      <c r="L272" s="41"/>
      <c r="M272" s="41"/>
      <c r="N272" s="218"/>
      <c r="P272" s="144"/>
      <c r="Q272" s="37">
        <v>2.5000000000000001E-2</v>
      </c>
      <c r="R272" s="37"/>
      <c r="S272" s="37"/>
      <c r="T272" s="217"/>
      <c r="V272" s="90"/>
      <c r="W272" s="37"/>
      <c r="X272" s="37"/>
      <c r="Y272" s="37"/>
      <c r="Z272" s="217"/>
    </row>
    <row r="273" spans="10:26" x14ac:dyDescent="0.25">
      <c r="J273" s="144"/>
      <c r="K273" s="41">
        <v>0.03</v>
      </c>
      <c r="L273" s="41"/>
      <c r="M273" s="41"/>
      <c r="N273" s="218"/>
      <c r="P273" s="144"/>
      <c r="Q273" s="37">
        <v>1.4999999999999999E-2</v>
      </c>
      <c r="R273" s="37"/>
      <c r="S273" s="37"/>
      <c r="T273" s="217"/>
      <c r="V273" s="90"/>
      <c r="W273" s="37"/>
      <c r="X273" s="37"/>
      <c r="Y273" s="37"/>
      <c r="Z273" s="217"/>
    </row>
    <row r="274" spans="10:26" x14ac:dyDescent="0.25">
      <c r="J274" s="144"/>
      <c r="K274" s="41">
        <v>0.03</v>
      </c>
      <c r="L274" s="41"/>
      <c r="M274" s="41"/>
      <c r="N274" s="218"/>
      <c r="P274" s="144"/>
      <c r="Q274" s="37">
        <v>0.05</v>
      </c>
      <c r="R274" s="37"/>
      <c r="S274" s="37"/>
      <c r="T274" s="217"/>
      <c r="V274" s="90"/>
      <c r="W274" s="37"/>
      <c r="X274" s="37"/>
      <c r="Y274" s="37"/>
      <c r="Z274" s="217"/>
    </row>
    <row r="275" spans="10:26" x14ac:dyDescent="0.25">
      <c r="J275" s="144"/>
      <c r="K275" s="41">
        <v>0</v>
      </c>
      <c r="L275" s="41"/>
      <c r="M275" s="41"/>
      <c r="N275" s="218"/>
      <c r="P275" s="144"/>
      <c r="Q275" s="37">
        <v>0.05</v>
      </c>
      <c r="R275" s="37"/>
      <c r="S275" s="37"/>
      <c r="T275" s="217"/>
      <c r="V275" s="90"/>
      <c r="W275" s="37"/>
      <c r="X275" s="37"/>
      <c r="Y275" s="37"/>
      <c r="Z275" s="217"/>
    </row>
    <row r="276" spans="10:26" x14ac:dyDescent="0.25">
      <c r="J276" s="144"/>
      <c r="K276" s="41">
        <v>0.03</v>
      </c>
      <c r="L276" s="41"/>
      <c r="M276" s="41"/>
      <c r="N276" s="218"/>
      <c r="P276" s="144"/>
      <c r="Q276" s="37">
        <v>0.02</v>
      </c>
      <c r="R276" s="37"/>
      <c r="S276" s="37"/>
      <c r="T276" s="217"/>
      <c r="V276" s="90"/>
      <c r="W276" s="37"/>
      <c r="X276" s="37"/>
      <c r="Y276" s="37"/>
      <c r="Z276" s="217"/>
    </row>
    <row r="277" spans="10:26" x14ac:dyDescent="0.25">
      <c r="J277" s="144"/>
      <c r="K277" s="41">
        <v>0.03</v>
      </c>
      <c r="L277" s="41"/>
      <c r="M277" s="41"/>
      <c r="N277" s="218"/>
      <c r="P277" s="144"/>
      <c r="Q277" s="37">
        <v>0.03</v>
      </c>
      <c r="R277" s="37"/>
      <c r="S277" s="37"/>
      <c r="T277" s="217"/>
      <c r="V277" s="90"/>
      <c r="W277" s="37"/>
      <c r="X277" s="37"/>
      <c r="Y277" s="37"/>
      <c r="Z277" s="217"/>
    </row>
    <row r="278" spans="10:26" x14ac:dyDescent="0.25">
      <c r="J278" s="144"/>
      <c r="K278" s="41">
        <v>0</v>
      </c>
      <c r="L278" s="41"/>
      <c r="M278" s="41"/>
      <c r="N278" s="218"/>
      <c r="P278" s="144"/>
      <c r="Q278" s="37">
        <v>0.02</v>
      </c>
      <c r="R278" s="37"/>
      <c r="S278" s="37"/>
      <c r="T278" s="217"/>
      <c r="V278" s="90"/>
      <c r="W278" s="37"/>
      <c r="X278" s="37"/>
      <c r="Y278" s="37"/>
      <c r="Z278" s="217"/>
    </row>
    <row r="279" spans="10:26" x14ac:dyDescent="0.25">
      <c r="J279" s="144"/>
      <c r="K279" s="41">
        <v>0.02</v>
      </c>
      <c r="L279" s="41"/>
      <c r="M279" s="41"/>
      <c r="N279" s="218"/>
      <c r="P279" s="144"/>
      <c r="Q279" s="37">
        <v>0.03</v>
      </c>
      <c r="R279" s="37"/>
      <c r="S279" s="37"/>
      <c r="T279" s="217"/>
      <c r="V279" s="90"/>
      <c r="W279" s="37"/>
      <c r="X279" s="37"/>
      <c r="Y279" s="37"/>
      <c r="Z279" s="217"/>
    </row>
    <row r="280" spans="10:26" x14ac:dyDescent="0.25">
      <c r="J280" s="144"/>
      <c r="K280" s="41">
        <v>0.03</v>
      </c>
      <c r="L280" s="41"/>
      <c r="M280" s="41"/>
      <c r="N280" s="218"/>
      <c r="P280" s="144"/>
      <c r="Q280" s="37">
        <v>0.02</v>
      </c>
      <c r="R280" s="37"/>
      <c r="S280" s="37"/>
      <c r="T280" s="217"/>
      <c r="V280" s="90"/>
      <c r="W280" s="37"/>
      <c r="X280" s="37"/>
      <c r="Y280" s="37"/>
      <c r="Z280" s="217"/>
    </row>
    <row r="281" spans="10:26" x14ac:dyDescent="0.25">
      <c r="J281" s="144"/>
      <c r="K281" s="41">
        <v>0.02</v>
      </c>
      <c r="L281" s="41"/>
      <c r="M281" s="41"/>
      <c r="N281" s="218"/>
      <c r="P281" s="144"/>
      <c r="Q281" s="37">
        <v>0.03</v>
      </c>
      <c r="R281" s="37"/>
      <c r="S281" s="37"/>
      <c r="T281" s="217"/>
      <c r="V281" s="90"/>
      <c r="W281" s="37"/>
      <c r="X281" s="37"/>
      <c r="Y281" s="37"/>
      <c r="Z281" s="217"/>
    </row>
    <row r="282" spans="10:26" x14ac:dyDescent="0.25">
      <c r="J282" s="144"/>
      <c r="K282" s="41">
        <v>0.02</v>
      </c>
      <c r="L282" s="41"/>
      <c r="M282" s="41"/>
      <c r="N282" s="218"/>
      <c r="P282" s="144"/>
      <c r="Q282" s="37">
        <v>0.03</v>
      </c>
      <c r="R282" s="37"/>
      <c r="S282" s="37"/>
      <c r="T282" s="217"/>
      <c r="V282" s="90"/>
      <c r="W282" s="37"/>
      <c r="X282" s="37"/>
      <c r="Y282" s="37"/>
      <c r="Z282" s="217"/>
    </row>
    <row r="283" spans="10:26" x14ac:dyDescent="0.25">
      <c r="J283" s="144"/>
      <c r="K283" s="41">
        <v>0.03</v>
      </c>
      <c r="L283" s="41"/>
      <c r="M283" s="41"/>
      <c r="N283" s="218"/>
      <c r="P283" s="144"/>
      <c r="Q283" s="37">
        <v>0.03</v>
      </c>
      <c r="R283" s="37"/>
      <c r="S283" s="37"/>
      <c r="T283" s="217"/>
      <c r="V283" s="90"/>
      <c r="W283" s="37"/>
      <c r="X283" s="37"/>
      <c r="Y283" s="37"/>
      <c r="Z283" s="217"/>
    </row>
    <row r="284" spans="10:26" x14ac:dyDescent="0.25">
      <c r="J284" s="144"/>
      <c r="K284" s="41">
        <v>0.03</v>
      </c>
      <c r="L284" s="41"/>
      <c r="M284" s="41"/>
      <c r="N284" s="218"/>
      <c r="P284" s="144"/>
      <c r="Q284" s="37">
        <v>0.03</v>
      </c>
      <c r="R284" s="37"/>
      <c r="S284" s="37"/>
      <c r="T284" s="217"/>
      <c r="V284" s="90"/>
      <c r="W284" s="37"/>
      <c r="X284" s="37"/>
      <c r="Y284" s="37"/>
      <c r="Z284" s="217"/>
    </row>
    <row r="285" spans="10:26" x14ac:dyDescent="0.25">
      <c r="J285" s="144"/>
      <c r="K285" s="41">
        <v>0.03</v>
      </c>
      <c r="L285" s="41"/>
      <c r="M285" s="41"/>
      <c r="N285" s="218"/>
      <c r="P285" s="144"/>
      <c r="Q285" s="37">
        <v>0.03</v>
      </c>
      <c r="R285" s="37"/>
      <c r="S285" s="37"/>
      <c r="T285" s="217"/>
      <c r="V285" s="90"/>
      <c r="W285" s="37"/>
      <c r="X285" s="37"/>
      <c r="Y285" s="37"/>
      <c r="Z285" s="217"/>
    </row>
    <row r="286" spans="10:26" x14ac:dyDescent="0.25">
      <c r="J286" s="144"/>
      <c r="K286" s="41">
        <v>2.5000000000000001E-2</v>
      </c>
      <c r="L286" s="41"/>
      <c r="M286" s="41"/>
      <c r="N286" s="218"/>
      <c r="P286" s="144"/>
      <c r="Q286" s="37">
        <v>0.03</v>
      </c>
      <c r="R286" s="37"/>
      <c r="S286" s="37"/>
      <c r="T286" s="217"/>
      <c r="V286" s="90"/>
      <c r="W286" s="37"/>
      <c r="X286" s="37"/>
      <c r="Y286" s="37"/>
      <c r="Z286" s="217"/>
    </row>
    <row r="287" spans="10:26" x14ac:dyDescent="0.25">
      <c r="J287" s="144"/>
      <c r="K287" s="41">
        <v>0.02</v>
      </c>
      <c r="L287" s="41"/>
      <c r="M287" s="41"/>
      <c r="N287" s="218"/>
      <c r="P287" s="144"/>
      <c r="Q287" s="37">
        <v>0.03</v>
      </c>
      <c r="R287" s="37"/>
      <c r="S287" s="37"/>
      <c r="T287" s="217"/>
      <c r="V287" s="90"/>
      <c r="W287" s="37"/>
      <c r="X287" s="37"/>
      <c r="Y287" s="37"/>
      <c r="Z287" s="217"/>
    </row>
    <row r="288" spans="10:26" x14ac:dyDescent="0.25">
      <c r="J288" s="144"/>
      <c r="K288" s="41">
        <v>2.5000000000000001E-2</v>
      </c>
      <c r="L288" s="41"/>
      <c r="M288" s="41"/>
      <c r="N288" s="218"/>
      <c r="P288" s="144"/>
      <c r="Q288" s="37">
        <v>0.02</v>
      </c>
      <c r="R288" s="37"/>
      <c r="S288" s="37"/>
      <c r="T288" s="217"/>
      <c r="V288" s="90"/>
      <c r="W288" s="37"/>
      <c r="X288" s="37"/>
      <c r="Y288" s="37"/>
      <c r="Z288" s="217"/>
    </row>
    <row r="289" spans="10:26" x14ac:dyDescent="0.25">
      <c r="J289" s="144"/>
      <c r="K289" s="41">
        <v>0.03</v>
      </c>
      <c r="L289" s="41"/>
      <c r="M289" s="41"/>
      <c r="N289" s="218"/>
      <c r="P289" s="144"/>
      <c r="Q289" s="37">
        <v>0.03</v>
      </c>
      <c r="R289" s="37"/>
      <c r="S289" s="37"/>
      <c r="T289" s="217"/>
      <c r="V289" s="90"/>
      <c r="W289" s="37"/>
      <c r="X289" s="37"/>
      <c r="Y289" s="37"/>
      <c r="Z289" s="217"/>
    </row>
    <row r="290" spans="10:26" x14ac:dyDescent="0.25">
      <c r="J290" s="144"/>
      <c r="K290" s="41">
        <v>0.03</v>
      </c>
      <c r="L290" s="41"/>
      <c r="M290" s="41"/>
      <c r="N290" s="218"/>
      <c r="P290" s="144"/>
      <c r="Q290" s="37">
        <v>0.03</v>
      </c>
      <c r="R290" s="37"/>
      <c r="S290" s="37"/>
      <c r="T290" s="217"/>
      <c r="V290" s="90"/>
      <c r="W290" s="37"/>
      <c r="X290" s="37"/>
      <c r="Y290" s="37"/>
      <c r="Z290" s="217"/>
    </row>
    <row r="291" spans="10:26" x14ac:dyDescent="0.25">
      <c r="J291" s="144"/>
      <c r="K291" s="41">
        <v>0.03</v>
      </c>
      <c r="L291" s="41"/>
      <c r="M291" s="41"/>
      <c r="N291" s="218"/>
      <c r="P291" s="144"/>
      <c r="Q291" s="37">
        <v>0</v>
      </c>
      <c r="R291" s="37"/>
      <c r="S291" s="37"/>
      <c r="T291" s="217"/>
      <c r="V291" s="90"/>
      <c r="W291" s="37"/>
      <c r="X291" s="37"/>
      <c r="Y291" s="37"/>
      <c r="Z291" s="217"/>
    </row>
    <row r="292" spans="10:26" x14ac:dyDescent="0.25">
      <c r="J292" s="144"/>
      <c r="K292" s="41">
        <v>0.03</v>
      </c>
      <c r="L292" s="41"/>
      <c r="M292" s="41"/>
      <c r="N292" s="218"/>
      <c r="P292" s="144"/>
      <c r="Q292" s="37"/>
      <c r="R292" s="37"/>
      <c r="S292" s="37"/>
      <c r="T292" s="217"/>
      <c r="V292" s="90"/>
      <c r="W292" s="37"/>
      <c r="X292" s="37"/>
      <c r="Y292" s="37"/>
      <c r="Z292" s="217"/>
    </row>
    <row r="293" spans="10:26" x14ac:dyDescent="0.25">
      <c r="J293" s="144"/>
      <c r="K293" s="41">
        <v>0.03</v>
      </c>
      <c r="L293" s="41"/>
      <c r="M293" s="41"/>
      <c r="N293" s="218"/>
      <c r="P293" s="144"/>
      <c r="Q293" s="37"/>
      <c r="R293" s="37"/>
      <c r="S293" s="37"/>
      <c r="T293" s="217"/>
      <c r="V293" s="90"/>
      <c r="W293" s="37"/>
      <c r="X293" s="37"/>
      <c r="Y293" s="37"/>
      <c r="Z293" s="217"/>
    </row>
    <row r="294" spans="10:26" x14ac:dyDescent="0.25">
      <c r="J294" s="144"/>
      <c r="K294" s="41">
        <v>0.03</v>
      </c>
      <c r="L294" s="41"/>
      <c r="M294" s="41"/>
      <c r="N294" s="218"/>
      <c r="P294" s="144"/>
      <c r="Q294" s="37"/>
      <c r="R294" s="37"/>
      <c r="S294" s="37"/>
      <c r="T294" s="217"/>
      <c r="V294" s="90"/>
      <c r="W294" s="37"/>
      <c r="X294" s="37"/>
      <c r="Y294" s="37"/>
      <c r="Z294" s="217"/>
    </row>
    <row r="295" spans="10:26" x14ac:dyDescent="0.25">
      <c r="J295" s="144"/>
      <c r="K295" s="41">
        <v>0.03</v>
      </c>
      <c r="L295" s="41"/>
      <c r="M295" s="41"/>
      <c r="N295" s="218"/>
      <c r="P295" s="144"/>
      <c r="Q295" s="37"/>
      <c r="R295" s="37"/>
      <c r="S295" s="37"/>
      <c r="T295" s="217"/>
      <c r="V295" s="90"/>
      <c r="W295" s="37"/>
      <c r="X295" s="37"/>
      <c r="Y295" s="37"/>
      <c r="Z295" s="217"/>
    </row>
    <row r="296" spans="10:26" x14ac:dyDescent="0.25">
      <c r="J296" s="144"/>
      <c r="K296" s="41">
        <v>2.5000000000000001E-2</v>
      </c>
      <c r="L296" s="41"/>
      <c r="M296" s="41"/>
      <c r="N296" s="218"/>
      <c r="P296" s="144"/>
      <c r="Q296" s="37"/>
      <c r="R296" s="37"/>
      <c r="S296" s="37"/>
      <c r="T296" s="217"/>
      <c r="V296" s="90"/>
      <c r="W296" s="37"/>
      <c r="X296" s="37"/>
      <c r="Y296" s="37"/>
      <c r="Z296" s="217"/>
    </row>
    <row r="297" spans="10:26" x14ac:dyDescent="0.25">
      <c r="J297" s="144"/>
      <c r="K297" s="41">
        <v>1.4999999999999999E-2</v>
      </c>
      <c r="L297" s="41"/>
      <c r="M297" s="41"/>
      <c r="N297" s="218"/>
      <c r="P297" s="144"/>
      <c r="Q297" s="37"/>
      <c r="R297" s="37"/>
      <c r="S297" s="37"/>
      <c r="T297" s="217"/>
      <c r="V297" s="90"/>
      <c r="W297" s="37"/>
      <c r="X297" s="37"/>
      <c r="Y297" s="37"/>
      <c r="Z297" s="217"/>
    </row>
    <row r="298" spans="10:26" x14ac:dyDescent="0.25">
      <c r="J298" s="144"/>
      <c r="K298" s="41">
        <v>0.05</v>
      </c>
      <c r="L298" s="41"/>
      <c r="M298" s="41"/>
      <c r="N298" s="218"/>
      <c r="P298" s="144"/>
      <c r="Q298" s="37"/>
      <c r="R298" s="37"/>
      <c r="S298" s="37"/>
      <c r="T298" s="217"/>
      <c r="V298" s="90"/>
      <c r="W298" s="37"/>
      <c r="X298" s="37"/>
      <c r="Y298" s="37"/>
      <c r="Z298" s="217"/>
    </row>
    <row r="299" spans="10:26" x14ac:dyDescent="0.25">
      <c r="J299" s="144"/>
      <c r="K299" s="41">
        <v>0.03</v>
      </c>
      <c r="L299" s="41"/>
      <c r="M299" s="41"/>
      <c r="N299" s="218"/>
      <c r="P299" s="144"/>
      <c r="Q299" s="37"/>
      <c r="R299" s="37"/>
      <c r="S299" s="37"/>
      <c r="T299" s="217"/>
      <c r="V299" s="90"/>
      <c r="W299" s="37"/>
      <c r="X299" s="37"/>
      <c r="Y299" s="37"/>
      <c r="Z299" s="217"/>
    </row>
    <row r="300" spans="10:26" x14ac:dyDescent="0.25">
      <c r="J300" s="144"/>
      <c r="K300" s="41">
        <v>0.05</v>
      </c>
      <c r="L300" s="41"/>
      <c r="M300" s="41"/>
      <c r="N300" s="218"/>
      <c r="P300" s="144"/>
      <c r="Q300" s="37"/>
      <c r="R300" s="37"/>
      <c r="S300" s="37"/>
      <c r="T300" s="217"/>
      <c r="V300" s="90"/>
      <c r="W300" s="37"/>
      <c r="X300" s="37"/>
      <c r="Y300" s="37"/>
      <c r="Z300" s="217"/>
    </row>
    <row r="301" spans="10:26" x14ac:dyDescent="0.25">
      <c r="J301" s="144"/>
      <c r="K301" s="41">
        <v>0.02</v>
      </c>
      <c r="L301" s="41"/>
      <c r="M301" s="41"/>
      <c r="N301" s="218"/>
      <c r="P301" s="144"/>
      <c r="Q301" s="37"/>
      <c r="R301" s="37"/>
      <c r="S301" s="37"/>
      <c r="T301" s="217"/>
      <c r="V301" s="90"/>
      <c r="W301" s="37"/>
      <c r="X301" s="37"/>
      <c r="Y301" s="37"/>
      <c r="Z301" s="217"/>
    </row>
    <row r="302" spans="10:26" x14ac:dyDescent="0.25">
      <c r="J302" s="144"/>
      <c r="K302" s="41">
        <v>0.03</v>
      </c>
      <c r="L302" s="41"/>
      <c r="M302" s="41"/>
      <c r="N302" s="218"/>
      <c r="P302" s="144"/>
      <c r="Q302" s="37"/>
      <c r="R302" s="37"/>
      <c r="S302" s="37"/>
      <c r="T302" s="217"/>
      <c r="V302" s="90"/>
      <c r="W302" s="37"/>
      <c r="X302" s="37"/>
      <c r="Y302" s="37"/>
      <c r="Z302" s="217"/>
    </row>
    <row r="303" spans="10:26" x14ac:dyDescent="0.25">
      <c r="J303" s="144"/>
      <c r="K303" s="41">
        <v>0.03</v>
      </c>
      <c r="L303" s="41"/>
      <c r="M303" s="41"/>
      <c r="N303" s="218"/>
      <c r="P303" s="144"/>
      <c r="Q303" s="37"/>
      <c r="R303" s="37"/>
      <c r="S303" s="37"/>
      <c r="T303" s="217"/>
      <c r="V303" s="90"/>
      <c r="W303" s="37"/>
      <c r="X303" s="37"/>
      <c r="Y303" s="37"/>
      <c r="Z303" s="217"/>
    </row>
    <row r="304" spans="10:26" x14ac:dyDescent="0.25">
      <c r="J304" s="144"/>
      <c r="K304" s="41">
        <v>0.02</v>
      </c>
      <c r="L304" s="41"/>
      <c r="M304" s="41"/>
      <c r="N304" s="218"/>
      <c r="P304" s="144"/>
      <c r="Q304" s="37"/>
      <c r="R304" s="37"/>
      <c r="S304" s="37"/>
      <c r="T304" s="217"/>
      <c r="V304" s="90"/>
      <c r="W304" s="37"/>
      <c r="X304" s="37"/>
      <c r="Y304" s="37"/>
      <c r="Z304" s="217"/>
    </row>
    <row r="305" spans="10:26" x14ac:dyDescent="0.25">
      <c r="J305" s="144"/>
      <c r="K305" s="41">
        <v>0.03</v>
      </c>
      <c r="L305" s="41"/>
      <c r="M305" s="41"/>
      <c r="N305" s="218"/>
      <c r="P305" s="144"/>
      <c r="Q305" s="37"/>
      <c r="R305" s="37"/>
      <c r="S305" s="37"/>
      <c r="T305" s="217"/>
      <c r="V305" s="90"/>
      <c r="W305" s="37"/>
      <c r="X305" s="37"/>
      <c r="Y305" s="37"/>
      <c r="Z305" s="217"/>
    </row>
    <row r="306" spans="10:26" x14ac:dyDescent="0.25">
      <c r="J306" s="144"/>
      <c r="K306" s="41">
        <v>0.02</v>
      </c>
      <c r="L306" s="41"/>
      <c r="M306" s="41"/>
      <c r="N306" s="218"/>
      <c r="P306" s="144"/>
      <c r="Q306" s="37"/>
      <c r="R306" s="37"/>
      <c r="S306" s="37"/>
      <c r="T306" s="217"/>
      <c r="V306" s="90"/>
      <c r="W306" s="37"/>
      <c r="X306" s="37"/>
      <c r="Y306" s="37"/>
      <c r="Z306" s="217"/>
    </row>
    <row r="307" spans="10:26" x14ac:dyDescent="0.25">
      <c r="J307" s="144"/>
      <c r="K307" s="41">
        <v>0.03</v>
      </c>
      <c r="L307" s="41"/>
      <c r="M307" s="41"/>
      <c r="N307" s="218"/>
      <c r="P307" s="144"/>
      <c r="Q307" s="37"/>
      <c r="R307" s="37"/>
      <c r="S307" s="37"/>
      <c r="T307" s="217"/>
      <c r="V307" s="90"/>
      <c r="W307" s="37"/>
      <c r="X307" s="37"/>
      <c r="Y307" s="37"/>
      <c r="Z307" s="217"/>
    </row>
    <row r="308" spans="10:26" x14ac:dyDescent="0.25">
      <c r="J308" s="144"/>
      <c r="K308" s="41">
        <v>0.03</v>
      </c>
      <c r="L308" s="41"/>
      <c r="M308" s="41"/>
      <c r="N308" s="218"/>
      <c r="P308" s="144"/>
      <c r="Q308" s="37"/>
      <c r="R308" s="37"/>
      <c r="S308" s="37"/>
      <c r="T308" s="217"/>
      <c r="V308" s="90"/>
      <c r="W308" s="37"/>
      <c r="X308" s="37"/>
      <c r="Y308" s="37"/>
      <c r="Z308" s="217"/>
    </row>
    <row r="309" spans="10:26" x14ac:dyDescent="0.25">
      <c r="J309" s="144"/>
      <c r="K309" s="41">
        <v>0.03</v>
      </c>
      <c r="L309" s="41"/>
      <c r="M309" s="41"/>
      <c r="N309" s="218"/>
      <c r="P309" s="144"/>
      <c r="Q309" s="37"/>
      <c r="R309" s="37"/>
      <c r="S309" s="37"/>
      <c r="T309" s="217"/>
      <c r="V309" s="90"/>
      <c r="W309" s="37"/>
      <c r="X309" s="37"/>
      <c r="Y309" s="37"/>
      <c r="Z309" s="217"/>
    </row>
    <row r="310" spans="10:26" x14ac:dyDescent="0.25">
      <c r="J310" s="144"/>
      <c r="K310" s="41">
        <v>0.03</v>
      </c>
      <c r="L310" s="41"/>
      <c r="M310" s="41"/>
      <c r="N310" s="218"/>
      <c r="P310" s="144"/>
      <c r="Q310" s="37"/>
      <c r="R310" s="37"/>
      <c r="S310" s="37"/>
      <c r="T310" s="217"/>
      <c r="V310" s="90"/>
      <c r="W310" s="37"/>
      <c r="X310" s="37"/>
      <c r="Y310" s="37"/>
      <c r="Z310" s="217"/>
    </row>
    <row r="311" spans="10:26" x14ac:dyDescent="0.25">
      <c r="J311" s="144"/>
      <c r="K311" s="41">
        <v>0.03</v>
      </c>
      <c r="L311" s="41"/>
      <c r="M311" s="41"/>
      <c r="N311" s="218"/>
      <c r="P311" s="144"/>
      <c r="Q311" s="37"/>
      <c r="R311" s="37"/>
      <c r="S311" s="37"/>
      <c r="T311" s="217"/>
      <c r="V311" s="90"/>
      <c r="W311" s="37"/>
      <c r="X311" s="37"/>
      <c r="Y311" s="37"/>
      <c r="Z311" s="217"/>
    </row>
    <row r="312" spans="10:26" x14ac:dyDescent="0.25">
      <c r="J312" s="144"/>
      <c r="K312" s="41">
        <v>0.03</v>
      </c>
      <c r="L312" s="41"/>
      <c r="M312" s="41"/>
      <c r="N312" s="218"/>
      <c r="P312" s="144"/>
      <c r="Q312" s="37"/>
      <c r="R312" s="37"/>
      <c r="S312" s="37"/>
      <c r="T312" s="217"/>
      <c r="V312" s="90"/>
      <c r="W312" s="37"/>
      <c r="X312" s="37"/>
      <c r="Y312" s="37"/>
      <c r="Z312" s="217"/>
    </row>
    <row r="313" spans="10:26" x14ac:dyDescent="0.25">
      <c r="J313" s="144"/>
      <c r="K313" s="41">
        <v>0.03</v>
      </c>
      <c r="L313" s="41"/>
      <c r="M313" s="41"/>
      <c r="N313" s="218"/>
      <c r="P313" s="144"/>
      <c r="Q313" s="37"/>
      <c r="R313" s="37"/>
      <c r="S313" s="37"/>
      <c r="T313" s="217"/>
      <c r="V313" s="90"/>
      <c r="W313" s="37"/>
      <c r="X313" s="37"/>
      <c r="Y313" s="37"/>
      <c r="Z313" s="217"/>
    </row>
    <row r="314" spans="10:26" x14ac:dyDescent="0.25">
      <c r="J314" s="144"/>
      <c r="K314" s="41">
        <v>0.02</v>
      </c>
      <c r="L314" s="41"/>
      <c r="M314" s="41"/>
      <c r="N314" s="218"/>
      <c r="P314" s="144"/>
      <c r="Q314" s="37"/>
      <c r="R314" s="37"/>
      <c r="S314" s="37"/>
      <c r="T314" s="217"/>
      <c r="V314" s="90"/>
      <c r="W314" s="37"/>
      <c r="X314" s="37"/>
      <c r="Y314" s="37"/>
      <c r="Z314" s="217"/>
    </row>
    <row r="315" spans="10:26" x14ac:dyDescent="0.25">
      <c r="J315" s="144"/>
      <c r="K315" s="41">
        <v>0.03</v>
      </c>
      <c r="L315" s="41"/>
      <c r="M315" s="41"/>
      <c r="N315" s="218"/>
      <c r="P315" s="144"/>
      <c r="Q315" s="37"/>
      <c r="R315" s="37"/>
      <c r="S315" s="37"/>
      <c r="T315" s="217"/>
      <c r="V315" s="90"/>
      <c r="W315" s="37"/>
      <c r="X315" s="37"/>
      <c r="Y315" s="37"/>
      <c r="Z315" s="217"/>
    </row>
    <row r="316" spans="10:26" x14ac:dyDescent="0.25">
      <c r="J316" s="144"/>
      <c r="K316" s="41">
        <v>0.03</v>
      </c>
      <c r="L316" s="41"/>
      <c r="M316" s="41"/>
      <c r="N316" s="218"/>
      <c r="P316" s="144"/>
      <c r="Q316" s="37"/>
      <c r="R316" s="37"/>
      <c r="S316" s="37"/>
      <c r="T316" s="217"/>
      <c r="V316" s="90"/>
      <c r="W316" s="37"/>
      <c r="X316" s="37"/>
      <c r="Y316" s="37"/>
      <c r="Z316" s="217"/>
    </row>
    <row r="317" spans="10:26" x14ac:dyDescent="0.25">
      <c r="J317" s="144"/>
      <c r="K317" s="41">
        <v>0.03</v>
      </c>
      <c r="L317" s="41"/>
      <c r="M317" s="41"/>
      <c r="N317" s="218"/>
      <c r="P317" s="144"/>
      <c r="Q317" s="37"/>
      <c r="R317" s="37"/>
      <c r="S317" s="37"/>
      <c r="T317" s="217"/>
      <c r="V317" s="90"/>
      <c r="W317" s="37"/>
      <c r="X317" s="37"/>
      <c r="Y317" s="37"/>
      <c r="Z317" s="217"/>
    </row>
    <row r="318" spans="10:26" x14ac:dyDescent="0.25">
      <c r="J318" s="144"/>
      <c r="K318" s="41">
        <v>0.03</v>
      </c>
      <c r="L318" s="41"/>
      <c r="M318" s="41"/>
      <c r="N318" s="218"/>
      <c r="P318" s="144"/>
      <c r="Q318" s="37"/>
      <c r="R318" s="37"/>
      <c r="S318" s="37"/>
      <c r="T318" s="217"/>
      <c r="V318" s="90"/>
      <c r="W318" s="37"/>
      <c r="X318" s="37"/>
      <c r="Y318" s="37"/>
      <c r="Z318" s="217"/>
    </row>
    <row r="319" spans="10:26" x14ac:dyDescent="0.25">
      <c r="J319" s="144"/>
      <c r="K319" s="41">
        <v>0</v>
      </c>
      <c r="L319" s="41"/>
      <c r="M319" s="41"/>
      <c r="N319" s="218"/>
      <c r="P319" s="144"/>
      <c r="Q319" s="37"/>
      <c r="R319" s="37"/>
      <c r="S319" s="37"/>
      <c r="T319" s="217"/>
      <c r="V319" s="90"/>
      <c r="W319" s="37"/>
      <c r="X319" s="37"/>
      <c r="Y319" s="37"/>
      <c r="Z319" s="217"/>
    </row>
    <row r="320" spans="10:26" x14ac:dyDescent="0.25">
      <c r="J320" s="144"/>
      <c r="K320" s="41"/>
      <c r="L320" s="41"/>
      <c r="M320" s="41"/>
      <c r="N320" s="218"/>
      <c r="P320" s="144"/>
      <c r="Q320" s="37"/>
      <c r="R320" s="37"/>
      <c r="S320" s="37"/>
      <c r="T320" s="217"/>
      <c r="V320" s="90"/>
      <c r="W320" s="37"/>
      <c r="X320" s="37"/>
      <c r="Y320" s="37"/>
      <c r="Z320" s="217"/>
    </row>
    <row r="321" spans="10:26" x14ac:dyDescent="0.25">
      <c r="J321" s="144"/>
      <c r="K321" s="41"/>
      <c r="L321" s="41"/>
      <c r="M321" s="41"/>
      <c r="N321" s="218"/>
      <c r="P321" s="144"/>
      <c r="Q321" s="37"/>
      <c r="R321" s="37"/>
      <c r="S321" s="37"/>
      <c r="T321" s="217"/>
      <c r="V321" s="90"/>
      <c r="W321" s="37"/>
      <c r="X321" s="37"/>
      <c r="Y321" s="37"/>
      <c r="Z321" s="217"/>
    </row>
    <row r="322" spans="10:26" x14ac:dyDescent="0.25">
      <c r="J322" s="144"/>
      <c r="K322" s="41"/>
      <c r="L322" s="41"/>
      <c r="M322" s="41"/>
      <c r="N322" s="218"/>
      <c r="P322" s="144"/>
      <c r="Q322" s="37"/>
      <c r="R322" s="37"/>
      <c r="S322" s="37"/>
      <c r="T322" s="217"/>
      <c r="V322" s="90"/>
      <c r="W322" s="37"/>
      <c r="X322" s="37"/>
      <c r="Y322" s="37"/>
      <c r="Z322" s="217"/>
    </row>
    <row r="323" spans="10:26" x14ac:dyDescent="0.25">
      <c r="J323" s="144"/>
      <c r="K323" s="64"/>
      <c r="L323" s="22"/>
      <c r="M323" s="22"/>
      <c r="N323" s="114"/>
      <c r="P323" s="144"/>
      <c r="Q323" s="22"/>
      <c r="R323" s="22"/>
      <c r="S323" s="22"/>
      <c r="T323" s="114"/>
      <c r="U323" s="22"/>
      <c r="V323" s="144"/>
      <c r="W323" s="22"/>
      <c r="X323" s="22"/>
      <c r="Y323" s="22"/>
      <c r="Z323" s="114"/>
    </row>
    <row r="324" spans="10:26" x14ac:dyDescent="0.25">
      <c r="J324" s="144"/>
      <c r="K324" s="41"/>
      <c r="L324" s="41"/>
      <c r="M324" s="41"/>
      <c r="N324" s="218"/>
      <c r="P324" s="144"/>
      <c r="Q324" s="37"/>
      <c r="R324" s="37"/>
      <c r="S324" s="37"/>
      <c r="T324" s="217"/>
      <c r="V324" s="90"/>
      <c r="W324" s="37"/>
      <c r="X324" s="37"/>
      <c r="Y324" s="37"/>
      <c r="Z324" s="217"/>
    </row>
    <row r="325" spans="10:26" x14ac:dyDescent="0.25">
      <c r="J325" s="144"/>
      <c r="K325" s="41"/>
      <c r="L325" s="41"/>
      <c r="M325" s="41"/>
      <c r="N325" s="218"/>
      <c r="P325" s="144"/>
      <c r="Q325" s="37"/>
      <c r="R325" s="37"/>
      <c r="S325" s="37"/>
      <c r="T325" s="217"/>
      <c r="V325" s="90"/>
      <c r="W325" s="37"/>
      <c r="X325" s="37"/>
      <c r="Y325" s="37"/>
      <c r="Z325" s="217"/>
    </row>
    <row r="326" spans="10:26" x14ac:dyDescent="0.25">
      <c r="J326" s="144"/>
      <c r="K326" s="41"/>
      <c r="L326" s="41"/>
      <c r="M326" s="41"/>
      <c r="N326" s="218"/>
      <c r="P326" s="144"/>
      <c r="Q326" s="22"/>
      <c r="R326" s="22"/>
      <c r="S326" s="22"/>
      <c r="T326" s="114"/>
      <c r="V326" s="90"/>
      <c r="W326" s="37"/>
      <c r="X326" s="37"/>
      <c r="Y326" s="37"/>
      <c r="Z326" s="217"/>
    </row>
    <row r="327" spans="10:26" x14ac:dyDescent="0.25">
      <c r="J327" s="98"/>
      <c r="K327" s="93"/>
      <c r="L327" s="93"/>
      <c r="M327" s="93"/>
      <c r="N327" s="115"/>
      <c r="P327" s="98"/>
      <c r="Q327" s="93"/>
      <c r="R327" s="93"/>
      <c r="S327" s="93"/>
      <c r="T327" s="115"/>
      <c r="V327" s="92"/>
      <c r="W327" s="93"/>
      <c r="X327" s="93"/>
      <c r="Y327" s="93"/>
      <c r="Z327" s="115"/>
    </row>
  </sheetData>
  <mergeCells count="1">
    <mergeCell ref="B5:T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AD5C10E1E0D1439C4BF6C6CE804B1D" ma:contentTypeVersion="6" ma:contentTypeDescription="Create a new document." ma:contentTypeScope="" ma:versionID="bf5ab018e0a67fcd64d83092242f085a">
  <xsd:schema xmlns:xsd="http://www.w3.org/2001/XMLSchema" xmlns:xs="http://www.w3.org/2001/XMLSchema" xmlns:p="http://schemas.microsoft.com/office/2006/metadata/properties" xmlns:ns2="4a3321ef-ee1a-4c1d-a645-5e18178c0a4b" xmlns:ns3="9b8cd903-6d0f-449a-a3b2-531f539b3ea4" targetNamespace="http://schemas.microsoft.com/office/2006/metadata/properties" ma:root="true" ma:fieldsID="610face50a5710aba4509ddf452af0a5" ns2:_="" ns3:_="">
    <xsd:import namespace="4a3321ef-ee1a-4c1d-a645-5e18178c0a4b"/>
    <xsd:import namespace="9b8cd903-6d0f-449a-a3b2-531f539b3e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3321ef-ee1a-4c1d-a645-5e18178c0a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8cd903-6d0f-449a-a3b2-531f539b3e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schemas.microsoft.com/office/2006/metadata/properties"/>
    <ds:schemaRef ds:uri="9b8cd903-6d0f-449a-a3b2-531f539b3ea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a3321ef-ee1a-4c1d-a645-5e18178c0a4b"/>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3FA9A3D6-22D7-41DB-9AF8-F8F494E6D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3321ef-ee1a-4c1d-a645-5e18178c0a4b"/>
    <ds:schemaRef ds:uri="9b8cd903-6d0f-449a-a3b2-531f539b3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vt:lpstr>
      <vt:lpstr>Outputs &gt;&gt;</vt:lpstr>
      <vt:lpstr>Fee schedule and report data</vt:lpstr>
      <vt:lpstr>Sample distribution</vt:lpstr>
      <vt:lpstr>Inputs &gt;&gt;</vt:lpstr>
      <vt:lpstr>Assumptions</vt:lpstr>
      <vt:lpstr>Lease data</vt:lpstr>
      <vt:lpstr>Calculations &gt;&gt;</vt:lpstr>
      <vt:lpstr>Appendix B. Regression Model</vt:lpstr>
      <vt:lpstr>Rents by density</vt:lpstr>
      <vt:lpstr>Escalators by density</vt:lpstr>
      <vt:lpstr>'Rents by density'!_Ref169875014</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Lachlan Raidal</dc:creator>
  <cp:keywords/>
  <dc:description/>
  <cp:lastModifiedBy>Maria Tortura</cp:lastModifiedBy>
  <cp:revision/>
  <dcterms:created xsi:type="dcterms:W3CDTF">2014-05-19T07:21:06Z</dcterms:created>
  <dcterms:modified xsi:type="dcterms:W3CDTF">2024-07-19T04:18:02Z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0x01010047AD5C10E1E0D1439C4BF6C6CE804B1D</vt:lpwstr>
  </property>
</Properties>
</file>