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ocal Government\Special variations and Minimum Rates\Special Variations\Special variations 2019-20\Councils\North Sydney\Review for Website\"/>
    </mc:Choice>
  </mc:AlternateContent>
  <workbookProtection workbookAlgorithmName="SHA-512" workbookHashValue="1GRYLr1Y33HHqD2b4cKJB43GM56Z8tiw7D6CfBT7NScIrp1eB3/N+XFv7iUOyIuYKanyjGcKKn/6Gv8BuQzQMQ==" workbookSaltValue="4TYkY3MHharwbiba8q+VUg==" workbookSpinCount="100000" lockStructure="1"/>
  <bookViews>
    <workbookView xWindow="0" yWindow="0" windowWidth="30720" windowHeight="13790" firstSheet="2" activeTab="3"/>
  </bookViews>
  <sheets>
    <sheet name="Examples" sheetId="4" state="hidden" r:id="rId1"/>
    <sheet name="WK0 - Input data" sheetId="18" state="hidden" r:id="rId2"/>
    <sheet name="Instructions" sheetId="13" r:id="rId3"/>
    <sheet name="Wk1" sheetId="19" r:id="rId4"/>
    <sheet name="Wk2" sheetId="14" r:id="rId5"/>
  </sheet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4" l="1"/>
  <c r="F19" i="14"/>
  <c r="F18" i="14"/>
  <c r="F17" i="14"/>
  <c r="F16" i="14"/>
  <c r="H20" i="14"/>
  <c r="H19" i="14"/>
  <c r="H18" i="14"/>
  <c r="H17" i="14"/>
  <c r="H16" i="14"/>
  <c r="H15" i="14"/>
  <c r="F15" i="14"/>
  <c r="M26" i="19" l="1"/>
  <c r="L26" i="19"/>
  <c r="M25" i="19"/>
  <c r="L25" i="19"/>
  <c r="J26" i="19"/>
  <c r="I26" i="19"/>
  <c r="J25" i="19"/>
  <c r="I25" i="19"/>
  <c r="E26" i="19"/>
  <c r="D26" i="19"/>
  <c r="E25" i="19"/>
  <c r="D25" i="19"/>
  <c r="J10" i="19" l="1"/>
  <c r="K6" i="19" l="1"/>
  <c r="K16" i="14" l="1"/>
  <c r="J16" i="14"/>
  <c r="N43" i="19"/>
  <c r="N44" i="19"/>
  <c r="N45" i="19"/>
  <c r="N46" i="19"/>
  <c r="N47" i="19"/>
  <c r="N48" i="19"/>
  <c r="N49" i="19"/>
  <c r="N37" i="19"/>
  <c r="N36" i="19"/>
  <c r="N35" i="19"/>
  <c r="N34" i="19"/>
  <c r="N33" i="19"/>
  <c r="N32" i="19"/>
  <c r="N31" i="19"/>
  <c r="N30" i="19"/>
  <c r="N29" i="19"/>
  <c r="N28" i="19"/>
  <c r="N27" i="19"/>
  <c r="N26" i="19"/>
  <c r="N25" i="19"/>
  <c r="K37" i="19"/>
  <c r="K36" i="19"/>
  <c r="K35" i="19"/>
  <c r="K34" i="19"/>
  <c r="K33" i="19"/>
  <c r="K32" i="19"/>
  <c r="K31" i="19"/>
  <c r="K30" i="19"/>
  <c r="K29" i="19"/>
  <c r="K28" i="19"/>
  <c r="K27" i="19"/>
  <c r="K26" i="19"/>
  <c r="K25" i="19"/>
  <c r="F49" i="19"/>
  <c r="F48" i="19"/>
  <c r="F47" i="19"/>
  <c r="F46" i="19"/>
  <c r="F45" i="19"/>
  <c r="F44" i="19"/>
  <c r="F43" i="19"/>
  <c r="G43" i="19" s="1"/>
  <c r="K49" i="19"/>
  <c r="K48" i="19"/>
  <c r="K47" i="19"/>
  <c r="K46" i="19"/>
  <c r="K45" i="19"/>
  <c r="K44" i="19"/>
  <c r="K43" i="19"/>
  <c r="G49" i="19"/>
  <c r="G48" i="19"/>
  <c r="G47" i="19"/>
  <c r="G46" i="19"/>
  <c r="G45" i="19"/>
  <c r="G44" i="19"/>
  <c r="G37" i="19"/>
  <c r="G36" i="19"/>
  <c r="G35" i="19"/>
  <c r="G34" i="19"/>
  <c r="G33" i="19"/>
  <c r="G32" i="19"/>
  <c r="G31" i="19"/>
  <c r="G30" i="19"/>
  <c r="G29" i="19"/>
  <c r="F37" i="19"/>
  <c r="F36" i="19"/>
  <c r="F35" i="19"/>
  <c r="F34" i="19"/>
  <c r="F33" i="19"/>
  <c r="F32" i="19"/>
  <c r="F31" i="19"/>
  <c r="F30" i="19"/>
  <c r="F29" i="19"/>
  <c r="F28" i="19"/>
  <c r="G28" i="19" s="1"/>
  <c r="F27" i="19"/>
  <c r="G27" i="19" s="1"/>
  <c r="F26" i="19"/>
  <c r="G26" i="19" s="1"/>
  <c r="F25" i="19"/>
  <c r="G25" i="19" s="1"/>
  <c r="L28" i="14"/>
  <c r="K28" i="14"/>
  <c r="J28" i="14"/>
  <c r="L27" i="14"/>
  <c r="K27" i="14"/>
  <c r="J27" i="14"/>
  <c r="L26" i="14"/>
  <c r="K26" i="14"/>
  <c r="J26" i="14"/>
  <c r="L25" i="14"/>
  <c r="K25" i="14"/>
  <c r="J25" i="14"/>
  <c r="L24" i="14"/>
  <c r="K24" i="14"/>
  <c r="J24" i="14"/>
  <c r="L23" i="14"/>
  <c r="K23" i="14"/>
  <c r="J23" i="14"/>
  <c r="L22" i="14"/>
  <c r="K22" i="14"/>
  <c r="J22" i="14"/>
  <c r="L21" i="14"/>
  <c r="K21" i="14"/>
  <c r="J21" i="14"/>
  <c r="L20" i="14"/>
  <c r="K20" i="14"/>
  <c r="J20" i="14"/>
  <c r="L19" i="14"/>
  <c r="K19" i="14"/>
  <c r="J19" i="14"/>
  <c r="L18" i="14"/>
  <c r="K18" i="14"/>
  <c r="J18" i="14"/>
  <c r="L17" i="14"/>
  <c r="K17" i="14"/>
  <c r="J17" i="14"/>
  <c r="L15" i="14"/>
  <c r="K15" i="14"/>
  <c r="J15" i="14"/>
  <c r="F76" i="13"/>
  <c r="G78" i="13"/>
  <c r="G77" i="13"/>
  <c r="D76" i="13"/>
  <c r="G74" i="13"/>
  <c r="G73" i="13"/>
  <c r="D73" i="13"/>
  <c r="L16" i="14" l="1"/>
  <c r="C3" i="14" l="1"/>
  <c r="G49" i="18" l="1"/>
  <c r="C8" i="14" l="1"/>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C65" i="13"/>
  <c r="D59" i="13"/>
  <c r="D58" i="13"/>
  <c r="D57" i="13"/>
  <c r="D53" i="13"/>
  <c r="D52" i="13"/>
  <c r="D44" i="13"/>
  <c r="D43" i="13"/>
  <c r="D38" i="13"/>
  <c r="D37" i="13"/>
  <c r="D19" i="13"/>
  <c r="C10" i="13"/>
  <c r="B59" i="18"/>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C53" i="18"/>
  <c r="H49" i="18"/>
  <c r="G47" i="18"/>
  <c r="D40" i="18"/>
  <c r="J15" i="18"/>
  <c r="B15" i="18"/>
  <c r="J14" i="18"/>
  <c r="B14" i="18"/>
  <c r="J13" i="18"/>
  <c r="B13" i="18"/>
  <c r="J12" i="18"/>
  <c r="B12" i="18"/>
  <c r="J11" i="18"/>
  <c r="B11" i="18"/>
  <c r="B7" i="18"/>
  <c r="B6" i="18"/>
  <c r="I49" i="18" l="1"/>
  <c r="H50" i="18"/>
  <c r="H46" i="18"/>
  <c r="G50" i="18"/>
  <c r="L14" i="14" l="1"/>
  <c r="K14" i="14"/>
  <c r="H14" i="14"/>
  <c r="I14" i="14"/>
  <c r="N42" i="19"/>
  <c r="N24" i="19"/>
  <c r="M42" i="19"/>
  <c r="M24" i="19"/>
  <c r="L42" i="19"/>
  <c r="L24" i="19"/>
  <c r="E42" i="19"/>
  <c r="E24" i="19"/>
  <c r="D14" i="14"/>
  <c r="D24" i="19"/>
  <c r="J14" i="14"/>
  <c r="G14" i="14"/>
  <c r="F14" i="14"/>
  <c r="I24" i="19"/>
  <c r="K42" i="19"/>
  <c r="K24" i="19"/>
  <c r="J42" i="19"/>
  <c r="J24" i="19"/>
  <c r="I42" i="19"/>
  <c r="D42" i="19"/>
  <c r="I46" i="18"/>
  <c r="H47" i="18"/>
  <c r="I50" i="18"/>
  <c r="J49" i="18"/>
  <c r="J46" i="18" l="1"/>
  <c r="I47" i="18"/>
  <c r="J50" i="18"/>
  <c r="K49" i="18"/>
  <c r="K50" i="18" l="1"/>
  <c r="L49" i="18"/>
  <c r="K46" i="18"/>
  <c r="J47" i="18"/>
  <c r="L50" i="18" l="1"/>
  <c r="M49" i="18"/>
  <c r="L46" i="18"/>
  <c r="K47" i="18"/>
  <c r="N49" i="18" l="1"/>
  <c r="M50" i="18"/>
  <c r="M46" i="18"/>
  <c r="L47" i="18"/>
  <c r="O49" i="18" l="1"/>
  <c r="N50" i="18"/>
  <c r="N46" i="18"/>
  <c r="M47" i="18"/>
  <c r="P49" i="18" l="1"/>
  <c r="P50" i="18" s="1"/>
  <c r="O50" i="18"/>
  <c r="N47" i="18"/>
  <c r="O46" i="18"/>
  <c r="O47" i="18" l="1"/>
  <c r="P46" i="18"/>
  <c r="P47" i="18" s="1"/>
</calcChain>
</file>

<file path=xl/comments1.xml><?xml version="1.0" encoding="utf-8"?>
<comments xmlns="http://schemas.openxmlformats.org/spreadsheetml/2006/main">
  <authors>
    <author>Anthony Rush</author>
  </authors>
  <commentList>
    <comment ref="B57"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sharedStrings.xml><?xml version="1.0" encoding="utf-8"?>
<sst xmlns="http://schemas.openxmlformats.org/spreadsheetml/2006/main" count="542" uniqueCount="367">
  <si>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</si>
  <si>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</si>
  <si>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</si>
  <si>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</si>
  <si>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</si>
  <si>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</si>
  <si>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</si>
  <si>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</si>
  <si>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</si>
  <si>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</si>
  <si>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</si>
  <si>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</si>
  <si>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</si>
  <si>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</si>
  <si>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</si>
  <si>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</si>
  <si>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</si>
  <si>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</si>
  <si>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</si>
  <si>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</si>
  <si>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</si>
  <si>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</si>
  <si>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</si>
  <si>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</si>
  <si>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</si>
  <si>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</si>
  <si>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</si>
  <si>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</si>
  <si>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</si>
  <si>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</si>
  <si>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</si>
  <si>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</si>
  <si>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</si>
  <si>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</si>
  <si>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Date</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</si>
  <si>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</si>
  <si>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</si>
  <si>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</si>
  <si>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</si>
  <si>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</si>
  <si>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</si>
  <si>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</si>
  <si>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</si>
  <si>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 xml:space="preserve">You can drawn attention to unusual inputs </t>
  </si>
  <si>
    <t>Mid Grey</t>
  </si>
  <si>
    <t>Pale Blue</t>
  </si>
  <si>
    <t>Charcoal</t>
  </si>
  <si>
    <t>Orange</t>
  </si>
  <si>
    <t>Purple</t>
  </si>
  <si>
    <t>Pink</t>
  </si>
  <si>
    <t>Yes</t>
  </si>
  <si>
    <t>No</t>
  </si>
  <si>
    <t xml:space="preserve">This worksheet is for IPART Analyst use only. </t>
  </si>
  <si>
    <t>Instructions:</t>
  </si>
  <si>
    <t>Contents</t>
  </si>
  <si>
    <t>row</t>
  </si>
  <si>
    <t>1. Inputs</t>
  </si>
  <si>
    <t>Enter the required information in the blue input cells</t>
  </si>
  <si>
    <t>Table 1 - Analyst and TSO details</t>
  </si>
  <si>
    <t>Who is the Analyst in charge?</t>
  </si>
  <si>
    <t>First Name</t>
  </si>
  <si>
    <t>Scott</t>
  </si>
  <si>
    <t>Last Name</t>
  </si>
  <si>
    <t>Chapman</t>
  </si>
  <si>
    <t>Email</t>
  </si>
  <si>
    <t>scott_chapman@ipart.nsw.gov.au</t>
  </si>
  <si>
    <t>Phone</t>
  </si>
  <si>
    <t>(02) 9290 8449</t>
  </si>
  <si>
    <t>Who is the TSO supporting the Analyst?</t>
  </si>
  <si>
    <t>Arsh</t>
  </si>
  <si>
    <t>Suri</t>
  </si>
  <si>
    <t>arsh_suri@ipart.nsw.gov.au</t>
  </si>
  <si>
    <t>(02) 9113 7730</t>
  </si>
  <si>
    <t>Table 2 - SV year and rate peg</t>
  </si>
  <si>
    <t>SV for period commencing 1 July</t>
  </si>
  <si>
    <t>year</t>
  </si>
  <si>
    <t>Financial year</t>
  </si>
  <si>
    <t xml:space="preserve">Table 3 - SV year, rate peg  and units in display format </t>
  </si>
  <si>
    <t xml:space="preserve">Years </t>
  </si>
  <si>
    <t>Year number</t>
  </si>
  <si>
    <t>Year name</t>
  </si>
  <si>
    <t>Year commencing 1 July</t>
  </si>
  <si>
    <t>Units for labels</t>
  </si>
  <si>
    <t>$ nominal</t>
  </si>
  <si>
    <t>2. Council Name</t>
  </si>
  <si>
    <t xml:space="preserve">Check and update the list as necessary </t>
  </si>
  <si>
    <t>Albury City Council</t>
  </si>
  <si>
    <t>Armidale Dumaresq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</si>
  <si>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</si>
  <si>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</si>
  <si>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</si>
  <si>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</si>
  <si>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</si>
  <si>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</si>
  <si>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</si>
  <si>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</si>
  <si>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</si>
  <si>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</si>
  <si>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</si>
  <si>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</si>
  <si>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</si>
  <si>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</si>
  <si>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</si>
  <si>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</si>
  <si>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</si>
  <si>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</si>
  <si>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</si>
  <si>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</si>
  <si>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</si>
  <si>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</si>
  <si>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</si>
  <si>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</si>
  <si>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</si>
  <si>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</si>
  <si>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</si>
  <si>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City of Ryde Council</t>
  </si>
  <si>
    <t>City of Sydney Council</t>
  </si>
  <si>
    <t>Clarence Valley Council</t>
  </si>
  <si>
    <t>Cobar Shire Council</t>
  </si>
  <si>
    <t>Coffs Harbour City Council</t>
  </si>
  <si>
    <t>Coolamon Shire Council</t>
  </si>
  <si>
    <t>Coonamble Shire Council</t>
  </si>
  <si>
    <t>Cootamundra-Gundagai Council</t>
  </si>
  <si>
    <t>Corowa Shire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</si>
  <si>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</si>
  <si>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</si>
  <si>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</si>
  <si>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</si>
  <si>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</si>
  <si>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</si>
  <si>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</si>
  <si>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</si>
  <si>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</si>
  <si>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</si>
  <si>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</si>
  <si>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</si>
  <si>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</si>
  <si>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</si>
  <si>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</si>
  <si>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</si>
  <si>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</si>
  <si>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</si>
  <si>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</si>
  <si>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</si>
  <si>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</si>
  <si>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Holroyd City Council</t>
  </si>
  <si>
    <t>Hornsby, The Council of the Shire of</t>
  </si>
  <si>
    <t>Hunters Hill, The Council of the Municipality of</t>
  </si>
  <si>
    <t>Inner West Council</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</si>
  <si>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</si>
  <si>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</si>
  <si>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</si>
  <si>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</si>
  <si>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</si>
  <si>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</si>
  <si>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</si>
  <si>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</si>
  <si>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</si>
  <si>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</si>
  <si>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</si>
  <si>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</si>
  <si>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</si>
  <si>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</si>
  <si>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</si>
  <si>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</si>
  <si>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</si>
  <si>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</si>
  <si>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</si>
  <si>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</si>
  <si>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</si>
  <si>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Shire Council</t>
  </si>
  <si>
    <t>Muswellbrook Shire Council</t>
  </si>
  <si>
    <t>Nambucca Shire Council</t>
  </si>
  <si>
    <t>Narrabri Shire Council</t>
  </si>
  <si>
    <t>Narrandera Shire Council</t>
  </si>
  <si>
    <t>Narromine Shire Council</t>
  </si>
  <si>
    <t>Newcastle City Council</t>
  </si>
  <si>
    <t>Northern Beaches Council</t>
  </si>
  <si>
    <t>North Sydney Council</t>
  </si>
  <si>
    <t>Oberon Council</t>
  </si>
  <si>
    <t>Orange City Council</t>
  </si>
  <si>
    <t>Parkes Shire Council</t>
  </si>
  <si>
    <t>Penrith City Council</t>
  </si>
  <si>
    <t>Pittwater Council</t>
  </si>
  <si>
    <t>Port Macquarie-Hastings Council</t>
  </si>
  <si>
    <t>Port Stephens Council</t>
  </si>
  <si>
    <t>Queanbeyan-Palerang Regional Council</t>
  </si>
  <si>
    <t>Randwick City Council</t>
  </si>
  <si>
    <t>Richmond Valley Council</t>
  </si>
  <si>
    <t>Rockdale City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</si>
  <si>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</si>
  <si>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</si>
  <si>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</si>
  <si>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</si>
  <si>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</si>
  <si>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</si>
  <si>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</si>
  <si>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</si>
  <si>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</si>
  <si>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</si>
  <si>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</si>
  <si>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</si>
  <si>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</si>
  <si>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</si>
  <si>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</si>
  <si>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</si>
  <si>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</si>
  <si>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</si>
  <si>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</si>
  <si>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</si>
  <si>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</si>
  <si>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</si>
  <si>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</si>
  <si>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</si>
  <si>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</si>
  <si>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</si>
  <si>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</si>
  <si>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</si>
  <si>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</si>
  <si>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Yass Valley Council</t>
  </si>
  <si>
    <t>add rows above this one if you need more</t>
  </si>
  <si>
    <t>THE INDEPENDENT PRICING AND REGULATORY TRIBUNAL OF NSW</t>
  </si>
  <si>
    <t>APPLICATION TO INCREASE MINIMUM RATES
ABOVE THE STATUTORY LIMIT</t>
  </si>
  <si>
    <t>Before completing this form, you MUST read the Office of Local Government's</t>
  </si>
  <si>
    <t>Guidelines for the preparation of an application to increase minimum rates above the statutory limit</t>
  </si>
  <si>
    <t>All dollars in nominal terms</t>
  </si>
  <si>
    <t>NOTE:</t>
  </si>
  <si>
    <t>This part of the application must be completed in conjunction with</t>
  </si>
  <si>
    <t>Instructions</t>
  </si>
  <si>
    <t>Application Form</t>
  </si>
  <si>
    <t>u</t>
  </si>
  <si>
    <t>Select your council name from the drop down list. (F14)</t>
  </si>
  <si>
    <t>Enter contact details for the responsible officer. (F17 - F20)</t>
  </si>
  <si>
    <t>Worksheet 1</t>
  </si>
  <si>
    <t xml:space="preserve"> non-shaded cells as relevant. Add more lines as needed. Shaded cells will populate automatically.</t>
  </si>
  <si>
    <t>Ordinary Rate Minimums</t>
  </si>
  <si>
    <t>Enter each category or sub-category to which proposed minimum amount/s will apply.</t>
  </si>
  <si>
    <t>(Total increases in dollar and % terms will be calculated automatically for each category/sub-category.)</t>
  </si>
  <si>
    <t>minimum amount within each category or sub-category.</t>
  </si>
  <si>
    <t>(The percentage of assessments on the minimum will be calculated automatically).</t>
  </si>
  <si>
    <t>Special Rate Minimums</t>
  </si>
  <si>
    <t>Enter the name of the special rate to which the proposed minimum will apply</t>
  </si>
  <si>
    <t>Worksheet 2</t>
  </si>
  <si>
    <t>the ad valorem rates and their increases that would apply if minimums did not exist.</t>
  </si>
  <si>
    <t>Enquiries regarding the completion of this application, or the application process,</t>
  </si>
  <si>
    <t>should be directed to:</t>
  </si>
  <si>
    <t>Council Name:</t>
  </si>
  <si>
    <t>Contact Details:</t>
  </si>
  <si>
    <t>Ordinary Rate - Minimums</t>
  </si>
  <si>
    <t>Category/
Sub-Category</t>
  </si>
  <si>
    <t>Total increase
$</t>
  </si>
  <si>
    <t>Total increase
%</t>
  </si>
  <si>
    <t>Special Rate - Minimums</t>
  </si>
  <si>
    <t xml:space="preserve">Name
</t>
  </si>
  <si>
    <t>Council Name Table</t>
  </si>
  <si>
    <t>508(2) Question</t>
  </si>
  <si>
    <t>V-Lookup Tables providing Minimum Amount dates</t>
  </si>
  <si>
    <t>Select</t>
  </si>
  <si>
    <t>2010/2011</t>
  </si>
  <si>
    <t>2010/11</t>
  </si>
  <si>
    <t>2011/12</t>
  </si>
  <si>
    <t>Starting Dates</t>
  </si>
  <si>
    <t>2011/2012</t>
  </si>
  <si>
    <t>2012/13</t>
  </si>
  <si>
    <t>2012/2013</t>
  </si>
  <si>
    <t>2013/14</t>
  </si>
  <si>
    <t>Select the date for the first year of this application</t>
  </si>
  <si>
    <t>2013/2014</t>
  </si>
  <si>
    <t>2014/15</t>
  </si>
  <si>
    <t>2014/2015</t>
  </si>
  <si>
    <t>2015/16</t>
  </si>
  <si>
    <t>2015/2016</t>
  </si>
  <si>
    <t>2016/17</t>
  </si>
  <si>
    <t>V-Lookup Table providing worksheet 2 dates</t>
  </si>
  <si>
    <t>2016/2017</t>
  </si>
  <si>
    <t>2017/18</t>
  </si>
  <si>
    <t>2017/2018</t>
  </si>
  <si>
    <t>2018/19</t>
  </si>
  <si>
    <t>2009/2010</t>
  </si>
  <si>
    <t>2018/2019</t>
  </si>
  <si>
    <t>2019/20</t>
  </si>
  <si>
    <t>2019/2020</t>
  </si>
  <si>
    <t>2020/21</t>
  </si>
  <si>
    <t>2020/2021</t>
  </si>
  <si>
    <t>2021/22</t>
  </si>
  <si>
    <t>2021/2022</t>
  </si>
  <si>
    <t>2022/23</t>
  </si>
  <si>
    <t>2022/2023</t>
  </si>
  <si>
    <t>2023/24</t>
  </si>
  <si>
    <t>2023/2024</t>
  </si>
  <si>
    <t>2024/25</t>
  </si>
  <si>
    <t>2024/2025</t>
  </si>
  <si>
    <t>2025/26</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</si>
  <si>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</si>
  <si>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</si>
  <si>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</si>
  <si>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</si>
  <si>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</si>
  <si>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</si>
  <si>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</si>
  <si>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</si>
  <si>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</si>
  <si>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</si>
  <si>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</si>
  <si>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</si>
  <si>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</si>
  <si>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</si>
  <si>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</si>
  <si>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</si>
  <si>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</si>
  <si>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</si>
  <si>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</si>
  <si>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</si>
  <si>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</si>
  <si>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</si>
  <si>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</si>
  <si>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</si>
  <si>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</si>
  <si>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</si>
  <si>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</si>
  <si>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</si>
  <si>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</si>
  <si>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</si>
  <si>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  Select date of first year on Cover Sheet  !!</t>
  </si>
  <si>
    <t>WORKSHEET 2</t>
  </si>
  <si>
    <t xml:space="preserve">     and the ad valorem rate equivalent that would apply in the absence of minimum rates.</t>
  </si>
  <si>
    <t>Land Value Range (for assessment numbers)</t>
  </si>
  <si>
    <t>No. of ordinary residential property assessments</t>
  </si>
  <si>
    <t>Land value (for calculation of rates)</t>
  </si>
  <si>
    <t>Ad valorem rate</t>
  </si>
  <si>
    <t>Minimum rate</t>
  </si>
  <si>
    <t>Minimum rate less ad valorem rate</t>
  </si>
  <si>
    <t>Minimum rate as % of ad valorem rate</t>
  </si>
  <si>
    <t>$0 to $99,999</t>
  </si>
  <si>
    <t>$100,000 to $199,999</t>
  </si>
  <si>
    <t>$200,000 to $299,999</t>
  </si>
  <si>
    <t>$300,000 to $399,999</t>
  </si>
  <si>
    <t>$400,000 to $499,999</t>
  </si>
  <si>
    <t>$500,000 to $599,999</t>
  </si>
  <si>
    <t>$600,000 to $699,999</t>
  </si>
  <si>
    <t>$700,000 to $799,999</t>
  </si>
  <si>
    <t>$800,000 to $899,999</t>
  </si>
  <si>
    <t>$900,000 to $999,999</t>
  </si>
  <si>
    <t>$1,000,000 to $1,499,999</t>
  </si>
  <si>
    <t>$1,500,000 to $1,999,999</t>
  </si>
  <si>
    <t>$2,000,000 to $2,999,999</t>
  </si>
  <si>
    <t>$3,000,000 and greater</t>
  </si>
  <si>
    <t>Farmland</t>
  </si>
  <si>
    <t>Residential</t>
  </si>
  <si>
    <t>Mining</t>
  </si>
  <si>
    <t>Business</t>
  </si>
  <si>
    <r>
      <t>Under Section  548(3) of the</t>
    </r>
    <r>
      <rPr>
        <b/>
        <i/>
        <sz val="9"/>
        <rFont val="Arial"/>
        <family val="2"/>
      </rPr>
      <t xml:space="preserve"> Local Government Act 1993</t>
    </r>
  </si>
  <si>
    <t>APPLICATION TO INCREASE MINIMUM RATES ABOVE THE STATUTORY LIMIT</t>
  </si>
  <si>
    <t>WORKSHEET 1</t>
  </si>
  <si>
    <t>Council Name if not listed:</t>
  </si>
  <si>
    <t xml:space="preserve">  Name:</t>
  </si>
  <si>
    <t xml:space="preserve">  Position:</t>
  </si>
  <si>
    <t xml:space="preserve"> Telephone:</t>
  </si>
  <si>
    <t xml:space="preserve">  Email:</t>
  </si>
  <si>
    <r>
      <t xml:space="preserve">Under Section 548(3) of the </t>
    </r>
    <r>
      <rPr>
        <b/>
        <i/>
        <sz val="9"/>
        <rFont val="Arial"/>
        <family val="2"/>
      </rPr>
      <t>Local Government Act 1993</t>
    </r>
  </si>
  <si>
    <r>
      <t xml:space="preserve">The </t>
    </r>
    <r>
      <rPr>
        <sz val="9"/>
        <rFont val="Arial"/>
        <family val="2"/>
      </rPr>
      <t>Guidelines are available on the Office of Local Government’s website at www.olg.nsw.gov.au.</t>
    </r>
  </si>
  <si>
    <r>
      <t>This worksheet relates to ordinary rate minimums and</t>
    </r>
    <r>
      <rPr>
        <b/>
        <sz val="9"/>
        <rFont val="Arial"/>
        <family val="2"/>
      </rPr>
      <t xml:space="preserve"> </t>
    </r>
    <r>
      <rPr>
        <sz val="9"/>
        <rFont val="Arial"/>
        <family val="2"/>
      </rPr>
      <t>special rate minimums</t>
    </r>
    <r>
      <rPr>
        <b/>
        <sz val="9"/>
        <rFont val="Arial"/>
        <family val="2"/>
      </rPr>
      <t>.</t>
    </r>
    <r>
      <rPr>
        <sz val="9"/>
        <rFont val="Arial"/>
        <family val="2"/>
      </rPr>
      <t xml:space="preserve"> Please complete all</t>
    </r>
  </si>
  <si>
    <t xml:space="preserve">Colour code </t>
  </si>
  <si>
    <t>Enter data in the blue input cells</t>
  </si>
  <si>
    <t>Hard-coded values that should not be changed</t>
  </si>
  <si>
    <t>Jenny Gleeson</t>
  </si>
  <si>
    <t>Manager Integrated Planning &amp; Special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</si>
</sst>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1" formatCode="_-* #,##0_-;\-* #,##0_-;_-* &quot;-&quot;_-;_-@_-"/>
    <numFmt numFmtId="43" formatCode="_-* #,##0.00_-;\-* #,##0.00_-;_-* &quot;-&quot;??_-;_-@_-"/>
    <numFmt numFmtId="164" formatCode="_(* #,##0.00_);_(* \(#,##0.00\);_(* &quot;-&quot;_);_(@_)"/>
    <numFmt numFmtId="165" formatCode="0.0%"/>
    <numFmt numFmtId="166" formatCode="#,##0.0"/>
  </numFmts>
  <fonts count="44"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sz val="12"/>
      <name val="Arial"/>
      <family val="2"/>
    </font>
    <font>
      <b/>
      <sz val="11"/>
      <name val="Arial"/>
      <family val="2"/>
    </font>
    <font>
      <b/>
      <sz val="9"/>
      <color rgb="FFFF0000"/>
      <name val="Arial"/>
      <family val="2"/>
    </font>
    <font>
      <sz val="10"/>
      <color indexed="9"/>
      <name val="Arial"/>
      <family val="2"/>
    </font>
    <font>
      <u/>
      <sz val="9"/>
      <name val="Arial"/>
      <family val="2"/>
    </font>
    <font>
      <i/>
      <sz val="9"/>
      <name val="Arial"/>
      <family val="2"/>
    </font>
    <font>
      <sz val="8"/>
      <name val="Arial"/>
      <family val="2"/>
    </font>
    <font>
      <sz val="8"/>
      <color indexed="14"/>
      <name val="Arial"/>
      <family val="2"/>
    </font>
    <font>
      <b/>
      <sz val="15"/>
      <name val="Arial"/>
      <family val="2"/>
    </font>
    <font>
      <sz val="9"/>
      <color theme="0" tint="-0.34998626667073579"/>
      <name val="Arial"/>
      <family val="2"/>
    </font>
    <font>
      <u/>
      <sz val="9"/>
      <color indexed="12"/>
      <name val="Arial"/>
      <family val="2"/>
    </font>
    <font>
      <sz val="9"/>
      <color rgb="FFFF0000"/>
      <name val="Arial"/>
      <family val="2"/>
    </font>
    <font>
      <b/>
      <sz val="15"/>
      <color rgb="FFFF0000"/>
      <name val="Arial"/>
      <family val="2"/>
    </font>
    <font>
      <b/>
      <sz val="9"/>
      <color indexed="81"/>
      <name val="Tahoma"/>
      <family val="2"/>
    </font>
    <font>
      <sz val="9"/>
      <color indexed="81"/>
      <name val="Tahoma"/>
      <family val="2"/>
    </font>
    <font>
      <b/>
      <sz val="24"/>
      <name val="Arial"/>
      <family val="2"/>
    </font>
    <font>
      <b/>
      <sz val="12"/>
      <color rgb="FFFF0000"/>
      <name val="Arial"/>
      <family val="2"/>
    </font>
    <font>
      <b/>
      <u/>
      <sz val="12"/>
      <name val="Arial"/>
      <family val="2"/>
    </font>
    <font>
      <b/>
      <i/>
      <sz val="9"/>
      <name val="Arial"/>
      <family val="2"/>
    </font>
    <font>
      <b/>
      <sz val="9"/>
      <color indexed="18"/>
      <name val="Arial"/>
      <family val="2"/>
    </font>
    <font>
      <i/>
      <sz val="9"/>
      <color indexed="50"/>
      <name val="Arial"/>
      <family val="2"/>
    </font>
    <font>
      <sz val="9"/>
      <name val="Wingdings"/>
      <charset val="2"/>
    </font>
    <font>
      <sz val="9"/>
      <name val="Wingdings 3"/>
      <family val="1"/>
      <charset val="2"/>
    </font>
    <font>
      <i/>
      <sz val="9"/>
      <color theme="7" tint="-0.499984740745262"/>
      <name val="Arial"/>
      <family val="2"/>
    </font>
    <font>
      <sz val="9"/>
      <color theme="9"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8"/>
      </patternFill>
    </fill>
    <fill>
      <patternFill patternType="solid">
        <fgColor theme="0"/>
        <bgColor indexed="42"/>
      </patternFill>
    </fill>
    <fill>
      <patternFill patternType="solid">
        <fgColor theme="0"/>
        <bgColor rgb="FF00FFFF"/>
      </patternFill>
    </fill>
    <fill>
      <patternFill patternType="solid">
        <fgColor theme="1"/>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25" applyNumberFormat="0" applyFont="0" applyFill="0" applyAlignment="0" applyProtection="0"/>
    <xf numFmtId="164" fontId="26"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1" fillId="9"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22" fillId="0" borderId="0" applyFont="0" applyBorder="0" applyAlignment="0" applyProtection="0"/>
    <xf numFmtId="9" fontId="22" fillId="0" borderId="0" applyFont="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0" fontId="1" fillId="0" borderId="25" applyNumberFormat="0" applyFont="0" applyFill="0" applyAlignment="0">
      <alignment horizontal="left"/>
    </xf>
    <xf numFmtId="0" fontId="18" fillId="0" borderId="0" applyNumberFormat="0" applyFill="0" applyBorder="0" applyAlignment="0"/>
  </cellStyleXfs>
  <cellXfs count="315">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26" fillId="0" borderId="0" xfId="4" applyBorder="1">
      <alignment horizontal="left"/>
    </xf>
    <xf numFmtId="0" fontId="1" fillId="7" borderId="0" xfId="0" applyFont="1" applyFill="1" applyAlignment="1">
      <alignment wrapText="1"/>
    </xf>
    <xf numFmtId="0" fontId="1" fillId="6" borderId="3" xfId="0" applyFont="1" applyFill="1" applyBorder="1" applyAlignment="1">
      <alignment wrapText="1"/>
    </xf>
    <xf numFmtId="0" fontId="1" fillId="6" borderId="3"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14" fillId="0" borderId="0" xfId="0" applyFont="1"/>
    <xf numFmtId="166" fontId="1" fillId="2" borderId="13" xfId="11"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1" applyBorder="1">
      <alignment horizontal="right"/>
      <protection locked="0"/>
    </xf>
    <xf numFmtId="166" fontId="1" fillId="3" borderId="0" xfId="15" applyBorder="1" applyAlignment="1">
      <alignment wrapText="1"/>
      <protection locked="0"/>
    </xf>
    <xf numFmtId="166" fontId="1" fillId="3" borderId="13" xfId="15" applyBorder="1" applyAlignment="1">
      <alignment horizontal="left"/>
      <protection locked="0"/>
    </xf>
    <xf numFmtId="166" fontId="1" fillId="3" borderId="0" xfId="15" applyBorder="1" applyAlignment="1">
      <alignment horizontal="left"/>
      <protection locked="0"/>
    </xf>
    <xf numFmtId="166" fontId="1" fillId="3" borderId="0" xfId="15" applyBorder="1" applyAlignment="1">
      <alignment horizontal="right"/>
      <protection locked="0"/>
    </xf>
    <xf numFmtId="165" fontId="1" fillId="3" borderId="14" xfId="12" applyBorder="1" applyAlignment="1">
      <alignment horizontal="right"/>
      <protection locked="0"/>
    </xf>
    <xf numFmtId="166" fontId="1" fillId="3" borderId="0" xfId="15" applyBorder="1" applyAlignment="1">
      <protection locked="0"/>
    </xf>
    <xf numFmtId="4" fontId="1" fillId="4" borderId="13" xfId="6" applyBorder="1" applyAlignment="1">
      <alignment horizontal="left"/>
      <protection locked="0"/>
    </xf>
    <xf numFmtId="0" fontId="0" fillId="0" borderId="0" xfId="0" applyFont="1" applyBorder="1" applyAlignment="1"/>
    <xf numFmtId="0" fontId="0" fillId="0" borderId="0" xfId="0" applyFont="1" applyBorder="1" applyAlignment="1"/>
    <xf numFmtId="0" fontId="20"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1" xfId="0" applyFont="1" applyBorder="1" applyAlignment="1"/>
    <xf numFmtId="0" fontId="14" fillId="0" borderId="10" xfId="0" applyFont="1" applyBorder="1" applyAlignment="1"/>
    <xf numFmtId="0" fontId="1" fillId="0" borderId="10" xfId="0" applyFont="1" applyBorder="1" applyAlignment="1">
      <alignment wrapText="1"/>
    </xf>
    <xf numFmtId="0" fontId="4" fillId="0" borderId="10" xfId="0" applyFont="1" applyBorder="1" applyAlignment="1">
      <alignment horizontal="center"/>
    </xf>
    <xf numFmtId="0" fontId="4" fillId="0" borderId="12" xfId="0" applyFont="1" applyBorder="1" applyAlignment="1">
      <alignment horizontal="center"/>
    </xf>
    <xf numFmtId="0" fontId="4" fillId="0" borderId="0" xfId="0" applyFont="1" applyBorder="1" applyAlignment="1"/>
    <xf numFmtId="0" fontId="17" fillId="0" borderId="13" xfId="0" applyFont="1" applyBorder="1" applyAlignment="1"/>
    <xf numFmtId="0" fontId="16" fillId="0" borderId="0" xfId="0" applyFont="1" applyBorder="1" applyAlignment="1"/>
    <xf numFmtId="0" fontId="1" fillId="0" borderId="14"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5" xfId="0" applyFont="1" applyBorder="1" applyAlignment="1"/>
    <xf numFmtId="0" fontId="0" fillId="0" borderId="8" xfId="0" applyFont="1" applyBorder="1" applyAlignment="1"/>
    <xf numFmtId="0" fontId="0" fillId="0" borderId="17" xfId="0" applyFont="1" applyBorder="1" applyAlignment="1"/>
    <xf numFmtId="0" fontId="1" fillId="0" borderId="8" xfId="0" applyFont="1" applyBorder="1" applyAlignment="1">
      <alignment wrapText="1"/>
    </xf>
    <xf numFmtId="0" fontId="1" fillId="0" borderId="17" xfId="0" applyFont="1" applyBorder="1" applyAlignment="1">
      <alignment wrapText="1"/>
    </xf>
    <xf numFmtId="0" fontId="0" fillId="0" borderId="18" xfId="0" applyFont="1" applyBorder="1" applyAlignment="1"/>
    <xf numFmtId="0" fontId="1" fillId="0" borderId="16"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1" xfId="0" applyFont="1" applyBorder="1" applyAlignment="1"/>
    <xf numFmtId="0" fontId="8" fillId="0" borderId="10" xfId="0" applyFont="1" applyBorder="1" applyAlignment="1"/>
    <xf numFmtId="0" fontId="4" fillId="0" borderId="0" xfId="0" applyFont="1" applyBorder="1" applyAlignment="1">
      <alignment horizontal="right"/>
    </xf>
    <xf numFmtId="0" fontId="0" fillId="0" borderId="14" xfId="0" applyFont="1" applyBorder="1" applyAlignment="1"/>
    <xf numFmtId="0" fontId="2" fillId="0" borderId="8" xfId="0" applyFont="1" applyBorder="1" applyAlignment="1">
      <alignment horizontal="left"/>
    </xf>
    <xf numFmtId="0" fontId="0" fillId="0" borderId="16" xfId="0" applyFont="1" applyBorder="1" applyAlignment="1"/>
    <xf numFmtId="0" fontId="0" fillId="0" borderId="0" xfId="0" applyFont="1" applyBorder="1" applyAlignment="1">
      <alignment horizontal="left"/>
    </xf>
    <xf numFmtId="165" fontId="1" fillId="4" borderId="14" xfId="7" applyBorder="1" applyAlignment="1">
      <protection locked="0"/>
    </xf>
    <xf numFmtId="165" fontId="1" fillId="2" borderId="14" xfId="14" applyBorder="1" applyAlignment="1">
      <alignment horizontal="right"/>
      <protection locked="0"/>
    </xf>
    <xf numFmtId="9" fontId="21" fillId="9" borderId="0" xfId="13" applyNumberFormat="1" applyBorder="1" applyAlignment="1"/>
    <xf numFmtId="0" fontId="0" fillId="8" borderId="0" xfId="0" applyFont="1" applyFill="1"/>
    <xf numFmtId="0" fontId="20" fillId="8" borderId="0" xfId="0" applyFont="1" applyFill="1"/>
    <xf numFmtId="0" fontId="15" fillId="8" borderId="0" xfId="0" applyFont="1" applyFill="1"/>
    <xf numFmtId="0" fontId="0" fillId="8" borderId="0" xfId="0" applyFont="1" applyFill="1" applyBorder="1"/>
    <xf numFmtId="0" fontId="15" fillId="8" borderId="0" xfId="0" applyFont="1" applyFill="1" applyBorder="1"/>
    <xf numFmtId="4" fontId="0" fillId="4" borderId="0" xfId="6" applyFont="1" applyBorder="1" applyAlignment="1">
      <alignment horizontal="left"/>
      <protection locked="0"/>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3" xfId="0" applyFont="1" applyFill="1" applyBorder="1" applyAlignment="1">
      <alignment horizontal="right" wrapText="1"/>
    </xf>
    <xf numFmtId="0" fontId="0" fillId="8" borderId="0" xfId="0" applyFill="1" applyAlignment="1">
      <alignment horizontal="right"/>
    </xf>
    <xf numFmtId="0" fontId="26" fillId="0" borderId="13" xfId="4" applyNumberFormat="1" applyBorder="1" applyAlignment="1">
      <alignment horizontal="left"/>
    </xf>
    <xf numFmtId="0" fontId="26" fillId="0" borderId="15" xfId="4" applyNumberFormat="1" applyBorder="1" applyAlignment="1">
      <alignment horizontal="left"/>
    </xf>
    <xf numFmtId="0" fontId="3" fillId="0" borderId="13" xfId="5" applyBorder="1" applyAlignment="1"/>
    <xf numFmtId="0" fontId="7" fillId="0" borderId="13" xfId="10" applyBorder="1" applyAlignment="1"/>
    <xf numFmtId="0" fontId="6" fillId="5" borderId="13" xfId="9" applyNumberFormat="1" applyBorder="1" applyAlignment="1"/>
    <xf numFmtId="0" fontId="6" fillId="5" borderId="0" xfId="9" applyNumberFormat="1" applyBorder="1" applyAlignment="1"/>
    <xf numFmtId="0" fontId="27" fillId="8" borderId="0" xfId="0" applyFont="1" applyFill="1" applyAlignment="1">
      <alignment horizontal="left" vertical="center"/>
    </xf>
    <xf numFmtId="0" fontId="0" fillId="8" borderId="2" xfId="0" applyFill="1" applyBorder="1"/>
    <xf numFmtId="0" fontId="0" fillId="8" borderId="1" xfId="0" applyFill="1" applyBorder="1"/>
    <xf numFmtId="0" fontId="15" fillId="8" borderId="2" xfId="0" applyFont="1" applyFill="1" applyBorder="1"/>
    <xf numFmtId="0" fontId="0" fillId="8" borderId="0" xfId="0" applyFill="1" applyBorder="1"/>
    <xf numFmtId="0" fontId="14" fillId="8" borderId="0" xfId="0" applyFont="1" applyFill="1" applyAlignment="1">
      <alignment horizontal="left" vertical="center"/>
    </xf>
    <xf numFmtId="0" fontId="21" fillId="8" borderId="0" xfId="0" applyFont="1" applyFill="1"/>
    <xf numFmtId="0" fontId="0" fillId="0" borderId="0" xfId="0" applyFill="1"/>
    <xf numFmtId="0" fontId="28" fillId="8" borderId="0" xfId="0" applyFont="1" applyFill="1"/>
    <xf numFmtId="0" fontId="15" fillId="8" borderId="0" xfId="0" applyFont="1" applyFill="1" applyAlignment="1">
      <alignment horizontal="left"/>
    </xf>
    <xf numFmtId="0" fontId="15" fillId="8" borderId="19" xfId="0" applyFont="1" applyFill="1" applyBorder="1"/>
    <xf numFmtId="0" fontId="0" fillId="8" borderId="20" xfId="0" applyFill="1" applyBorder="1"/>
    <xf numFmtId="0" fontId="0" fillId="8" borderId="21" xfId="0" applyFill="1" applyBorder="1"/>
    <xf numFmtId="0" fontId="0" fillId="8" borderId="22" xfId="0" applyFill="1" applyBorder="1"/>
    <xf numFmtId="4" fontId="0" fillId="4" borderId="0" xfId="6" applyFont="1" applyBorder="1" applyAlignment="1">
      <protection locked="0"/>
    </xf>
    <xf numFmtId="4" fontId="29" fillId="4" borderId="0" xfId="19" applyNumberFormat="1" applyFill="1" applyBorder="1" applyAlignment="1" applyProtection="1">
      <protection locked="0"/>
    </xf>
    <xf numFmtId="0" fontId="0" fillId="8" borderId="23" xfId="0" applyFill="1" applyBorder="1"/>
    <xf numFmtId="0" fontId="0" fillId="8" borderId="24" xfId="0" applyFill="1" applyBorder="1"/>
    <xf numFmtId="0" fontId="15" fillId="8" borderId="21" xfId="0" applyFont="1" applyFill="1" applyBorder="1" applyAlignment="1">
      <alignment horizontal="left" vertical="center"/>
    </xf>
    <xf numFmtId="1" fontId="15" fillId="4" borderId="0" xfId="6" applyNumberFormat="1" applyFont="1" applyBorder="1" applyAlignment="1">
      <protection locked="0"/>
    </xf>
    <xf numFmtId="0" fontId="0" fillId="8" borderId="22" xfId="0" applyFont="1" applyFill="1" applyBorder="1"/>
    <xf numFmtId="0" fontId="0" fillId="0" borderId="0" xfId="0" applyFont="1" applyFill="1"/>
    <xf numFmtId="0" fontId="0" fillId="8" borderId="21" xfId="0" applyFont="1" applyFill="1" applyBorder="1" applyAlignment="1">
      <alignment horizontal="left" vertical="center"/>
    </xf>
    <xf numFmtId="0" fontId="15" fillId="8" borderId="23" xfId="0" applyFont="1" applyFill="1" applyBorder="1" applyAlignment="1">
      <alignment horizontal="left" vertical="center"/>
    </xf>
    <xf numFmtId="0" fontId="0" fillId="8" borderId="1" xfId="0" applyFont="1" applyFill="1" applyBorder="1"/>
    <xf numFmtId="0" fontId="0" fillId="8" borderId="24" xfId="0" applyFont="1" applyFill="1" applyBorder="1"/>
    <xf numFmtId="0" fontId="30" fillId="8" borderId="0" xfId="0" applyFont="1" applyFill="1"/>
    <xf numFmtId="0" fontId="0" fillId="8" borderId="2" xfId="0" applyFill="1" applyBorder="1" applyAlignment="1">
      <alignment horizontal="right"/>
    </xf>
    <xf numFmtId="0" fontId="0" fillId="8" borderId="20" xfId="0" applyFill="1" applyBorder="1" applyAlignment="1">
      <alignment horizontal="right"/>
    </xf>
    <xf numFmtId="0" fontId="5" fillId="8" borderId="0" xfId="8" applyNumberFormat="1" applyFill="1" applyBorder="1" applyProtection="1"/>
    <xf numFmtId="0" fontId="0" fillId="8" borderId="0" xfId="0" applyFont="1" applyFill="1" applyBorder="1" applyAlignment="1">
      <alignment horizontal="right"/>
    </xf>
    <xf numFmtId="0" fontId="0" fillId="8" borderId="21" xfId="0" applyFont="1" applyFill="1" applyBorder="1"/>
    <xf numFmtId="0" fontId="0" fillId="8" borderId="0" xfId="20" applyFont="1" applyFill="1" applyBorder="1" applyAlignment="1"/>
    <xf numFmtId="0" fontId="1" fillId="8" borderId="25" xfId="20" applyFill="1" applyBorder="1" applyAlignment="1"/>
    <xf numFmtId="1" fontId="1" fillId="8" borderId="25" xfId="20" applyNumberFormat="1" applyFill="1" applyBorder="1" applyAlignment="1"/>
    <xf numFmtId="1" fontId="0" fillId="8" borderId="0" xfId="0" applyNumberFormat="1" applyFont="1" applyFill="1" applyBorder="1"/>
    <xf numFmtId="0" fontId="15" fillId="8" borderId="21" xfId="0" applyFont="1" applyFill="1" applyBorder="1"/>
    <xf numFmtId="0" fontId="1" fillId="8" borderId="0" xfId="20" applyFill="1" applyBorder="1" applyAlignment="1"/>
    <xf numFmtId="10" fontId="1" fillId="8" borderId="0" xfId="17" applyNumberFormat="1" applyFont="1" applyFill="1" applyBorder="1" applyAlignment="1"/>
    <xf numFmtId="10" fontId="0" fillId="8" borderId="0" xfId="0" applyNumberFormat="1" applyFont="1" applyFill="1" applyBorder="1"/>
    <xf numFmtId="0" fontId="0" fillId="8" borderId="0" xfId="0" applyFill="1" applyAlignment="1">
      <alignment horizontal="left"/>
    </xf>
    <xf numFmtId="0" fontId="31" fillId="8" borderId="0" xfId="0" applyFont="1" applyFill="1" applyAlignment="1">
      <alignment horizontal="left" vertical="center"/>
    </xf>
    <xf numFmtId="0" fontId="0" fillId="8" borderId="19" xfId="0" applyFill="1" applyBorder="1"/>
    <xf numFmtId="4" fontId="1" fillId="4" borderId="2" xfId="6" applyBorder="1" applyAlignment="1">
      <protection locked="0"/>
    </xf>
    <xf numFmtId="4" fontId="1" fillId="4" borderId="1" xfId="6" applyBorder="1" applyAlignment="1">
      <protection locked="0"/>
    </xf>
    <xf numFmtId="0" fontId="4" fillId="8" borderId="0" xfId="0" applyFont="1" applyFill="1" applyBorder="1" applyAlignment="1" applyProtection="1"/>
    <xf numFmtId="0" fontId="4" fillId="8" borderId="0" xfId="0" applyFont="1" applyFill="1"/>
    <xf numFmtId="0" fontId="0" fillId="0" borderId="0" xfId="0" applyAlignment="1" applyProtection="1"/>
    <xf numFmtId="0" fontId="0" fillId="0" borderId="0" xfId="0" applyAlignment="1" applyProtection="1">
      <alignment horizontal="left"/>
    </xf>
    <xf numFmtId="0" fontId="0" fillId="10" borderId="22" xfId="0" applyFill="1" applyBorder="1" applyAlignment="1" applyProtection="1">
      <alignment horizontal="left"/>
    </xf>
    <xf numFmtId="4" fontId="1" fillId="4" borderId="19" xfId="6" applyBorder="1" applyAlignment="1">
      <alignment horizontal="left"/>
      <protection locked="0"/>
    </xf>
    <xf numFmtId="4" fontId="1" fillId="4" borderId="5" xfId="6" applyBorder="1" applyAlignment="1">
      <alignment horizontal="right"/>
      <protection locked="0"/>
    </xf>
    <xf numFmtId="3" fontId="1" fillId="4" borderId="5" xfId="6" applyNumberFormat="1" applyBorder="1" applyAlignment="1">
      <alignment horizontal="right"/>
      <protection locked="0"/>
    </xf>
    <xf numFmtId="4" fontId="1" fillId="4" borderId="21" xfId="6" applyBorder="1" applyAlignment="1">
      <alignment horizontal="left"/>
      <protection locked="0"/>
    </xf>
    <xf numFmtId="4" fontId="1" fillId="4" borderId="6" xfId="6" applyBorder="1" applyAlignment="1">
      <alignment horizontal="right"/>
      <protection locked="0"/>
    </xf>
    <xf numFmtId="3" fontId="1" fillId="4" borderId="6" xfId="6" applyNumberFormat="1" applyBorder="1" applyAlignment="1">
      <alignment horizontal="right"/>
      <protection locked="0"/>
    </xf>
    <xf numFmtId="4" fontId="1" fillId="4" borderId="23" xfId="6" applyBorder="1" applyAlignment="1">
      <alignment horizontal="left"/>
      <protection locked="0"/>
    </xf>
    <xf numFmtId="4" fontId="1" fillId="4" borderId="7" xfId="6" applyBorder="1" applyAlignment="1">
      <alignment horizontal="right"/>
      <protection locked="0"/>
    </xf>
    <xf numFmtId="3" fontId="1" fillId="4" borderId="7" xfId="6" applyNumberFormat="1" applyBorder="1" applyAlignment="1">
      <alignment horizontal="right"/>
      <protection locked="0"/>
    </xf>
    <xf numFmtId="0" fontId="25" fillId="8" borderId="0" xfId="0" applyFont="1" applyFill="1" applyBorder="1" applyAlignment="1" applyProtection="1">
      <alignment horizontal="left"/>
    </xf>
    <xf numFmtId="0" fontId="0" fillId="8" borderId="0" xfId="0" applyFill="1" applyBorder="1" applyAlignment="1" applyProtection="1">
      <alignment horizontal="left"/>
    </xf>
    <xf numFmtId="2" fontId="4" fillId="8" borderId="5" xfId="0" applyNumberFormat="1" applyFont="1" applyFill="1" applyBorder="1" applyAlignment="1" applyProtection="1">
      <alignment horizontal="right"/>
    </xf>
    <xf numFmtId="165" fontId="4" fillId="8" borderId="5" xfId="18" applyNumberFormat="1" applyFont="1" applyFill="1" applyBorder="1" applyAlignment="1" applyProtection="1">
      <alignment horizontal="right"/>
    </xf>
    <xf numFmtId="0" fontId="0" fillId="8" borderId="0" xfId="0" applyNumberFormat="1" applyFill="1" applyBorder="1" applyAlignment="1" applyProtection="1">
      <alignment horizontal="right"/>
    </xf>
    <xf numFmtId="2" fontId="4" fillId="8" borderId="6" xfId="0" applyNumberFormat="1" applyFont="1" applyFill="1" applyBorder="1" applyAlignment="1" applyProtection="1">
      <alignment horizontal="right"/>
    </xf>
    <xf numFmtId="165" fontId="4" fillId="8" borderId="6" xfId="18" applyNumberFormat="1" applyFont="1" applyFill="1" applyBorder="1" applyAlignment="1" applyProtection="1">
      <alignment horizontal="right"/>
    </xf>
    <xf numFmtId="2" fontId="4" fillId="8" borderId="7" xfId="0" applyNumberFormat="1" applyFont="1" applyFill="1" applyBorder="1" applyAlignment="1" applyProtection="1">
      <alignment horizontal="right"/>
    </xf>
    <xf numFmtId="165" fontId="4" fillId="8" borderId="7" xfId="18" applyNumberFormat="1" applyFont="1" applyFill="1" applyBorder="1" applyAlignment="1" applyProtection="1">
      <alignment horizontal="right"/>
    </xf>
    <xf numFmtId="0" fontId="0" fillId="8" borderId="0" xfId="0" applyFill="1" applyBorder="1" applyAlignment="1" applyProtection="1">
      <alignment horizontal="right"/>
    </xf>
    <xf numFmtId="0" fontId="0" fillId="8" borderId="22" xfId="0" applyFill="1" applyBorder="1" applyAlignment="1" applyProtection="1">
      <alignment horizontal="left"/>
    </xf>
    <xf numFmtId="0" fontId="0" fillId="8" borderId="0" xfId="0" applyFill="1" applyAlignment="1" applyProtection="1">
      <alignment horizontal="left"/>
    </xf>
    <xf numFmtId="0" fontId="0" fillId="8" borderId="24" xfId="0" applyFill="1" applyBorder="1" applyAlignment="1" applyProtection="1">
      <alignment horizontal="left"/>
    </xf>
    <xf numFmtId="0" fontId="11" fillId="8" borderId="0" xfId="0" applyFont="1" applyFill="1" applyAlignment="1" applyProtection="1">
      <alignment horizontal="left"/>
    </xf>
    <xf numFmtId="0" fontId="4" fillId="8" borderId="0" xfId="0" applyFont="1" applyFill="1" applyBorder="1" applyAlignment="1" applyProtection="1">
      <alignment horizontal="left"/>
    </xf>
    <xf numFmtId="0" fontId="0" fillId="8" borderId="0" xfId="0" applyFill="1" applyAlignment="1" applyProtection="1"/>
    <xf numFmtId="0" fontId="0" fillId="8" borderId="0" xfId="0" applyFill="1" applyBorder="1" applyAlignment="1" applyProtection="1"/>
    <xf numFmtId="9" fontId="0" fillId="8" borderId="0" xfId="0" applyNumberFormat="1" applyFill="1" applyAlignment="1" applyProtection="1"/>
    <xf numFmtId="3" fontId="1" fillId="4" borderId="5" xfId="6" applyNumberFormat="1" applyBorder="1" applyAlignment="1">
      <protection locked="0"/>
    </xf>
    <xf numFmtId="4" fontId="1" fillId="4" borderId="5" xfId="6" applyBorder="1" applyAlignment="1">
      <protection locked="0"/>
    </xf>
    <xf numFmtId="4" fontId="1" fillId="4" borderId="19" xfId="6" applyBorder="1" applyAlignment="1">
      <protection locked="0"/>
    </xf>
    <xf numFmtId="3" fontId="1" fillId="4" borderId="6" xfId="6" applyNumberFormat="1" applyBorder="1" applyAlignment="1">
      <protection locked="0"/>
    </xf>
    <xf numFmtId="4" fontId="1" fillId="4" borderId="6" xfId="6" applyBorder="1" applyAlignment="1">
      <protection locked="0"/>
    </xf>
    <xf numFmtId="4" fontId="1" fillId="4" borderId="21" xfId="6" applyBorder="1" applyAlignment="1">
      <protection locked="0"/>
    </xf>
    <xf numFmtId="5" fontId="5" fillId="8" borderId="5" xfId="8" applyNumberFormat="1" applyFill="1" applyBorder="1" applyAlignment="1" applyProtection="1">
      <alignment horizontal="center"/>
    </xf>
    <xf numFmtId="5" fontId="5" fillId="8" borderId="6" xfId="8" applyNumberFormat="1" applyFill="1" applyBorder="1" applyAlignment="1" applyProtection="1">
      <alignment horizontal="center"/>
    </xf>
    <xf numFmtId="0" fontId="0" fillId="8" borderId="20" xfId="0" applyFill="1" applyBorder="1" applyAlignment="1" applyProtection="1">
      <alignment horizontal="left"/>
    </xf>
    <xf numFmtId="0" fontId="14" fillId="8" borderId="0" xfId="0" applyFont="1" applyFill="1" applyBorder="1" applyAlignment="1" applyProtection="1">
      <alignment horizontal="left"/>
    </xf>
    <xf numFmtId="0" fontId="30" fillId="8" borderId="27" xfId="0" applyFont="1" applyFill="1" applyBorder="1" applyAlignment="1" applyProtection="1"/>
    <xf numFmtId="0" fontId="0" fillId="8" borderId="0" xfId="0" applyFont="1" applyFill="1" applyBorder="1" applyAlignment="1" applyProtection="1"/>
    <xf numFmtId="0" fontId="15" fillId="8" borderId="0" xfId="0" applyFont="1" applyFill="1" applyBorder="1" applyAlignment="1" applyProtection="1">
      <alignment horizontal="center"/>
    </xf>
    <xf numFmtId="0" fontId="36" fillId="8" borderId="0" xfId="0" applyFont="1" applyFill="1" applyBorder="1" applyAlignment="1" applyProtection="1">
      <alignment horizontal="center"/>
    </xf>
    <xf numFmtId="0" fontId="0" fillId="8" borderId="0" xfId="0" applyFont="1" applyFill="1" applyBorder="1" applyAlignment="1" applyProtection="1">
      <alignment horizontal="left"/>
    </xf>
    <xf numFmtId="0" fontId="15" fillId="8" borderId="0" xfId="0" applyFont="1" applyFill="1" applyBorder="1" applyAlignment="1" applyProtection="1">
      <alignment horizontal="left"/>
    </xf>
    <xf numFmtId="0" fontId="15" fillId="8" borderId="0" xfId="21" applyFont="1" applyFill="1" applyBorder="1" applyAlignment="1" applyProtection="1">
      <alignment horizontal="left"/>
    </xf>
    <xf numFmtId="0" fontId="39" fillId="12" borderId="0" xfId="0" applyFont="1" applyFill="1" applyBorder="1" applyAlignment="1" applyProtection="1">
      <alignment horizontal="left"/>
    </xf>
    <xf numFmtId="3" fontId="0" fillId="4" borderId="9" xfId="6" applyNumberFormat="1" applyFont="1" applyBorder="1" applyAlignment="1">
      <protection locked="0"/>
    </xf>
    <xf numFmtId="0" fontId="14" fillId="8" borderId="0" xfId="21" applyFont="1" applyFill="1" applyBorder="1" applyAlignment="1" applyProtection="1">
      <alignment horizontal="center"/>
    </xf>
    <xf numFmtId="0" fontId="15" fillId="8" borderId="0" xfId="21" applyFont="1" applyFill="1" applyBorder="1" applyAlignment="1" applyProtection="1">
      <alignment horizontal="center"/>
    </xf>
    <xf numFmtId="0" fontId="38" fillId="8" borderId="0" xfId="0" applyFont="1" applyFill="1" applyBorder="1" applyAlignment="1" applyProtection="1">
      <alignment horizontal="left"/>
      <protection locked="0"/>
    </xf>
    <xf numFmtId="0" fontId="5" fillId="8" borderId="0" xfId="0" applyFont="1" applyFill="1" applyBorder="1" applyAlignment="1" applyProtection="1">
      <alignment horizontal="left"/>
      <protection locked="0"/>
    </xf>
    <xf numFmtId="0" fontId="23" fillId="8" borderId="0" xfId="0" applyFont="1" applyFill="1" applyBorder="1" applyAlignment="1" applyProtection="1">
      <alignment horizontal="left"/>
    </xf>
    <xf numFmtId="3" fontId="0" fillId="4" borderId="26" xfId="6" applyNumberFormat="1" applyFont="1" applyBorder="1" applyAlignment="1">
      <protection locked="0"/>
    </xf>
    <xf numFmtId="3" fontId="0" fillId="4" borderId="27" xfId="6" applyNumberFormat="1" applyFont="1" applyBorder="1" applyAlignment="1">
      <protection locked="0"/>
    </xf>
    <xf numFmtId="0" fontId="15" fillId="8" borderId="0" xfId="0" applyFont="1" applyFill="1" applyBorder="1" applyAlignment="1" applyProtection="1"/>
    <xf numFmtId="3" fontId="15" fillId="13" borderId="28" xfId="0" applyNumberFormat="1" applyFont="1" applyFill="1" applyBorder="1" applyAlignment="1" applyProtection="1">
      <alignment horizontal="left" vertical="top"/>
    </xf>
    <xf numFmtId="0" fontId="20" fillId="8" borderId="0" xfId="0" applyFont="1" applyFill="1" applyBorder="1" applyAlignment="1" applyProtection="1">
      <alignment horizontal="left"/>
    </xf>
    <xf numFmtId="0" fontId="15" fillId="8" borderId="19" xfId="0" applyFont="1" applyFill="1" applyBorder="1" applyAlignment="1" applyProtection="1">
      <alignment horizontal="left" vertical="center"/>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0" fillId="8" borderId="0" xfId="0" applyFont="1" applyFill="1" applyBorder="1" applyAlignment="1" applyProtection="1">
      <alignment horizontal="center" wrapText="1"/>
    </xf>
    <xf numFmtId="0" fontId="15" fillId="8" borderId="26" xfId="0" applyFont="1" applyFill="1" applyBorder="1" applyAlignment="1" applyProtection="1">
      <alignment horizontal="center" vertical="center" wrapText="1"/>
    </xf>
    <xf numFmtId="0" fontId="15" fillId="8" borderId="19" xfId="0" applyFont="1" applyFill="1" applyBorder="1" applyAlignment="1" applyProtection="1">
      <alignment horizontal="left"/>
    </xf>
    <xf numFmtId="0" fontId="15" fillId="8" borderId="7" xfId="0" quotePrefix="1" applyFont="1" applyFill="1" applyBorder="1" applyAlignment="1" applyProtection="1">
      <alignment horizontal="center" vertical="center"/>
    </xf>
    <xf numFmtId="0" fontId="15" fillId="8" borderId="7" xfId="0" applyFont="1" applyFill="1" applyBorder="1" applyAlignment="1" applyProtection="1">
      <alignment horizontal="left" vertical="center"/>
    </xf>
    <xf numFmtId="2" fontId="15" fillId="8" borderId="4" xfId="1" quotePrefix="1" applyNumberFormat="1" applyFont="1" applyFill="1" applyBorder="1" applyAlignment="1" applyProtection="1">
      <alignment horizontal="center"/>
    </xf>
    <xf numFmtId="2" fontId="15" fillId="8" borderId="26" xfId="1" quotePrefix="1" applyNumberFormat="1" applyFont="1" applyFill="1" applyBorder="1" applyAlignment="1" applyProtection="1">
      <alignment horizontal="center"/>
    </xf>
    <xf numFmtId="0" fontId="0" fillId="8" borderId="0" xfId="0" applyFont="1" applyFill="1" applyBorder="1" applyAlignment="1" applyProtection="1">
      <alignment horizontal="center"/>
    </xf>
    <xf numFmtId="0" fontId="40" fillId="8" borderId="0" xfId="0" applyFont="1" applyFill="1" applyBorder="1" applyAlignment="1" applyProtection="1"/>
    <xf numFmtId="0" fontId="3" fillId="8" borderId="0" xfId="0" applyFont="1" applyFill="1" applyBorder="1" applyAlignment="1" applyProtection="1">
      <alignment vertical="center" wrapText="1"/>
    </xf>
    <xf numFmtId="0" fontId="15" fillId="8" borderId="0" xfId="0" applyFont="1" applyFill="1" applyBorder="1" applyAlignment="1" applyProtection="1">
      <alignment horizontal="right"/>
    </xf>
    <xf numFmtId="0" fontId="0" fillId="8" borderId="0" xfId="0" applyFont="1" applyFill="1" applyBorder="1" applyProtection="1"/>
    <xf numFmtId="0" fontId="41" fillId="8" borderId="0" xfId="0" applyFont="1" applyFill="1" applyBorder="1" applyAlignment="1" applyProtection="1">
      <alignment horizontal="right"/>
    </xf>
    <xf numFmtId="0" fontId="0" fillId="8" borderId="21" xfId="0" applyFont="1" applyFill="1" applyBorder="1" applyAlignment="1" applyProtection="1"/>
    <xf numFmtId="0" fontId="23" fillId="8" borderId="0" xfId="0" applyFont="1" applyFill="1" applyBorder="1" applyAlignment="1" applyProtection="1"/>
    <xf numFmtId="0" fontId="0" fillId="8" borderId="23" xfId="0" applyFont="1" applyFill="1" applyBorder="1" applyAlignment="1" applyProtection="1"/>
    <xf numFmtId="0" fontId="0" fillId="8" borderId="1" xfId="0" applyFont="1" applyFill="1" applyBorder="1" applyAlignment="1" applyProtection="1"/>
    <xf numFmtId="4" fontId="0" fillId="8" borderId="0" xfId="0" applyNumberFormat="1" applyFont="1" applyFill="1" applyBorder="1" applyAlignment="1" applyProtection="1"/>
    <xf numFmtId="0" fontId="0" fillId="8" borderId="19" xfId="0" applyFont="1" applyFill="1" applyBorder="1" applyAlignment="1" applyProtection="1"/>
    <xf numFmtId="0" fontId="0" fillId="8" borderId="2" xfId="0" applyFont="1" applyFill="1" applyBorder="1" applyAlignment="1" applyProtection="1"/>
    <xf numFmtId="0" fontId="0" fillId="8" borderId="20" xfId="0" applyFont="1" applyFill="1" applyBorder="1" applyAlignment="1" applyProtection="1"/>
    <xf numFmtId="0" fontId="0" fillId="8" borderId="22" xfId="0" applyFont="1" applyFill="1" applyBorder="1" applyAlignment="1" applyProtection="1"/>
    <xf numFmtId="4" fontId="0" fillId="8" borderId="0" xfId="0" applyNumberFormat="1" applyFont="1" applyFill="1" applyBorder="1"/>
    <xf numFmtId="0" fontId="0" fillId="8" borderId="24" xfId="0" applyFont="1" applyFill="1" applyBorder="1" applyAlignment="1" applyProtection="1"/>
    <xf numFmtId="0" fontId="0" fillId="8" borderId="29" xfId="0" applyFont="1" applyFill="1" applyBorder="1" applyProtection="1"/>
    <xf numFmtId="0" fontId="15" fillId="8" borderId="31" xfId="0" applyFont="1" applyFill="1" applyBorder="1" applyAlignment="1" applyProtection="1"/>
    <xf numFmtId="0" fontId="0" fillId="8" borderId="32" xfId="0" applyFont="1" applyFill="1" applyBorder="1" applyProtection="1"/>
    <xf numFmtId="0" fontId="15" fillId="8" borderId="33" xfId="0" applyFont="1" applyFill="1" applyBorder="1" applyAlignment="1" applyProtection="1"/>
    <xf numFmtId="0" fontId="0" fillId="8" borderId="33" xfId="0" applyFont="1" applyFill="1" applyBorder="1" applyProtection="1"/>
    <xf numFmtId="0" fontId="0" fillId="8" borderId="33" xfId="0" applyFont="1" applyFill="1" applyBorder="1" applyAlignment="1" applyProtection="1">
      <alignment horizontal="center"/>
    </xf>
    <xf numFmtId="0" fontId="0" fillId="8" borderId="32" xfId="0" applyFont="1" applyFill="1" applyBorder="1" applyAlignment="1" applyProtection="1"/>
    <xf numFmtId="0" fontId="0" fillId="8" borderId="34" xfId="0" applyFont="1" applyFill="1" applyBorder="1" applyAlignment="1" applyProtection="1"/>
    <xf numFmtId="0" fontId="0" fillId="8" borderId="35" xfId="0" applyFont="1" applyFill="1" applyBorder="1" applyAlignment="1" applyProtection="1"/>
    <xf numFmtId="0" fontId="24" fillId="8" borderId="35" xfId="0" applyFont="1" applyFill="1" applyBorder="1" applyAlignment="1" applyProtection="1"/>
    <xf numFmtId="0" fontId="0" fillId="8" borderId="36" xfId="0" applyFont="1" applyFill="1" applyBorder="1" applyAlignment="1" applyProtection="1">
      <alignment horizontal="center"/>
    </xf>
    <xf numFmtId="0" fontId="0" fillId="8" borderId="37" xfId="0" applyFont="1" applyFill="1" applyBorder="1" applyAlignment="1" applyProtection="1">
      <alignment horizontal="left"/>
    </xf>
    <xf numFmtId="0" fontId="0" fillId="8" borderId="38" xfId="0" applyFont="1" applyFill="1" applyBorder="1" applyAlignment="1" applyProtection="1">
      <alignment horizontal="left"/>
    </xf>
    <xf numFmtId="0" fontId="0" fillId="8" borderId="39" xfId="0" applyFill="1" applyBorder="1" applyAlignment="1" applyProtection="1">
      <alignment horizontal="left"/>
    </xf>
    <xf numFmtId="0" fontId="0" fillId="8" borderId="40" xfId="0" applyFont="1" applyFill="1" applyBorder="1" applyAlignment="1" applyProtection="1">
      <alignment horizontal="left"/>
    </xf>
    <xf numFmtId="0" fontId="0" fillId="8" borderId="41" xfId="0" applyFill="1" applyBorder="1" applyAlignment="1" applyProtection="1">
      <alignment horizontal="left"/>
    </xf>
    <xf numFmtId="0" fontId="15" fillId="8" borderId="40" xfId="0" applyFont="1" applyFill="1" applyBorder="1" applyAlignment="1" applyProtection="1">
      <alignment horizontal="left"/>
    </xf>
    <xf numFmtId="0" fontId="0" fillId="0" borderId="0" xfId="0" applyBorder="1" applyAlignment="1" applyProtection="1">
      <alignment horizontal="left"/>
    </xf>
    <xf numFmtId="0" fontId="34" fillId="8" borderId="41" xfId="0" applyFont="1" applyFill="1" applyBorder="1" applyAlignment="1" applyProtection="1">
      <alignment horizontal="left"/>
    </xf>
    <xf numFmtId="0" fontId="0" fillId="0" borderId="40" xfId="0" applyBorder="1" applyAlignment="1" applyProtection="1">
      <alignment horizontal="left"/>
    </xf>
    <xf numFmtId="0" fontId="18" fillId="8" borderId="41" xfId="21" applyFill="1" applyBorder="1" applyAlignment="1" applyProtection="1">
      <alignment horizontal="left"/>
    </xf>
    <xf numFmtId="0" fontId="15" fillId="8" borderId="40" xfId="21" applyFont="1" applyFill="1" applyBorder="1" applyAlignment="1" applyProtection="1">
      <alignment horizontal="left"/>
    </xf>
    <xf numFmtId="0" fontId="23" fillId="8" borderId="0" xfId="0" applyFont="1" applyFill="1" applyBorder="1" applyAlignment="1" applyProtection="1">
      <alignment horizontal="left" vertical="center"/>
    </xf>
    <xf numFmtId="0" fontId="25" fillId="8" borderId="40" xfId="0" applyFont="1" applyFill="1" applyBorder="1" applyAlignment="1" applyProtection="1">
      <alignment horizontal="left"/>
    </xf>
    <xf numFmtId="0" fontId="19" fillId="8" borderId="42" xfId="0" applyFont="1" applyFill="1" applyBorder="1" applyAlignment="1" applyProtection="1">
      <alignment horizontal="left"/>
    </xf>
    <xf numFmtId="0" fontId="19" fillId="8" borderId="43" xfId="0" applyFont="1" applyFill="1" applyBorder="1" applyAlignment="1" applyProtection="1">
      <alignment horizontal="left"/>
    </xf>
    <xf numFmtId="0" fontId="19" fillId="8" borderId="44" xfId="0" applyFont="1" applyFill="1" applyBorder="1" applyAlignment="1" applyProtection="1">
      <alignment horizontal="left"/>
    </xf>
    <xf numFmtId="0" fontId="0" fillId="8" borderId="37" xfId="0" applyFill="1" applyBorder="1" applyAlignment="1" applyProtection="1"/>
    <xf numFmtId="0" fontId="0" fillId="8" borderId="38" xfId="0" applyFill="1" applyBorder="1" applyAlignment="1" applyProtection="1"/>
    <xf numFmtId="0" fontId="0" fillId="8" borderId="39" xfId="0" applyFill="1" applyBorder="1" applyAlignment="1" applyProtection="1"/>
    <xf numFmtId="0" fontId="0" fillId="8" borderId="40" xfId="0" applyFill="1" applyBorder="1" applyAlignment="1" applyProtection="1"/>
    <xf numFmtId="0" fontId="0" fillId="8" borderId="41" xfId="0" applyFont="1" applyFill="1" applyBorder="1" applyAlignment="1" applyProtection="1"/>
    <xf numFmtId="0" fontId="0" fillId="0" borderId="0" xfId="0" applyBorder="1" applyAlignment="1" applyProtection="1"/>
    <xf numFmtId="0" fontId="15" fillId="8" borderId="0" xfId="0" applyFont="1" applyFill="1" applyBorder="1" applyAlignment="1">
      <alignment horizontal="center"/>
    </xf>
    <xf numFmtId="0" fontId="0" fillId="8" borderId="41" xfId="0" applyFill="1" applyBorder="1" applyAlignment="1" applyProtection="1"/>
    <xf numFmtId="0" fontId="0" fillId="8" borderId="42" xfId="0" applyFill="1" applyBorder="1" applyAlignment="1" applyProtection="1"/>
    <xf numFmtId="0" fontId="0" fillId="8" borderId="43" xfId="0" applyFill="1" applyBorder="1" applyAlignment="1" applyProtection="1"/>
    <xf numFmtId="0" fontId="0" fillId="8" borderId="44" xfId="0" applyFill="1" applyBorder="1" applyAlignment="1" applyProtection="1"/>
    <xf numFmtId="0" fontId="35" fillId="8" borderId="0" xfId="0" applyFont="1" applyFill="1" applyBorder="1" applyAlignment="1" applyProtection="1"/>
    <xf numFmtId="0" fontId="15" fillId="8" borderId="5" xfId="0" applyFont="1" applyFill="1" applyBorder="1" applyAlignment="1" applyProtection="1">
      <alignment horizontal="left" vertical="center" wrapText="1"/>
    </xf>
    <xf numFmtId="0" fontId="15" fillId="8" borderId="5" xfId="0" applyFont="1" applyFill="1" applyBorder="1" applyAlignment="1" applyProtection="1">
      <alignment horizontal="center" wrapText="1"/>
    </xf>
    <xf numFmtId="0" fontId="15" fillId="8" borderId="7" xfId="0" applyFont="1" applyFill="1" applyBorder="1" applyAlignment="1" applyProtection="1">
      <alignment horizontal="center" vertical="center"/>
    </xf>
    <xf numFmtId="4" fontId="5" fillId="8" borderId="5" xfId="8" applyNumberFormat="1" applyFill="1" applyBorder="1" applyAlignment="1" applyProtection="1"/>
    <xf numFmtId="4" fontId="5" fillId="8" borderId="6" xfId="8" applyNumberFormat="1" applyFill="1" applyBorder="1" applyAlignment="1" applyProtection="1"/>
    <xf numFmtId="4" fontId="5" fillId="8" borderId="7" xfId="8" applyNumberFormat="1" applyFill="1" applyBorder="1" applyAlignment="1" applyProtection="1"/>
    <xf numFmtId="3" fontId="1" fillId="4" borderId="7" xfId="6" applyNumberFormat="1" applyBorder="1" applyAlignment="1">
      <protection locked="0"/>
    </xf>
    <xf numFmtId="5" fontId="5" fillId="8" borderId="7" xfId="8" applyNumberFormat="1" applyFill="1" applyBorder="1" applyAlignment="1" applyProtection="1">
      <alignment horizontal="center"/>
    </xf>
    <xf numFmtId="4" fontId="1" fillId="4" borderId="7" xfId="6" applyBorder="1" applyAlignment="1">
      <protection locked="0"/>
    </xf>
    <xf numFmtId="4" fontId="1" fillId="4" borderId="23" xfId="6" applyBorder="1" applyAlignment="1">
      <protection locked="0"/>
    </xf>
    <xf numFmtId="0" fontId="0" fillId="8" borderId="5" xfId="0" applyNumberFormat="1" applyFill="1" applyBorder="1" applyAlignment="1" applyProtection="1">
      <alignment horizontal="right"/>
    </xf>
    <xf numFmtId="9" fontId="0" fillId="8" borderId="5" xfId="18" applyFont="1" applyFill="1" applyBorder="1" applyAlignment="1" applyProtection="1">
      <alignment horizontal="right"/>
    </xf>
    <xf numFmtId="0" fontId="0" fillId="8" borderId="6" xfId="0" applyNumberFormat="1" applyFill="1" applyBorder="1" applyAlignment="1" applyProtection="1">
      <alignment horizontal="right"/>
    </xf>
    <xf numFmtId="9" fontId="0" fillId="8" borderId="6" xfId="18" applyFont="1" applyFill="1" applyBorder="1" applyAlignment="1" applyProtection="1">
      <alignment horizontal="right"/>
    </xf>
    <xf numFmtId="0" fontId="0" fillId="8" borderId="7" xfId="0" applyNumberFormat="1" applyFill="1" applyBorder="1" applyAlignment="1" applyProtection="1">
      <alignment horizontal="right"/>
    </xf>
    <xf numFmtId="9" fontId="0" fillId="8" borderId="7" xfId="18" applyFont="1" applyFill="1" applyBorder="1" applyAlignment="1" applyProtection="1">
      <alignment horizontal="right"/>
    </xf>
    <xf numFmtId="0" fontId="20" fillId="8" borderId="38" xfId="0" applyFont="1" applyFill="1" applyBorder="1" applyAlignment="1" applyProtection="1">
      <alignment horizontal="left"/>
    </xf>
    <xf numFmtId="0" fontId="0" fillId="8" borderId="39" xfId="0" applyFont="1" applyFill="1" applyBorder="1" applyAlignment="1" applyProtection="1">
      <alignment horizontal="left"/>
    </xf>
    <xf numFmtId="0" fontId="0" fillId="8" borderId="41" xfId="0" applyFont="1" applyFill="1" applyBorder="1" applyAlignment="1" applyProtection="1">
      <alignment horizontal="left"/>
    </xf>
    <xf numFmtId="4" fontId="1" fillId="4" borderId="0" xfId="6" applyFont="1" applyBorder="1" applyAlignment="1">
      <alignment horizontal="left"/>
      <protection locked="0"/>
    </xf>
    <xf numFmtId="0" fontId="5" fillId="8" borderId="0" xfId="8" applyNumberFormat="1" applyFont="1" applyFill="1" applyBorder="1" applyAlignment="1" applyProtection="1">
      <alignment horizontal="left"/>
    </xf>
    <xf numFmtId="0" fontId="0" fillId="8" borderId="0" xfId="0" applyFill="1" applyBorder="1" applyAlignment="1"/>
    <xf numFmtId="0" fontId="0" fillId="8" borderId="42" xfId="0" applyFont="1" applyFill="1" applyBorder="1" applyAlignment="1" applyProtection="1">
      <alignment horizontal="left"/>
    </xf>
    <xf numFmtId="0" fontId="43" fillId="8" borderId="43" xfId="0" applyFont="1" applyFill="1" applyBorder="1" applyAlignment="1"/>
    <xf numFmtId="0" fontId="0" fillId="8" borderId="43" xfId="0" applyFont="1" applyFill="1" applyBorder="1" applyAlignment="1" applyProtection="1">
      <alignment horizontal="left"/>
    </xf>
    <xf numFmtId="0" fontId="0" fillId="8" borderId="44" xfId="0" applyFont="1" applyFill="1" applyBorder="1" applyAlignment="1" applyProtection="1">
      <alignment horizontal="left"/>
    </xf>
    <xf numFmtId="0" fontId="15" fillId="8" borderId="2" xfId="0" applyFont="1" applyFill="1" applyBorder="1" applyAlignment="1" applyProtection="1">
      <alignment horizontal="left"/>
    </xf>
    <xf numFmtId="0" fontId="5" fillId="8" borderId="1" xfId="8" applyNumberFormat="1" applyFont="1" applyFill="1" applyBorder="1" applyAlignment="1" applyProtection="1">
      <alignment horizontal="left"/>
    </xf>
    <xf numFmtId="0" fontId="5" fillId="8" borderId="1" xfId="8" applyNumberFormat="1" applyFill="1" applyBorder="1" applyAlignment="1" applyProtection="1">
      <alignment horizontal="left"/>
    </xf>
    <xf numFmtId="0" fontId="15" fillId="8" borderId="1" xfId="21" applyFont="1" applyFill="1" applyBorder="1" applyAlignment="1" applyProtection="1">
      <alignment horizontal="left"/>
    </xf>
    <xf numFmtId="4" fontId="15" fillId="4" borderId="4" xfId="6" applyFont="1" applyBorder="1" applyAlignment="1">
      <alignment horizontal="left"/>
      <protection locked="0"/>
    </xf>
    <xf numFmtId="4" fontId="0" fillId="4" borderId="21" xfId="6" applyFont="1" applyBorder="1" applyAlignment="1">
      <alignment horizontal="left"/>
      <protection locked="0"/>
    </xf>
    <xf numFmtId="4" fontId="0" fillId="4" borderId="21" xfId="6" applyFont="1" applyBorder="1" applyAlignment="1" applyProtection="1">
      <alignment horizontal="left"/>
      <protection locked="0"/>
    </xf>
    <xf numFmtId="4" fontId="1" fillId="4" borderId="19" xfId="6" applyBorder="1" applyAlignment="1" applyProtection="1">
      <alignment horizontal="left"/>
      <protection locked="0"/>
    </xf>
    <xf numFmtId="4" fontId="1" fillId="4" borderId="5" xfId="6" applyBorder="1" applyAlignment="1" applyProtection="1">
      <alignment horizontal="right"/>
      <protection locked="0"/>
    </xf>
    <xf numFmtId="4" fontId="1" fillId="4" borderId="21" xfId="6" applyBorder="1" applyAlignment="1" applyProtection="1">
      <alignment horizontal="left"/>
      <protection locked="0"/>
    </xf>
    <xf numFmtId="4" fontId="1" fillId="4" borderId="6" xfId="6" applyBorder="1" applyAlignment="1" applyProtection="1">
      <alignment horizontal="right"/>
      <protection locked="0"/>
    </xf>
    <xf numFmtId="3" fontId="1" fillId="4" borderId="5" xfId="6" applyNumberFormat="1" applyBorder="1" applyAlignment="1" applyProtection="1">
      <alignment horizontal="right"/>
      <protection locked="0"/>
    </xf>
    <xf numFmtId="3" fontId="1" fillId="4" borderId="6" xfId="6" applyNumberFormat="1" applyBorder="1" applyAlignment="1" applyProtection="1">
      <alignment horizontal="right"/>
      <protection locked="0"/>
    </xf>
    <xf numFmtId="4" fontId="1" fillId="4" borderId="5" xfId="6" applyBorder="1" applyAlignment="1" applyProtection="1">
      <protection locked="0"/>
    </xf>
    <xf numFmtId="0" fontId="0" fillId="11" borderId="19" xfId="0" applyFont="1" applyFill="1" applyBorder="1" applyAlignment="1" applyProtection="1">
      <alignment horizontal="center" vertical="center" wrapText="1"/>
    </xf>
    <xf numFmtId="0" fontId="0" fillId="11" borderId="2" xfId="0" applyFont="1" applyFill="1" applyBorder="1" applyAlignment="1" applyProtection="1">
      <alignment horizontal="center" vertical="center" wrapText="1"/>
    </xf>
    <xf numFmtId="0" fontId="0" fillId="11" borderId="20" xfId="0" applyFont="1" applyFill="1" applyBorder="1" applyAlignment="1" applyProtection="1">
      <alignment vertical="center" wrapText="1"/>
    </xf>
    <xf numFmtId="0" fontId="42" fillId="11" borderId="23" xfId="0" applyFont="1" applyFill="1" applyBorder="1" applyAlignment="1" applyProtection="1">
      <alignment horizontal="center" vertical="center" wrapText="1"/>
    </xf>
    <xf numFmtId="0" fontId="42" fillId="11" borderId="1" xfId="0" applyFont="1" applyFill="1" applyBorder="1" applyAlignment="1" applyProtection="1">
      <alignment horizontal="center" vertical="center" wrapText="1"/>
    </xf>
    <xf numFmtId="0" fontId="42" fillId="11" borderId="24" xfId="0" applyFont="1" applyFill="1" applyBorder="1" applyAlignment="1" applyProtection="1">
      <alignment vertical="center" wrapText="1"/>
    </xf>
    <xf numFmtId="0" fontId="15" fillId="8" borderId="0" xfId="0" applyFont="1" applyFill="1" applyBorder="1" applyAlignment="1" applyProtection="1">
      <alignment horizontal="center" wrapText="1"/>
    </xf>
    <xf numFmtId="0" fontId="15" fillId="8" borderId="0" xfId="0" applyFont="1" applyFill="1" applyBorder="1" applyAlignment="1">
      <alignment horizontal="center" wrapText="1"/>
    </xf>
    <xf numFmtId="0" fontId="24" fillId="8" borderId="0" xfId="0" applyFont="1" applyFill="1" applyBorder="1" applyAlignment="1" applyProtection="1">
      <alignment horizontal="center" vertical="center" wrapText="1"/>
    </xf>
    <xf numFmtId="0" fontId="0" fillId="8" borderId="0" xfId="0" applyFont="1" applyFill="1" applyBorder="1" applyAlignment="1" applyProtection="1">
      <alignment horizontal="center" wrapText="1"/>
    </xf>
    <xf numFmtId="0" fontId="14" fillId="8" borderId="0" xfId="0" applyFont="1" applyFill="1" applyBorder="1" applyAlignment="1" applyProtection="1">
      <alignment horizontal="center"/>
    </xf>
    <xf numFmtId="0" fontId="14" fillId="8" borderId="0" xfId="0" applyFont="1" applyFill="1" applyBorder="1" applyAlignment="1" applyProtection="1">
      <alignment horizontal="center" vertical="top" wrapText="1"/>
    </xf>
    <xf numFmtId="0" fontId="14" fillId="8" borderId="0" xfId="0" applyFont="1" applyFill="1" applyBorder="1" applyAlignment="1" applyProtection="1">
      <alignment horizontal="center" vertical="top"/>
    </xf>
    <xf numFmtId="0" fontId="15" fillId="8" borderId="30" xfId="0" applyFont="1" applyFill="1" applyBorder="1" applyAlignment="1" applyProtection="1">
      <alignment horizontal="center"/>
    </xf>
    <xf numFmtId="0" fontId="0" fillId="8" borderId="0" xfId="0" applyFont="1" applyFill="1" applyBorder="1" applyAlignment="1" applyProtection="1">
      <alignment horizontal="center"/>
    </xf>
    <xf numFmtId="0" fontId="15" fillId="8" borderId="0" xfId="0" applyFont="1" applyFill="1" applyBorder="1" applyAlignment="1" applyProtection="1">
      <alignment horizontal="center"/>
    </xf>
    <xf numFmtId="3" fontId="0" fillId="14" borderId="26" xfId="6" applyNumberFormat="1" applyFont="1" applyFill="1" applyBorder="1" applyAlignment="1">
      <protection locked="0"/>
    </xf>
    <xf numFmtId="3" fontId="0" fillId="14" borderId="9" xfId="6" applyNumberFormat="1" applyFont="1" applyFill="1" applyBorder="1" applyAlignment="1">
      <protection locked="0"/>
    </xf>
    <xf numFmtId="3" fontId="0" fillId="14" borderId="27" xfId="6" applyNumberFormat="1" applyFont="1" applyFill="1" applyBorder="1" applyAlignment="1">
      <protection locked="0"/>
    </xf>
  </cellXfs>
  <cellStyles count="22">
    <cellStyle name="Border" xfId="20"/>
    <cellStyle name="Change in Formula" xfId="3"/>
    <cellStyle name="Comma" xfId="1" builtinId="3" customBuiltin="1"/>
    <cellStyle name="Comma [0]" xfId="2" builtinId="6" customBuiltin="1"/>
    <cellStyle name="Error checks" xfId="4"/>
    <cellStyle name="Error Warning" xfId="5"/>
    <cellStyle name="Heading1" xfId="21"/>
    <cellStyle name="Hyperlink 2" xfId="19"/>
    <cellStyle name="Info/Default #" xfId="15"/>
    <cellStyle name="Info/default %" xfId="12"/>
    <cellStyle name="Info/import #" xfId="11"/>
    <cellStyle name="Info/import %" xfId="14"/>
    <cellStyle name="Input #" xfId="6"/>
    <cellStyle name="Input %" xfId="7"/>
    <cellStyle name="Input2" xfId="8"/>
    <cellStyle name="Key Outputs" xfId="9"/>
    <cellStyle name="Links from other files (green) style" xfId="10"/>
    <cellStyle name="Normal" xfId="0" builtinId="0" customBuiltin="1"/>
    <cellStyle name="Percent" xfId="18" builtinId="5"/>
    <cellStyle name="Percent 2" xfId="16"/>
    <cellStyle name="Percent 2 2" xfId="17"/>
    <cellStyle name="QA" xfId="13"/>
  </cellStyles>
  <dxfs count="1">
    <dxf>
      <font>
        <b val="0"/>
        <i val="0"/>
        <color theme="0" tint="-0.14996795556505021"/>
      </font>
      <fill>
        <patternFill>
          <bgColor theme="0"/>
        </patternFill>
      </fill>
    </dxf>
  </dxfs>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422545872"/>
        <c:axId val="422542736"/>
      </c:lineChart>
      <c:catAx>
        <c:axId val="42254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2542736"/>
        <c:crosses val="autoZero"/>
        <c:auto val="1"/>
        <c:lblAlgn val="ctr"/>
        <c:lblOffset val="100"/>
        <c:tickLblSkip val="1"/>
        <c:tickMarkSkip val="1"/>
        <c:noMultiLvlLbl val="0"/>
      </c:catAx>
      <c:valAx>
        <c:axId val="422542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22545872"/>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425916896"/>
        <c:axId val="425911016"/>
      </c:barChart>
      <c:catAx>
        <c:axId val="425916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25911016"/>
        <c:crosses val="autoZero"/>
        <c:auto val="1"/>
        <c:lblAlgn val="ctr"/>
        <c:lblOffset val="100"/>
        <c:tickLblSkip val="1"/>
        <c:tickMarkSkip val="1"/>
        <c:noMultiLvlLbl val="0"/>
      </c:catAx>
      <c:valAx>
        <c:axId val="42591101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25916896"/>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425911800"/>
        <c:axId val="425914936"/>
      </c:barChart>
      <c:catAx>
        <c:axId val="42591180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25914936"/>
        <c:crosses val="autoZero"/>
        <c:auto val="1"/>
        <c:lblAlgn val="ctr"/>
        <c:lblOffset val="100"/>
        <c:tickLblSkip val="1"/>
        <c:tickMarkSkip val="1"/>
        <c:noMultiLvlLbl val="0"/>
      </c:catAx>
      <c:valAx>
        <c:axId val="425914936"/>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25911800"/>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425914152"/>
        <c:axId val="425911408"/>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425910232"/>
        <c:axId val="425912192"/>
      </c:lineChart>
      <c:catAx>
        <c:axId val="425914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25911408"/>
        <c:crosses val="autoZero"/>
        <c:auto val="0"/>
        <c:lblAlgn val="ctr"/>
        <c:lblOffset val="100"/>
        <c:tickLblSkip val="1"/>
        <c:tickMarkSkip val="1"/>
        <c:noMultiLvlLbl val="0"/>
      </c:catAx>
      <c:valAx>
        <c:axId val="42591140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25914152"/>
        <c:crosses val="autoZero"/>
        <c:crossBetween val="between"/>
      </c:valAx>
      <c:catAx>
        <c:axId val="425910232"/>
        <c:scaling>
          <c:orientation val="minMax"/>
        </c:scaling>
        <c:delete val="1"/>
        <c:axPos val="b"/>
        <c:numFmt formatCode="General" sourceLinked="1"/>
        <c:majorTickMark val="out"/>
        <c:minorTickMark val="none"/>
        <c:tickLblPos val="nextTo"/>
        <c:crossAx val="425912192"/>
        <c:crosses val="autoZero"/>
        <c:auto val="0"/>
        <c:lblAlgn val="ctr"/>
        <c:lblOffset val="100"/>
        <c:noMultiLvlLbl val="0"/>
      </c:catAx>
      <c:valAx>
        <c:axId val="425912192"/>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25910232"/>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425916504"/>
        <c:axId val="425912976"/>
      </c:areaChart>
      <c:catAx>
        <c:axId val="425916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5912976"/>
        <c:crosses val="autoZero"/>
        <c:auto val="1"/>
        <c:lblAlgn val="ctr"/>
        <c:lblOffset val="100"/>
        <c:tickLblSkip val="1"/>
        <c:tickMarkSkip val="1"/>
        <c:noMultiLvlLbl val="0"/>
      </c:catAx>
      <c:valAx>
        <c:axId val="425912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5916504"/>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425915328"/>
        <c:axId val="425913368"/>
      </c:areaChart>
      <c:catAx>
        <c:axId val="42591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25913368"/>
        <c:crosses val="autoZero"/>
        <c:auto val="1"/>
        <c:lblAlgn val="ctr"/>
        <c:lblOffset val="100"/>
        <c:tickLblSkip val="1"/>
        <c:tickMarkSkip val="1"/>
        <c:noMultiLvlLbl val="0"/>
      </c:catAx>
      <c:valAx>
        <c:axId val="4259133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25915328"/>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425914544"/>
        <c:axId val="425915720"/>
      </c:barChart>
      <c:catAx>
        <c:axId val="425914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25915720"/>
        <c:crosses val="autoZero"/>
        <c:auto val="1"/>
        <c:lblAlgn val="ctr"/>
        <c:lblOffset val="100"/>
        <c:tickLblSkip val="1"/>
        <c:tickMarkSkip val="1"/>
        <c:noMultiLvlLbl val="0"/>
      </c:catAx>
      <c:valAx>
        <c:axId val="4259157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25914544"/>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587898944"/>
        <c:axId val="587900120"/>
      </c:barChart>
      <c:catAx>
        <c:axId val="587898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87900120"/>
        <c:crosses val="autoZero"/>
        <c:auto val="1"/>
        <c:lblAlgn val="ctr"/>
        <c:lblOffset val="100"/>
        <c:tickLblSkip val="1"/>
        <c:tickMarkSkip val="1"/>
        <c:noMultiLvlLbl val="0"/>
      </c:catAx>
      <c:valAx>
        <c:axId val="58790012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587898944"/>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587899728"/>
        <c:axId val="587904432"/>
      </c:scatterChart>
      <c:valAx>
        <c:axId val="58789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7904432"/>
        <c:crosses val="autoZero"/>
        <c:crossBetween val="midCat"/>
      </c:valAx>
      <c:valAx>
        <c:axId val="5879044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587899728"/>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587906000"/>
        <c:axId val="587906392"/>
      </c:scatterChart>
      <c:valAx>
        <c:axId val="58790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7906392"/>
        <c:crosses val="autoZero"/>
        <c:crossBetween val="midCat"/>
      </c:valAx>
      <c:valAx>
        <c:axId val="587906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587906000"/>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587900904"/>
        <c:axId val="587901296"/>
      </c:barChart>
      <c:catAx>
        <c:axId val="58790090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87901296"/>
        <c:crosses val="autoZero"/>
        <c:auto val="1"/>
        <c:lblAlgn val="ctr"/>
        <c:lblOffset val="100"/>
        <c:tickLblSkip val="1"/>
        <c:tickMarkSkip val="1"/>
        <c:noMultiLvlLbl val="0"/>
      </c:catAx>
      <c:valAx>
        <c:axId val="5879012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587900904"/>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587902080"/>
        <c:axId val="587902472"/>
      </c:barChart>
      <c:catAx>
        <c:axId val="5879020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587902472"/>
        <c:crosses val="autoZero"/>
        <c:auto val="1"/>
        <c:lblAlgn val="ctr"/>
        <c:lblOffset val="100"/>
        <c:tickLblSkip val="1"/>
        <c:tickMarkSkip val="1"/>
        <c:noMultiLvlLbl val="0"/>
      </c:catAx>
      <c:valAx>
        <c:axId val="58790247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587902080"/>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a16="http://schemas.microsoft.com/office/drawing/2014/main" xmlns=""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a16="http://schemas.microsoft.com/office/drawing/2014/main" xmlns=""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a16="http://schemas.microsoft.com/office/drawing/2014/main" xmlns=""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a16="http://schemas.microsoft.com/office/drawing/2014/main" xmlns=""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a16="http://schemas.microsoft.com/office/drawing/2014/main" xmlns=""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a16="http://schemas.microsoft.com/office/drawing/2014/main" xmlns=""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a16="http://schemas.microsoft.com/office/drawing/2014/main" xmlns=""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a16="http://schemas.microsoft.com/office/drawing/2014/main" xmlns=""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a16="http://schemas.microsoft.com/office/drawing/2014/main" xmlns=""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a16="http://schemas.microsoft.com/office/drawing/2014/main" xmlns=""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a16="http://schemas.microsoft.com/office/drawing/2014/main" xmlns=""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a16="http://schemas.microsoft.com/office/drawing/2014/main" xmlns=""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a16="http://schemas.microsoft.com/office/drawing/2014/main" xmlns=""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a16="http://schemas.microsoft.com/office/drawing/2014/main" xmlns=""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a16="http://schemas.microsoft.com/office/drawing/2014/main" xmlns=""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a16="http://schemas.microsoft.com/office/drawing/2014/main" xmlns=""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80</xdr:row>
      <xdr:rowOff>0</xdr:rowOff>
    </xdr:from>
    <xdr:to>
      <xdr:col>12</xdr:col>
      <xdr:colOff>269875</xdr:colOff>
      <xdr:row>80</xdr:row>
      <xdr:rowOff>0</xdr:rowOff>
    </xdr:to>
    <xdr:sp macro="" textlink="">
      <xdr:nvSpPr>
        <xdr:cNvPr id="2" name="AutoShape 11"/>
        <xdr:cNvSpPr>
          <a:spLocks noChangeArrowheads="1"/>
        </xdr:cNvSpPr>
      </xdr:nvSpPr>
      <xdr:spPr bwMode="auto">
        <a:xfrm>
          <a:off x="3886200" y="16849725"/>
          <a:ext cx="2651125" cy="0"/>
        </a:xfrm>
        <a:prstGeom prst="wedgeRectCallout">
          <a:avLst>
            <a:gd name="adj1" fmla="val -65579"/>
            <a:gd name="adj2" fmla="val 9390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            </a:t>
          </a:r>
          <a:r>
            <a:rPr lang="en-AU" sz="1000" b="1" i="0" u="sng" strike="noStrike" baseline="0">
              <a:solidFill>
                <a:srgbClr val="000000"/>
              </a:solidFill>
              <a:latin typeface="Arial"/>
              <a:cs typeface="Arial"/>
            </a:rPr>
            <a:t>Expiring Special Variation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Council has an expiring special variation in the first year of this application, Notional General Income must be reduced before calculation of the Permissible General Income.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should contact the DLG for assistance in calculating this figure.</a:t>
          </a:r>
          <a:endParaRPr lang="en-AU"/>
        </a:p>
      </xdr:txBody>
    </xdr:sp>
    <xdr:clientData/>
  </xdr:twoCellAnchor>
  <xdr:twoCellAnchor>
    <xdr:from>
      <xdr:col>8</xdr:col>
      <xdr:colOff>419100</xdr:colOff>
      <xdr:row>80</xdr:row>
      <xdr:rowOff>0</xdr:rowOff>
    </xdr:from>
    <xdr:to>
      <xdr:col>13</xdr:col>
      <xdr:colOff>111137</xdr:colOff>
      <xdr:row>80</xdr:row>
      <xdr:rowOff>0</xdr:rowOff>
    </xdr:to>
    <xdr:sp macro="" textlink="">
      <xdr:nvSpPr>
        <xdr:cNvPr id="3" name="AutoShape 12"/>
        <xdr:cNvSpPr>
          <a:spLocks noChangeArrowheads="1"/>
        </xdr:cNvSpPr>
      </xdr:nvSpPr>
      <xdr:spPr bwMode="auto">
        <a:xfrm>
          <a:off x="4238625" y="16849725"/>
          <a:ext cx="2425712" cy="0"/>
        </a:xfrm>
        <a:prstGeom prst="wedgeRectCallout">
          <a:avLst>
            <a:gd name="adj1" fmla="val -108102"/>
            <a:gd name="adj2" fmla="val 5793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           </a:t>
          </a:r>
          <a:r>
            <a:rPr lang="en-AU" sz="1000" b="1" i="0" u="sng" strike="noStrike" baseline="0">
              <a:solidFill>
                <a:srgbClr val="000000"/>
              </a:solidFill>
              <a:latin typeface="Arial"/>
              <a:cs typeface="Arial"/>
            </a:rPr>
            <a:t>Percentage Increase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is the proposed increase in the first year. (Taken from WK1).</a:t>
          </a:r>
          <a:endParaRPr lang="en-AU"/>
        </a:p>
      </xdr:txBody>
    </xdr:sp>
    <xdr:clientData/>
  </xdr:twoCellAnchor>
  <xdr:twoCellAnchor>
    <xdr:from>
      <xdr:col>8</xdr:col>
      <xdr:colOff>457200</xdr:colOff>
      <xdr:row>80</xdr:row>
      <xdr:rowOff>0</xdr:rowOff>
    </xdr:from>
    <xdr:to>
      <xdr:col>12</xdr:col>
      <xdr:colOff>266700</xdr:colOff>
      <xdr:row>80</xdr:row>
      <xdr:rowOff>0</xdr:rowOff>
    </xdr:to>
    <xdr:sp macro="" textlink="">
      <xdr:nvSpPr>
        <xdr:cNvPr id="4" name="AutoShape 13"/>
        <xdr:cNvSpPr>
          <a:spLocks noChangeArrowheads="1"/>
        </xdr:cNvSpPr>
      </xdr:nvSpPr>
      <xdr:spPr bwMode="auto">
        <a:xfrm>
          <a:off x="4276725" y="16849725"/>
          <a:ext cx="2257425" cy="0"/>
        </a:xfrm>
        <a:prstGeom prst="wedgeRectCallout">
          <a:avLst>
            <a:gd name="adj1" fmla="val -85745"/>
            <a:gd name="adj2" fmla="val -187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457200</xdr:colOff>
      <xdr:row>80</xdr:row>
      <xdr:rowOff>0</xdr:rowOff>
    </xdr:from>
    <xdr:to>
      <xdr:col>12</xdr:col>
      <xdr:colOff>266700</xdr:colOff>
      <xdr:row>80</xdr:row>
      <xdr:rowOff>0</xdr:rowOff>
    </xdr:to>
    <xdr:sp macro="" textlink="">
      <xdr:nvSpPr>
        <xdr:cNvPr id="5" name="AutoShape 14"/>
        <xdr:cNvSpPr>
          <a:spLocks noChangeArrowheads="1"/>
        </xdr:cNvSpPr>
      </xdr:nvSpPr>
      <xdr:spPr bwMode="auto">
        <a:xfrm>
          <a:off x="4276725" y="16849725"/>
          <a:ext cx="2257425" cy="0"/>
        </a:xfrm>
        <a:prstGeom prst="wedgeRectCallout">
          <a:avLst>
            <a:gd name="adj1" fmla="val -86171"/>
            <a:gd name="adj2" fmla="val -115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476250</xdr:colOff>
      <xdr:row>80</xdr:row>
      <xdr:rowOff>0</xdr:rowOff>
    </xdr:from>
    <xdr:to>
      <xdr:col>13</xdr:col>
      <xdr:colOff>0</xdr:colOff>
      <xdr:row>80</xdr:row>
      <xdr:rowOff>0</xdr:rowOff>
    </xdr:to>
    <xdr:sp macro="" textlink="">
      <xdr:nvSpPr>
        <xdr:cNvPr id="6" name="AutoShape 15"/>
        <xdr:cNvSpPr>
          <a:spLocks noChangeArrowheads="1"/>
        </xdr:cNvSpPr>
      </xdr:nvSpPr>
      <xdr:spPr bwMode="auto">
        <a:xfrm>
          <a:off x="4295775" y="16849725"/>
          <a:ext cx="2257425" cy="0"/>
        </a:xfrm>
        <a:prstGeom prst="wedgeRectCallout">
          <a:avLst>
            <a:gd name="adj1" fmla="val -85745"/>
            <a:gd name="adj2" fmla="val -22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390525</xdr:colOff>
      <xdr:row>80</xdr:row>
      <xdr:rowOff>0</xdr:rowOff>
    </xdr:from>
    <xdr:to>
      <xdr:col>13</xdr:col>
      <xdr:colOff>38100</xdr:colOff>
      <xdr:row>80</xdr:row>
      <xdr:rowOff>0</xdr:rowOff>
    </xdr:to>
    <xdr:sp macro="" textlink="">
      <xdr:nvSpPr>
        <xdr:cNvPr id="7" name="Text Box 16"/>
        <xdr:cNvSpPr txBox="1">
          <a:spLocks noChangeArrowheads="1"/>
        </xdr:cNvSpPr>
      </xdr:nvSpPr>
      <xdr:spPr bwMode="auto">
        <a:xfrm>
          <a:off x="4210050" y="16849725"/>
          <a:ext cx="2381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Permissible Income Adjustments</a:t>
          </a:r>
          <a:endParaRPr lang="en-AU" sz="1000" b="0" i="0" u="none" strike="noStrike" baseline="0">
            <a:solidFill>
              <a:srgbClr val="000000"/>
            </a:solidFill>
            <a:latin typeface="Arial"/>
            <a:cs typeface="Arial"/>
          </a:endParaRPr>
        </a:p>
        <a:p>
          <a:pPr algn="l" rtl="0">
            <a:defRPr sz="1000"/>
          </a:pPr>
          <a:endParaRPr lang="en-AU" sz="8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There are 3 possible adjustments affecting the final permissible income figure: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Prior year result:</a:t>
          </a:r>
          <a:r>
            <a:rPr lang="en-AU" sz="1000" b="0" i="0" u="none" strike="noStrike" baseline="0">
              <a:solidFill>
                <a:srgbClr val="000000"/>
              </a:solidFill>
              <a:latin typeface="Arial"/>
              <a:cs typeface="Arial"/>
            </a:rPr>
            <a:t> This is the catch-up or excess amount from the previous year. Refer to the Statement of Compliance.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Valuation Objections:</a:t>
          </a:r>
          <a:r>
            <a:rPr lang="en-AU" sz="1000" b="0" i="0" u="none" strike="noStrike" baseline="0">
              <a:solidFill>
                <a:srgbClr val="000000"/>
              </a:solidFill>
              <a:latin typeface="Arial"/>
              <a:cs typeface="Arial"/>
            </a:rPr>
            <a:t> If you claimed valuation objections in the previous year, Notional General Income must be reduced by that amount.</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Income Adjustment:</a:t>
          </a:r>
          <a:r>
            <a:rPr lang="en-AU" sz="1000" b="0" i="0" u="none" strike="noStrike" baseline="0">
              <a:solidFill>
                <a:srgbClr val="000000"/>
              </a:solidFill>
              <a:latin typeface="Arial"/>
              <a:cs typeface="Arial"/>
            </a:rPr>
            <a:t> If you have or intend to claim Crown Land or Farmland 20% Income Adjustments, this will increase your Permissible Income.</a:t>
          </a:r>
          <a:endParaRPr lang="en-AU"/>
        </a:p>
      </xdr:txBody>
    </xdr:sp>
    <xdr:clientData/>
  </xdr:twoCellAnchor>
  <xdr:twoCellAnchor editAs="oneCell">
    <xdr:from>
      <xdr:col>2</xdr:col>
      <xdr:colOff>0</xdr:colOff>
      <xdr:row>1</xdr:row>
      <xdr:rowOff>0</xdr:rowOff>
    </xdr:from>
    <xdr:to>
      <xdr:col>4</xdr:col>
      <xdr:colOff>336226</xdr:colOff>
      <xdr:row>2</xdr:row>
      <xdr:rowOff>144780</xdr:rowOff>
    </xdr:to>
    <xdr:pic>
      <xdr:nvPicPr>
        <xdr:cNvPr id="9" name="Picture 5" descr="T:\Chris\IPART\2016\Logos\IPART logo - tran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52400"/>
          <a:ext cx="138397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1362074</xdr:colOff>
      <xdr:row>5</xdr:row>
      <xdr:rowOff>87618</xdr:rowOff>
    </xdr:to>
    <xdr:pic>
      <xdr:nvPicPr>
        <xdr:cNvPr id="3"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04800"/>
          <a:ext cx="1362074" cy="6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arsh_suri@ipart.nsw.gov.au" TargetMode="External"/><Relationship Id="rId1" Type="http://schemas.openxmlformats.org/officeDocument/2006/relationships/hyperlink" Target="mailto:scott_chapman@ipart.nsw.gov.a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zoomScaleNormal="100" workbookViewId="0">
      <selection activeCell="K16" sqref="K16"/>
    </sheetView>
  </sheetViews>
  <sheetFormatPr defaultColWidth="13.09765625" defaultRowHeight="11.5" x14ac:dyDescent="0.25"/>
  <cols>
    <col min="1" max="16384" width="13.09765625" style="1"/>
  </cols>
  <sheetData>
    <row r="2" spans="1:27" s="5" customFormat="1" ht="18" x14ac:dyDescent="0.4">
      <c r="A2" s="3"/>
      <c r="B2" s="19" t="s">
        <v>36</v>
      </c>
      <c r="C2" s="2"/>
      <c r="D2" s="2"/>
      <c r="E2"/>
      <c r="F2"/>
      <c r="G2"/>
      <c r="H2"/>
      <c r="I2"/>
      <c r="J2"/>
      <c r="K2" s="1"/>
      <c r="L2" s="1"/>
      <c r="M2" s="1"/>
      <c r="N2" s="1"/>
      <c r="O2" s="1"/>
      <c r="S2" s="6"/>
    </row>
    <row r="3" spans="1:27" ht="13" x14ac:dyDescent="0.3">
      <c r="A3"/>
      <c r="B3" s="4" t="s">
        <v>0</v>
      </c>
      <c r="C3" s="4"/>
      <c r="D3" s="4"/>
      <c r="E3" s="3"/>
      <c r="F3" s="3"/>
      <c r="G3" s="3"/>
      <c r="H3" s="3"/>
      <c r="I3" s="3"/>
      <c r="J3" s="3"/>
      <c r="K3" s="5"/>
      <c r="L3" s="5"/>
      <c r="M3" s="5"/>
      <c r="N3" s="5"/>
      <c r="O3" s="5"/>
    </row>
    <row r="4" spans="1:27" ht="15.5" x14ac:dyDescent="0.35">
      <c r="A4"/>
      <c r="B4" s="7" t="s">
        <v>1</v>
      </c>
      <c r="C4" s="8"/>
      <c r="D4" s="8"/>
      <c r="E4"/>
      <c r="F4"/>
      <c r="G4"/>
      <c r="H4"/>
      <c r="I4"/>
      <c r="J4"/>
    </row>
    <row r="5" spans="1:27" ht="13" x14ac:dyDescent="0.3">
      <c r="A5"/>
      <c r="B5"/>
      <c r="C5" s="9"/>
      <c r="D5" s="9"/>
      <c r="E5"/>
      <c r="G5"/>
      <c r="H5" s="10" t="s">
        <v>2</v>
      </c>
      <c r="I5"/>
      <c r="J5"/>
    </row>
    <row r="6" spans="1:27" ht="12.5" x14ac:dyDescent="0.25">
      <c r="A6"/>
      <c r="B6"/>
      <c r="C6"/>
      <c r="D6"/>
      <c r="E6"/>
      <c r="G6"/>
      <c r="H6"/>
      <c r="I6" s="10" t="s">
        <v>3</v>
      </c>
      <c r="J6"/>
    </row>
    <row r="7" spans="1:27" ht="18.5" thickBot="1" x14ac:dyDescent="0.45">
      <c r="A7" s="32"/>
      <c r="B7" s="33" t="s">
        <v>35</v>
      </c>
      <c r="C7" s="34"/>
      <c r="D7" s="34"/>
      <c r="E7" s="32"/>
      <c r="F7" s="32"/>
      <c r="G7" s="32"/>
      <c r="H7" s="32"/>
      <c r="I7" s="32"/>
      <c r="J7" s="32"/>
      <c r="K7" s="32"/>
      <c r="L7" s="32"/>
      <c r="M7" s="32"/>
      <c r="N7" s="32"/>
      <c r="O7" s="32"/>
      <c r="P7" s="32"/>
      <c r="Q7" s="32"/>
      <c r="R7" s="32"/>
      <c r="S7" s="32"/>
      <c r="T7" s="35"/>
      <c r="U7" s="35"/>
      <c r="V7" s="35"/>
      <c r="W7" s="35"/>
      <c r="X7" s="35"/>
      <c r="Y7" s="35"/>
      <c r="Z7" s="35"/>
      <c r="AA7" s="35"/>
    </row>
    <row r="8" spans="1:27" ht="15.5" x14ac:dyDescent="0.35">
      <c r="A8" s="32"/>
      <c r="B8" s="36"/>
      <c r="C8" s="37"/>
      <c r="D8" s="38"/>
      <c r="E8" s="38"/>
      <c r="F8" s="38"/>
      <c r="G8" s="39" t="s">
        <v>11</v>
      </c>
      <c r="H8" s="40" t="s">
        <v>12</v>
      </c>
      <c r="I8" s="32"/>
      <c r="J8" s="41"/>
      <c r="K8" s="32"/>
      <c r="L8" s="32"/>
      <c r="M8" s="32"/>
      <c r="N8" s="32"/>
      <c r="O8" s="32"/>
      <c r="P8" s="32"/>
      <c r="Q8" s="32"/>
      <c r="R8" s="32"/>
      <c r="S8" s="32"/>
      <c r="T8" s="35"/>
      <c r="U8" s="35"/>
      <c r="V8" s="35"/>
      <c r="W8" s="35"/>
      <c r="X8" s="35"/>
      <c r="Y8" s="35"/>
      <c r="Z8" s="35"/>
      <c r="AA8" s="35"/>
    </row>
    <row r="9" spans="1:27" x14ac:dyDescent="0.25">
      <c r="A9" s="32"/>
      <c r="B9" s="30" t="s">
        <v>4</v>
      </c>
      <c r="C9" s="21"/>
      <c r="D9" s="22"/>
      <c r="E9" s="22"/>
      <c r="F9" s="35"/>
      <c r="G9" s="22">
        <v>4232</v>
      </c>
      <c r="H9" s="64">
        <v>0.08</v>
      </c>
      <c r="I9" s="32"/>
      <c r="J9" s="32"/>
      <c r="K9" s="32"/>
      <c r="L9" s="32"/>
      <c r="M9" s="32"/>
      <c r="N9" s="32"/>
      <c r="O9" s="32"/>
      <c r="P9" s="32"/>
      <c r="Q9" s="32"/>
      <c r="R9" s="32"/>
      <c r="S9" s="32"/>
      <c r="T9" s="35"/>
      <c r="U9" s="35"/>
      <c r="V9" s="35"/>
      <c r="W9" s="35"/>
      <c r="X9" s="35"/>
      <c r="Y9" s="35"/>
      <c r="Z9" s="35"/>
      <c r="AA9" s="35"/>
    </row>
    <row r="10" spans="1:27" x14ac:dyDescent="0.25">
      <c r="A10" s="32"/>
      <c r="B10" s="25" t="s">
        <v>37</v>
      </c>
      <c r="C10" s="29"/>
      <c r="D10" s="26"/>
      <c r="E10" s="24"/>
      <c r="F10" s="35"/>
      <c r="G10" s="24">
        <v>34345</v>
      </c>
      <c r="H10" s="28">
        <v>0.08</v>
      </c>
      <c r="I10" s="32"/>
      <c r="J10" s="32"/>
      <c r="K10" s="32"/>
      <c r="L10" s="32"/>
      <c r="M10" s="32"/>
      <c r="N10" s="32"/>
      <c r="O10" s="32"/>
      <c r="P10" s="32"/>
      <c r="Q10" s="32"/>
      <c r="R10" s="32"/>
      <c r="S10" s="32"/>
      <c r="T10" s="35"/>
      <c r="U10" s="35"/>
      <c r="V10" s="35"/>
      <c r="W10" s="35"/>
      <c r="X10" s="35"/>
      <c r="Y10" s="35"/>
      <c r="Z10" s="35"/>
      <c r="AA10" s="35"/>
    </row>
    <row r="11" spans="1:27" ht="13" x14ac:dyDescent="0.3">
      <c r="A11" s="32"/>
      <c r="B11" s="42" t="s">
        <v>38</v>
      </c>
      <c r="C11" s="43"/>
      <c r="D11" s="35"/>
      <c r="E11" s="35"/>
      <c r="F11" s="35"/>
      <c r="G11" s="35"/>
      <c r="H11" s="44"/>
      <c r="I11" s="32"/>
      <c r="J11" s="32"/>
      <c r="K11" s="32"/>
      <c r="L11" s="32"/>
      <c r="M11" s="32"/>
      <c r="N11" s="32"/>
      <c r="O11" s="32"/>
      <c r="P11" s="31"/>
      <c r="Q11" s="32"/>
      <c r="R11" s="32"/>
      <c r="S11" s="32"/>
      <c r="T11" s="35"/>
      <c r="U11" s="35"/>
      <c r="V11" s="35"/>
      <c r="W11" s="35"/>
      <c r="X11" s="35"/>
      <c r="Y11" s="35"/>
      <c r="Z11" s="35"/>
      <c r="AA11" s="35"/>
    </row>
    <row r="12" spans="1:27" x14ac:dyDescent="0.25">
      <c r="A12" s="32"/>
      <c r="B12" s="82" t="s">
        <v>9</v>
      </c>
      <c r="C12" s="83"/>
      <c r="D12" s="83"/>
      <c r="E12" s="83"/>
      <c r="F12" s="35"/>
      <c r="G12" s="35"/>
      <c r="H12" s="44"/>
      <c r="I12" s="32"/>
      <c r="J12" s="32"/>
      <c r="K12" s="32"/>
      <c r="L12" s="32"/>
      <c r="M12" s="32"/>
      <c r="N12" s="32"/>
      <c r="O12" s="32"/>
      <c r="P12" s="31"/>
      <c r="Q12" s="32"/>
      <c r="R12" s="32"/>
      <c r="S12" s="32"/>
      <c r="T12" s="35"/>
      <c r="U12" s="35"/>
      <c r="V12" s="35"/>
      <c r="W12" s="35"/>
      <c r="X12" s="35"/>
      <c r="Y12" s="35"/>
      <c r="Z12" s="35"/>
      <c r="AA12" s="35"/>
    </row>
    <row r="13" spans="1:27" ht="13" x14ac:dyDescent="0.3">
      <c r="A13" s="32"/>
      <c r="B13" s="81" t="s">
        <v>5</v>
      </c>
      <c r="C13" s="43"/>
      <c r="D13" s="32"/>
      <c r="E13" s="32"/>
      <c r="F13" s="35"/>
      <c r="G13" s="35"/>
      <c r="H13" s="44"/>
      <c r="I13" s="32"/>
      <c r="J13" s="32"/>
      <c r="K13" s="32"/>
      <c r="L13" s="32"/>
      <c r="M13" s="32"/>
      <c r="N13" s="32"/>
      <c r="O13" s="32"/>
      <c r="P13" s="31"/>
      <c r="Q13" s="32"/>
      <c r="R13" s="32"/>
      <c r="S13" s="32"/>
      <c r="T13" s="35"/>
      <c r="U13" s="35"/>
      <c r="V13" s="35"/>
      <c r="W13" s="35"/>
      <c r="X13" s="35"/>
      <c r="Y13" s="35"/>
      <c r="Z13" s="35"/>
      <c r="AA13" s="35"/>
    </row>
    <row r="14" spans="1:27" x14ac:dyDescent="0.25">
      <c r="A14" s="32"/>
      <c r="B14" s="78" t="s">
        <v>6</v>
      </c>
      <c r="C14" s="45"/>
      <c r="D14" s="45"/>
      <c r="E14" s="32"/>
      <c r="F14" s="35"/>
      <c r="G14" s="35"/>
      <c r="H14" s="44"/>
      <c r="I14" s="32"/>
      <c r="J14" s="32"/>
      <c r="K14" s="32"/>
      <c r="L14" s="32"/>
      <c r="M14" s="32"/>
      <c r="N14" s="32"/>
      <c r="O14" s="32"/>
      <c r="P14" s="31"/>
      <c r="Q14" s="32"/>
      <c r="R14" s="32"/>
      <c r="S14" s="32"/>
      <c r="T14" s="35"/>
      <c r="U14" s="35"/>
      <c r="V14" s="35"/>
      <c r="W14" s="35"/>
      <c r="X14" s="35"/>
      <c r="Y14" s="35"/>
      <c r="Z14" s="35"/>
      <c r="AA14" s="35"/>
    </row>
    <row r="15" spans="1:27" x14ac:dyDescent="0.25">
      <c r="A15" s="32"/>
      <c r="B15" s="80" t="s">
        <v>7</v>
      </c>
      <c r="C15" s="46"/>
      <c r="D15" s="32"/>
      <c r="E15" s="32"/>
      <c r="F15" s="35"/>
      <c r="G15" s="35"/>
      <c r="H15" s="44"/>
      <c r="I15" s="32"/>
      <c r="J15" s="32"/>
      <c r="K15" s="32"/>
      <c r="L15" s="32"/>
      <c r="M15" s="32"/>
      <c r="N15" s="32"/>
      <c r="O15" s="32"/>
      <c r="P15" s="31"/>
      <c r="Q15" s="47"/>
      <c r="R15" s="47"/>
      <c r="S15" s="32"/>
      <c r="T15" s="35"/>
      <c r="U15" s="35"/>
      <c r="V15" s="35"/>
      <c r="W15" s="35"/>
      <c r="X15" s="35"/>
      <c r="Y15" s="35"/>
      <c r="Z15" s="35"/>
      <c r="AA15" s="35"/>
    </row>
    <row r="16" spans="1:27" ht="12" thickBot="1" x14ac:dyDescent="0.3">
      <c r="A16" s="32"/>
      <c r="B16" s="48" t="s">
        <v>8</v>
      </c>
      <c r="C16" s="49"/>
      <c r="D16" s="50"/>
      <c r="E16" s="51"/>
      <c r="F16" s="52"/>
      <c r="G16" s="53"/>
      <c r="H16" s="54"/>
      <c r="I16" s="32"/>
      <c r="J16" s="32"/>
      <c r="K16" s="32"/>
      <c r="L16" s="32"/>
      <c r="M16" s="32"/>
      <c r="N16" s="32"/>
      <c r="O16" s="32"/>
      <c r="P16" s="31"/>
      <c r="Q16" s="47"/>
      <c r="R16" s="47"/>
      <c r="S16" s="32"/>
      <c r="T16" s="35"/>
      <c r="U16" s="35"/>
      <c r="V16" s="35"/>
      <c r="W16" s="35"/>
      <c r="X16" s="35"/>
      <c r="Y16" s="35"/>
      <c r="Z16" s="35"/>
      <c r="AA16" s="35"/>
    </row>
    <row r="17" spans="1:27" x14ac:dyDescent="0.25">
      <c r="A17" s="32"/>
      <c r="B17" s="32" t="s">
        <v>39</v>
      </c>
      <c r="C17" s="55"/>
      <c r="D17" s="56"/>
      <c r="E17" s="74" t="s">
        <v>40</v>
      </c>
      <c r="F17" s="73"/>
      <c r="G17" s="73"/>
      <c r="H17" s="21"/>
      <c r="I17" s="32"/>
      <c r="J17" s="32"/>
      <c r="K17" s="32"/>
      <c r="L17" s="32"/>
      <c r="M17" s="32"/>
      <c r="N17" s="32"/>
      <c r="O17" s="32"/>
      <c r="P17" s="32"/>
      <c r="Q17" s="47"/>
      <c r="R17" s="47"/>
      <c r="S17" s="35"/>
      <c r="T17" s="35"/>
      <c r="U17" s="35"/>
      <c r="V17" s="35"/>
      <c r="W17" s="35"/>
      <c r="X17" s="35"/>
      <c r="Y17" s="35"/>
      <c r="Z17" s="35"/>
      <c r="AA17" s="35"/>
    </row>
    <row r="18" spans="1:27" x14ac:dyDescent="0.25">
      <c r="A18" s="32"/>
      <c r="B18" s="32"/>
      <c r="C18" s="32"/>
      <c r="D18" s="32"/>
      <c r="E18" s="75" t="s">
        <v>43</v>
      </c>
      <c r="F18" s="73"/>
      <c r="G18" s="73"/>
      <c r="H18" s="22"/>
      <c r="I18" s="32"/>
      <c r="J18" s="32"/>
      <c r="K18" s="32"/>
      <c r="L18" s="32"/>
      <c r="M18" s="32"/>
      <c r="N18" s="32"/>
      <c r="O18" s="32"/>
      <c r="P18" s="32"/>
      <c r="Q18" s="32"/>
      <c r="R18" s="32"/>
      <c r="S18" s="35"/>
      <c r="T18" s="35"/>
      <c r="U18" s="35"/>
      <c r="V18" s="35"/>
      <c r="W18" s="35"/>
      <c r="X18" s="35"/>
      <c r="Y18" s="35"/>
      <c r="Z18" s="35"/>
      <c r="AA18" s="35"/>
    </row>
    <row r="19" spans="1:27" x14ac:dyDescent="0.25">
      <c r="A19" s="32"/>
      <c r="B19" s="32"/>
      <c r="C19" s="32"/>
      <c r="D19" s="32"/>
      <c r="E19" s="32"/>
      <c r="F19" s="32"/>
      <c r="G19" s="35"/>
      <c r="H19" s="35"/>
      <c r="I19" s="32"/>
      <c r="J19" s="32"/>
      <c r="K19" s="32"/>
      <c r="L19" s="32"/>
      <c r="M19" s="32"/>
      <c r="N19" s="32"/>
      <c r="O19" s="32"/>
      <c r="P19" s="32"/>
      <c r="Q19" s="32"/>
      <c r="R19" s="32"/>
      <c r="S19" s="35"/>
      <c r="T19" s="35"/>
      <c r="U19" s="35"/>
      <c r="V19" s="35"/>
      <c r="W19" s="35"/>
      <c r="X19" s="35"/>
      <c r="Y19" s="35"/>
      <c r="Z19" s="35"/>
      <c r="AA19" s="35"/>
    </row>
    <row r="20" spans="1:27" ht="12.5" x14ac:dyDescent="0.25">
      <c r="A20" s="32"/>
      <c r="B20" s="32"/>
      <c r="C20" s="32"/>
      <c r="D20" s="32"/>
      <c r="E20" s="32"/>
      <c r="F20" s="32"/>
      <c r="G20" s="32"/>
      <c r="H20" s="41" t="s">
        <v>2</v>
      </c>
      <c r="I20" s="32"/>
      <c r="J20" s="32"/>
      <c r="K20" s="32"/>
      <c r="L20" s="32"/>
      <c r="M20" s="32"/>
      <c r="N20" s="32"/>
      <c r="O20" s="32"/>
      <c r="P20" s="32"/>
      <c r="Q20" s="32"/>
      <c r="R20" s="32"/>
      <c r="S20" s="35"/>
      <c r="T20" s="35"/>
      <c r="U20" s="35"/>
      <c r="V20" s="35"/>
      <c r="W20" s="35"/>
      <c r="X20" s="35"/>
      <c r="Y20" s="35"/>
      <c r="Z20" s="35"/>
      <c r="AA20" s="35"/>
    </row>
    <row r="21" spans="1:27" ht="18.5" thickBot="1" x14ac:dyDescent="0.45">
      <c r="A21" s="32"/>
      <c r="B21" s="33" t="s">
        <v>10</v>
      </c>
      <c r="C21" s="34"/>
      <c r="D21" s="34"/>
      <c r="E21" s="32"/>
      <c r="F21" s="32"/>
      <c r="G21" s="32"/>
      <c r="H21" s="32"/>
      <c r="I21" s="41" t="s">
        <v>3</v>
      </c>
      <c r="J21" s="32"/>
      <c r="K21" s="32"/>
      <c r="L21" s="32"/>
      <c r="M21" s="32"/>
      <c r="N21" s="32"/>
      <c r="O21" s="32"/>
      <c r="P21" s="32"/>
      <c r="Q21" s="32"/>
      <c r="R21" s="32"/>
      <c r="S21" s="35"/>
      <c r="T21" s="35"/>
      <c r="U21" s="35"/>
      <c r="V21" s="35"/>
      <c r="W21" s="35"/>
      <c r="X21" s="35"/>
      <c r="Y21" s="35"/>
      <c r="Z21" s="35"/>
      <c r="AA21" s="35"/>
    </row>
    <row r="22" spans="1:27" ht="18" x14ac:dyDescent="0.4">
      <c r="A22" s="32"/>
      <c r="B22" s="57"/>
      <c r="C22" s="58"/>
      <c r="D22" s="38"/>
      <c r="E22" s="38"/>
      <c r="F22" s="38"/>
      <c r="G22" s="39" t="s">
        <v>11</v>
      </c>
      <c r="H22" s="40" t="s">
        <v>12</v>
      </c>
      <c r="I22" s="59"/>
      <c r="J22" s="32"/>
      <c r="K22" s="32"/>
      <c r="L22" s="32"/>
      <c r="M22" s="32"/>
      <c r="N22" s="32"/>
      <c r="O22" s="32"/>
      <c r="P22" s="32"/>
      <c r="Q22" s="32"/>
      <c r="R22" s="32"/>
      <c r="S22" s="35"/>
      <c r="T22" s="35"/>
      <c r="U22" s="35"/>
      <c r="V22" s="35"/>
      <c r="W22" s="35"/>
      <c r="X22" s="35"/>
      <c r="Y22" s="35"/>
      <c r="Z22" s="35"/>
      <c r="AA22" s="35"/>
    </row>
    <row r="23" spans="1:27" x14ac:dyDescent="0.25">
      <c r="A23" s="32"/>
      <c r="B23" s="25" t="s">
        <v>41</v>
      </c>
      <c r="C23" s="26"/>
      <c r="D23" s="26"/>
      <c r="E23" s="26"/>
      <c r="F23" s="24"/>
      <c r="G23" s="27">
        <v>234</v>
      </c>
      <c r="H23" s="28">
        <v>0.24</v>
      </c>
      <c r="I23" s="32"/>
      <c r="J23" s="32"/>
      <c r="K23" s="32"/>
      <c r="L23" s="32"/>
      <c r="M23" s="32"/>
      <c r="N23" s="32"/>
      <c r="O23" s="32"/>
      <c r="P23" s="32"/>
      <c r="Q23" s="32"/>
      <c r="R23" s="32"/>
      <c r="S23" s="35"/>
      <c r="T23" s="35"/>
      <c r="U23" s="35"/>
      <c r="V23" s="35"/>
      <c r="W23" s="35"/>
      <c r="X23" s="35"/>
      <c r="Y23" s="35"/>
      <c r="Z23" s="35"/>
      <c r="AA23" s="35"/>
    </row>
    <row r="24" spans="1:27" x14ac:dyDescent="0.25">
      <c r="A24" s="32"/>
      <c r="B24" s="20" t="s">
        <v>42</v>
      </c>
      <c r="C24" s="23"/>
      <c r="D24" s="23"/>
      <c r="E24" s="23"/>
      <c r="F24" s="23"/>
      <c r="G24" s="23">
        <v>6667</v>
      </c>
      <c r="H24" s="65">
        <v>0.05</v>
      </c>
      <c r="I24" s="32"/>
      <c r="J24" s="32"/>
      <c r="K24" s="32"/>
      <c r="L24" s="32"/>
      <c r="M24" s="32"/>
      <c r="N24" s="32"/>
      <c r="O24" s="32"/>
      <c r="P24" s="32"/>
      <c r="Q24" s="32"/>
      <c r="R24" s="32"/>
      <c r="S24" s="35"/>
      <c r="T24" s="35"/>
      <c r="U24" s="35"/>
      <c r="V24" s="35"/>
      <c r="W24" s="35"/>
      <c r="X24" s="35"/>
      <c r="Y24" s="35"/>
      <c r="Z24" s="35"/>
      <c r="AA24" s="35"/>
    </row>
    <row r="25" spans="1:27" x14ac:dyDescent="0.25">
      <c r="A25" s="32"/>
      <c r="B25" s="80" t="s">
        <v>13</v>
      </c>
      <c r="C25" s="46"/>
      <c r="D25" s="46"/>
      <c r="E25" s="32"/>
      <c r="F25" s="35"/>
      <c r="G25" s="32"/>
      <c r="H25" s="60"/>
      <c r="I25" s="32"/>
      <c r="J25" s="32"/>
      <c r="K25" s="32"/>
      <c r="L25" s="32"/>
      <c r="M25" s="32"/>
      <c r="N25" s="32"/>
      <c r="O25" s="32"/>
      <c r="P25" s="32"/>
      <c r="Q25" s="32"/>
      <c r="R25" s="32"/>
      <c r="S25" s="35"/>
      <c r="T25" s="35"/>
      <c r="U25" s="35"/>
      <c r="V25" s="35"/>
      <c r="W25" s="35"/>
      <c r="X25" s="35"/>
      <c r="Y25" s="35"/>
      <c r="Z25" s="35"/>
      <c r="AA25" s="35"/>
    </row>
    <row r="26" spans="1:27" ht="12" thickBot="1" x14ac:dyDescent="0.3">
      <c r="A26" s="32"/>
      <c r="B26" s="79" t="s">
        <v>6</v>
      </c>
      <c r="C26" s="61"/>
      <c r="D26" s="61"/>
      <c r="E26" s="49"/>
      <c r="F26" s="49"/>
      <c r="G26" s="49"/>
      <c r="H26" s="62"/>
      <c r="I26" s="32"/>
      <c r="J26" s="32"/>
      <c r="K26" s="32"/>
      <c r="L26" s="32"/>
      <c r="M26" s="32"/>
      <c r="N26" s="32"/>
      <c r="O26" s="32"/>
      <c r="P26" s="32"/>
      <c r="Q26" s="32"/>
      <c r="R26" s="32"/>
      <c r="S26" s="35"/>
      <c r="T26" s="35"/>
      <c r="U26" s="35"/>
      <c r="V26" s="35"/>
      <c r="W26" s="35"/>
      <c r="X26" s="35"/>
      <c r="Y26" s="35"/>
      <c r="Z26" s="35"/>
      <c r="AA26" s="35"/>
    </row>
    <row r="27" spans="1:27" x14ac:dyDescent="0.25">
      <c r="A27" s="32"/>
      <c r="B27" s="45"/>
      <c r="C27" s="45"/>
      <c r="D27" s="45"/>
      <c r="E27" s="32"/>
      <c r="F27" s="32"/>
      <c r="G27" s="32"/>
      <c r="H27" s="32"/>
      <c r="I27" s="32"/>
      <c r="J27" s="32"/>
      <c r="K27" s="32"/>
      <c r="L27" s="32"/>
      <c r="M27" s="32"/>
      <c r="N27" s="32"/>
      <c r="O27" s="32"/>
      <c r="P27" s="32"/>
      <c r="Q27" s="32"/>
      <c r="R27" s="32"/>
      <c r="S27" s="35"/>
      <c r="T27" s="35"/>
      <c r="U27" s="35"/>
      <c r="V27" s="35"/>
      <c r="W27" s="35"/>
      <c r="X27" s="35"/>
      <c r="Y27" s="35"/>
      <c r="Z27" s="35"/>
      <c r="AA27" s="35"/>
    </row>
    <row r="28" spans="1:27" x14ac:dyDescent="0.25">
      <c r="A28" s="32"/>
      <c r="B28" s="66" t="s">
        <v>14</v>
      </c>
      <c r="C28" s="63"/>
      <c r="D28" s="63"/>
      <c r="E28" s="32"/>
      <c r="F28" s="32"/>
      <c r="G28" s="32"/>
      <c r="H28" s="32"/>
      <c r="I28" s="32"/>
      <c r="J28" s="32"/>
      <c r="K28" s="32"/>
      <c r="L28" s="32"/>
      <c r="M28" s="32"/>
      <c r="N28" s="32"/>
      <c r="O28" s="32"/>
      <c r="P28" s="32"/>
      <c r="Q28" s="32"/>
      <c r="R28" s="32"/>
      <c r="S28" s="35"/>
      <c r="T28" s="35"/>
      <c r="U28" s="35"/>
      <c r="V28" s="35"/>
      <c r="W28" s="35"/>
      <c r="X28" s="35"/>
      <c r="Y28" s="35"/>
      <c r="Z28" s="35"/>
      <c r="AA28" s="35"/>
    </row>
    <row r="29" spans="1:27" x14ac:dyDescent="0.25">
      <c r="A29"/>
      <c r="B29" s="13"/>
      <c r="C29" s="12"/>
      <c r="D29" s="12"/>
      <c r="E29" s="11"/>
      <c r="F29" s="11"/>
      <c r="G29" s="11"/>
      <c r="H29" s="11"/>
      <c r="I29" s="11"/>
      <c r="J29" s="11"/>
    </row>
    <row r="30" spans="1:27" s="14" customFormat="1" x14ac:dyDescent="0.25"/>
    <row r="31" spans="1:27" ht="18" x14ac:dyDescent="0.4">
      <c r="A31" s="2" t="s">
        <v>15</v>
      </c>
    </row>
    <row r="32" spans="1:27" ht="7.5" customHeight="1" x14ac:dyDescent="0.4">
      <c r="A32" s="2"/>
    </row>
    <row r="33" spans="1:27" x14ac:dyDescent="0.25">
      <c r="A33" s="15"/>
      <c r="B33" s="76" t="s">
        <v>16</v>
      </c>
      <c r="C33" s="76" t="s">
        <v>44</v>
      </c>
      <c r="D33" s="76" t="s">
        <v>45</v>
      </c>
      <c r="E33" s="76" t="s">
        <v>17</v>
      </c>
      <c r="F33" s="76" t="s">
        <v>46</v>
      </c>
      <c r="G33" s="76" t="s">
        <v>47</v>
      </c>
      <c r="H33" s="76" t="s">
        <v>48</v>
      </c>
      <c r="I33" s="76" t="s">
        <v>49</v>
      </c>
      <c r="K33" s="15"/>
      <c r="L33" s="76" t="s">
        <v>16</v>
      </c>
      <c r="M33" s="76" t="s">
        <v>44</v>
      </c>
      <c r="N33" s="76" t="s">
        <v>45</v>
      </c>
      <c r="O33" s="76" t="s">
        <v>17</v>
      </c>
      <c r="P33" s="76" t="s">
        <v>46</v>
      </c>
      <c r="Q33" s="76" t="s">
        <v>47</v>
      </c>
      <c r="S33" s="15" t="s">
        <v>18</v>
      </c>
      <c r="T33" s="15" t="s">
        <v>19</v>
      </c>
      <c r="U33" s="15" t="s">
        <v>20</v>
      </c>
      <c r="W33" s="15"/>
      <c r="X33" s="15" t="s">
        <v>21</v>
      </c>
      <c r="Y33" s="15" t="s">
        <v>22</v>
      </c>
      <c r="Z33" s="15" t="s">
        <v>23</v>
      </c>
      <c r="AA33" s="15" t="s">
        <v>24</v>
      </c>
    </row>
    <row r="34" spans="1:27" x14ac:dyDescent="0.25">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25">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25">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25">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25">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25">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25">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25">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2.5" x14ac:dyDescent="0.25">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18"/>
  <sheetViews>
    <sheetView workbookViewId="0"/>
  </sheetViews>
  <sheetFormatPr defaultRowHeight="11.5" outlineLevelRow="1" x14ac:dyDescent="0.25"/>
  <cols>
    <col min="1" max="1" width="4.19921875" customWidth="1"/>
    <col min="2" max="2" width="31.19921875" customWidth="1"/>
    <col min="8" max="8" width="7.09765625" customWidth="1"/>
    <col min="13" max="13" width="9.09765625" customWidth="1"/>
    <col min="16" max="16" width="10.59765625" customWidth="1"/>
    <col min="17" max="17" width="8.3984375" customWidth="1"/>
  </cols>
  <sheetData>
    <row r="1" spans="1:38"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9" x14ac:dyDescent="0.25">
      <c r="A2" s="18"/>
      <c r="B2" s="84" t="s">
        <v>52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2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x14ac:dyDescent="0.25">
      <c r="A5" s="18"/>
      <c r="B5" s="69" t="s">
        <v>53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x14ac:dyDescent="0.25">
      <c r="A6" s="18"/>
      <c r="B6" s="85" t="str">
        <f>"1. Enter the required information in the blue input cells in Section "&amp;B18</f>
        <v>1. Enter the required information in the blue input cells in Section 1. Inputs</v>
      </c>
      <c r="C6" s="85"/>
      <c r="D6" s="85"/>
      <c r="E6" s="85"/>
      <c r="F6" s="85"/>
      <c r="G6" s="8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25">
      <c r="A7" s="18"/>
      <c r="B7" s="86" t="str">
        <f>"2. Check the list of council names and update if necessary in Section "&amp;B57</f>
        <v>2. Check the list of council names and update if necessary in Section 2. Council Name</v>
      </c>
      <c r="C7" s="86"/>
      <c r="D7" s="86"/>
      <c r="E7" s="86"/>
      <c r="F7" s="86"/>
      <c r="G7" s="86"/>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x14ac:dyDescent="0.2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x14ac:dyDescent="0.25">
      <c r="A10" s="18"/>
      <c r="B10" s="18" t="s">
        <v>54</v>
      </c>
      <c r="C10" s="18"/>
      <c r="D10" s="18"/>
      <c r="E10" s="18"/>
      <c r="F10" s="18"/>
      <c r="G10" s="18"/>
      <c r="H10" s="18"/>
      <c r="I10" s="18"/>
      <c r="J10" s="77" t="s">
        <v>55</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x14ac:dyDescent="0.25">
      <c r="A11" s="18"/>
      <c r="B11" s="87" t="str">
        <f>B18</f>
        <v>1. Inputs</v>
      </c>
      <c r="C11" s="85"/>
      <c r="D11" s="85"/>
      <c r="E11" s="85"/>
      <c r="F11" s="85"/>
      <c r="G11" s="85"/>
      <c r="H11" s="85"/>
      <c r="I11" s="85"/>
      <c r="J11" s="85">
        <f>ROW(B18)</f>
        <v>18</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38" x14ac:dyDescent="0.25">
      <c r="A12" s="18"/>
      <c r="B12" s="88" t="str">
        <f>B21</f>
        <v>Table 1 - Analyst and TSO details</v>
      </c>
      <c r="C12" s="88"/>
      <c r="D12" s="88"/>
      <c r="E12" s="88"/>
      <c r="F12" s="88"/>
      <c r="G12" s="88"/>
      <c r="H12" s="88"/>
      <c r="I12" s="88"/>
      <c r="J12" s="88">
        <f>ROW(B21)</f>
        <v>21</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x14ac:dyDescent="0.25">
      <c r="A13" s="18"/>
      <c r="B13" s="88" t="str">
        <f>B37</f>
        <v>Table 2 - SV year and rate peg</v>
      </c>
      <c r="C13" s="88"/>
      <c r="D13" s="88"/>
      <c r="E13" s="88"/>
      <c r="F13" s="88"/>
      <c r="G13" s="88"/>
      <c r="H13" s="88"/>
      <c r="I13" s="88"/>
      <c r="J13" s="88">
        <f>ROW(B37)</f>
        <v>37</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x14ac:dyDescent="0.25">
      <c r="A14" s="18"/>
      <c r="B14" s="88" t="str">
        <f>B44</f>
        <v xml:space="preserve">Table 3 - SV year, rate peg  and units in display format </v>
      </c>
      <c r="C14" s="88"/>
      <c r="D14" s="88"/>
      <c r="E14" s="88"/>
      <c r="F14" s="88"/>
      <c r="G14" s="88"/>
      <c r="H14" s="88"/>
      <c r="I14" s="88"/>
      <c r="J14" s="88">
        <f>ROW(B44)</f>
        <v>44</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x14ac:dyDescent="0.25">
      <c r="A15" s="18"/>
      <c r="B15" s="71" t="str">
        <f>B57</f>
        <v>2. Council Name</v>
      </c>
      <c r="C15" s="88"/>
      <c r="D15" s="88"/>
      <c r="E15" s="88"/>
      <c r="F15" s="88"/>
      <c r="G15" s="88"/>
      <c r="H15" s="88"/>
      <c r="I15" s="88"/>
      <c r="J15" s="88">
        <f>ROW(B57)</f>
        <v>57</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ht="15.5" x14ac:dyDescent="0.25">
      <c r="A18" s="18"/>
      <c r="B18" s="89" t="s">
        <v>56</v>
      </c>
      <c r="C18" s="90" t="s">
        <v>57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s="91" customFormat="1" ht="9" customHeight="1" x14ac:dyDescent="0.25">
      <c r="A19" s="18"/>
      <c r="B19" s="8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s="91" customFormat="1" ht="16.5" customHeight="1" x14ac:dyDescent="0.25">
      <c r="A20" s="18"/>
      <c r="B20" s="84"/>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x14ac:dyDescent="0.25">
      <c r="A21" s="92"/>
      <c r="B21" s="93" t="s">
        <v>58</v>
      </c>
      <c r="C21" s="18"/>
      <c r="D21" s="18"/>
      <c r="E21" s="18"/>
      <c r="F21" s="18"/>
      <c r="G21" s="18"/>
      <c r="H21" s="18"/>
      <c r="I21" s="18"/>
      <c r="J21" s="18"/>
      <c r="K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x14ac:dyDescent="0.25">
      <c r="A22" s="18"/>
      <c r="B22" s="94"/>
      <c r="C22" s="85"/>
      <c r="D22" s="85"/>
      <c r="E22" s="85"/>
      <c r="F22" s="95"/>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x14ac:dyDescent="0.25">
      <c r="A23" s="18"/>
      <c r="B23" s="96" t="s">
        <v>59</v>
      </c>
      <c r="C23" s="88"/>
      <c r="D23" s="88"/>
      <c r="E23" s="88"/>
      <c r="F23" s="9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38" x14ac:dyDescent="0.25">
      <c r="A24" s="18"/>
      <c r="B24" s="96" t="s">
        <v>60</v>
      </c>
      <c r="C24" s="88"/>
      <c r="D24" s="98" t="s">
        <v>61</v>
      </c>
      <c r="E24" s="88"/>
      <c r="F24" s="9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x14ac:dyDescent="0.25">
      <c r="A25" s="18"/>
      <c r="B25" s="96" t="s">
        <v>62</v>
      </c>
      <c r="C25" s="88"/>
      <c r="D25" s="98" t="s">
        <v>63</v>
      </c>
      <c r="E25" s="88"/>
      <c r="F25" s="9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x14ac:dyDescent="0.25">
      <c r="A26" s="18"/>
      <c r="B26" s="96" t="s">
        <v>64</v>
      </c>
      <c r="C26" s="88"/>
      <c r="D26" s="99" t="s">
        <v>65</v>
      </c>
      <c r="E26" s="88"/>
      <c r="F26" s="9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x14ac:dyDescent="0.25">
      <c r="A27" s="18"/>
      <c r="B27" s="96" t="s">
        <v>66</v>
      </c>
      <c r="C27" s="88"/>
      <c r="D27" s="98" t="s">
        <v>67</v>
      </c>
      <c r="E27" s="88"/>
      <c r="F27" s="97"/>
      <c r="G27" s="18"/>
      <c r="H27" s="18"/>
      <c r="I27" s="18"/>
      <c r="J27" s="18"/>
      <c r="K27" s="18"/>
      <c r="L27" s="18"/>
      <c r="M27" s="18"/>
      <c r="N27" s="18"/>
      <c r="O27" s="18"/>
      <c r="P27" s="18"/>
      <c r="Q27" s="18"/>
      <c r="R27" s="18"/>
      <c r="S27" s="18"/>
      <c r="T27" s="67"/>
      <c r="U27" s="18"/>
      <c r="V27" s="18"/>
      <c r="W27" s="18"/>
      <c r="X27" s="18"/>
      <c r="Y27" s="18"/>
      <c r="Z27" s="18"/>
      <c r="AA27" s="18"/>
      <c r="AB27" s="18"/>
      <c r="AC27" s="18"/>
      <c r="AD27" s="18"/>
      <c r="AE27" s="18"/>
      <c r="AF27" s="18"/>
      <c r="AG27" s="18"/>
      <c r="AH27" s="18"/>
      <c r="AI27" s="18"/>
      <c r="AJ27" s="18"/>
      <c r="AK27" s="18"/>
      <c r="AL27" s="18"/>
    </row>
    <row r="28" spans="1:38" x14ac:dyDescent="0.25">
      <c r="A28" s="18"/>
      <c r="B28" s="96"/>
      <c r="C28" s="88"/>
      <c r="D28" s="88"/>
      <c r="E28" s="88"/>
      <c r="F28" s="97"/>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8" x14ac:dyDescent="0.25">
      <c r="A29" s="18"/>
      <c r="B29" s="96" t="s">
        <v>68</v>
      </c>
      <c r="C29" s="88"/>
      <c r="D29" s="88"/>
      <c r="E29" s="88"/>
      <c r="F29" s="9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8" x14ac:dyDescent="0.25">
      <c r="A30" s="18"/>
      <c r="B30" s="96" t="s">
        <v>60</v>
      </c>
      <c r="C30" s="88"/>
      <c r="D30" s="21" t="s">
        <v>69</v>
      </c>
      <c r="E30" s="88"/>
      <c r="F30" s="97"/>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8" x14ac:dyDescent="0.25">
      <c r="A31" s="18"/>
      <c r="B31" s="96" t="s">
        <v>62</v>
      </c>
      <c r="C31" s="88"/>
      <c r="D31" s="21" t="s">
        <v>70</v>
      </c>
      <c r="E31" s="88"/>
      <c r="F31" s="97"/>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8" x14ac:dyDescent="0.25">
      <c r="A32" s="18"/>
      <c r="B32" s="96" t="s">
        <v>64</v>
      </c>
      <c r="C32" s="88"/>
      <c r="D32" s="21" t="s">
        <v>71</v>
      </c>
      <c r="E32" s="11"/>
      <c r="F32" s="97"/>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x14ac:dyDescent="0.25">
      <c r="A33" s="18"/>
      <c r="B33" s="96" t="s">
        <v>66</v>
      </c>
      <c r="C33" s="88"/>
      <c r="D33" s="21" t="s">
        <v>72</v>
      </c>
      <c r="E33" s="11"/>
      <c r="F33" s="97"/>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x14ac:dyDescent="0.25">
      <c r="A34" s="18"/>
      <c r="B34" s="100"/>
      <c r="C34" s="86"/>
      <c r="D34" s="86"/>
      <c r="E34" s="86"/>
      <c r="F34" s="10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x14ac:dyDescent="0.25">
      <c r="A35" s="18"/>
      <c r="B35" s="88"/>
      <c r="C35" s="88"/>
      <c r="D35" s="88"/>
      <c r="E35" s="88"/>
      <c r="F35" s="88"/>
      <c r="G35" s="88"/>
      <c r="H35" s="88"/>
      <c r="I35" s="88"/>
      <c r="J35" s="8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x14ac:dyDescent="0.25">
      <c r="A36" s="18"/>
      <c r="B36" s="88"/>
      <c r="C36" s="88"/>
      <c r="D36" s="88"/>
      <c r="E36" s="88"/>
      <c r="F36" s="88"/>
      <c r="G36" s="88"/>
      <c r="H36" s="88"/>
      <c r="I36" s="88"/>
      <c r="J36" s="8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x14ac:dyDescent="0.25">
      <c r="A37" s="18"/>
      <c r="B37" s="93" t="s">
        <v>73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x14ac:dyDescent="0.25">
      <c r="A38" s="18"/>
      <c r="B38" s="94"/>
      <c r="C38" s="85"/>
      <c r="D38" s="85"/>
      <c r="E38" s="85"/>
      <c r="F38" s="95"/>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s="105" customFormat="1" ht="16.5" customHeight="1" x14ac:dyDescent="0.25">
      <c r="A39" s="67"/>
      <c r="B39" s="102" t="s">
        <v>74</v>
      </c>
      <c r="C39" s="70" t="s">
        <v>75</v>
      </c>
      <c r="D39" s="103">
        <v>2019</v>
      </c>
      <c r="E39" s="70"/>
      <c r="F39" s="104"/>
      <c r="G39" s="18"/>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row>
    <row r="40" spans="1:38" s="105" customFormat="1" ht="16.5" customHeight="1" x14ac:dyDescent="0.25">
      <c r="A40" s="67"/>
      <c r="B40" s="106" t="s">
        <v>76</v>
      </c>
      <c r="C40" s="70"/>
      <c r="D40" s="77" t="str">
        <f>D39&amp;"-"&amp;RIGHT(D39+1,2)</f>
        <v>2019-20</v>
      </c>
      <c r="E40" s="70"/>
      <c r="F40" s="104"/>
      <c r="G40" s="18"/>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row>
    <row r="41" spans="1:38" x14ac:dyDescent="0.25">
      <c r="A41" s="18"/>
      <c r="B41" s="107"/>
      <c r="C41" s="108"/>
      <c r="D41" s="108"/>
      <c r="E41" s="108"/>
      <c r="F41" s="109"/>
      <c r="G41" s="18"/>
      <c r="H41" s="18"/>
      <c r="I41" s="18"/>
      <c r="J41" s="18"/>
      <c r="K41" s="18"/>
      <c r="L41" s="18"/>
      <c r="M41" s="18"/>
      <c r="N41" s="67"/>
      <c r="O41" s="67"/>
      <c r="P41" s="67"/>
      <c r="Q41" s="67"/>
      <c r="R41" s="18"/>
      <c r="S41" s="18"/>
      <c r="T41" s="18"/>
      <c r="U41" s="18"/>
      <c r="V41" s="18"/>
      <c r="W41" s="18"/>
      <c r="X41" s="18"/>
      <c r="Y41" s="18"/>
      <c r="Z41" s="18"/>
      <c r="AA41" s="18"/>
      <c r="AB41" s="18"/>
      <c r="AC41" s="18"/>
      <c r="AD41" s="18"/>
      <c r="AE41" s="18"/>
      <c r="AF41" s="18"/>
      <c r="AG41" s="18"/>
      <c r="AH41" s="18"/>
      <c r="AI41" s="18"/>
      <c r="AJ41" s="18"/>
      <c r="AK41" s="18"/>
      <c r="AL41" s="18"/>
    </row>
    <row r="42" spans="1:38" ht="11.2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x14ac:dyDescent="0.25">
      <c r="A44" s="18"/>
      <c r="B44" s="93" t="s">
        <v>77</v>
      </c>
      <c r="C44" s="18"/>
      <c r="D44" s="18"/>
      <c r="E44" s="18"/>
      <c r="F44" s="110"/>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x14ac:dyDescent="0.25">
      <c r="A45" s="18"/>
      <c r="B45" s="94" t="s">
        <v>78</v>
      </c>
      <c r="C45" s="85"/>
      <c r="D45" s="85"/>
      <c r="E45" s="85"/>
      <c r="F45" s="111"/>
      <c r="G45" s="111"/>
      <c r="H45" s="111"/>
      <c r="I45" s="111"/>
      <c r="J45" s="111"/>
      <c r="K45" s="111"/>
      <c r="L45" s="111"/>
      <c r="M45" s="111"/>
      <c r="N45" s="111"/>
      <c r="O45" s="111"/>
      <c r="P45" s="111"/>
      <c r="Q45" s="112"/>
      <c r="R45" s="18"/>
      <c r="S45" s="18"/>
      <c r="T45" s="18"/>
      <c r="U45" s="18"/>
      <c r="V45" s="18"/>
      <c r="W45" s="18"/>
      <c r="X45" s="18"/>
      <c r="Y45" s="18"/>
      <c r="Z45" s="18"/>
      <c r="AA45" s="18"/>
      <c r="AB45" s="18"/>
      <c r="AC45" s="18"/>
      <c r="AD45" s="18"/>
      <c r="AE45" s="18"/>
      <c r="AF45" s="18"/>
      <c r="AG45" s="18"/>
      <c r="AH45" s="18"/>
      <c r="AI45" s="18"/>
      <c r="AJ45" s="18"/>
      <c r="AK45" s="18"/>
      <c r="AL45" s="18"/>
    </row>
    <row r="46" spans="1:38" x14ac:dyDescent="0.25">
      <c r="A46" s="18"/>
      <c r="B46" s="96" t="s">
        <v>79</v>
      </c>
      <c r="C46" s="88"/>
      <c r="D46" s="88"/>
      <c r="E46" s="88"/>
      <c r="F46" s="113"/>
      <c r="G46" s="113">
        <v>0</v>
      </c>
      <c r="H46" s="88">
        <f t="shared" ref="H46:P46" si="0">G46+1</f>
        <v>1</v>
      </c>
      <c r="I46" s="88">
        <f t="shared" si="0"/>
        <v>2</v>
      </c>
      <c r="J46" s="88">
        <f t="shared" si="0"/>
        <v>3</v>
      </c>
      <c r="K46" s="88">
        <f t="shared" si="0"/>
        <v>4</v>
      </c>
      <c r="L46" s="88">
        <f t="shared" si="0"/>
        <v>5</v>
      </c>
      <c r="M46" s="88">
        <f t="shared" si="0"/>
        <v>6</v>
      </c>
      <c r="N46" s="88">
        <f t="shared" si="0"/>
        <v>7</v>
      </c>
      <c r="O46" s="88">
        <f t="shared" si="0"/>
        <v>8</v>
      </c>
      <c r="P46" s="88">
        <f t="shared" si="0"/>
        <v>9</v>
      </c>
      <c r="Q46" s="97"/>
      <c r="R46" s="18"/>
      <c r="S46" s="18"/>
      <c r="T46" s="18"/>
      <c r="U46" s="18"/>
      <c r="V46" s="18"/>
      <c r="W46" s="18"/>
      <c r="X46" s="18"/>
      <c r="Y46" s="18"/>
      <c r="Z46" s="18"/>
      <c r="AA46" s="18"/>
      <c r="AB46" s="18"/>
      <c r="AC46" s="18"/>
      <c r="AD46" s="18"/>
      <c r="AE46" s="18"/>
      <c r="AF46" s="18"/>
      <c r="AG46" s="18"/>
      <c r="AH46" s="18"/>
      <c r="AI46" s="18"/>
      <c r="AJ46" s="18"/>
      <c r="AK46" s="18"/>
      <c r="AL46" s="18"/>
    </row>
    <row r="47" spans="1:38" x14ac:dyDescent="0.25">
      <c r="A47" s="18"/>
      <c r="B47" s="96" t="s">
        <v>80</v>
      </c>
      <c r="C47" s="114"/>
      <c r="D47" s="114"/>
      <c r="E47" s="114"/>
      <c r="F47" s="114"/>
      <c r="G47" s="114" t="str">
        <f t="shared" ref="G47:P47" si="1">"Year "&amp;G46</f>
        <v>Year 0</v>
      </c>
      <c r="H47" s="114" t="str">
        <f t="shared" si="1"/>
        <v>Year 1</v>
      </c>
      <c r="I47" s="114" t="str">
        <f t="shared" si="1"/>
        <v>Year 2</v>
      </c>
      <c r="J47" s="114" t="str">
        <f t="shared" si="1"/>
        <v>Year 3</v>
      </c>
      <c r="K47" s="114" t="str">
        <f t="shared" si="1"/>
        <v>Year 4</v>
      </c>
      <c r="L47" s="114" t="str">
        <f t="shared" si="1"/>
        <v>Year 5</v>
      </c>
      <c r="M47" s="114" t="str">
        <f t="shared" si="1"/>
        <v>Year 6</v>
      </c>
      <c r="N47" s="114" t="str">
        <f t="shared" si="1"/>
        <v>Year 7</v>
      </c>
      <c r="O47" s="114" t="str">
        <f t="shared" si="1"/>
        <v>Year 8</v>
      </c>
      <c r="P47" s="114" t="str">
        <f t="shared" si="1"/>
        <v>Year 9</v>
      </c>
      <c r="Q47" s="97"/>
      <c r="R47" s="18"/>
      <c r="S47" s="18"/>
      <c r="T47" s="18"/>
      <c r="U47" s="18"/>
      <c r="V47" s="18"/>
      <c r="W47" s="18"/>
      <c r="X47" s="18"/>
      <c r="Y47" s="18"/>
      <c r="Z47" s="18"/>
      <c r="AA47" s="18"/>
      <c r="AB47" s="18"/>
      <c r="AC47" s="18"/>
      <c r="AD47" s="18"/>
      <c r="AE47" s="18"/>
      <c r="AF47" s="18"/>
      <c r="AG47" s="18"/>
      <c r="AH47" s="18"/>
      <c r="AI47" s="18"/>
      <c r="AJ47" s="18"/>
      <c r="AK47" s="18"/>
      <c r="AL47" s="18"/>
    </row>
    <row r="48" spans="1:38" x14ac:dyDescent="0.25">
      <c r="A48" s="18"/>
      <c r="B48" s="96"/>
      <c r="C48" s="88"/>
      <c r="D48" s="88"/>
      <c r="E48" s="88"/>
      <c r="F48" s="114"/>
      <c r="G48" s="114"/>
      <c r="H48" s="114"/>
      <c r="I48" s="114"/>
      <c r="J48" s="114"/>
      <c r="K48" s="114"/>
      <c r="L48" s="114"/>
      <c r="M48" s="114"/>
      <c r="N48" s="114"/>
      <c r="O48" s="114"/>
      <c r="P48" s="114"/>
      <c r="Q48" s="97"/>
      <c r="R48" s="18"/>
      <c r="S48" s="18"/>
      <c r="T48" s="18"/>
      <c r="U48" s="18"/>
      <c r="V48" s="18"/>
      <c r="W48" s="18"/>
      <c r="X48" s="18"/>
      <c r="Y48" s="18"/>
      <c r="Z48" s="18"/>
      <c r="AA48" s="18"/>
      <c r="AB48" s="18"/>
      <c r="AC48" s="18"/>
      <c r="AD48" s="18"/>
      <c r="AE48" s="18"/>
      <c r="AF48" s="18"/>
      <c r="AG48" s="18"/>
      <c r="AH48" s="18"/>
      <c r="AI48" s="18"/>
      <c r="AJ48" s="18"/>
      <c r="AK48" s="18"/>
      <c r="AL48" s="18"/>
    </row>
    <row r="49" spans="1:38" x14ac:dyDescent="0.25">
      <c r="A49" s="18"/>
      <c r="B49" s="115" t="s">
        <v>81</v>
      </c>
      <c r="C49" s="116"/>
      <c r="D49" s="116"/>
      <c r="E49" s="116"/>
      <c r="F49" s="117"/>
      <c r="G49" s="118">
        <f>D39-1</f>
        <v>2018</v>
      </c>
      <c r="H49" s="119">
        <f t="shared" ref="H49:P49" si="2">G49+1</f>
        <v>2019</v>
      </c>
      <c r="I49" s="119">
        <f t="shared" si="2"/>
        <v>2020</v>
      </c>
      <c r="J49" s="119">
        <f t="shared" si="2"/>
        <v>2021</v>
      </c>
      <c r="K49" s="119">
        <f t="shared" si="2"/>
        <v>2022</v>
      </c>
      <c r="L49" s="119">
        <f t="shared" si="2"/>
        <v>2023</v>
      </c>
      <c r="M49" s="119">
        <f t="shared" si="2"/>
        <v>2024</v>
      </c>
      <c r="N49" s="119">
        <f t="shared" si="2"/>
        <v>2025</v>
      </c>
      <c r="O49" s="119">
        <f t="shared" si="2"/>
        <v>2026</v>
      </c>
      <c r="P49" s="119">
        <f t="shared" si="2"/>
        <v>2027</v>
      </c>
      <c r="Q49" s="97"/>
      <c r="R49" s="18"/>
      <c r="S49" s="18"/>
      <c r="T49" s="18"/>
      <c r="U49" s="18"/>
      <c r="V49" s="18"/>
      <c r="W49" s="18"/>
      <c r="X49" s="18"/>
      <c r="Y49" s="18"/>
      <c r="Z49" s="18"/>
      <c r="AA49" s="18"/>
      <c r="AB49" s="18"/>
      <c r="AC49" s="18"/>
      <c r="AD49" s="18"/>
      <c r="AE49" s="18"/>
      <c r="AF49" s="18"/>
      <c r="AG49" s="18"/>
      <c r="AH49" s="18"/>
      <c r="AI49" s="18"/>
      <c r="AJ49" s="18"/>
      <c r="AK49" s="18"/>
      <c r="AL49" s="18"/>
    </row>
    <row r="50" spans="1:38" x14ac:dyDescent="0.25">
      <c r="A50" s="18"/>
      <c r="B50" s="96" t="s">
        <v>76</v>
      </c>
      <c r="C50" s="114"/>
      <c r="D50" s="114"/>
      <c r="E50" s="114"/>
      <c r="F50" s="114"/>
      <c r="G50" s="114" t="str">
        <f t="shared" ref="G50:P50" si="3">G49&amp;"-"&amp;RIGHT(G49+1,2)</f>
        <v>2018-19</v>
      </c>
      <c r="H50" s="114" t="str">
        <f t="shared" si="3"/>
        <v>2019-20</v>
      </c>
      <c r="I50" s="114" t="str">
        <f t="shared" si="3"/>
        <v>2020-21</v>
      </c>
      <c r="J50" s="114" t="str">
        <f t="shared" si="3"/>
        <v>2021-22</v>
      </c>
      <c r="K50" s="114" t="str">
        <f t="shared" si="3"/>
        <v>2022-23</v>
      </c>
      <c r="L50" s="114" t="str">
        <f t="shared" si="3"/>
        <v>2023-24</v>
      </c>
      <c r="M50" s="114" t="str">
        <f t="shared" si="3"/>
        <v>2024-25</v>
      </c>
      <c r="N50" s="114" t="str">
        <f t="shared" si="3"/>
        <v>2025-26</v>
      </c>
      <c r="O50" s="114" t="str">
        <f t="shared" si="3"/>
        <v>2026-27</v>
      </c>
      <c r="P50" s="114" t="str">
        <f t="shared" si="3"/>
        <v>2027-28</v>
      </c>
      <c r="Q50" s="97"/>
      <c r="R50" s="18"/>
      <c r="S50" s="18"/>
      <c r="T50" s="18"/>
      <c r="U50" s="18"/>
      <c r="V50" s="18"/>
      <c r="W50" s="18"/>
      <c r="X50" s="18"/>
      <c r="Y50" s="18"/>
      <c r="Z50" s="18"/>
      <c r="AA50" s="18"/>
      <c r="AB50" s="18"/>
      <c r="AC50" s="18"/>
      <c r="AD50" s="18"/>
      <c r="AE50" s="18"/>
      <c r="AF50" s="18"/>
      <c r="AG50" s="18"/>
      <c r="AH50" s="18"/>
      <c r="AI50" s="18"/>
      <c r="AJ50" s="18"/>
      <c r="AK50" s="18"/>
      <c r="AL50" s="18"/>
    </row>
    <row r="51" spans="1:38" x14ac:dyDescent="0.25">
      <c r="A51" s="18"/>
      <c r="B51" s="115"/>
      <c r="C51" s="88"/>
      <c r="D51" s="88"/>
      <c r="E51" s="88"/>
      <c r="F51" s="70"/>
      <c r="G51" s="70"/>
      <c r="H51" s="70"/>
      <c r="I51" s="70"/>
      <c r="J51" s="70"/>
      <c r="K51" s="70"/>
      <c r="L51" s="70"/>
      <c r="M51" s="70"/>
      <c r="N51" s="70"/>
      <c r="O51" s="70"/>
      <c r="P51" s="70"/>
      <c r="Q51" s="97"/>
      <c r="R51" s="18"/>
      <c r="S51" s="18"/>
      <c r="T51" s="18"/>
      <c r="U51" s="18"/>
      <c r="V51" s="18"/>
      <c r="W51" s="18"/>
      <c r="X51" s="18"/>
      <c r="Y51" s="18"/>
      <c r="Z51" s="18"/>
      <c r="AA51" s="18"/>
      <c r="AB51" s="18"/>
      <c r="AC51" s="18"/>
      <c r="AD51" s="18"/>
      <c r="AE51" s="18"/>
      <c r="AF51" s="18"/>
      <c r="AG51" s="18"/>
      <c r="AH51" s="18"/>
      <c r="AI51" s="18"/>
      <c r="AJ51" s="18"/>
      <c r="AK51" s="18"/>
      <c r="AL51" s="18"/>
    </row>
    <row r="52" spans="1:38" x14ac:dyDescent="0.25">
      <c r="A52" s="18"/>
      <c r="B52" s="120" t="s">
        <v>82</v>
      </c>
      <c r="C52" s="113" t="s">
        <v>83</v>
      </c>
      <c r="D52" s="88"/>
      <c r="E52" s="88"/>
      <c r="F52" s="121"/>
      <c r="G52" s="122"/>
      <c r="H52" s="123"/>
      <c r="I52" s="123"/>
      <c r="J52" s="123"/>
      <c r="K52" s="123"/>
      <c r="L52" s="123"/>
      <c r="M52" s="123"/>
      <c r="N52" s="123"/>
      <c r="O52" s="123"/>
      <c r="P52" s="123"/>
      <c r="Q52" s="97"/>
      <c r="R52" s="18"/>
      <c r="S52" s="18"/>
      <c r="T52" s="18"/>
      <c r="U52" s="18"/>
      <c r="V52" s="18"/>
      <c r="W52" s="18"/>
      <c r="X52" s="18"/>
      <c r="Y52" s="18"/>
      <c r="Z52" s="18"/>
      <c r="AA52" s="18"/>
      <c r="AB52" s="18"/>
      <c r="AC52" s="18"/>
      <c r="AD52" s="18"/>
      <c r="AE52" s="18"/>
      <c r="AF52" s="18"/>
      <c r="AG52" s="18"/>
      <c r="AH52" s="18"/>
      <c r="AI52" s="18"/>
      <c r="AJ52" s="18"/>
      <c r="AK52" s="18"/>
      <c r="AL52" s="18"/>
    </row>
    <row r="53" spans="1:38" x14ac:dyDescent="0.25">
      <c r="A53" s="18"/>
      <c r="B53" s="120"/>
      <c r="C53" s="124" t="str">
        <f>C52&amp;" per year"</f>
        <v>$ nominal per year</v>
      </c>
      <c r="D53" s="88"/>
      <c r="E53" s="88"/>
      <c r="F53" s="121"/>
      <c r="G53" s="122"/>
      <c r="H53" s="123"/>
      <c r="I53" s="123"/>
      <c r="J53" s="123"/>
      <c r="K53" s="123"/>
      <c r="L53" s="123"/>
      <c r="M53" s="123"/>
      <c r="N53" s="123"/>
      <c r="O53" s="123"/>
      <c r="P53" s="123"/>
      <c r="Q53" s="97"/>
      <c r="R53" s="18"/>
      <c r="S53" s="18"/>
      <c r="T53" s="18"/>
      <c r="U53" s="18"/>
      <c r="V53" s="18"/>
      <c r="W53" s="18"/>
      <c r="X53" s="18"/>
      <c r="Y53" s="18"/>
      <c r="Z53" s="18"/>
      <c r="AA53" s="18"/>
      <c r="AB53" s="18"/>
      <c r="AC53" s="18"/>
      <c r="AD53" s="18"/>
      <c r="AE53" s="18"/>
      <c r="AF53" s="18"/>
      <c r="AG53" s="18"/>
      <c r="AH53" s="18"/>
      <c r="AI53" s="18"/>
      <c r="AJ53" s="18"/>
      <c r="AK53" s="18"/>
      <c r="AL53" s="18"/>
    </row>
    <row r="54" spans="1:38" x14ac:dyDescent="0.25">
      <c r="A54" s="18"/>
      <c r="B54" s="100"/>
      <c r="C54" s="86"/>
      <c r="D54" s="86"/>
      <c r="E54" s="86"/>
      <c r="F54" s="86"/>
      <c r="G54" s="86"/>
      <c r="H54" s="86"/>
      <c r="I54" s="86"/>
      <c r="J54" s="86"/>
      <c r="K54" s="86"/>
      <c r="L54" s="86"/>
      <c r="M54" s="86"/>
      <c r="N54" s="86"/>
      <c r="O54" s="86"/>
      <c r="P54" s="86"/>
      <c r="Q54" s="101"/>
      <c r="R54" s="18"/>
      <c r="S54" s="18"/>
      <c r="T54" s="18"/>
      <c r="U54" s="18"/>
      <c r="V54" s="18"/>
      <c r="W54" s="18"/>
      <c r="X54" s="18"/>
      <c r="Y54" s="18"/>
      <c r="Z54" s="18"/>
      <c r="AA54" s="18"/>
      <c r="AB54" s="18"/>
      <c r="AC54" s="18"/>
      <c r="AD54" s="18"/>
      <c r="AE54" s="18"/>
      <c r="AF54" s="18"/>
      <c r="AG54" s="18"/>
      <c r="AH54" s="18"/>
      <c r="AI54" s="18"/>
      <c r="AJ54" s="18"/>
      <c r="AK54" s="18"/>
      <c r="AL54" s="18"/>
    </row>
    <row r="55" spans="1:3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8" ht="19" x14ac:dyDescent="0.3">
      <c r="A57" s="125"/>
      <c r="B57" s="68" t="s">
        <v>84</v>
      </c>
      <c r="C57" s="90" t="s">
        <v>85</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8" x14ac:dyDescent="0.25">
      <c r="A58" s="18"/>
      <c r="B58" s="126">
        <v>1</v>
      </c>
      <c r="C58" s="127" t="s">
        <v>86</v>
      </c>
      <c r="D58" s="85"/>
      <c r="E58" s="95"/>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8" outlineLevel="1" x14ac:dyDescent="0.25">
      <c r="A59" s="18"/>
      <c r="B59" s="96">
        <f t="shared" ref="B59:B122" si="4">B58+1</f>
        <v>2</v>
      </c>
      <c r="C59" s="21" t="s">
        <v>87</v>
      </c>
      <c r="D59" s="88"/>
      <c r="E59" s="97"/>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8" outlineLevel="1" x14ac:dyDescent="0.25">
      <c r="A60" s="18"/>
      <c r="B60" s="96">
        <f t="shared" si="4"/>
        <v>3</v>
      </c>
      <c r="C60" s="21" t="s">
        <v>88</v>
      </c>
      <c r="D60" s="88"/>
      <c r="E60" s="97"/>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8" outlineLevel="1" x14ac:dyDescent="0.25">
      <c r="A61" s="18"/>
      <c r="B61" s="96">
        <f t="shared" si="4"/>
        <v>4</v>
      </c>
      <c r="C61" s="21" t="s">
        <v>89</v>
      </c>
      <c r="D61" s="88"/>
      <c r="E61" s="97"/>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8" outlineLevel="1" x14ac:dyDescent="0.25">
      <c r="A62" s="18"/>
      <c r="B62" s="96">
        <f t="shared" si="4"/>
        <v>5</v>
      </c>
      <c r="C62" s="21" t="s">
        <v>90</v>
      </c>
      <c r="D62" s="88"/>
      <c r="E62" s="97"/>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row>
    <row r="63" spans="1:38" outlineLevel="1" x14ac:dyDescent="0.25">
      <c r="A63" s="18"/>
      <c r="B63" s="96">
        <f t="shared" si="4"/>
        <v>6</v>
      </c>
      <c r="C63" s="21" t="s">
        <v>91</v>
      </c>
      <c r="D63" s="88"/>
      <c r="E63" s="97"/>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row r="64" spans="1:38" outlineLevel="1" x14ac:dyDescent="0.25">
      <c r="A64" s="18"/>
      <c r="B64" s="96">
        <f t="shared" si="4"/>
        <v>7</v>
      </c>
      <c r="C64" s="21" t="s">
        <v>92</v>
      </c>
      <c r="D64" s="88"/>
      <c r="E64" s="97"/>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row>
    <row r="65" spans="1:38" outlineLevel="1" x14ac:dyDescent="0.25">
      <c r="A65" s="18"/>
      <c r="B65" s="96">
        <f t="shared" si="4"/>
        <v>8</v>
      </c>
      <c r="C65" s="21" t="s">
        <v>93</v>
      </c>
      <c r="D65" s="88"/>
      <c r="E65" s="97"/>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row>
    <row r="66" spans="1:38" outlineLevel="1" x14ac:dyDescent="0.25">
      <c r="A66" s="18"/>
      <c r="B66" s="96">
        <f t="shared" si="4"/>
        <v>9</v>
      </c>
      <c r="C66" s="21" t="s">
        <v>94</v>
      </c>
      <c r="D66" s="88"/>
      <c r="E66" s="97"/>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row>
    <row r="67" spans="1:38" outlineLevel="1" x14ac:dyDescent="0.25">
      <c r="A67" s="18"/>
      <c r="B67" s="96">
        <f t="shared" si="4"/>
        <v>10</v>
      </c>
      <c r="C67" s="21" t="s">
        <v>95</v>
      </c>
      <c r="D67" s="88"/>
      <c r="E67" s="97"/>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row>
    <row r="68" spans="1:38" outlineLevel="1" x14ac:dyDescent="0.25">
      <c r="A68" s="18"/>
      <c r="B68" s="96">
        <f t="shared" si="4"/>
        <v>11</v>
      </c>
      <c r="C68" s="21" t="s">
        <v>96</v>
      </c>
      <c r="D68" s="88"/>
      <c r="E68" s="97"/>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row>
    <row r="69" spans="1:38" outlineLevel="1" x14ac:dyDescent="0.25">
      <c r="A69" s="18"/>
      <c r="B69" s="96">
        <f t="shared" si="4"/>
        <v>12</v>
      </c>
      <c r="C69" s="21" t="s">
        <v>97</v>
      </c>
      <c r="D69" s="88"/>
      <c r="E69" s="97"/>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row>
    <row r="70" spans="1:38" outlineLevel="1" x14ac:dyDescent="0.25">
      <c r="A70" s="18"/>
      <c r="B70" s="96">
        <f t="shared" si="4"/>
        <v>13</v>
      </c>
      <c r="C70" s="21" t="s">
        <v>98</v>
      </c>
      <c r="D70" s="88"/>
      <c r="E70" s="97"/>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row>
    <row r="71" spans="1:38" outlineLevel="1" x14ac:dyDescent="0.25">
      <c r="A71" s="18"/>
      <c r="B71" s="96">
        <f t="shared" si="4"/>
        <v>14</v>
      </c>
      <c r="C71" s="21" t="s">
        <v>99</v>
      </c>
      <c r="D71" s="88"/>
      <c r="E71" s="97"/>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row>
    <row r="72" spans="1:38" outlineLevel="1" x14ac:dyDescent="0.25">
      <c r="A72" s="18"/>
      <c r="B72" s="96">
        <f t="shared" si="4"/>
        <v>15</v>
      </c>
      <c r="C72" s="21" t="s">
        <v>100</v>
      </c>
      <c r="D72" s="88"/>
      <c r="E72" s="97"/>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row>
    <row r="73" spans="1:38" outlineLevel="1" x14ac:dyDescent="0.25">
      <c r="A73" s="18"/>
      <c r="B73" s="96">
        <f t="shared" si="4"/>
        <v>16</v>
      </c>
      <c r="C73" s="21" t="s">
        <v>101</v>
      </c>
      <c r="D73" s="88"/>
      <c r="E73" s="97"/>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row>
    <row r="74" spans="1:38" outlineLevel="1" x14ac:dyDescent="0.25">
      <c r="A74" s="18"/>
      <c r="B74" s="96">
        <f t="shared" si="4"/>
        <v>17</v>
      </c>
      <c r="C74" s="21" t="s">
        <v>102</v>
      </c>
      <c r="D74" s="88"/>
      <c r="E74" s="97"/>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1:38" outlineLevel="1" x14ac:dyDescent="0.25">
      <c r="A75" s="18"/>
      <c r="B75" s="96">
        <f t="shared" si="4"/>
        <v>18</v>
      </c>
      <c r="C75" s="21" t="s">
        <v>103</v>
      </c>
      <c r="D75" s="88"/>
      <c r="E75" s="97"/>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row>
    <row r="76" spans="1:38" outlineLevel="1" x14ac:dyDescent="0.25">
      <c r="A76" s="18"/>
      <c r="B76" s="96">
        <f t="shared" si="4"/>
        <v>19</v>
      </c>
      <c r="C76" s="21" t="s">
        <v>104</v>
      </c>
      <c r="D76" s="88"/>
      <c r="E76" s="97"/>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row>
    <row r="77" spans="1:38" outlineLevel="1" x14ac:dyDescent="0.25">
      <c r="A77" s="18"/>
      <c r="B77" s="96">
        <f t="shared" si="4"/>
        <v>20</v>
      </c>
      <c r="C77" s="21" t="s">
        <v>105</v>
      </c>
      <c r="D77" s="88"/>
      <c r="E77" s="97"/>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row>
    <row r="78" spans="1:38" outlineLevel="1" x14ac:dyDescent="0.25">
      <c r="A78" s="18"/>
      <c r="B78" s="96">
        <f t="shared" si="4"/>
        <v>21</v>
      </c>
      <c r="C78" s="21" t="s">
        <v>106</v>
      </c>
      <c r="D78" s="88"/>
      <c r="E78" s="97"/>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row>
    <row r="79" spans="1:38" outlineLevel="1" x14ac:dyDescent="0.25">
      <c r="A79" s="18"/>
      <c r="B79" s="96">
        <f t="shared" si="4"/>
        <v>22</v>
      </c>
      <c r="C79" s="21" t="s">
        <v>107</v>
      </c>
      <c r="D79" s="88"/>
      <c r="E79" s="97"/>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row>
    <row r="80" spans="1:38" outlineLevel="1" x14ac:dyDescent="0.25">
      <c r="A80" s="18"/>
      <c r="B80" s="96">
        <f t="shared" si="4"/>
        <v>23</v>
      </c>
      <c r="C80" s="21" t="s">
        <v>108</v>
      </c>
      <c r="D80" s="88"/>
      <c r="E80" s="97"/>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row>
    <row r="81" spans="1:38" outlineLevel="1" x14ac:dyDescent="0.25">
      <c r="A81" s="18"/>
      <c r="B81" s="96">
        <f t="shared" si="4"/>
        <v>24</v>
      </c>
      <c r="C81" s="21" t="s">
        <v>109</v>
      </c>
      <c r="D81" s="88"/>
      <c r="E81" s="97"/>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row>
    <row r="82" spans="1:38" outlineLevel="1" x14ac:dyDescent="0.25">
      <c r="A82" s="18"/>
      <c r="B82" s="96">
        <f t="shared" si="4"/>
        <v>25</v>
      </c>
      <c r="C82" s="21" t="s">
        <v>110</v>
      </c>
      <c r="D82" s="88"/>
      <c r="E82" s="9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row>
    <row r="83" spans="1:38" outlineLevel="1" x14ac:dyDescent="0.25">
      <c r="A83" s="18"/>
      <c r="B83" s="96">
        <f t="shared" si="4"/>
        <v>26</v>
      </c>
      <c r="C83" s="21" t="s">
        <v>111</v>
      </c>
      <c r="D83" s="88"/>
      <c r="E83" s="97"/>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row>
    <row r="84" spans="1:38" outlineLevel="1" x14ac:dyDescent="0.25">
      <c r="A84" s="18"/>
      <c r="B84" s="96">
        <f t="shared" si="4"/>
        <v>27</v>
      </c>
      <c r="C84" s="21" t="s">
        <v>112</v>
      </c>
      <c r="D84" s="88"/>
      <c r="E84" s="97"/>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row>
    <row r="85" spans="1:38" outlineLevel="1" x14ac:dyDescent="0.25">
      <c r="A85" s="18"/>
      <c r="B85" s="96">
        <f t="shared" si="4"/>
        <v>28</v>
      </c>
      <c r="C85" s="21" t="s">
        <v>113</v>
      </c>
      <c r="D85" s="88"/>
      <c r="E85" s="97"/>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row>
    <row r="86" spans="1:38" outlineLevel="1" x14ac:dyDescent="0.25">
      <c r="A86" s="18"/>
      <c r="B86" s="96">
        <f t="shared" si="4"/>
        <v>29</v>
      </c>
      <c r="C86" s="21" t="s">
        <v>114</v>
      </c>
      <c r="D86" s="88"/>
      <c r="E86" s="97"/>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row>
    <row r="87" spans="1:38" outlineLevel="1" x14ac:dyDescent="0.25">
      <c r="A87" s="18"/>
      <c r="B87" s="96">
        <f t="shared" si="4"/>
        <v>30</v>
      </c>
      <c r="C87" s="21" t="s">
        <v>115</v>
      </c>
      <c r="D87" s="88"/>
      <c r="E87" s="97"/>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row>
    <row r="88" spans="1:38" outlineLevel="1" x14ac:dyDescent="0.25">
      <c r="A88" s="18"/>
      <c r="B88" s="96">
        <f t="shared" si="4"/>
        <v>31</v>
      </c>
      <c r="C88" s="21" t="s">
        <v>116</v>
      </c>
      <c r="D88" s="88"/>
      <c r="E88" s="97"/>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row>
    <row r="89" spans="1:38" outlineLevel="1" x14ac:dyDescent="0.25">
      <c r="A89" s="18"/>
      <c r="B89" s="96">
        <f t="shared" si="4"/>
        <v>32</v>
      </c>
      <c r="C89" s="21" t="s">
        <v>117</v>
      </c>
      <c r="D89" s="88"/>
      <c r="E89" s="97"/>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row>
    <row r="90" spans="1:38" outlineLevel="1" x14ac:dyDescent="0.25">
      <c r="A90" s="18"/>
      <c r="B90" s="96">
        <f t="shared" si="4"/>
        <v>33</v>
      </c>
      <c r="C90" s="21" t="s">
        <v>118</v>
      </c>
      <c r="D90" s="88"/>
      <c r="E90" s="97"/>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row>
    <row r="91" spans="1:38" outlineLevel="1" x14ac:dyDescent="0.25">
      <c r="A91" s="18"/>
      <c r="B91" s="96">
        <f t="shared" si="4"/>
        <v>34</v>
      </c>
      <c r="C91" s="21" t="s">
        <v>119</v>
      </c>
      <c r="D91" s="88"/>
      <c r="E91" s="97"/>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row>
    <row r="92" spans="1:38" outlineLevel="1" x14ac:dyDescent="0.25">
      <c r="A92" s="18"/>
      <c r="B92" s="96">
        <f t="shared" si="4"/>
        <v>35</v>
      </c>
      <c r="C92" s="21" t="s">
        <v>120</v>
      </c>
      <c r="D92" s="88"/>
      <c r="E92" s="97"/>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row>
    <row r="93" spans="1:38" outlineLevel="1" x14ac:dyDescent="0.25">
      <c r="A93" s="18"/>
      <c r="B93" s="96">
        <f t="shared" si="4"/>
        <v>36</v>
      </c>
      <c r="C93" s="21" t="s">
        <v>121</v>
      </c>
      <c r="D93" s="88"/>
      <c r="E93" s="9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row>
    <row r="94" spans="1:38" outlineLevel="1" x14ac:dyDescent="0.25">
      <c r="A94" s="18"/>
      <c r="B94" s="96">
        <f t="shared" si="4"/>
        <v>37</v>
      </c>
      <c r="C94" s="21" t="s">
        <v>122</v>
      </c>
      <c r="D94" s="88"/>
      <c r="E94" s="9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row>
    <row r="95" spans="1:38" outlineLevel="1" x14ac:dyDescent="0.25">
      <c r="A95" s="18"/>
      <c r="B95" s="96">
        <f t="shared" si="4"/>
        <v>38</v>
      </c>
      <c r="C95" s="21" t="s">
        <v>123</v>
      </c>
      <c r="D95" s="88"/>
      <c r="E95" s="9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row>
    <row r="96" spans="1:38" outlineLevel="1" x14ac:dyDescent="0.25">
      <c r="A96" s="18"/>
      <c r="B96" s="96">
        <f t="shared" si="4"/>
        <v>39</v>
      </c>
      <c r="C96" s="21" t="s">
        <v>124</v>
      </c>
      <c r="D96" s="88"/>
      <c r="E96" s="9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row>
    <row r="97" spans="1:38" outlineLevel="1" x14ac:dyDescent="0.25">
      <c r="A97" s="18"/>
      <c r="B97" s="96">
        <f t="shared" si="4"/>
        <v>40</v>
      </c>
      <c r="C97" s="21" t="s">
        <v>125</v>
      </c>
      <c r="D97" s="88"/>
      <c r="E97" s="9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row>
    <row r="98" spans="1:38" outlineLevel="1" x14ac:dyDescent="0.25">
      <c r="A98" s="18"/>
      <c r="B98" s="96">
        <f t="shared" si="4"/>
        <v>41</v>
      </c>
      <c r="C98" s="21" t="s">
        <v>126</v>
      </c>
      <c r="D98" s="88"/>
      <c r="E98" s="97"/>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row>
    <row r="99" spans="1:38" outlineLevel="1" x14ac:dyDescent="0.25">
      <c r="A99" s="18"/>
      <c r="B99" s="96">
        <f t="shared" si="4"/>
        <v>42</v>
      </c>
      <c r="C99" s="21" t="s">
        <v>127</v>
      </c>
      <c r="D99" s="88"/>
      <c r="E99" s="97"/>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row>
    <row r="100" spans="1:38" outlineLevel="1" x14ac:dyDescent="0.25">
      <c r="A100" s="18"/>
      <c r="B100" s="96">
        <f t="shared" si="4"/>
        <v>43</v>
      </c>
      <c r="C100" s="21" t="s">
        <v>128</v>
      </c>
      <c r="D100" s="88"/>
      <c r="E100" s="97"/>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row>
    <row r="101" spans="1:38" outlineLevel="1" x14ac:dyDescent="0.25">
      <c r="A101" s="18"/>
      <c r="B101" s="96">
        <f t="shared" si="4"/>
        <v>44</v>
      </c>
      <c r="C101" s="21" t="s">
        <v>129</v>
      </c>
      <c r="D101" s="88"/>
      <c r="E101" s="97"/>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row>
    <row r="102" spans="1:38" outlineLevel="1" x14ac:dyDescent="0.25">
      <c r="A102" s="18"/>
      <c r="B102" s="96">
        <f t="shared" si="4"/>
        <v>45</v>
      </c>
      <c r="C102" s="21" t="s">
        <v>130</v>
      </c>
      <c r="D102" s="88"/>
      <c r="E102" s="97"/>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row>
    <row r="103" spans="1:38" outlineLevel="1" x14ac:dyDescent="0.25">
      <c r="A103" s="18"/>
      <c r="B103" s="96">
        <f t="shared" si="4"/>
        <v>46</v>
      </c>
      <c r="C103" s="21" t="s">
        <v>131</v>
      </c>
      <c r="D103" s="88"/>
      <c r="E103" s="97"/>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row>
    <row r="104" spans="1:38" outlineLevel="1" x14ac:dyDescent="0.25">
      <c r="A104" s="18"/>
      <c r="B104" s="96">
        <f t="shared" si="4"/>
        <v>47</v>
      </c>
      <c r="C104" s="21" t="s">
        <v>132</v>
      </c>
      <c r="D104" s="88"/>
      <c r="E104" s="9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row>
    <row r="105" spans="1:38" outlineLevel="1" x14ac:dyDescent="0.25">
      <c r="A105" s="18"/>
      <c r="B105" s="96">
        <f t="shared" si="4"/>
        <v>48</v>
      </c>
      <c r="C105" s="21" t="s">
        <v>133</v>
      </c>
      <c r="D105" s="88"/>
      <c r="E105" s="97"/>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row>
    <row r="106" spans="1:38" outlineLevel="1" x14ac:dyDescent="0.25">
      <c r="A106" s="18"/>
      <c r="B106" s="96">
        <f t="shared" si="4"/>
        <v>49</v>
      </c>
      <c r="C106" s="21" t="s">
        <v>134</v>
      </c>
      <c r="D106" s="88"/>
      <c r="E106" s="97"/>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row>
    <row r="107" spans="1:38" outlineLevel="1" x14ac:dyDescent="0.25">
      <c r="A107" s="18"/>
      <c r="B107" s="96">
        <f t="shared" si="4"/>
        <v>50</v>
      </c>
      <c r="C107" s="21" t="s">
        <v>135</v>
      </c>
      <c r="D107" s="88"/>
      <c r="E107" s="97"/>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row>
    <row r="108" spans="1:38" outlineLevel="1" x14ac:dyDescent="0.25">
      <c r="A108" s="18"/>
      <c r="B108" s="96">
        <f t="shared" si="4"/>
        <v>51</v>
      </c>
      <c r="C108" s="21" t="s">
        <v>136</v>
      </c>
      <c r="D108" s="88"/>
      <c r="E108" s="97"/>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row>
    <row r="109" spans="1:38" outlineLevel="1" x14ac:dyDescent="0.25">
      <c r="A109" s="18"/>
      <c r="B109" s="96">
        <f t="shared" si="4"/>
        <v>52</v>
      </c>
      <c r="C109" s="21" t="s">
        <v>137</v>
      </c>
      <c r="D109" s="88"/>
      <c r="E109" s="97"/>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row>
    <row r="110" spans="1:38" outlineLevel="1" x14ac:dyDescent="0.25">
      <c r="A110" s="18"/>
      <c r="B110" s="96">
        <f t="shared" si="4"/>
        <v>53</v>
      </c>
      <c r="C110" s="21" t="s">
        <v>138</v>
      </c>
      <c r="D110" s="88"/>
      <c r="E110" s="97"/>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row>
    <row r="111" spans="1:38" outlineLevel="1" x14ac:dyDescent="0.25">
      <c r="A111" s="18"/>
      <c r="B111" s="96">
        <f t="shared" si="4"/>
        <v>54</v>
      </c>
      <c r="C111" s="21" t="s">
        <v>139</v>
      </c>
      <c r="D111" s="88"/>
      <c r="E111" s="97"/>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row>
    <row r="112" spans="1:38" outlineLevel="1" x14ac:dyDescent="0.25">
      <c r="A112" s="18"/>
      <c r="B112" s="96">
        <f t="shared" si="4"/>
        <v>55</v>
      </c>
      <c r="C112" s="21" t="s">
        <v>140</v>
      </c>
      <c r="D112" s="88"/>
      <c r="E112" s="97"/>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row>
    <row r="113" spans="1:38" outlineLevel="1" x14ac:dyDescent="0.25">
      <c r="A113" s="18"/>
      <c r="B113" s="96">
        <f t="shared" si="4"/>
        <v>56</v>
      </c>
      <c r="C113" s="21" t="s">
        <v>141</v>
      </c>
      <c r="D113" s="88"/>
      <c r="E113" s="97"/>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row>
    <row r="114" spans="1:38" outlineLevel="1" x14ac:dyDescent="0.25">
      <c r="A114" s="18"/>
      <c r="B114" s="96">
        <f t="shared" si="4"/>
        <v>57</v>
      </c>
      <c r="C114" s="21" t="s">
        <v>142</v>
      </c>
      <c r="D114" s="88"/>
      <c r="E114" s="97"/>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row>
    <row r="115" spans="1:38" outlineLevel="1" x14ac:dyDescent="0.25">
      <c r="A115" s="18"/>
      <c r="B115" s="96">
        <f t="shared" si="4"/>
        <v>58</v>
      </c>
      <c r="C115" s="21" t="s">
        <v>143</v>
      </c>
      <c r="D115" s="88"/>
      <c r="E115" s="97"/>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row>
    <row r="116" spans="1:38" outlineLevel="1" x14ac:dyDescent="0.25">
      <c r="A116" s="18"/>
      <c r="B116" s="96">
        <f t="shared" si="4"/>
        <v>59</v>
      </c>
      <c r="C116" s="21" t="s">
        <v>144</v>
      </c>
      <c r="D116" s="88"/>
      <c r="E116" s="97"/>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row>
    <row r="117" spans="1:38" outlineLevel="1" x14ac:dyDescent="0.25">
      <c r="A117" s="18"/>
      <c r="B117" s="96">
        <f t="shared" si="4"/>
        <v>60</v>
      </c>
      <c r="C117" s="21" t="s">
        <v>145</v>
      </c>
      <c r="D117" s="88"/>
      <c r="E117" s="97"/>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row>
    <row r="118" spans="1:38" outlineLevel="1" x14ac:dyDescent="0.25">
      <c r="A118" s="18"/>
      <c r="B118" s="96">
        <f t="shared" si="4"/>
        <v>61</v>
      </c>
      <c r="C118" s="21" t="s">
        <v>146</v>
      </c>
      <c r="D118" s="88"/>
      <c r="E118" s="97"/>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row>
    <row r="119" spans="1:38" outlineLevel="1" x14ac:dyDescent="0.25">
      <c r="A119" s="18"/>
      <c r="B119" s="96">
        <f t="shared" si="4"/>
        <v>62</v>
      </c>
      <c r="C119" s="21" t="s">
        <v>147</v>
      </c>
      <c r="D119" s="88"/>
      <c r="E119" s="97"/>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row>
    <row r="120" spans="1:38" outlineLevel="1" x14ac:dyDescent="0.25">
      <c r="A120" s="18"/>
      <c r="B120" s="96">
        <f t="shared" si="4"/>
        <v>63</v>
      </c>
      <c r="C120" s="21" t="s">
        <v>148</v>
      </c>
      <c r="D120" s="88"/>
      <c r="E120" s="97"/>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row>
    <row r="121" spans="1:38" outlineLevel="1" x14ac:dyDescent="0.25">
      <c r="A121" s="18"/>
      <c r="B121" s="96">
        <f t="shared" si="4"/>
        <v>64</v>
      </c>
      <c r="C121" s="21" t="s">
        <v>149</v>
      </c>
      <c r="D121" s="88"/>
      <c r="E121" s="97"/>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row>
    <row r="122" spans="1:38" outlineLevel="1" x14ac:dyDescent="0.25">
      <c r="A122" s="18"/>
      <c r="B122" s="96">
        <f t="shared" si="4"/>
        <v>65</v>
      </c>
      <c r="C122" s="21" t="s">
        <v>150</v>
      </c>
      <c r="D122" s="88"/>
      <c r="E122" s="97"/>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row>
    <row r="123" spans="1:38" outlineLevel="1" x14ac:dyDescent="0.25">
      <c r="A123" s="18"/>
      <c r="B123" s="96">
        <f t="shared" ref="B123:B186" si="5">B122+1</f>
        <v>66</v>
      </c>
      <c r="C123" s="21" t="s">
        <v>151</v>
      </c>
      <c r="D123" s="88"/>
      <c r="E123" s="97"/>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row>
    <row r="124" spans="1:38" outlineLevel="1" x14ac:dyDescent="0.25">
      <c r="A124" s="18"/>
      <c r="B124" s="96">
        <f t="shared" si="5"/>
        <v>67</v>
      </c>
      <c r="C124" s="21" t="s">
        <v>152</v>
      </c>
      <c r="D124" s="88"/>
      <c r="E124" s="97"/>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row>
    <row r="125" spans="1:38" outlineLevel="1" x14ac:dyDescent="0.25">
      <c r="A125" s="18"/>
      <c r="B125" s="96">
        <f t="shared" si="5"/>
        <v>68</v>
      </c>
      <c r="C125" s="21" t="s">
        <v>153</v>
      </c>
      <c r="D125" s="88"/>
      <c r="E125" s="97"/>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row>
    <row r="126" spans="1:38" outlineLevel="1" x14ac:dyDescent="0.25">
      <c r="A126" s="18"/>
      <c r="B126" s="96">
        <f t="shared" si="5"/>
        <v>69</v>
      </c>
      <c r="C126" s="21" t="s">
        <v>154</v>
      </c>
      <c r="D126" s="88"/>
      <c r="E126" s="97"/>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row>
    <row r="127" spans="1:38" outlineLevel="1" x14ac:dyDescent="0.25">
      <c r="A127" s="18"/>
      <c r="B127" s="96">
        <f t="shared" si="5"/>
        <v>70</v>
      </c>
      <c r="C127" s="21" t="s">
        <v>155</v>
      </c>
      <c r="D127" s="88"/>
      <c r="E127" s="97"/>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row>
    <row r="128" spans="1:38" outlineLevel="1" x14ac:dyDescent="0.25">
      <c r="A128" s="18"/>
      <c r="B128" s="96">
        <f t="shared" si="5"/>
        <v>71</v>
      </c>
      <c r="C128" s="21" t="s">
        <v>156</v>
      </c>
      <c r="D128" s="88"/>
      <c r="E128" s="97"/>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row>
    <row r="129" spans="1:38" outlineLevel="1" x14ac:dyDescent="0.25">
      <c r="A129" s="18"/>
      <c r="B129" s="96">
        <f t="shared" si="5"/>
        <v>72</v>
      </c>
      <c r="C129" s="21" t="s">
        <v>157</v>
      </c>
      <c r="D129" s="88"/>
      <c r="E129" s="97"/>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row>
    <row r="130" spans="1:38" outlineLevel="1" x14ac:dyDescent="0.25">
      <c r="A130" s="18"/>
      <c r="B130" s="96">
        <f t="shared" si="5"/>
        <v>73</v>
      </c>
      <c r="C130" s="21" t="s">
        <v>158</v>
      </c>
      <c r="D130" s="88"/>
      <c r="E130" s="97"/>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row>
    <row r="131" spans="1:38" outlineLevel="1" x14ac:dyDescent="0.25">
      <c r="A131" s="18"/>
      <c r="B131" s="96">
        <f t="shared" si="5"/>
        <v>74</v>
      </c>
      <c r="C131" s="21" t="s">
        <v>159</v>
      </c>
      <c r="D131" s="88"/>
      <c r="E131" s="97"/>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row>
    <row r="132" spans="1:38" outlineLevel="1" x14ac:dyDescent="0.25">
      <c r="A132" s="18"/>
      <c r="B132" s="96">
        <f t="shared" si="5"/>
        <v>75</v>
      </c>
      <c r="C132" s="21" t="s">
        <v>160</v>
      </c>
      <c r="D132" s="88"/>
      <c r="E132" s="97"/>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row>
    <row r="133" spans="1:38" outlineLevel="1" x14ac:dyDescent="0.25">
      <c r="A133" s="18"/>
      <c r="B133" s="96">
        <f t="shared" si="5"/>
        <v>76</v>
      </c>
      <c r="C133" s="21" t="s">
        <v>161</v>
      </c>
      <c r="D133" s="88"/>
      <c r="E133" s="97"/>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row>
    <row r="134" spans="1:38" outlineLevel="1" x14ac:dyDescent="0.25">
      <c r="A134" s="18"/>
      <c r="B134" s="96">
        <f t="shared" si="5"/>
        <v>77</v>
      </c>
      <c r="C134" s="21" t="s">
        <v>162</v>
      </c>
      <c r="D134" s="88"/>
      <c r="E134" s="97"/>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row>
    <row r="135" spans="1:38" outlineLevel="1" x14ac:dyDescent="0.25">
      <c r="A135" s="18"/>
      <c r="B135" s="96">
        <f t="shared" si="5"/>
        <v>78</v>
      </c>
      <c r="C135" s="21" t="s">
        <v>163</v>
      </c>
      <c r="D135" s="88"/>
      <c r="E135" s="97"/>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row>
    <row r="136" spans="1:38" outlineLevel="1" x14ac:dyDescent="0.25">
      <c r="A136" s="18"/>
      <c r="B136" s="96">
        <f t="shared" si="5"/>
        <v>79</v>
      </c>
      <c r="C136" s="21" t="s">
        <v>164</v>
      </c>
      <c r="D136" s="88"/>
      <c r="E136" s="97"/>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row>
    <row r="137" spans="1:38" outlineLevel="1" x14ac:dyDescent="0.25">
      <c r="A137" s="18"/>
      <c r="B137" s="96">
        <f t="shared" si="5"/>
        <v>80</v>
      </c>
      <c r="C137" s="21" t="s">
        <v>165</v>
      </c>
      <c r="D137" s="88"/>
      <c r="E137" s="97"/>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row>
    <row r="138" spans="1:38" outlineLevel="1" x14ac:dyDescent="0.25">
      <c r="A138" s="18"/>
      <c r="B138" s="96">
        <f t="shared" si="5"/>
        <v>81</v>
      </c>
      <c r="C138" s="21" t="s">
        <v>166</v>
      </c>
      <c r="D138" s="88"/>
      <c r="E138" s="97"/>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row>
    <row r="139" spans="1:38" outlineLevel="1" x14ac:dyDescent="0.25">
      <c r="A139" s="18"/>
      <c r="B139" s="96">
        <f t="shared" si="5"/>
        <v>82</v>
      </c>
      <c r="C139" s="21" t="s">
        <v>167</v>
      </c>
      <c r="D139" s="88"/>
      <c r="E139" s="97"/>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row>
    <row r="140" spans="1:38" outlineLevel="1" x14ac:dyDescent="0.25">
      <c r="A140" s="18"/>
      <c r="B140" s="96">
        <f t="shared" si="5"/>
        <v>83</v>
      </c>
      <c r="C140" s="21" t="s">
        <v>168</v>
      </c>
      <c r="D140" s="88"/>
      <c r="E140" s="97"/>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row>
    <row r="141" spans="1:38" outlineLevel="1" x14ac:dyDescent="0.25">
      <c r="A141" s="18"/>
      <c r="B141" s="96">
        <f t="shared" si="5"/>
        <v>84</v>
      </c>
      <c r="C141" s="21" t="s">
        <v>169</v>
      </c>
      <c r="D141" s="88"/>
      <c r="E141" s="97"/>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row>
    <row r="142" spans="1:38" outlineLevel="1" x14ac:dyDescent="0.25">
      <c r="A142" s="18"/>
      <c r="B142" s="96">
        <f t="shared" si="5"/>
        <v>85</v>
      </c>
      <c r="C142" s="21" t="s">
        <v>170</v>
      </c>
      <c r="D142" s="88"/>
      <c r="E142" s="97"/>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row>
    <row r="143" spans="1:38" outlineLevel="1" x14ac:dyDescent="0.25">
      <c r="A143" s="18"/>
      <c r="B143" s="96">
        <f t="shared" si="5"/>
        <v>86</v>
      </c>
      <c r="C143" s="21" t="s">
        <v>171</v>
      </c>
      <c r="D143" s="88"/>
      <c r="E143" s="97"/>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row>
    <row r="144" spans="1:38" outlineLevel="1" x14ac:dyDescent="0.25">
      <c r="A144" s="18"/>
      <c r="B144" s="96">
        <f t="shared" si="5"/>
        <v>87</v>
      </c>
      <c r="C144" s="21" t="s">
        <v>172</v>
      </c>
      <c r="D144" s="88"/>
      <c r="E144" s="97"/>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row>
    <row r="145" spans="1:38" outlineLevel="1" x14ac:dyDescent="0.25">
      <c r="A145" s="18"/>
      <c r="B145" s="96">
        <f t="shared" si="5"/>
        <v>88</v>
      </c>
      <c r="C145" s="21" t="s">
        <v>173</v>
      </c>
      <c r="D145" s="88"/>
      <c r="E145" s="97"/>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row>
    <row r="146" spans="1:38" outlineLevel="1" x14ac:dyDescent="0.25">
      <c r="A146" s="18"/>
      <c r="B146" s="96">
        <f t="shared" si="5"/>
        <v>89</v>
      </c>
      <c r="C146" s="21" t="s">
        <v>174</v>
      </c>
      <c r="D146" s="88"/>
      <c r="E146" s="97"/>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row>
    <row r="147" spans="1:38" outlineLevel="1" x14ac:dyDescent="0.25">
      <c r="A147" s="18"/>
      <c r="B147" s="96">
        <f t="shared" si="5"/>
        <v>90</v>
      </c>
      <c r="C147" s="21" t="s">
        <v>175</v>
      </c>
      <c r="D147" s="88"/>
      <c r="E147" s="97"/>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row>
    <row r="148" spans="1:38" outlineLevel="1" x14ac:dyDescent="0.25">
      <c r="A148" s="18"/>
      <c r="B148" s="96">
        <f t="shared" si="5"/>
        <v>91</v>
      </c>
      <c r="C148" s="21" t="s">
        <v>176</v>
      </c>
      <c r="D148" s="88"/>
      <c r="E148" s="97"/>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row>
    <row r="149" spans="1:38" outlineLevel="1" x14ac:dyDescent="0.25">
      <c r="A149" s="18"/>
      <c r="B149" s="96">
        <f t="shared" si="5"/>
        <v>92</v>
      </c>
      <c r="C149" s="21" t="s">
        <v>177</v>
      </c>
      <c r="D149" s="88"/>
      <c r="E149" s="97"/>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row>
    <row r="150" spans="1:38" outlineLevel="1" x14ac:dyDescent="0.25">
      <c r="A150" s="18"/>
      <c r="B150" s="96">
        <f t="shared" si="5"/>
        <v>93</v>
      </c>
      <c r="C150" s="21" t="s">
        <v>178</v>
      </c>
      <c r="D150" s="88"/>
      <c r="E150" s="97"/>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row>
    <row r="151" spans="1:38" outlineLevel="1" x14ac:dyDescent="0.25">
      <c r="A151" s="18"/>
      <c r="B151" s="96">
        <f t="shared" si="5"/>
        <v>94</v>
      </c>
      <c r="C151" s="21" t="s">
        <v>179</v>
      </c>
      <c r="D151" s="88"/>
      <c r="E151" s="97"/>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row>
    <row r="152" spans="1:38" outlineLevel="1" x14ac:dyDescent="0.25">
      <c r="A152" s="18"/>
      <c r="B152" s="96">
        <f t="shared" si="5"/>
        <v>95</v>
      </c>
      <c r="C152" s="21" t="s">
        <v>180</v>
      </c>
      <c r="D152" s="88"/>
      <c r="E152" s="97"/>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row>
    <row r="153" spans="1:38" outlineLevel="1" x14ac:dyDescent="0.25">
      <c r="A153" s="18"/>
      <c r="B153" s="96">
        <f t="shared" si="5"/>
        <v>96</v>
      </c>
      <c r="C153" s="21" t="s">
        <v>181</v>
      </c>
      <c r="D153" s="88"/>
      <c r="E153" s="97"/>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row>
    <row r="154" spans="1:38" outlineLevel="1" x14ac:dyDescent="0.25">
      <c r="A154" s="18"/>
      <c r="B154" s="96">
        <f t="shared" si="5"/>
        <v>97</v>
      </c>
      <c r="C154" s="21" t="s">
        <v>182</v>
      </c>
      <c r="D154" s="88"/>
      <c r="E154" s="97"/>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row>
    <row r="155" spans="1:38" outlineLevel="1" x14ac:dyDescent="0.25">
      <c r="A155" s="18"/>
      <c r="B155" s="96">
        <f t="shared" si="5"/>
        <v>98</v>
      </c>
      <c r="C155" s="21" t="s">
        <v>183</v>
      </c>
      <c r="D155" s="88"/>
      <c r="E155" s="97"/>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row>
    <row r="156" spans="1:38" outlineLevel="1" x14ac:dyDescent="0.25">
      <c r="A156" s="18"/>
      <c r="B156" s="96">
        <f t="shared" si="5"/>
        <v>99</v>
      </c>
      <c r="C156" s="21" t="s">
        <v>184</v>
      </c>
      <c r="D156" s="88"/>
      <c r="E156" s="97"/>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row>
    <row r="157" spans="1:38" outlineLevel="1" x14ac:dyDescent="0.25">
      <c r="A157" s="18"/>
      <c r="B157" s="96">
        <f t="shared" si="5"/>
        <v>100</v>
      </c>
      <c r="C157" s="21" t="s">
        <v>185</v>
      </c>
      <c r="D157" s="88"/>
      <c r="E157" s="97"/>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row>
    <row r="158" spans="1:38" outlineLevel="1" x14ac:dyDescent="0.25">
      <c r="A158" s="18"/>
      <c r="B158" s="96">
        <f t="shared" si="5"/>
        <v>101</v>
      </c>
      <c r="C158" s="21" t="s">
        <v>186</v>
      </c>
      <c r="D158" s="88"/>
      <c r="E158" s="97"/>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row>
    <row r="159" spans="1:38" outlineLevel="1" x14ac:dyDescent="0.25">
      <c r="A159" s="18"/>
      <c r="B159" s="96">
        <f t="shared" si="5"/>
        <v>102</v>
      </c>
      <c r="C159" s="21" t="s">
        <v>187</v>
      </c>
      <c r="D159" s="88"/>
      <c r="E159" s="97"/>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row>
    <row r="160" spans="1:38" outlineLevel="1" x14ac:dyDescent="0.25">
      <c r="A160" s="18"/>
      <c r="B160" s="96">
        <f t="shared" si="5"/>
        <v>103</v>
      </c>
      <c r="C160" s="21" t="s">
        <v>188</v>
      </c>
      <c r="D160" s="88"/>
      <c r="E160" s="97"/>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row>
    <row r="161" spans="1:38" outlineLevel="1" x14ac:dyDescent="0.25">
      <c r="A161" s="18"/>
      <c r="B161" s="96">
        <f t="shared" si="5"/>
        <v>104</v>
      </c>
      <c r="C161" s="21" t="s">
        <v>189</v>
      </c>
      <c r="D161" s="88"/>
      <c r="E161" s="97"/>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row>
    <row r="162" spans="1:38" outlineLevel="1" x14ac:dyDescent="0.25">
      <c r="A162" s="18"/>
      <c r="B162" s="96">
        <f t="shared" si="5"/>
        <v>105</v>
      </c>
      <c r="C162" s="21" t="s">
        <v>190</v>
      </c>
      <c r="D162" s="88"/>
      <c r="E162" s="97"/>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row>
    <row r="163" spans="1:38" outlineLevel="1" x14ac:dyDescent="0.25">
      <c r="A163" s="18"/>
      <c r="B163" s="96">
        <f t="shared" si="5"/>
        <v>106</v>
      </c>
      <c r="C163" s="21" t="s">
        <v>191</v>
      </c>
      <c r="D163" s="88"/>
      <c r="E163" s="97"/>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row>
    <row r="164" spans="1:38" outlineLevel="1" x14ac:dyDescent="0.25">
      <c r="A164" s="18"/>
      <c r="B164" s="96">
        <f t="shared" si="5"/>
        <v>107</v>
      </c>
      <c r="C164" s="21" t="s">
        <v>192</v>
      </c>
      <c r="D164" s="88"/>
      <c r="E164" s="97"/>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row>
    <row r="165" spans="1:38" outlineLevel="1" x14ac:dyDescent="0.25">
      <c r="A165" s="18"/>
      <c r="B165" s="96">
        <f t="shared" si="5"/>
        <v>108</v>
      </c>
      <c r="C165" s="21" t="s">
        <v>193</v>
      </c>
      <c r="D165" s="88"/>
      <c r="E165" s="97"/>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row>
    <row r="166" spans="1:38" outlineLevel="1" x14ac:dyDescent="0.25">
      <c r="A166" s="18"/>
      <c r="B166" s="96">
        <f t="shared" si="5"/>
        <v>109</v>
      </c>
      <c r="C166" s="21" t="s">
        <v>194</v>
      </c>
      <c r="D166" s="88"/>
      <c r="E166" s="97"/>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row>
    <row r="167" spans="1:38" outlineLevel="1" x14ac:dyDescent="0.25">
      <c r="A167" s="18"/>
      <c r="B167" s="96">
        <f t="shared" si="5"/>
        <v>110</v>
      </c>
      <c r="C167" s="21" t="s">
        <v>195</v>
      </c>
      <c r="D167" s="88"/>
      <c r="E167" s="97"/>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row>
    <row r="168" spans="1:38" outlineLevel="1" x14ac:dyDescent="0.25">
      <c r="A168" s="18"/>
      <c r="B168" s="96">
        <f t="shared" si="5"/>
        <v>111</v>
      </c>
      <c r="C168" s="21" t="s">
        <v>196</v>
      </c>
      <c r="D168" s="88"/>
      <c r="E168" s="97"/>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row>
    <row r="169" spans="1:38" outlineLevel="1" x14ac:dyDescent="0.25">
      <c r="A169" s="18"/>
      <c r="B169" s="96">
        <f t="shared" si="5"/>
        <v>112</v>
      </c>
      <c r="C169" s="21" t="s">
        <v>197</v>
      </c>
      <c r="D169" s="88"/>
      <c r="E169" s="97"/>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row>
    <row r="170" spans="1:38" outlineLevel="1" x14ac:dyDescent="0.25">
      <c r="A170" s="18"/>
      <c r="B170" s="96">
        <f t="shared" si="5"/>
        <v>113</v>
      </c>
      <c r="C170" s="21" t="s">
        <v>198</v>
      </c>
      <c r="D170" s="88"/>
      <c r="E170" s="97"/>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row>
    <row r="171" spans="1:38" outlineLevel="1" x14ac:dyDescent="0.25">
      <c r="A171" s="18"/>
      <c r="B171" s="96">
        <f t="shared" si="5"/>
        <v>114</v>
      </c>
      <c r="C171" s="21" t="s">
        <v>199</v>
      </c>
      <c r="D171" s="88"/>
      <c r="E171" s="97"/>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row>
    <row r="172" spans="1:38" outlineLevel="1" x14ac:dyDescent="0.25">
      <c r="A172" s="18"/>
      <c r="B172" s="96">
        <f t="shared" si="5"/>
        <v>115</v>
      </c>
      <c r="C172" s="21" t="s">
        <v>200</v>
      </c>
      <c r="D172" s="88"/>
      <c r="E172" s="97"/>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row>
    <row r="173" spans="1:38" outlineLevel="1" x14ac:dyDescent="0.25">
      <c r="A173" s="18"/>
      <c r="B173" s="96">
        <f t="shared" si="5"/>
        <v>116</v>
      </c>
      <c r="C173" s="21" t="s">
        <v>201</v>
      </c>
      <c r="D173" s="88"/>
      <c r="E173" s="97"/>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row>
    <row r="174" spans="1:38" outlineLevel="1" x14ac:dyDescent="0.25">
      <c r="A174" s="18"/>
      <c r="B174" s="96">
        <f t="shared" si="5"/>
        <v>117</v>
      </c>
      <c r="C174" s="21" t="s">
        <v>202</v>
      </c>
      <c r="D174" s="88"/>
      <c r="E174" s="97"/>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row>
    <row r="175" spans="1:38" outlineLevel="1" x14ac:dyDescent="0.25">
      <c r="A175" s="18"/>
      <c r="B175" s="96">
        <f t="shared" si="5"/>
        <v>118</v>
      </c>
      <c r="C175" s="21" t="s">
        <v>203</v>
      </c>
      <c r="D175" s="88"/>
      <c r="E175" s="97"/>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row>
    <row r="176" spans="1:38" outlineLevel="1" x14ac:dyDescent="0.25">
      <c r="A176" s="18"/>
      <c r="B176" s="96">
        <f t="shared" si="5"/>
        <v>119</v>
      </c>
      <c r="C176" s="21" t="s">
        <v>204</v>
      </c>
      <c r="D176" s="88"/>
      <c r="E176" s="97"/>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row>
    <row r="177" spans="1:38" outlineLevel="1" x14ac:dyDescent="0.25">
      <c r="A177" s="18"/>
      <c r="B177" s="96">
        <f t="shared" si="5"/>
        <v>120</v>
      </c>
      <c r="C177" s="21" t="s">
        <v>205</v>
      </c>
      <c r="D177" s="88"/>
      <c r="E177" s="97"/>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row>
    <row r="178" spans="1:38" outlineLevel="1" x14ac:dyDescent="0.25">
      <c r="A178" s="18"/>
      <c r="B178" s="96">
        <f t="shared" si="5"/>
        <v>121</v>
      </c>
      <c r="C178" s="21" t="s">
        <v>206</v>
      </c>
      <c r="D178" s="88"/>
      <c r="E178" s="97"/>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row>
    <row r="179" spans="1:38" outlineLevel="1" x14ac:dyDescent="0.25">
      <c r="A179" s="18"/>
      <c r="B179" s="96">
        <f t="shared" si="5"/>
        <v>122</v>
      </c>
      <c r="C179" s="21" t="s">
        <v>207</v>
      </c>
      <c r="D179" s="88"/>
      <c r="E179" s="97"/>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row>
    <row r="180" spans="1:38" outlineLevel="1" x14ac:dyDescent="0.25">
      <c r="A180" s="18"/>
      <c r="B180" s="96">
        <f t="shared" si="5"/>
        <v>123</v>
      </c>
      <c r="C180" s="21" t="s">
        <v>208</v>
      </c>
      <c r="D180" s="88"/>
      <c r="E180" s="97"/>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row>
    <row r="181" spans="1:38" outlineLevel="1" x14ac:dyDescent="0.25">
      <c r="A181" s="18"/>
      <c r="B181" s="96">
        <f t="shared" si="5"/>
        <v>124</v>
      </c>
      <c r="C181" s="21" t="s">
        <v>209</v>
      </c>
      <c r="D181" s="88"/>
      <c r="E181" s="97"/>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row>
    <row r="182" spans="1:38" outlineLevel="1" x14ac:dyDescent="0.25">
      <c r="A182" s="18"/>
      <c r="B182" s="96">
        <f t="shared" si="5"/>
        <v>125</v>
      </c>
      <c r="C182" s="21" t="s">
        <v>210</v>
      </c>
      <c r="D182" s="88"/>
      <c r="E182" s="97"/>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row>
    <row r="183" spans="1:38" outlineLevel="1" x14ac:dyDescent="0.25">
      <c r="A183" s="18"/>
      <c r="B183" s="96">
        <f t="shared" si="5"/>
        <v>126</v>
      </c>
      <c r="C183" s="21" t="s">
        <v>211</v>
      </c>
      <c r="D183" s="88"/>
      <c r="E183" s="97"/>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row>
    <row r="184" spans="1:38" outlineLevel="1" x14ac:dyDescent="0.25">
      <c r="A184" s="18"/>
      <c r="B184" s="96">
        <f t="shared" si="5"/>
        <v>127</v>
      </c>
      <c r="C184" s="21" t="s">
        <v>212</v>
      </c>
      <c r="D184" s="88"/>
      <c r="E184" s="97"/>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row>
    <row r="185" spans="1:38" outlineLevel="1" x14ac:dyDescent="0.25">
      <c r="A185" s="18"/>
      <c r="B185" s="96">
        <f t="shared" si="5"/>
        <v>128</v>
      </c>
      <c r="C185" s="21" t="s">
        <v>213</v>
      </c>
      <c r="D185" s="88"/>
      <c r="E185" s="97"/>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row>
    <row r="186" spans="1:38" outlineLevel="1" x14ac:dyDescent="0.25">
      <c r="A186" s="18"/>
      <c r="B186" s="96">
        <f t="shared" si="5"/>
        <v>129</v>
      </c>
      <c r="C186" s="21" t="s">
        <v>214</v>
      </c>
      <c r="D186" s="88"/>
      <c r="E186" s="97"/>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row>
    <row r="187" spans="1:38" outlineLevel="1" x14ac:dyDescent="0.25">
      <c r="A187" s="18"/>
      <c r="B187" s="96">
        <f t="shared" ref="B187:B212" si="6">B186+1</f>
        <v>130</v>
      </c>
      <c r="C187" s="21" t="s">
        <v>215</v>
      </c>
      <c r="D187" s="88"/>
      <c r="E187" s="97"/>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row>
    <row r="188" spans="1:38" outlineLevel="1" x14ac:dyDescent="0.25">
      <c r="A188" s="18"/>
      <c r="B188" s="96">
        <f t="shared" si="6"/>
        <v>131</v>
      </c>
      <c r="C188" s="21" t="s">
        <v>216</v>
      </c>
      <c r="D188" s="88"/>
      <c r="E188" s="97"/>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row>
    <row r="189" spans="1:38" outlineLevel="1" x14ac:dyDescent="0.25">
      <c r="A189" s="18"/>
      <c r="B189" s="96">
        <f t="shared" si="6"/>
        <v>132</v>
      </c>
      <c r="C189" s="21" t="s">
        <v>217</v>
      </c>
      <c r="D189" s="88"/>
      <c r="E189" s="97"/>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row>
    <row r="190" spans="1:38" outlineLevel="1" x14ac:dyDescent="0.25">
      <c r="A190" s="18"/>
      <c r="B190" s="96">
        <f t="shared" si="6"/>
        <v>133</v>
      </c>
      <c r="C190" s="21" t="s">
        <v>218</v>
      </c>
      <c r="D190" s="88"/>
      <c r="E190" s="97"/>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row>
    <row r="191" spans="1:38" outlineLevel="1" x14ac:dyDescent="0.25">
      <c r="A191" s="18"/>
      <c r="B191" s="96">
        <f t="shared" si="6"/>
        <v>134</v>
      </c>
      <c r="C191" s="21" t="s">
        <v>219</v>
      </c>
      <c r="D191" s="88"/>
      <c r="E191" s="97"/>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row>
    <row r="192" spans="1:38" outlineLevel="1" x14ac:dyDescent="0.25">
      <c r="A192" s="18"/>
      <c r="B192" s="96">
        <f t="shared" si="6"/>
        <v>135</v>
      </c>
      <c r="C192" s="21"/>
      <c r="D192" s="88"/>
      <c r="E192" s="97"/>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row>
    <row r="193" spans="1:38" outlineLevel="1" x14ac:dyDescent="0.25">
      <c r="A193" s="18"/>
      <c r="B193" s="96">
        <f t="shared" si="6"/>
        <v>136</v>
      </c>
      <c r="C193" s="21"/>
      <c r="D193" s="88"/>
      <c r="E193" s="97"/>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row>
    <row r="194" spans="1:38" outlineLevel="1" x14ac:dyDescent="0.25">
      <c r="A194" s="18"/>
      <c r="B194" s="96">
        <f t="shared" si="6"/>
        <v>137</v>
      </c>
      <c r="C194" s="21"/>
      <c r="D194" s="88"/>
      <c r="E194" s="97"/>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row>
    <row r="195" spans="1:38" outlineLevel="1" x14ac:dyDescent="0.25">
      <c r="A195" s="18"/>
      <c r="B195" s="96">
        <f t="shared" si="6"/>
        <v>138</v>
      </c>
      <c r="C195" s="21"/>
      <c r="D195" s="88"/>
      <c r="E195" s="97"/>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row>
    <row r="196" spans="1:38" outlineLevel="1" x14ac:dyDescent="0.25">
      <c r="A196" s="18"/>
      <c r="B196" s="96">
        <f t="shared" si="6"/>
        <v>139</v>
      </c>
      <c r="C196" s="21"/>
      <c r="D196" s="88"/>
      <c r="E196" s="97"/>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row>
    <row r="197" spans="1:38" outlineLevel="1" x14ac:dyDescent="0.25">
      <c r="A197" s="18"/>
      <c r="B197" s="96">
        <f t="shared" si="6"/>
        <v>140</v>
      </c>
      <c r="C197" s="21"/>
      <c r="D197" s="88"/>
      <c r="E197" s="97"/>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row>
    <row r="198" spans="1:38" outlineLevel="1" x14ac:dyDescent="0.25">
      <c r="A198" s="18"/>
      <c r="B198" s="96">
        <f t="shared" si="6"/>
        <v>141</v>
      </c>
      <c r="C198" s="21"/>
      <c r="D198" s="88"/>
      <c r="E198" s="97"/>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row>
    <row r="199" spans="1:38" outlineLevel="1" x14ac:dyDescent="0.25">
      <c r="A199" s="18"/>
      <c r="B199" s="96">
        <f t="shared" si="6"/>
        <v>142</v>
      </c>
      <c r="C199" s="21"/>
      <c r="D199" s="88"/>
      <c r="E199" s="97"/>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row>
    <row r="200" spans="1:38" outlineLevel="1" x14ac:dyDescent="0.25">
      <c r="A200" s="18"/>
      <c r="B200" s="96">
        <f t="shared" si="6"/>
        <v>143</v>
      </c>
      <c r="C200" s="21"/>
      <c r="D200" s="88"/>
      <c r="E200" s="97"/>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row>
    <row r="201" spans="1:38" outlineLevel="1" x14ac:dyDescent="0.25">
      <c r="A201" s="18"/>
      <c r="B201" s="96">
        <f t="shared" si="6"/>
        <v>144</v>
      </c>
      <c r="C201" s="21"/>
      <c r="D201" s="88"/>
      <c r="E201" s="97"/>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row>
    <row r="202" spans="1:38" outlineLevel="1" x14ac:dyDescent="0.25">
      <c r="A202" s="18"/>
      <c r="B202" s="96">
        <f t="shared" si="6"/>
        <v>145</v>
      </c>
      <c r="C202" s="21"/>
      <c r="D202" s="88"/>
      <c r="E202" s="97"/>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row>
    <row r="203" spans="1:38" outlineLevel="1" x14ac:dyDescent="0.25">
      <c r="A203" s="18"/>
      <c r="B203" s="96">
        <f t="shared" si="6"/>
        <v>146</v>
      </c>
      <c r="C203" s="21"/>
      <c r="D203" s="88"/>
      <c r="E203" s="97"/>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row>
    <row r="204" spans="1:38" outlineLevel="1" x14ac:dyDescent="0.25">
      <c r="A204" s="18"/>
      <c r="B204" s="96">
        <f t="shared" si="6"/>
        <v>147</v>
      </c>
      <c r="C204" s="21"/>
      <c r="D204" s="88"/>
      <c r="E204" s="97"/>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row>
    <row r="205" spans="1:38" outlineLevel="1" x14ac:dyDescent="0.25">
      <c r="A205" s="18"/>
      <c r="B205" s="96">
        <f t="shared" si="6"/>
        <v>148</v>
      </c>
      <c r="C205" s="21"/>
      <c r="D205" s="88"/>
      <c r="E205" s="97"/>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row>
    <row r="206" spans="1:38" outlineLevel="1" x14ac:dyDescent="0.25">
      <c r="A206" s="18"/>
      <c r="B206" s="96">
        <f t="shared" si="6"/>
        <v>149</v>
      </c>
      <c r="C206" s="21"/>
      <c r="D206" s="88"/>
      <c r="E206" s="97"/>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row>
    <row r="207" spans="1:38" outlineLevel="1" x14ac:dyDescent="0.25">
      <c r="A207" s="18"/>
      <c r="B207" s="96">
        <f t="shared" si="6"/>
        <v>150</v>
      </c>
      <c r="C207" s="21"/>
      <c r="D207" s="88"/>
      <c r="E207" s="97"/>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row>
    <row r="208" spans="1:38" outlineLevel="1" x14ac:dyDescent="0.25">
      <c r="A208" s="18"/>
      <c r="B208" s="96">
        <f t="shared" si="6"/>
        <v>151</v>
      </c>
      <c r="C208" s="21"/>
      <c r="D208" s="88"/>
      <c r="E208" s="97"/>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row>
    <row r="209" spans="1:38" outlineLevel="1" x14ac:dyDescent="0.25">
      <c r="A209" s="18"/>
      <c r="B209" s="96">
        <f t="shared" si="6"/>
        <v>152</v>
      </c>
      <c r="C209" s="21"/>
      <c r="D209" s="88"/>
      <c r="E209" s="97"/>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row>
    <row r="210" spans="1:38" outlineLevel="1" x14ac:dyDescent="0.25">
      <c r="A210" s="18"/>
      <c r="B210" s="96">
        <f t="shared" si="6"/>
        <v>153</v>
      </c>
      <c r="C210" s="21"/>
      <c r="D210" s="88"/>
      <c r="E210" s="97"/>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row>
    <row r="211" spans="1:38" outlineLevel="1" x14ac:dyDescent="0.25">
      <c r="A211" s="18"/>
      <c r="B211" s="96">
        <f t="shared" si="6"/>
        <v>154</v>
      </c>
      <c r="C211" s="21"/>
      <c r="D211" s="88"/>
      <c r="E211" s="97"/>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row>
    <row r="212" spans="1:38" x14ac:dyDescent="0.25">
      <c r="A212" s="18"/>
      <c r="B212" s="100">
        <f t="shared" si="6"/>
        <v>155</v>
      </c>
      <c r="C212" s="128"/>
      <c r="D212" s="86"/>
      <c r="E212" s="101"/>
      <c r="F212" s="18" t="s">
        <v>220</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row>
    <row r="213" spans="1:3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row>
    <row r="214" spans="1:3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row>
    <row r="215" spans="1:3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row>
    <row r="216" spans="1:3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row>
    <row r="217" spans="1:3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row>
    <row r="218" spans="1:38" x14ac:dyDescent="0.25">
      <c r="A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row>
  </sheetData>
  <dataValidations disablePrompts="1" count="1">
    <dataValidation type="list" allowBlank="1" showInputMessage="1" showErrorMessage="1" sqref="E6">
      <formula1>$O$50:$AT$50</formula1>
    </dataValidation>
  </dataValidations>
  <hyperlinks>
    <hyperlink ref="D26" r:id="rId1"/>
    <hyperlink ref="D32"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7"/>
  <sheetViews>
    <sheetView topLeftCell="A46" workbookViewId="0">
      <selection activeCell="R5" sqref="R5"/>
    </sheetView>
  </sheetViews>
  <sheetFormatPr defaultColWidth="9.09765625" defaultRowHeight="11.5" x14ac:dyDescent="0.25"/>
  <cols>
    <col min="1" max="1" width="2.69921875" style="18" customWidth="1"/>
    <col min="2" max="2" width="3.69921875" style="67" customWidth="1"/>
    <col min="3" max="3" width="6.59765625" style="67" customWidth="1"/>
    <col min="4" max="5" width="9.09765625" style="67"/>
    <col min="6" max="6" width="10.3984375" style="67" customWidth="1"/>
    <col min="7" max="10" width="9.09765625" style="67"/>
    <col min="11" max="11" width="9.19921875" style="67" bestFit="1" customWidth="1"/>
    <col min="12" max="12" width="9.09765625" style="67"/>
    <col min="13" max="13" width="4.19921875" style="67" customWidth="1"/>
    <col min="14" max="14" width="5" style="67" customWidth="1"/>
    <col min="15" max="16384" width="9.09765625" style="18"/>
  </cols>
  <sheetData>
    <row r="1" spans="2:14" ht="12" thickBot="1" x14ac:dyDescent="0.3"/>
    <row r="2" spans="2:14" ht="39" customHeight="1" x14ac:dyDescent="0.25">
      <c r="B2" s="217"/>
      <c r="C2" s="309"/>
      <c r="D2" s="309"/>
      <c r="E2" s="309"/>
      <c r="F2" s="309"/>
      <c r="G2" s="309"/>
      <c r="H2" s="309"/>
      <c r="I2" s="309"/>
      <c r="J2" s="309"/>
      <c r="K2" s="309"/>
      <c r="L2" s="309"/>
      <c r="M2" s="309"/>
      <c r="N2" s="218"/>
    </row>
    <row r="3" spans="2:14" ht="19.5" customHeight="1" x14ac:dyDescent="0.25">
      <c r="B3" s="219"/>
      <c r="C3" s="173"/>
      <c r="D3" s="173"/>
      <c r="E3" s="173"/>
      <c r="F3" s="173"/>
      <c r="G3" s="173"/>
      <c r="H3" s="173"/>
      <c r="I3" s="173"/>
      <c r="J3" s="173"/>
      <c r="K3" s="173"/>
      <c r="L3" s="173"/>
      <c r="M3" s="173"/>
      <c r="N3" s="220"/>
    </row>
    <row r="4" spans="2:14" ht="15.5" x14ac:dyDescent="0.35">
      <c r="B4" s="219"/>
      <c r="C4" s="306" t="s">
        <v>221</v>
      </c>
      <c r="D4" s="306"/>
      <c r="E4" s="306"/>
      <c r="F4" s="306"/>
      <c r="G4" s="306"/>
      <c r="H4" s="306"/>
      <c r="I4" s="306"/>
      <c r="J4" s="306"/>
      <c r="K4" s="306"/>
      <c r="L4" s="306"/>
      <c r="M4" s="306"/>
      <c r="N4" s="220"/>
    </row>
    <row r="5" spans="2:14" ht="45" customHeight="1" x14ac:dyDescent="0.25">
      <c r="B5" s="219"/>
      <c r="C5" s="305" t="s">
        <v>222</v>
      </c>
      <c r="D5" s="310"/>
      <c r="E5" s="310"/>
      <c r="F5" s="310"/>
      <c r="G5" s="310"/>
      <c r="H5" s="310"/>
      <c r="I5" s="310"/>
      <c r="J5" s="310"/>
      <c r="K5" s="310"/>
      <c r="L5" s="310"/>
      <c r="M5" s="310"/>
      <c r="N5" s="221"/>
    </row>
    <row r="6" spans="2:14" ht="13.5" customHeight="1" x14ac:dyDescent="0.25">
      <c r="B6" s="219"/>
      <c r="C6" s="311"/>
      <c r="D6" s="311"/>
      <c r="E6" s="311"/>
      <c r="F6" s="311"/>
      <c r="G6" s="311"/>
      <c r="H6" s="311"/>
      <c r="I6" s="311"/>
      <c r="J6" s="311"/>
      <c r="K6" s="311"/>
      <c r="L6" s="311"/>
      <c r="M6" s="311"/>
      <c r="N6" s="221"/>
    </row>
    <row r="7" spans="2:14" x14ac:dyDescent="0.25">
      <c r="B7" s="219"/>
      <c r="C7" s="311" t="s">
        <v>359</v>
      </c>
      <c r="D7" s="311"/>
      <c r="E7" s="311"/>
      <c r="F7" s="311"/>
      <c r="G7" s="311"/>
      <c r="H7" s="311"/>
      <c r="I7" s="311"/>
      <c r="J7" s="311"/>
      <c r="K7" s="311"/>
      <c r="L7" s="311"/>
      <c r="M7" s="311"/>
      <c r="N7" s="221"/>
    </row>
    <row r="8" spans="2:14" ht="17.25" customHeight="1" x14ac:dyDescent="0.25">
      <c r="B8" s="219"/>
      <c r="C8" s="173"/>
      <c r="D8" s="173"/>
      <c r="E8" s="173"/>
      <c r="F8" s="173"/>
      <c r="G8" s="173"/>
      <c r="H8" s="173"/>
      <c r="I8" s="173"/>
      <c r="J8" s="173"/>
      <c r="K8" s="173"/>
      <c r="L8" s="173"/>
      <c r="M8" s="173"/>
      <c r="N8" s="221"/>
    </row>
    <row r="9" spans="2:14" ht="9.75" customHeight="1" x14ac:dyDescent="0.25">
      <c r="B9" s="219"/>
      <c r="C9" s="173"/>
      <c r="D9" s="173"/>
      <c r="E9" s="173"/>
      <c r="F9" s="173"/>
      <c r="G9" s="173"/>
      <c r="H9" s="173"/>
      <c r="I9" s="173"/>
      <c r="J9" s="173"/>
      <c r="K9" s="173"/>
      <c r="L9" s="173"/>
      <c r="M9" s="173"/>
      <c r="N9" s="221"/>
    </row>
    <row r="10" spans="2:14" ht="25.5" customHeight="1" x14ac:dyDescent="0.25">
      <c r="B10" s="219"/>
      <c r="C10" s="307" t="str">
        <f>"MINIMUM RATES APPLICATION FORM                         PART A "&amp;'WK0 - Input data'!$E$6</f>
        <v xml:space="preserve">MINIMUM RATES APPLICATION FORM                         PART A </v>
      </c>
      <c r="D10" s="308"/>
      <c r="E10" s="308"/>
      <c r="F10" s="308"/>
      <c r="G10" s="308"/>
      <c r="H10" s="308"/>
      <c r="I10" s="308"/>
      <c r="J10" s="308"/>
      <c r="K10" s="308"/>
      <c r="L10" s="308"/>
      <c r="M10" s="308"/>
      <c r="N10" s="221"/>
    </row>
    <row r="11" spans="2:14" ht="18" customHeight="1" x14ac:dyDescent="0.25">
      <c r="B11" s="219"/>
      <c r="C11" s="200"/>
      <c r="D11" s="200"/>
      <c r="E11" s="200"/>
      <c r="F11" s="200"/>
      <c r="G11" s="200"/>
      <c r="H11" s="200"/>
      <c r="I11" s="200"/>
      <c r="J11" s="200"/>
      <c r="K11" s="200"/>
      <c r="L11" s="200"/>
      <c r="M11" s="200"/>
      <c r="N11" s="221"/>
    </row>
    <row r="12" spans="2:14" ht="35.25" customHeight="1" x14ac:dyDescent="0.25">
      <c r="B12" s="219"/>
      <c r="C12" s="201"/>
      <c r="D12" s="172"/>
      <c r="E12" s="296" t="s">
        <v>223</v>
      </c>
      <c r="F12" s="297"/>
      <c r="G12" s="297"/>
      <c r="H12" s="297"/>
      <c r="I12" s="297"/>
      <c r="J12" s="298"/>
      <c r="K12" s="202"/>
      <c r="L12" s="202"/>
      <c r="M12" s="172"/>
      <c r="N12" s="222"/>
    </row>
    <row r="13" spans="2:14" ht="42" customHeight="1" x14ac:dyDescent="0.25">
      <c r="B13" s="219"/>
      <c r="C13" s="201"/>
      <c r="D13" s="172"/>
      <c r="E13" s="299" t="s">
        <v>224</v>
      </c>
      <c r="F13" s="300"/>
      <c r="G13" s="300"/>
      <c r="H13" s="300"/>
      <c r="I13" s="300"/>
      <c r="J13" s="301"/>
      <c r="K13" s="202"/>
      <c r="L13" s="202"/>
      <c r="M13" s="172"/>
      <c r="N13" s="222"/>
    </row>
    <row r="14" spans="2:14" ht="9" customHeight="1" x14ac:dyDescent="0.25">
      <c r="B14" s="219"/>
      <c r="C14" s="172"/>
      <c r="D14" s="172"/>
      <c r="E14" s="172"/>
      <c r="F14" s="172"/>
      <c r="G14" s="172"/>
      <c r="H14" s="172"/>
      <c r="I14" s="172"/>
      <c r="J14" s="172"/>
      <c r="K14" s="172"/>
      <c r="L14" s="172"/>
      <c r="M14" s="172"/>
      <c r="N14" s="222"/>
    </row>
    <row r="15" spans="2:14" ht="21" customHeight="1" x14ac:dyDescent="0.25">
      <c r="B15" s="219"/>
      <c r="C15" s="172"/>
      <c r="D15" s="302" t="s">
        <v>225</v>
      </c>
      <c r="E15" s="303"/>
      <c r="F15" s="303"/>
      <c r="G15" s="303"/>
      <c r="H15" s="303"/>
      <c r="I15" s="303"/>
      <c r="J15" s="303"/>
      <c r="K15" s="303"/>
      <c r="L15" s="172"/>
      <c r="M15" s="172"/>
      <c r="N15" s="222"/>
    </row>
    <row r="16" spans="2:14" ht="39" customHeight="1" x14ac:dyDescent="0.25">
      <c r="B16" s="219"/>
      <c r="C16" s="172"/>
      <c r="D16" s="304" t="s">
        <v>360</v>
      </c>
      <c r="E16" s="305"/>
      <c r="F16" s="305"/>
      <c r="G16" s="305"/>
      <c r="H16" s="305"/>
      <c r="I16" s="305"/>
      <c r="J16" s="305"/>
      <c r="K16" s="305"/>
      <c r="L16" s="172"/>
      <c r="M16" s="172"/>
      <c r="N16" s="222"/>
    </row>
    <row r="17" spans="2:14" ht="12" customHeight="1" x14ac:dyDescent="0.25">
      <c r="B17" s="219"/>
      <c r="C17" s="172"/>
      <c r="D17" s="172"/>
      <c r="E17" s="172"/>
      <c r="F17" s="172"/>
      <c r="G17" s="172"/>
      <c r="H17" s="172"/>
      <c r="I17" s="172"/>
      <c r="J17" s="172"/>
      <c r="K17" s="172"/>
      <c r="L17" s="172"/>
      <c r="M17" s="172"/>
      <c r="N17" s="222"/>
    </row>
    <row r="18" spans="2:14" x14ac:dyDescent="0.25">
      <c r="B18" s="219"/>
      <c r="C18" s="172"/>
      <c r="D18" s="187" t="s">
        <v>226</v>
      </c>
      <c r="E18" s="172" t="s">
        <v>227</v>
      </c>
      <c r="F18" s="172"/>
      <c r="G18" s="172"/>
      <c r="H18" s="172"/>
      <c r="I18" s="172"/>
      <c r="J18" s="172"/>
      <c r="K18" s="172"/>
      <c r="L18" s="172"/>
      <c r="M18" s="172"/>
      <c r="N18" s="222"/>
    </row>
    <row r="19" spans="2:14" x14ac:dyDescent="0.25">
      <c r="B19" s="219"/>
      <c r="C19" s="172"/>
      <c r="D19" s="172" t="str">
        <f>"         Minimum rate increase above statutory limit - Application - Part B for "&amp;'WK0 - Input data'!$E$6</f>
        <v xml:space="preserve">         Minimum rate increase above statutory limit - Application - Part B for </v>
      </c>
      <c r="E19" s="172"/>
      <c r="F19" s="172"/>
      <c r="G19" s="172"/>
      <c r="H19" s="172"/>
      <c r="I19" s="172"/>
      <c r="J19" s="172"/>
      <c r="K19" s="172"/>
      <c r="L19" s="172"/>
      <c r="M19" s="172"/>
      <c r="N19" s="222"/>
    </row>
    <row r="20" spans="2:14" x14ac:dyDescent="0.25">
      <c r="B20" s="219"/>
      <c r="C20" s="172"/>
      <c r="D20" s="172"/>
      <c r="E20" s="172"/>
      <c r="F20" s="172"/>
      <c r="G20" s="172"/>
      <c r="H20" s="172"/>
      <c r="I20" s="172"/>
      <c r="J20" s="172"/>
      <c r="K20" s="172"/>
      <c r="L20" s="172"/>
      <c r="M20" s="172"/>
      <c r="N20" s="222"/>
    </row>
    <row r="21" spans="2:14" ht="23.25" customHeight="1" x14ac:dyDescent="0.35">
      <c r="B21" s="219"/>
      <c r="C21" s="306" t="s">
        <v>228</v>
      </c>
      <c r="D21" s="306"/>
      <c r="E21" s="306"/>
      <c r="F21" s="306"/>
      <c r="G21" s="306"/>
      <c r="H21" s="306"/>
      <c r="I21" s="306"/>
      <c r="J21" s="306"/>
      <c r="K21" s="306"/>
      <c r="L21" s="306"/>
      <c r="M21" s="306"/>
      <c r="N21" s="222"/>
    </row>
    <row r="22" spans="2:14" ht="7.5" customHeight="1" x14ac:dyDescent="0.25">
      <c r="B22" s="219"/>
      <c r="C22" s="172"/>
      <c r="D22" s="172"/>
      <c r="E22" s="172"/>
      <c r="F22" s="172"/>
      <c r="G22" s="172"/>
      <c r="H22" s="172"/>
      <c r="I22" s="172"/>
      <c r="J22" s="172"/>
      <c r="K22" s="172"/>
      <c r="L22" s="172"/>
      <c r="M22" s="172"/>
      <c r="N22" s="222"/>
    </row>
    <row r="23" spans="2:14" x14ac:dyDescent="0.25">
      <c r="B23" s="219"/>
      <c r="C23" s="187" t="s">
        <v>229</v>
      </c>
      <c r="D23" s="203"/>
      <c r="E23" s="204"/>
      <c r="F23" s="204"/>
      <c r="G23" s="204"/>
      <c r="H23" s="204"/>
      <c r="I23" s="204"/>
      <c r="J23" s="204"/>
      <c r="K23" s="204"/>
      <c r="L23" s="172"/>
      <c r="M23" s="172"/>
      <c r="N23" s="222"/>
    </row>
    <row r="24" spans="2:14" ht="12.75" customHeight="1" x14ac:dyDescent="0.25">
      <c r="B24" s="219"/>
      <c r="C24" s="172"/>
      <c r="D24" s="172"/>
      <c r="E24" s="204"/>
      <c r="F24" s="204"/>
      <c r="G24" s="204"/>
      <c r="H24" s="204"/>
      <c r="I24" s="204"/>
      <c r="J24" s="204"/>
      <c r="K24" s="204"/>
      <c r="L24" s="172"/>
      <c r="M24" s="172"/>
      <c r="N24" s="222"/>
    </row>
    <row r="25" spans="2:14" x14ac:dyDescent="0.25">
      <c r="B25" s="219"/>
      <c r="C25" s="205" t="s">
        <v>230</v>
      </c>
      <c r="D25" s="172" t="s">
        <v>231</v>
      </c>
      <c r="E25" s="204"/>
      <c r="F25" s="204"/>
      <c r="G25" s="204"/>
      <c r="H25" s="204"/>
      <c r="I25" s="204"/>
      <c r="J25" s="204"/>
      <c r="K25" s="204"/>
      <c r="L25" s="172"/>
      <c r="M25" s="172"/>
      <c r="N25" s="222"/>
    </row>
    <row r="26" spans="2:14" ht="6.75" customHeight="1" x14ac:dyDescent="0.25">
      <c r="B26" s="219"/>
      <c r="C26" s="172"/>
      <c r="D26" s="172"/>
      <c r="E26" s="204"/>
      <c r="F26" s="204"/>
      <c r="G26" s="204"/>
      <c r="H26" s="204"/>
      <c r="I26" s="204"/>
      <c r="J26" s="204"/>
      <c r="K26" s="204"/>
      <c r="L26" s="172"/>
      <c r="M26" s="172"/>
      <c r="N26" s="222"/>
    </row>
    <row r="27" spans="2:14" x14ac:dyDescent="0.25">
      <c r="B27" s="219"/>
      <c r="C27" s="205" t="s">
        <v>230</v>
      </c>
      <c r="D27" s="172" t="s">
        <v>232</v>
      </c>
      <c r="E27" s="204"/>
      <c r="F27" s="204"/>
      <c r="G27" s="204"/>
      <c r="H27" s="204"/>
      <c r="I27" s="204"/>
      <c r="J27" s="204"/>
      <c r="K27" s="204"/>
      <c r="L27" s="172"/>
      <c r="M27" s="172"/>
      <c r="N27" s="222"/>
    </row>
    <row r="28" spans="2:14" ht="15" customHeight="1" x14ac:dyDescent="0.25">
      <c r="B28" s="223"/>
      <c r="C28" s="172"/>
      <c r="D28" s="172"/>
      <c r="E28" s="172"/>
      <c r="F28" s="172"/>
      <c r="G28" s="172"/>
      <c r="H28" s="172"/>
      <c r="I28" s="172"/>
      <c r="J28" s="172"/>
      <c r="K28" s="172"/>
      <c r="L28" s="172"/>
      <c r="M28" s="172"/>
      <c r="N28" s="222"/>
    </row>
    <row r="29" spans="2:14" ht="15" customHeight="1" x14ac:dyDescent="0.25">
      <c r="B29" s="223"/>
      <c r="C29" s="187" t="s">
        <v>233</v>
      </c>
      <c r="D29" s="172"/>
      <c r="E29" s="172"/>
      <c r="F29" s="172"/>
      <c r="G29" s="172"/>
      <c r="H29" s="172"/>
      <c r="I29" s="172"/>
      <c r="J29" s="172"/>
      <c r="K29" s="172"/>
      <c r="L29" s="172"/>
      <c r="M29" s="172"/>
      <c r="N29" s="222"/>
    </row>
    <row r="30" spans="2:14" ht="6" customHeight="1" x14ac:dyDescent="0.25">
      <c r="B30" s="223"/>
      <c r="C30" s="172"/>
      <c r="D30" s="172"/>
      <c r="E30" s="172"/>
      <c r="F30" s="172"/>
      <c r="G30" s="172"/>
      <c r="H30" s="172"/>
      <c r="I30" s="172"/>
      <c r="J30" s="172"/>
      <c r="K30" s="172"/>
      <c r="L30" s="172"/>
      <c r="M30" s="172"/>
      <c r="N30" s="222"/>
    </row>
    <row r="31" spans="2:14" ht="15" customHeight="1" x14ac:dyDescent="0.25">
      <c r="B31" s="223"/>
      <c r="C31" s="172" t="s">
        <v>361</v>
      </c>
      <c r="D31" s="172"/>
      <c r="E31" s="172"/>
      <c r="F31" s="172"/>
      <c r="G31" s="172"/>
      <c r="H31" s="172"/>
      <c r="I31" s="172"/>
      <c r="J31" s="172"/>
      <c r="K31" s="172"/>
      <c r="L31" s="172"/>
      <c r="M31" s="172"/>
      <c r="N31" s="222"/>
    </row>
    <row r="32" spans="2:14" ht="15" customHeight="1" x14ac:dyDescent="0.25">
      <c r="B32" s="223"/>
      <c r="C32" s="172" t="s">
        <v>234</v>
      </c>
      <c r="D32" s="172"/>
      <c r="E32" s="172"/>
      <c r="F32" s="172"/>
      <c r="G32" s="172"/>
      <c r="H32" s="172"/>
      <c r="I32" s="172"/>
      <c r="J32" s="172"/>
      <c r="K32" s="172"/>
      <c r="L32" s="172"/>
      <c r="M32" s="172"/>
      <c r="N32" s="222"/>
    </row>
    <row r="33" spans="2:14" ht="15" customHeight="1" x14ac:dyDescent="0.25">
      <c r="B33" s="223"/>
      <c r="C33" s="172"/>
      <c r="D33" s="172"/>
      <c r="E33" s="172"/>
      <c r="F33" s="172"/>
      <c r="G33" s="172"/>
      <c r="H33" s="172"/>
      <c r="I33" s="172"/>
      <c r="J33" s="172"/>
      <c r="K33" s="172"/>
      <c r="L33" s="172"/>
      <c r="M33" s="172"/>
      <c r="N33" s="222"/>
    </row>
    <row r="34" spans="2:14" ht="12" customHeight="1" x14ac:dyDescent="0.25">
      <c r="B34" s="223"/>
      <c r="C34" s="207" t="s">
        <v>235</v>
      </c>
      <c r="D34" s="172"/>
      <c r="E34" s="172"/>
      <c r="F34" s="172"/>
      <c r="G34" s="172"/>
      <c r="H34" s="172"/>
      <c r="I34" s="172"/>
      <c r="J34" s="172"/>
      <c r="K34" s="172"/>
      <c r="L34" s="172"/>
      <c r="M34" s="172"/>
      <c r="N34" s="222"/>
    </row>
    <row r="35" spans="2:14" ht="19.5" customHeight="1" x14ac:dyDescent="0.25">
      <c r="B35" s="223"/>
      <c r="C35" s="205" t="s">
        <v>230</v>
      </c>
      <c r="D35" s="172" t="s">
        <v>236</v>
      </c>
      <c r="E35" s="172"/>
      <c r="F35" s="172"/>
      <c r="G35" s="172"/>
      <c r="H35" s="172"/>
      <c r="I35" s="172"/>
      <c r="J35" s="172"/>
      <c r="K35" s="172"/>
      <c r="L35" s="172"/>
      <c r="M35" s="172"/>
      <c r="N35" s="222"/>
    </row>
    <row r="36" spans="2:14" ht="6.75" customHeight="1" x14ac:dyDescent="0.25">
      <c r="B36" s="223"/>
      <c r="C36" s="205"/>
      <c r="D36" s="172"/>
      <c r="E36" s="172"/>
      <c r="F36" s="172"/>
      <c r="G36" s="172"/>
      <c r="H36" s="172"/>
      <c r="I36" s="172"/>
      <c r="J36" s="172"/>
      <c r="K36" s="172"/>
      <c r="L36" s="172"/>
      <c r="M36" s="172"/>
      <c r="N36" s="222"/>
    </row>
    <row r="37" spans="2:14" ht="15" customHeight="1" x14ac:dyDescent="0.25">
      <c r="B37" s="223"/>
      <c r="C37" s="205" t="s">
        <v>230</v>
      </c>
      <c r="D37" s="172" t="str">
        <f>"Enter minimum amount levied in "&amp;'WK0 - Input data'!$G$55&amp;" and proposed "&amp;'WK0 - Input data'!$H$55&amp;" minimum amount"</f>
        <v>Enter minimum amount levied in  and proposed  minimum amount</v>
      </c>
      <c r="E37" s="172"/>
      <c r="F37" s="172"/>
      <c r="G37" s="172"/>
      <c r="H37" s="172"/>
      <c r="I37" s="172"/>
      <c r="J37" s="172"/>
      <c r="K37" s="172"/>
      <c r="L37" s="172"/>
      <c r="M37" s="172"/>
      <c r="N37" s="222"/>
    </row>
    <row r="38" spans="2:14" ht="15" customHeight="1" x14ac:dyDescent="0.25">
      <c r="B38" s="223"/>
      <c r="C38" s="172"/>
      <c r="D38" s="172" t="str">
        <f>"for each category and sub-category. If a minimum was not levied in "&amp;'WK0 - Input data'!$G$55&amp;", enter zero."</f>
        <v>for each category and sub-category. If a minimum was not levied in , enter zero.</v>
      </c>
      <c r="E38" s="172"/>
      <c r="F38" s="172"/>
      <c r="G38" s="172"/>
      <c r="H38" s="172"/>
      <c r="I38" s="172"/>
      <c r="J38" s="172"/>
      <c r="K38" s="172"/>
      <c r="L38" s="172"/>
      <c r="M38" s="172"/>
      <c r="N38" s="222"/>
    </row>
    <row r="39" spans="2:14" ht="15" customHeight="1" x14ac:dyDescent="0.25">
      <c r="B39" s="223"/>
      <c r="C39" s="205"/>
      <c r="D39" s="172"/>
      <c r="E39" s="172"/>
      <c r="F39" s="172"/>
      <c r="G39" s="172"/>
      <c r="H39" s="172"/>
      <c r="I39" s="172"/>
      <c r="J39" s="172"/>
      <c r="K39" s="172"/>
      <c r="L39" s="172"/>
      <c r="M39" s="172"/>
      <c r="N39" s="222"/>
    </row>
    <row r="40" spans="2:14" ht="4.5" customHeight="1" x14ac:dyDescent="0.25">
      <c r="B40" s="223"/>
      <c r="C40" s="172"/>
      <c r="D40" s="172"/>
      <c r="E40" s="172"/>
      <c r="F40" s="172"/>
      <c r="G40" s="172"/>
      <c r="H40" s="172"/>
      <c r="I40" s="172"/>
      <c r="J40" s="172"/>
      <c r="K40" s="172"/>
      <c r="L40" s="172"/>
      <c r="M40" s="172"/>
      <c r="N40" s="222"/>
    </row>
    <row r="41" spans="2:14" s="130" customFormat="1" ht="12.5" x14ac:dyDescent="0.25">
      <c r="B41" s="223"/>
      <c r="C41" s="172"/>
      <c r="D41" s="172" t="s">
        <v>237</v>
      </c>
      <c r="E41" s="172"/>
      <c r="F41" s="172"/>
      <c r="G41" s="172"/>
      <c r="H41" s="172"/>
      <c r="I41" s="172"/>
      <c r="J41" s="172"/>
      <c r="K41" s="172"/>
      <c r="L41" s="172"/>
      <c r="M41" s="172"/>
      <c r="N41" s="222"/>
    </row>
    <row r="42" spans="2:14" ht="6.75" customHeight="1" x14ac:dyDescent="0.25">
      <c r="B42" s="223"/>
      <c r="C42" s="172"/>
      <c r="D42" s="172"/>
      <c r="E42" s="172"/>
      <c r="F42" s="172"/>
      <c r="G42" s="172"/>
      <c r="H42" s="172"/>
      <c r="I42" s="172"/>
      <c r="J42" s="172"/>
      <c r="K42" s="172"/>
      <c r="L42" s="172"/>
      <c r="M42" s="172"/>
      <c r="N42" s="222"/>
    </row>
    <row r="43" spans="2:14" ht="15" customHeight="1" x14ac:dyDescent="0.25">
      <c r="B43" s="223"/>
      <c r="C43" s="205" t="s">
        <v>230</v>
      </c>
      <c r="D43" s="172" t="str">
        <f>"Enter the total number of assessments within each category or sub-category in "&amp;'WK0 - Input data'!$G$55</f>
        <v xml:space="preserve">Enter the total number of assessments within each category or sub-category in </v>
      </c>
      <c r="E43" s="172"/>
      <c r="F43" s="172"/>
      <c r="G43" s="172"/>
      <c r="H43" s="172"/>
      <c r="I43" s="172"/>
      <c r="J43" s="172"/>
      <c r="K43" s="172"/>
      <c r="L43" s="172"/>
      <c r="M43" s="172"/>
      <c r="N43" s="222"/>
    </row>
    <row r="44" spans="2:14" ht="15" customHeight="1" x14ac:dyDescent="0.25">
      <c r="B44" s="223"/>
      <c r="C44" s="172"/>
      <c r="D44" s="172" t="str">
        <f>"and "&amp;'WK0 - Input data'!$H$55&amp;", and the number of assessments that will be on the proposed"</f>
        <v>and , and the number of assessments that will be on the proposed</v>
      </c>
      <c r="E44" s="172"/>
      <c r="F44" s="172"/>
      <c r="G44" s="172"/>
      <c r="H44" s="172"/>
      <c r="I44" s="172"/>
      <c r="J44" s="172"/>
      <c r="K44" s="172"/>
      <c r="L44" s="172"/>
      <c r="M44" s="172"/>
      <c r="N44" s="222"/>
    </row>
    <row r="45" spans="2:14" ht="15" customHeight="1" x14ac:dyDescent="0.25">
      <c r="B45" s="223"/>
      <c r="C45" s="205"/>
      <c r="D45" s="172" t="s">
        <v>238</v>
      </c>
      <c r="E45" s="172"/>
      <c r="F45" s="172"/>
      <c r="G45" s="172"/>
      <c r="H45" s="172"/>
      <c r="I45" s="172"/>
      <c r="J45" s="172"/>
      <c r="K45" s="172"/>
      <c r="L45" s="172"/>
      <c r="M45" s="172"/>
      <c r="N45" s="222"/>
    </row>
    <row r="46" spans="2:14" ht="4.5" customHeight="1" x14ac:dyDescent="0.25">
      <c r="B46" s="223"/>
      <c r="C46" s="172"/>
      <c r="D46" s="172"/>
      <c r="E46" s="172"/>
      <c r="F46" s="172"/>
      <c r="G46" s="172"/>
      <c r="H46" s="172"/>
      <c r="I46" s="172"/>
      <c r="J46" s="172"/>
      <c r="K46" s="172"/>
      <c r="L46" s="172"/>
      <c r="M46" s="172"/>
      <c r="N46" s="222"/>
    </row>
    <row r="47" spans="2:14" ht="12.75" customHeight="1" x14ac:dyDescent="0.25">
      <c r="B47" s="223"/>
      <c r="C47" s="172"/>
      <c r="D47" s="172" t="s">
        <v>239</v>
      </c>
      <c r="E47" s="172"/>
      <c r="F47" s="172"/>
      <c r="G47" s="172"/>
      <c r="H47" s="172"/>
      <c r="I47" s="172"/>
      <c r="J47" s="172"/>
      <c r="K47" s="172"/>
      <c r="L47" s="172"/>
      <c r="M47" s="172"/>
      <c r="N47" s="222"/>
    </row>
    <row r="48" spans="2:14" ht="15" customHeight="1" x14ac:dyDescent="0.25">
      <c r="B48" s="223"/>
      <c r="C48" s="172"/>
      <c r="D48" s="172"/>
      <c r="E48" s="172"/>
      <c r="F48" s="172"/>
      <c r="G48" s="172"/>
      <c r="H48" s="172"/>
      <c r="I48" s="172"/>
      <c r="J48" s="172"/>
      <c r="K48" s="172"/>
      <c r="L48" s="172"/>
      <c r="M48" s="172"/>
      <c r="N48" s="222"/>
    </row>
    <row r="49" spans="2:14" ht="12.75" customHeight="1" x14ac:dyDescent="0.25">
      <c r="B49" s="223"/>
      <c r="C49" s="207" t="s">
        <v>240</v>
      </c>
      <c r="D49" s="172"/>
      <c r="E49" s="172"/>
      <c r="F49" s="172"/>
      <c r="G49" s="172"/>
      <c r="H49" s="172"/>
      <c r="I49" s="172"/>
      <c r="J49" s="172"/>
      <c r="K49" s="172"/>
      <c r="L49" s="172"/>
      <c r="M49" s="172"/>
      <c r="N49" s="222"/>
    </row>
    <row r="50" spans="2:14" ht="15" customHeight="1" x14ac:dyDescent="0.25">
      <c r="B50" s="223"/>
      <c r="C50" s="205" t="s">
        <v>230</v>
      </c>
      <c r="D50" s="172" t="s">
        <v>241</v>
      </c>
      <c r="E50" s="172"/>
      <c r="F50" s="172"/>
      <c r="G50" s="172"/>
      <c r="H50" s="172"/>
      <c r="I50" s="172"/>
      <c r="J50" s="172"/>
      <c r="K50" s="172"/>
      <c r="L50" s="172"/>
      <c r="M50" s="172"/>
      <c r="N50" s="222"/>
    </row>
    <row r="51" spans="2:14" ht="6.75" customHeight="1" x14ac:dyDescent="0.25">
      <c r="B51" s="223"/>
      <c r="C51" s="205"/>
      <c r="D51" s="172"/>
      <c r="E51" s="172"/>
      <c r="F51" s="172"/>
      <c r="G51" s="172"/>
      <c r="H51" s="172"/>
      <c r="I51" s="172"/>
      <c r="J51" s="172"/>
      <c r="K51" s="172"/>
      <c r="L51" s="172"/>
      <c r="M51" s="172"/>
      <c r="N51" s="222"/>
    </row>
    <row r="52" spans="2:14" ht="15" customHeight="1" x14ac:dyDescent="0.25">
      <c r="B52" s="223"/>
      <c r="C52" s="205" t="s">
        <v>230</v>
      </c>
      <c r="D52" s="172" t="str">
        <f>"Enter the minimum amount levied in "&amp;'WK0 - Input data'!$G$55&amp;" and the proposed "&amp;'WK0 - Input data'!$H$55&amp;" minimum"</f>
        <v>Enter the minimum amount levied in  and the proposed  minimum</v>
      </c>
      <c r="E52" s="172"/>
      <c r="F52" s="172"/>
      <c r="G52" s="172"/>
      <c r="H52" s="172"/>
      <c r="I52" s="172"/>
      <c r="J52" s="172"/>
      <c r="K52" s="172"/>
      <c r="L52" s="172"/>
      <c r="M52" s="172"/>
      <c r="N52" s="222"/>
    </row>
    <row r="53" spans="2:14" ht="15" customHeight="1" x14ac:dyDescent="0.25">
      <c r="B53" s="223"/>
      <c r="C53" s="172"/>
      <c r="D53" s="172" t="str">
        <f>"amount for each special rate. If a minimum was not levied in "&amp;'WK0 - Input data'!$G$55&amp;" enter zero."</f>
        <v>amount for each special rate. If a minimum was not levied in  enter zero.</v>
      </c>
      <c r="E53" s="172"/>
      <c r="F53" s="172"/>
      <c r="G53" s="172"/>
      <c r="H53" s="172"/>
      <c r="I53" s="172"/>
      <c r="J53" s="172"/>
      <c r="K53" s="172"/>
      <c r="L53" s="172"/>
      <c r="M53" s="172"/>
      <c r="N53" s="222"/>
    </row>
    <row r="54" spans="2:14" ht="4.5" customHeight="1" x14ac:dyDescent="0.25">
      <c r="B54" s="223"/>
      <c r="C54" s="172"/>
      <c r="D54" s="172"/>
      <c r="E54" s="172"/>
      <c r="F54" s="172"/>
      <c r="G54" s="172"/>
      <c r="H54" s="172"/>
      <c r="I54" s="172"/>
      <c r="J54" s="172"/>
      <c r="K54" s="172"/>
      <c r="L54" s="172"/>
      <c r="M54" s="172"/>
      <c r="N54" s="222"/>
    </row>
    <row r="55" spans="2:14" ht="12.75" customHeight="1" x14ac:dyDescent="0.25">
      <c r="B55" s="223"/>
      <c r="C55" s="172"/>
      <c r="D55" s="172" t="s">
        <v>237</v>
      </c>
      <c r="E55" s="172"/>
      <c r="F55" s="172"/>
      <c r="G55" s="172"/>
      <c r="H55" s="172"/>
      <c r="I55" s="172"/>
      <c r="J55" s="172"/>
      <c r="K55" s="172"/>
      <c r="L55" s="172"/>
      <c r="M55" s="172"/>
      <c r="N55" s="222"/>
    </row>
    <row r="56" spans="2:14" ht="6.75" customHeight="1" x14ac:dyDescent="0.25">
      <c r="B56" s="223"/>
      <c r="C56" s="172"/>
      <c r="D56" s="172"/>
      <c r="E56" s="172"/>
      <c r="F56" s="172"/>
      <c r="G56" s="172"/>
      <c r="H56" s="172"/>
      <c r="I56" s="172"/>
      <c r="J56" s="172"/>
      <c r="K56" s="172"/>
      <c r="L56" s="172"/>
      <c r="M56" s="172"/>
      <c r="N56" s="222"/>
    </row>
    <row r="57" spans="2:14" ht="15" customHeight="1" x14ac:dyDescent="0.25">
      <c r="B57" s="223"/>
      <c r="C57" s="205" t="s">
        <v>230</v>
      </c>
      <c r="D57" s="172" t="str">
        <f>"Enter the total number of assessments for each special rate in "&amp;'WK0 - Input data'!$G$55&amp;" and"</f>
        <v>Enter the total number of assessments for each special rate in  and</v>
      </c>
      <c r="E57" s="172"/>
      <c r="F57" s="172"/>
      <c r="G57" s="172"/>
      <c r="H57" s="172"/>
      <c r="I57" s="172"/>
      <c r="J57" s="172"/>
      <c r="K57" s="172"/>
      <c r="L57" s="172"/>
      <c r="M57" s="172"/>
      <c r="N57" s="222"/>
    </row>
    <row r="58" spans="2:14" ht="15" customHeight="1" x14ac:dyDescent="0.25">
      <c r="B58" s="223"/>
      <c r="C58" s="172"/>
      <c r="D58" s="172" t="str">
        <f>'WK0 - Input data'!$H$55&amp;", and the number of assessments on the proposed minimum amount"</f>
        <v>, and the number of assessments on the proposed minimum amount</v>
      </c>
      <c r="E58" s="172"/>
      <c r="F58" s="172"/>
      <c r="G58" s="172"/>
      <c r="H58" s="172"/>
      <c r="I58" s="172"/>
      <c r="J58" s="172"/>
      <c r="K58" s="172"/>
      <c r="L58" s="172"/>
      <c r="M58" s="172"/>
      <c r="N58" s="222"/>
    </row>
    <row r="59" spans="2:14" ht="15" customHeight="1" x14ac:dyDescent="0.25">
      <c r="B59" s="223"/>
      <c r="C59" s="205"/>
      <c r="D59" s="172" t="str">
        <f>"for each special rate (in "&amp;'WK0 - Input data'!G$55&amp;" and "&amp;'WK0 - Input data'!$H$55&amp;")."</f>
        <v>for each special rate (in  and ).</v>
      </c>
      <c r="E59" s="172"/>
      <c r="F59" s="172"/>
      <c r="G59" s="172"/>
      <c r="H59" s="172"/>
      <c r="I59" s="172"/>
      <c r="J59" s="172"/>
      <c r="K59" s="172"/>
      <c r="L59" s="172"/>
      <c r="M59" s="172"/>
      <c r="N59" s="222"/>
    </row>
    <row r="60" spans="2:14" ht="4.5" customHeight="1" x14ac:dyDescent="0.25">
      <c r="B60" s="223"/>
      <c r="C60" s="172"/>
      <c r="D60" s="172"/>
      <c r="E60" s="172"/>
      <c r="F60" s="172"/>
      <c r="G60" s="172"/>
      <c r="H60" s="172"/>
      <c r="I60" s="172"/>
      <c r="J60" s="172"/>
      <c r="K60" s="172"/>
      <c r="L60" s="172"/>
      <c r="M60" s="172"/>
      <c r="N60" s="222"/>
    </row>
    <row r="61" spans="2:14" ht="15" customHeight="1" x14ac:dyDescent="0.25">
      <c r="B61" s="223"/>
      <c r="C61" s="172"/>
      <c r="D61" s="172" t="s">
        <v>239</v>
      </c>
      <c r="E61" s="172"/>
      <c r="F61" s="172"/>
      <c r="G61" s="172"/>
      <c r="H61" s="172"/>
      <c r="I61" s="172"/>
      <c r="J61" s="172"/>
      <c r="K61" s="172"/>
      <c r="L61" s="172"/>
      <c r="M61" s="172"/>
      <c r="N61" s="222"/>
    </row>
    <row r="62" spans="2:14" ht="15" customHeight="1" x14ac:dyDescent="0.25">
      <c r="B62" s="223"/>
      <c r="C62" s="172"/>
      <c r="D62" s="172"/>
      <c r="E62" s="172"/>
      <c r="F62" s="172"/>
      <c r="G62" s="172"/>
      <c r="H62" s="172"/>
      <c r="I62" s="172"/>
      <c r="J62" s="172"/>
      <c r="K62" s="172"/>
      <c r="L62" s="172"/>
      <c r="M62" s="172"/>
      <c r="N62" s="222"/>
    </row>
    <row r="63" spans="2:14" ht="15" customHeight="1" x14ac:dyDescent="0.25">
      <c r="B63" s="223"/>
      <c r="C63" s="187" t="s">
        <v>242</v>
      </c>
      <c r="D63" s="172"/>
      <c r="E63" s="172"/>
      <c r="F63" s="172"/>
      <c r="G63" s="172"/>
      <c r="H63" s="172"/>
      <c r="I63" s="172"/>
      <c r="J63" s="172"/>
      <c r="K63" s="172"/>
      <c r="L63" s="172"/>
      <c r="M63" s="172"/>
      <c r="N63" s="222"/>
    </row>
    <row r="64" spans="2:14" ht="10.5" customHeight="1" x14ac:dyDescent="0.25">
      <c r="B64" s="223"/>
      <c r="C64" s="172"/>
      <c r="D64" s="172"/>
      <c r="E64" s="172"/>
      <c r="F64" s="172"/>
      <c r="G64" s="172"/>
      <c r="H64" s="172"/>
      <c r="I64" s="172"/>
      <c r="J64" s="172"/>
      <c r="K64" s="172"/>
      <c r="L64" s="172"/>
      <c r="M64" s="172"/>
      <c r="N64" s="222"/>
    </row>
    <row r="65" spans="2:14" ht="15" customHeight="1" x14ac:dyDescent="0.25">
      <c r="B65" s="223"/>
      <c r="C65" s="172" t="str">
        <f>"This worksheet calculates minimum rates and their "&amp;'WK0 - Input data'!$H$55&amp;" increases and compares them with"</f>
        <v>This worksheet calculates minimum rates and their  increases and compares them with</v>
      </c>
      <c r="D65" s="172"/>
      <c r="E65" s="172"/>
      <c r="F65" s="172"/>
      <c r="G65" s="172"/>
      <c r="H65" s="172"/>
      <c r="I65" s="172"/>
      <c r="J65" s="172"/>
      <c r="K65" s="172"/>
      <c r="L65" s="172"/>
      <c r="M65" s="172"/>
      <c r="N65" s="222"/>
    </row>
    <row r="66" spans="2:14" ht="15" customHeight="1" x14ac:dyDescent="0.25">
      <c r="B66" s="223"/>
      <c r="C66" s="172" t="s">
        <v>243</v>
      </c>
      <c r="D66" s="172"/>
      <c r="E66" s="172"/>
      <c r="F66" s="172"/>
      <c r="G66" s="172"/>
      <c r="H66" s="172"/>
      <c r="I66" s="172"/>
      <c r="J66" s="172"/>
      <c r="K66" s="172"/>
      <c r="L66" s="172"/>
      <c r="M66" s="172"/>
      <c r="N66" s="222"/>
    </row>
    <row r="67" spans="2:14" ht="15" customHeight="1" x14ac:dyDescent="0.25">
      <c r="B67" s="223"/>
      <c r="C67" s="172"/>
      <c r="D67" s="172"/>
      <c r="E67" s="172"/>
      <c r="F67" s="172"/>
      <c r="G67" s="172"/>
      <c r="H67" s="172"/>
      <c r="I67" s="172"/>
      <c r="J67" s="172"/>
      <c r="K67" s="172"/>
      <c r="L67" s="172"/>
      <c r="M67" s="172"/>
      <c r="N67" s="222"/>
    </row>
    <row r="68" spans="2:14" ht="15" customHeight="1" x14ac:dyDescent="0.25">
      <c r="B68" s="223"/>
      <c r="C68" s="172"/>
      <c r="D68" s="172"/>
      <c r="E68" s="172"/>
      <c r="F68" s="172"/>
      <c r="G68" s="172"/>
      <c r="H68" s="172"/>
      <c r="I68" s="172"/>
      <c r="J68" s="172"/>
      <c r="K68" s="172"/>
      <c r="L68" s="172"/>
      <c r="M68" s="172"/>
      <c r="N68" s="222"/>
    </row>
    <row r="69" spans="2:14" ht="15" customHeight="1" x14ac:dyDescent="0.25">
      <c r="B69" s="223"/>
      <c r="C69" s="211"/>
      <c r="D69" s="212"/>
      <c r="E69" s="212"/>
      <c r="F69" s="212"/>
      <c r="G69" s="212"/>
      <c r="H69" s="212"/>
      <c r="I69" s="212"/>
      <c r="J69" s="212"/>
      <c r="K69" s="212"/>
      <c r="L69" s="212"/>
      <c r="M69" s="213"/>
      <c r="N69" s="222"/>
    </row>
    <row r="70" spans="2:14" ht="15" customHeight="1" x14ac:dyDescent="0.25">
      <c r="B70" s="223"/>
      <c r="C70" s="206"/>
      <c r="D70" s="172" t="s">
        <v>244</v>
      </c>
      <c r="E70" s="172"/>
      <c r="F70" s="172"/>
      <c r="G70" s="172"/>
      <c r="H70" s="172"/>
      <c r="I70" s="172"/>
      <c r="J70" s="172"/>
      <c r="K70" s="172"/>
      <c r="L70" s="172"/>
      <c r="M70" s="214"/>
      <c r="N70" s="222"/>
    </row>
    <row r="71" spans="2:14" ht="15" customHeight="1" x14ac:dyDescent="0.25">
      <c r="B71" s="223"/>
      <c r="C71" s="206"/>
      <c r="D71" s="172" t="s">
        <v>245</v>
      </c>
      <c r="E71" s="172"/>
      <c r="F71" s="172"/>
      <c r="G71" s="172"/>
      <c r="H71" s="172"/>
      <c r="I71" s="172"/>
      <c r="J71" s="172"/>
      <c r="K71" s="172"/>
      <c r="L71" s="172"/>
      <c r="M71" s="214"/>
      <c r="N71" s="222"/>
    </row>
    <row r="72" spans="2:14" ht="6.75" customHeight="1" x14ac:dyDescent="0.25">
      <c r="B72" s="223"/>
      <c r="C72" s="206"/>
      <c r="D72" s="172"/>
      <c r="E72" s="172"/>
      <c r="F72" s="172"/>
      <c r="G72" s="172"/>
      <c r="H72" s="172"/>
      <c r="I72" s="172"/>
      <c r="J72" s="172"/>
      <c r="K72" s="172"/>
      <c r="L72" s="172"/>
      <c r="M72" s="214"/>
      <c r="N72" s="222"/>
    </row>
    <row r="73" spans="2:14" ht="15" customHeight="1" x14ac:dyDescent="0.25">
      <c r="B73" s="223"/>
      <c r="C73" s="206"/>
      <c r="D73" s="187" t="str">
        <f>'WK0 - Input data'!D24&amp;" "&amp;'WK0 - Input data'!D25</f>
        <v>Scott Chapman</v>
      </c>
      <c r="E73" s="172"/>
      <c r="F73" s="70"/>
      <c r="G73" s="215" t="str">
        <f>'WK0 - Input data'!D26</f>
        <v>scott_chapman@ipart.nsw.gov.au</v>
      </c>
      <c r="H73" s="70"/>
      <c r="I73" s="172"/>
      <c r="J73" s="172"/>
      <c r="K73" s="172"/>
      <c r="L73" s="172"/>
      <c r="M73" s="214"/>
      <c r="N73" s="222"/>
    </row>
    <row r="74" spans="2:14" ht="15" customHeight="1" x14ac:dyDescent="0.25">
      <c r="B74" s="223"/>
      <c r="C74" s="206"/>
      <c r="D74" s="172"/>
      <c r="E74" s="172"/>
      <c r="F74" s="70"/>
      <c r="G74" s="215" t="str">
        <f>'WK0 - Input data'!D27</f>
        <v>(02) 9290 8449</v>
      </c>
      <c r="H74" s="70"/>
      <c r="I74" s="172"/>
      <c r="J74" s="172"/>
      <c r="K74" s="172"/>
      <c r="L74" s="172"/>
      <c r="M74" s="214"/>
      <c r="N74" s="222"/>
    </row>
    <row r="75" spans="2:14" ht="15" customHeight="1" x14ac:dyDescent="0.25">
      <c r="B75" s="223"/>
      <c r="C75" s="206"/>
      <c r="D75" s="187"/>
      <c r="E75" s="172"/>
      <c r="F75" s="172"/>
      <c r="G75" s="172"/>
      <c r="H75" s="70"/>
      <c r="I75" s="172"/>
      <c r="J75" s="172"/>
      <c r="K75" s="172"/>
      <c r="L75" s="172"/>
      <c r="M75" s="214"/>
      <c r="N75" s="222"/>
    </row>
    <row r="76" spans="2:14" ht="15" customHeight="1" x14ac:dyDescent="0.25">
      <c r="B76" s="223"/>
      <c r="C76" s="206"/>
      <c r="D76" s="187" t="str">
        <f>'WK0 - Input data'!D30&amp;" "&amp;'WK0 - Input data'!D31</f>
        <v>Arsh Suri</v>
      </c>
      <c r="E76" s="172"/>
      <c r="F76" s="70" t="str">
        <f>"(who in "&amp;'WK0 - Input data'!D24&amp;"'s absence, will direct you to the appropriate IPART officer)"</f>
        <v>(who in Scott's absence, will direct you to the appropriate IPART officer)</v>
      </c>
      <c r="G76" s="172"/>
      <c r="H76" s="70"/>
      <c r="I76" s="172"/>
      <c r="J76" s="172"/>
      <c r="K76" s="172"/>
      <c r="L76" s="172"/>
      <c r="M76" s="214"/>
      <c r="N76" s="222"/>
    </row>
    <row r="77" spans="2:14" ht="15" customHeight="1" x14ac:dyDescent="0.25">
      <c r="B77" s="223"/>
      <c r="C77" s="206"/>
      <c r="D77" s="70"/>
      <c r="E77" s="172"/>
      <c r="F77" s="70"/>
      <c r="G77" s="210" t="str">
        <f>'WK0 - Input data'!D32</f>
        <v>arsh_suri@ipart.nsw.gov.au</v>
      </c>
      <c r="H77" s="70"/>
      <c r="I77" s="172"/>
      <c r="J77" s="172"/>
      <c r="K77" s="172"/>
      <c r="L77" s="172"/>
      <c r="M77" s="214"/>
      <c r="N77" s="222"/>
    </row>
    <row r="78" spans="2:14" ht="15" customHeight="1" x14ac:dyDescent="0.25">
      <c r="B78" s="223"/>
      <c r="C78" s="206"/>
      <c r="D78" s="70"/>
      <c r="E78" s="172"/>
      <c r="F78" s="70"/>
      <c r="G78" s="210" t="str">
        <f>'WK0 - Input data'!D33</f>
        <v>(02) 9113 7730</v>
      </c>
      <c r="H78" s="70"/>
      <c r="I78" s="172"/>
      <c r="J78" s="172"/>
      <c r="K78" s="172"/>
      <c r="L78" s="172"/>
      <c r="M78" s="214"/>
      <c r="N78" s="222"/>
    </row>
    <row r="79" spans="2:14" ht="15" customHeight="1" x14ac:dyDescent="0.25">
      <c r="B79" s="223"/>
      <c r="C79" s="208"/>
      <c r="D79" s="209"/>
      <c r="E79" s="209"/>
      <c r="F79" s="209"/>
      <c r="G79" s="209"/>
      <c r="H79" s="209"/>
      <c r="I79" s="209"/>
      <c r="J79" s="209"/>
      <c r="K79" s="209"/>
      <c r="L79" s="209"/>
      <c r="M79" s="216"/>
      <c r="N79" s="222"/>
    </row>
    <row r="80" spans="2:14" ht="15" customHeight="1" thickBot="1" x14ac:dyDescent="0.35">
      <c r="B80" s="224"/>
      <c r="C80" s="225"/>
      <c r="D80" s="225"/>
      <c r="E80" s="225"/>
      <c r="F80" s="225"/>
      <c r="G80" s="225"/>
      <c r="H80" s="225"/>
      <c r="I80" s="226"/>
      <c r="J80" s="226"/>
      <c r="K80" s="226"/>
      <c r="L80" s="226"/>
      <c r="M80" s="226"/>
      <c r="N80" s="227"/>
    </row>
    <row r="82" spans="2:14" ht="12" thickBot="1" x14ac:dyDescent="0.3"/>
    <row r="83" spans="2:14" ht="14" x14ac:dyDescent="0.3">
      <c r="B83" s="228"/>
      <c r="C83" s="272" t="s">
        <v>362</v>
      </c>
      <c r="D83" s="229"/>
      <c r="E83" s="229"/>
      <c r="F83" s="229"/>
      <c r="G83" s="229"/>
      <c r="H83" s="229"/>
      <c r="I83" s="229"/>
      <c r="J83" s="229"/>
      <c r="K83" s="229"/>
      <c r="L83" s="229"/>
      <c r="M83" s="229"/>
      <c r="N83" s="273"/>
    </row>
    <row r="84" spans="2:14" ht="3.75" customHeight="1" x14ac:dyDescent="0.3">
      <c r="B84" s="231"/>
      <c r="C84" s="189"/>
      <c r="D84" s="175"/>
      <c r="E84" s="175"/>
      <c r="F84" s="175"/>
      <c r="G84" s="175"/>
      <c r="H84" s="175"/>
      <c r="I84" s="175"/>
      <c r="J84" s="175"/>
      <c r="K84" s="175"/>
      <c r="L84" s="175"/>
      <c r="M84" s="175"/>
      <c r="N84" s="274"/>
    </row>
    <row r="85" spans="2:14" x14ac:dyDescent="0.25">
      <c r="B85" s="231"/>
      <c r="C85" s="72" t="s">
        <v>363</v>
      </c>
      <c r="D85" s="275"/>
      <c r="E85" s="72"/>
      <c r="F85" s="72"/>
      <c r="G85" s="72"/>
      <c r="H85" s="72"/>
      <c r="I85" s="175"/>
      <c r="J85" s="175"/>
      <c r="K85" s="175"/>
      <c r="L85" s="175"/>
      <c r="M85" s="175"/>
      <c r="N85" s="274"/>
    </row>
    <row r="86" spans="2:14" x14ac:dyDescent="0.25">
      <c r="B86" s="231"/>
      <c r="C86" s="276" t="s">
        <v>364</v>
      </c>
      <c r="D86" s="276"/>
      <c r="E86" s="276"/>
      <c r="F86" s="276"/>
      <c r="G86" s="276"/>
      <c r="H86" s="276"/>
      <c r="I86" s="277"/>
      <c r="J86" s="277"/>
      <c r="K86" s="175"/>
      <c r="L86" s="175"/>
      <c r="M86" s="175"/>
      <c r="N86" s="274"/>
    </row>
    <row r="87" spans="2:14" ht="12" thickBot="1" x14ac:dyDescent="0.3">
      <c r="B87" s="278"/>
      <c r="C87" s="279"/>
      <c r="D87" s="280"/>
      <c r="E87" s="280"/>
      <c r="F87" s="280"/>
      <c r="G87" s="280"/>
      <c r="H87" s="280"/>
      <c r="I87" s="280"/>
      <c r="J87" s="280"/>
      <c r="K87" s="280"/>
      <c r="L87" s="280"/>
      <c r="M87" s="280"/>
      <c r="N87" s="281"/>
    </row>
  </sheetData>
  <sheetProtection algorithmName="SHA-512" hashValue="RIUW9Gjs5yWVt+BP994OlRyeEWgUd640xwqU23TeVQmXzMits+u229E1jPu9nS0UX/BW4HBpdttmVv/rFnw/xw==" saltValue="BWvXOEuYDnh9DRWOgggdcw==" spinCount="100000" sheet="1" objects="1" scenarios="1" formatColumns="0" formatRows="0"/>
  <mergeCells count="11">
    <mergeCell ref="C10:M10"/>
    <mergeCell ref="C2:M2"/>
    <mergeCell ref="C4:M4"/>
    <mergeCell ref="C5:M5"/>
    <mergeCell ref="C6:M6"/>
    <mergeCell ref="C7:M7"/>
    <mergeCell ref="E12:J12"/>
    <mergeCell ref="E13:J13"/>
    <mergeCell ref="D15:K15"/>
    <mergeCell ref="D16:K16"/>
    <mergeCell ref="C21:M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6"/>
  <sheetViews>
    <sheetView tabSelected="1" workbookViewId="0">
      <selection activeCell="J16" sqref="J16"/>
    </sheetView>
  </sheetViews>
  <sheetFormatPr defaultColWidth="9.19921875" defaultRowHeight="11.5" x14ac:dyDescent="0.25"/>
  <cols>
    <col min="1" max="1" width="2.19921875" style="132" customWidth="1"/>
    <col min="2" max="2" width="2.69921875" style="132" customWidth="1"/>
    <col min="3" max="3" width="32.09765625" style="132" customWidth="1"/>
    <col min="4" max="5" width="12.69921875" style="132" customWidth="1"/>
    <col min="6" max="6" width="11.8984375" style="132" bestFit="1" customWidth="1"/>
    <col min="7" max="7" width="18.8984375" style="132" customWidth="1"/>
    <col min="8" max="8" width="1.69921875" style="132" customWidth="1"/>
    <col min="9" max="9" width="14" style="132" customWidth="1"/>
    <col min="10" max="10" width="12.19921875" style="132" customWidth="1"/>
    <col min="11" max="11" width="12.59765625" style="132" customWidth="1"/>
    <col min="12" max="12" width="12.69921875" style="132" customWidth="1"/>
    <col min="13" max="13" width="13.19921875" style="132" customWidth="1"/>
    <col min="14" max="14" width="12.69921875" style="132" customWidth="1"/>
    <col min="15" max="15" width="1.59765625" style="132" customWidth="1"/>
    <col min="16" max="16" width="0.19921875" style="132" customWidth="1"/>
    <col min="17" max="17" width="11.3984375" style="132" customWidth="1"/>
    <col min="18" max="24" width="9.19921875" style="132"/>
    <col min="25" max="26" width="9.59765625" style="132" bestFit="1" customWidth="1"/>
    <col min="27" max="16384" width="9.19921875" style="132"/>
  </cols>
  <sheetData>
    <row r="1" spans="1:31" ht="12" thickBot="1" x14ac:dyDescent="0.3">
      <c r="A1" s="154"/>
      <c r="B1" s="154"/>
      <c r="Q1" s="154"/>
      <c r="R1" s="154"/>
      <c r="S1" s="154"/>
      <c r="T1" s="154"/>
      <c r="U1" s="154"/>
      <c r="V1" s="154"/>
      <c r="W1" s="154"/>
      <c r="X1" s="154"/>
      <c r="Y1" s="154"/>
      <c r="Z1" s="154"/>
      <c r="AA1" s="154"/>
      <c r="AB1" s="154"/>
      <c r="AC1" s="154"/>
      <c r="AD1" s="154"/>
      <c r="AE1" s="154"/>
    </row>
    <row r="2" spans="1:31" x14ac:dyDescent="0.25">
      <c r="A2" s="154"/>
      <c r="B2" s="228"/>
      <c r="C2" s="229"/>
      <c r="D2" s="229"/>
      <c r="E2" s="229"/>
      <c r="F2" s="229"/>
      <c r="G2" s="229"/>
      <c r="H2" s="229"/>
      <c r="I2" s="229"/>
      <c r="J2" s="229"/>
      <c r="K2" s="229"/>
      <c r="L2" s="229"/>
      <c r="M2" s="229"/>
      <c r="N2" s="229"/>
      <c r="O2" s="230"/>
      <c r="P2" s="169"/>
      <c r="Q2" s="154"/>
      <c r="R2" s="154"/>
      <c r="S2" s="154"/>
      <c r="T2" s="154"/>
      <c r="U2" s="154"/>
      <c r="V2" s="154"/>
      <c r="W2" s="154"/>
      <c r="X2" s="154"/>
      <c r="Y2" s="154"/>
      <c r="Z2" s="154"/>
      <c r="AA2" s="154"/>
      <c r="AB2" s="154"/>
      <c r="AC2" s="154"/>
      <c r="AD2" s="154"/>
      <c r="AE2" s="154"/>
    </row>
    <row r="3" spans="1:31" ht="15.5" x14ac:dyDescent="0.35">
      <c r="A3" s="154"/>
      <c r="B3" s="231"/>
      <c r="C3" s="175"/>
      <c r="D3" s="175"/>
      <c r="E3" s="175"/>
      <c r="F3" s="175"/>
      <c r="G3" s="180" t="s">
        <v>352</v>
      </c>
      <c r="H3" s="175"/>
      <c r="I3" s="175"/>
      <c r="J3" s="175"/>
      <c r="K3" s="175"/>
      <c r="L3" s="175"/>
      <c r="M3" s="175"/>
      <c r="N3" s="175"/>
      <c r="O3" s="232"/>
      <c r="P3" s="153"/>
      <c r="Q3" s="154"/>
      <c r="R3" s="154"/>
      <c r="S3" s="154"/>
      <c r="T3" s="154"/>
      <c r="U3" s="154"/>
      <c r="V3" s="154"/>
      <c r="W3" s="154"/>
      <c r="X3" s="154"/>
      <c r="Y3" s="154"/>
      <c r="Z3" s="154"/>
      <c r="AA3" s="154"/>
      <c r="AB3" s="154"/>
      <c r="AC3" s="154"/>
      <c r="AD3" s="154"/>
      <c r="AE3" s="154"/>
    </row>
    <row r="4" spans="1:31" x14ac:dyDescent="0.25">
      <c r="A4" s="154"/>
      <c r="B4" s="231"/>
      <c r="C4" s="175"/>
      <c r="D4" s="175"/>
      <c r="E4" s="175"/>
      <c r="F4" s="175"/>
      <c r="G4" s="181" t="s">
        <v>351</v>
      </c>
      <c r="H4" s="175"/>
      <c r="I4" s="175"/>
      <c r="J4" s="175"/>
      <c r="K4" s="175"/>
      <c r="L4" s="175"/>
      <c r="M4" s="175"/>
      <c r="N4" s="175"/>
      <c r="O4" s="232"/>
      <c r="P4" s="153"/>
      <c r="Q4" s="154"/>
      <c r="R4" s="154"/>
      <c r="S4" s="154"/>
      <c r="T4" s="154"/>
      <c r="U4" s="154"/>
      <c r="V4" s="154"/>
      <c r="W4" s="154"/>
      <c r="X4" s="154"/>
      <c r="Y4" s="154"/>
      <c r="Z4" s="154"/>
      <c r="AA4" s="154"/>
      <c r="AB4" s="154"/>
      <c r="AC4" s="154"/>
      <c r="AD4" s="154"/>
      <c r="AE4" s="154"/>
    </row>
    <row r="5" spans="1:31" ht="14.25" customHeight="1" x14ac:dyDescent="0.6">
      <c r="A5" s="154"/>
      <c r="B5" s="233"/>
      <c r="C5" s="176"/>
      <c r="D5" s="176"/>
      <c r="E5" s="176"/>
      <c r="F5" s="176"/>
      <c r="G5" s="144"/>
      <c r="H5" s="234"/>
      <c r="I5" s="176"/>
      <c r="J5" s="176"/>
      <c r="K5" s="154"/>
      <c r="L5" s="154"/>
      <c r="M5" s="154"/>
      <c r="N5" s="176"/>
      <c r="O5" s="235"/>
      <c r="P5" s="153"/>
      <c r="Q5" s="154"/>
      <c r="R5" s="154"/>
      <c r="S5" s="154"/>
      <c r="T5" s="154"/>
      <c r="U5" s="154"/>
      <c r="V5" s="154"/>
      <c r="W5" s="154"/>
      <c r="X5" s="154"/>
      <c r="Y5" s="154"/>
      <c r="Z5" s="154"/>
      <c r="AA5" s="154"/>
      <c r="AB5" s="154"/>
      <c r="AC5" s="154"/>
      <c r="AD5" s="154"/>
      <c r="AE5" s="154"/>
    </row>
    <row r="6" spans="1:31" ht="16.5" customHeight="1" x14ac:dyDescent="0.4">
      <c r="A6" s="154"/>
      <c r="B6" s="236"/>
      <c r="C6" s="177"/>
      <c r="D6" s="177"/>
      <c r="E6" s="177"/>
      <c r="F6" s="144"/>
      <c r="G6" s="174" t="s">
        <v>353</v>
      </c>
      <c r="H6" s="184"/>
      <c r="I6" s="184"/>
      <c r="J6" s="177"/>
      <c r="K6" s="282" t="str">
        <f>Instructions!C83</f>
        <v xml:space="preserve">Colour code </v>
      </c>
      <c r="L6" s="282"/>
      <c r="M6" s="282"/>
      <c r="N6" s="177"/>
      <c r="O6" s="237"/>
      <c r="P6" s="153"/>
      <c r="Q6" s="154"/>
      <c r="R6" s="154"/>
      <c r="S6" s="154"/>
      <c r="T6" s="154"/>
      <c r="U6" s="154"/>
      <c r="V6" s="154"/>
      <c r="W6" s="154"/>
      <c r="X6" s="154"/>
      <c r="Y6" s="154"/>
      <c r="Z6" s="154"/>
      <c r="AA6" s="154"/>
      <c r="AB6" s="154"/>
      <c r="AC6" s="154"/>
      <c r="AD6" s="154"/>
      <c r="AE6" s="154"/>
    </row>
    <row r="7" spans="1:31" ht="14.25" customHeight="1" x14ac:dyDescent="0.4">
      <c r="A7" s="154"/>
      <c r="B7" s="238"/>
      <c r="C7" s="177"/>
      <c r="D7" s="177"/>
      <c r="E7" s="177"/>
      <c r="F7" s="177"/>
      <c r="G7" s="181"/>
      <c r="H7" s="177"/>
      <c r="I7" s="177"/>
      <c r="J7" s="177"/>
      <c r="K7" s="72" t="s">
        <v>363</v>
      </c>
      <c r="L7" s="73"/>
      <c r="M7" s="177"/>
      <c r="N7" s="177"/>
      <c r="O7" s="237"/>
      <c r="P7" s="153"/>
      <c r="Q7" s="154"/>
      <c r="R7" s="154"/>
      <c r="S7" s="154"/>
      <c r="T7" s="154"/>
      <c r="U7" s="154"/>
      <c r="V7" s="154"/>
      <c r="W7" s="154"/>
      <c r="X7" s="154"/>
      <c r="Y7" s="154"/>
      <c r="Z7" s="154"/>
      <c r="AA7" s="154"/>
      <c r="AB7" s="154"/>
      <c r="AC7" s="154"/>
      <c r="AD7" s="154"/>
      <c r="AE7" s="154"/>
    </row>
    <row r="8" spans="1:31" ht="13.5" customHeight="1" x14ac:dyDescent="0.4">
      <c r="A8" s="154"/>
      <c r="B8" s="238"/>
      <c r="C8" s="154"/>
      <c r="D8" s="176"/>
      <c r="E8" s="176"/>
      <c r="F8" s="176"/>
      <c r="G8" s="173" t="s">
        <v>225</v>
      </c>
      <c r="H8" s="176"/>
      <c r="I8" s="176"/>
      <c r="J8" s="176"/>
      <c r="K8" s="283" t="s">
        <v>364</v>
      </c>
      <c r="L8" s="284"/>
      <c r="M8" s="285"/>
      <c r="N8" s="177"/>
      <c r="O8" s="237"/>
      <c r="P8" s="153"/>
      <c r="Q8" s="154"/>
      <c r="R8" s="154"/>
      <c r="S8" s="154"/>
      <c r="T8" s="154"/>
      <c r="U8" s="154"/>
      <c r="V8" s="154"/>
      <c r="W8" s="154"/>
      <c r="X8" s="154"/>
      <c r="Y8" s="154"/>
      <c r="Z8" s="154"/>
      <c r="AA8" s="154"/>
      <c r="AB8" s="154"/>
      <c r="AC8" s="154"/>
      <c r="AD8" s="154"/>
      <c r="AE8" s="154"/>
    </row>
    <row r="9" spans="1:31" ht="22.5" customHeight="1" x14ac:dyDescent="0.25">
      <c r="A9" s="154"/>
      <c r="B9" s="231"/>
      <c r="C9" s="175"/>
      <c r="D9" s="175"/>
      <c r="E9" s="175"/>
      <c r="F9" s="175"/>
      <c r="G9" s="175"/>
      <c r="H9" s="175"/>
      <c r="I9" s="175"/>
      <c r="J9" s="175"/>
      <c r="K9" s="175"/>
      <c r="L9" s="175"/>
      <c r="M9" s="175"/>
      <c r="N9" s="175"/>
      <c r="O9" s="232"/>
      <c r="P9" s="153"/>
      <c r="Q9" s="154"/>
      <c r="R9" s="154"/>
      <c r="S9" s="154"/>
      <c r="T9" s="154"/>
      <c r="U9" s="154"/>
      <c r="V9" s="154"/>
      <c r="W9" s="154"/>
      <c r="X9" s="154"/>
      <c r="Y9" s="154"/>
      <c r="Z9" s="154"/>
      <c r="AA9" s="154"/>
      <c r="AB9" s="154"/>
      <c r="AC9" s="154"/>
      <c r="AD9" s="154"/>
      <c r="AE9" s="154"/>
    </row>
    <row r="10" spans="1:31" x14ac:dyDescent="0.25">
      <c r="A10" s="154"/>
      <c r="B10" s="231"/>
      <c r="C10" s="176" t="s">
        <v>246</v>
      </c>
      <c r="D10" s="286" t="s">
        <v>178</v>
      </c>
      <c r="E10" s="182"/>
      <c r="F10" s="182"/>
      <c r="G10" s="182"/>
      <c r="H10" s="182"/>
      <c r="I10" s="182"/>
      <c r="J10" s="184" t="str">
        <f>"If your councils' name is not on the list, please enter it in cell E"&amp;ROW(D11)</f>
        <v>If your councils' name is not on the list, please enter it in cell E11</v>
      </c>
      <c r="K10" s="182"/>
      <c r="L10" s="182"/>
      <c r="M10" s="182"/>
      <c r="N10" s="175"/>
      <c r="O10" s="232"/>
      <c r="P10" s="153"/>
      <c r="Q10" s="154"/>
      <c r="R10" s="154"/>
      <c r="S10" s="154"/>
      <c r="T10" s="154"/>
      <c r="U10" s="154"/>
      <c r="V10" s="154"/>
      <c r="W10" s="154"/>
      <c r="X10" s="154"/>
      <c r="Y10" s="154"/>
      <c r="Z10" s="154"/>
      <c r="AA10" s="154"/>
      <c r="AB10" s="154"/>
      <c r="AC10" s="154"/>
      <c r="AD10" s="154"/>
      <c r="AE10" s="154"/>
    </row>
    <row r="11" spans="1:31" x14ac:dyDescent="0.25">
      <c r="A11" s="154"/>
      <c r="B11" s="231"/>
      <c r="C11" s="172" t="s">
        <v>354</v>
      </c>
      <c r="D11" s="286"/>
      <c r="E11" s="234"/>
      <c r="F11" s="182"/>
      <c r="G11" s="182"/>
      <c r="H11" s="182"/>
      <c r="I11" s="182"/>
      <c r="J11" s="182"/>
      <c r="K11" s="182"/>
      <c r="L11" s="182"/>
      <c r="M11" s="182"/>
      <c r="N11" s="175"/>
      <c r="O11" s="232"/>
      <c r="P11" s="153"/>
      <c r="Q11" s="154"/>
      <c r="R11" s="154"/>
      <c r="S11" s="154"/>
      <c r="T11" s="154"/>
      <c r="U11" s="154"/>
      <c r="V11" s="154"/>
      <c r="W11" s="154"/>
      <c r="X11" s="154"/>
      <c r="Y11" s="154"/>
      <c r="Z11" s="154"/>
      <c r="AA11" s="154"/>
      <c r="AB11" s="154"/>
      <c r="AC11" s="154"/>
      <c r="AD11" s="154"/>
      <c r="AE11" s="154"/>
    </row>
    <row r="12" spans="1:31" ht="6.75" customHeight="1" x14ac:dyDescent="0.3">
      <c r="A12" s="154"/>
      <c r="B12" s="231"/>
      <c r="C12" s="178"/>
      <c r="D12" s="175"/>
      <c r="E12" s="175"/>
      <c r="F12" s="175"/>
      <c r="G12" s="175"/>
      <c r="H12" s="175"/>
      <c r="I12" s="175"/>
      <c r="J12" s="175"/>
      <c r="K12" s="175"/>
      <c r="L12" s="175"/>
      <c r="M12" s="175"/>
      <c r="N12" s="175"/>
      <c r="O12" s="232"/>
      <c r="P12" s="153"/>
      <c r="Q12" s="154"/>
      <c r="R12" s="154"/>
      <c r="S12" s="154"/>
      <c r="T12" s="154"/>
      <c r="U12" s="154"/>
      <c r="V12" s="154"/>
      <c r="W12" s="154"/>
      <c r="X12" s="154"/>
      <c r="Y12" s="154"/>
      <c r="Z12" s="154"/>
      <c r="AA12" s="154"/>
      <c r="AB12" s="154"/>
      <c r="AC12" s="154"/>
      <c r="AD12" s="154"/>
      <c r="AE12" s="154"/>
    </row>
    <row r="13" spans="1:31" x14ac:dyDescent="0.25">
      <c r="A13" s="154"/>
      <c r="B13" s="231"/>
      <c r="C13" s="187" t="s">
        <v>247</v>
      </c>
      <c r="D13" s="175"/>
      <c r="E13" s="175"/>
      <c r="F13" s="175"/>
      <c r="G13" s="175"/>
      <c r="H13" s="175"/>
      <c r="I13" s="175"/>
      <c r="J13" s="175"/>
      <c r="K13" s="175"/>
      <c r="L13" s="175"/>
      <c r="M13" s="175"/>
      <c r="N13" s="175"/>
      <c r="O13" s="232"/>
      <c r="P13" s="153"/>
      <c r="Q13" s="154"/>
      <c r="R13" s="154"/>
      <c r="S13" s="154"/>
      <c r="T13" s="154"/>
      <c r="U13" s="154"/>
      <c r="V13" s="154"/>
      <c r="W13" s="154"/>
      <c r="X13" s="154"/>
      <c r="Y13" s="154"/>
      <c r="Z13" s="154"/>
      <c r="AA13" s="154"/>
      <c r="AB13" s="154"/>
      <c r="AC13" s="154"/>
      <c r="AD13" s="154"/>
      <c r="AE13" s="154"/>
    </row>
    <row r="14" spans="1:31" x14ac:dyDescent="0.25">
      <c r="A14" s="154"/>
      <c r="B14" s="231"/>
      <c r="C14" s="187" t="s">
        <v>355</v>
      </c>
      <c r="D14" s="185" t="s">
        <v>365</v>
      </c>
      <c r="E14" s="179"/>
      <c r="F14" s="179"/>
      <c r="G14" s="186"/>
      <c r="H14" s="183"/>
      <c r="I14" s="183"/>
      <c r="J14" s="183"/>
      <c r="K14" s="183"/>
      <c r="L14" s="183"/>
      <c r="M14" s="183"/>
      <c r="N14" s="175"/>
      <c r="O14" s="232"/>
      <c r="P14" s="153"/>
      <c r="Q14" s="154"/>
      <c r="R14" s="154"/>
      <c r="S14" s="154"/>
      <c r="T14" s="154"/>
      <c r="U14" s="154"/>
      <c r="V14" s="154"/>
      <c r="W14" s="154"/>
      <c r="X14" s="154"/>
      <c r="Y14" s="154"/>
      <c r="Z14" s="154"/>
      <c r="AA14" s="154"/>
      <c r="AB14" s="154"/>
      <c r="AC14" s="154"/>
      <c r="AD14" s="154"/>
      <c r="AE14" s="154"/>
    </row>
    <row r="15" spans="1:31" x14ac:dyDescent="0.25">
      <c r="A15" s="154"/>
      <c r="B15" s="231"/>
      <c r="C15" s="187" t="s">
        <v>356</v>
      </c>
      <c r="D15" s="185" t="s">
        <v>366</v>
      </c>
      <c r="E15" s="179"/>
      <c r="F15" s="179"/>
      <c r="G15" s="186"/>
      <c r="H15" s="183"/>
      <c r="I15" s="183"/>
      <c r="J15" s="183"/>
      <c r="K15" s="183"/>
      <c r="L15" s="183"/>
      <c r="M15" s="183"/>
      <c r="N15" s="175"/>
      <c r="O15" s="232"/>
      <c r="P15" s="153"/>
      <c r="Q15" s="154"/>
      <c r="R15" s="154"/>
      <c r="S15" s="154"/>
      <c r="T15" s="154"/>
      <c r="U15" s="154"/>
      <c r="V15" s="154"/>
      <c r="W15" s="154"/>
      <c r="X15" s="154"/>
      <c r="Y15" s="154"/>
      <c r="Z15" s="154"/>
      <c r="AA15" s="154"/>
      <c r="AB15" s="154"/>
      <c r="AC15" s="154"/>
      <c r="AD15" s="154"/>
      <c r="AE15" s="154"/>
    </row>
    <row r="16" spans="1:31" x14ac:dyDescent="0.25">
      <c r="A16" s="154"/>
      <c r="B16" s="231"/>
      <c r="C16" s="187" t="s">
        <v>357</v>
      </c>
      <c r="D16" s="312"/>
      <c r="E16" s="313"/>
      <c r="F16" s="313"/>
      <c r="G16" s="314"/>
      <c r="H16" s="183"/>
      <c r="I16" s="183"/>
      <c r="J16" s="183"/>
      <c r="K16" s="183"/>
      <c r="L16" s="183"/>
      <c r="M16" s="183"/>
      <c r="N16" s="175"/>
      <c r="O16" s="232"/>
      <c r="P16" s="153"/>
      <c r="Q16" s="154"/>
      <c r="R16" s="154"/>
      <c r="S16" s="154"/>
      <c r="T16" s="154"/>
      <c r="U16" s="154"/>
      <c r="V16" s="154"/>
      <c r="W16" s="154"/>
      <c r="X16" s="154"/>
      <c r="Y16" s="154"/>
      <c r="Z16" s="154"/>
      <c r="AA16" s="154"/>
      <c r="AB16" s="154"/>
      <c r="AC16" s="154"/>
      <c r="AD16" s="154"/>
      <c r="AE16" s="154"/>
    </row>
    <row r="17" spans="1:31" x14ac:dyDescent="0.25">
      <c r="A17" s="154"/>
      <c r="B17" s="231"/>
      <c r="C17" s="187" t="s">
        <v>358</v>
      </c>
      <c r="D17" s="312"/>
      <c r="E17" s="313"/>
      <c r="F17" s="313"/>
      <c r="G17" s="314"/>
      <c r="H17" s="183"/>
      <c r="I17" s="183"/>
      <c r="J17" s="183"/>
      <c r="K17" s="183"/>
      <c r="L17" s="183"/>
      <c r="M17" s="183"/>
      <c r="N17" s="175"/>
      <c r="O17" s="232"/>
      <c r="P17" s="153"/>
      <c r="Q17" s="154"/>
      <c r="R17" s="154"/>
      <c r="S17" s="154"/>
      <c r="T17" s="154"/>
      <c r="U17" s="154"/>
      <c r="V17" s="154"/>
      <c r="W17" s="154"/>
      <c r="X17" s="154"/>
      <c r="Y17" s="154"/>
      <c r="Z17" s="154"/>
      <c r="AA17" s="154"/>
      <c r="AB17" s="154"/>
      <c r="AC17" s="154"/>
      <c r="AD17" s="154"/>
      <c r="AE17" s="154"/>
    </row>
    <row r="18" spans="1:31" x14ac:dyDescent="0.25">
      <c r="A18" s="154"/>
      <c r="B18" s="231"/>
      <c r="C18" s="175"/>
      <c r="D18" s="175"/>
      <c r="E18" s="175"/>
      <c r="F18" s="175"/>
      <c r="G18" s="175"/>
      <c r="H18" s="175"/>
      <c r="I18" s="175"/>
      <c r="J18" s="175"/>
      <c r="K18" s="175"/>
      <c r="L18" s="175"/>
      <c r="M18" s="175"/>
      <c r="N18" s="175"/>
      <c r="O18" s="232"/>
      <c r="P18" s="153"/>
      <c r="Q18" s="154"/>
      <c r="R18" s="154"/>
      <c r="S18" s="154"/>
      <c r="T18" s="154"/>
      <c r="U18" s="154"/>
      <c r="V18" s="154"/>
      <c r="W18" s="154"/>
      <c r="X18" s="154"/>
      <c r="Y18" s="154"/>
      <c r="Z18" s="154"/>
      <c r="AA18" s="154"/>
      <c r="AB18" s="154"/>
      <c r="AC18" s="154"/>
      <c r="AD18" s="154"/>
      <c r="AE18" s="154"/>
    </row>
    <row r="19" spans="1:31" x14ac:dyDescent="0.25">
      <c r="A19" s="154"/>
      <c r="B19" s="231"/>
      <c r="C19" s="175"/>
      <c r="D19" s="175"/>
      <c r="E19" s="175"/>
      <c r="F19" s="175"/>
      <c r="G19" s="175"/>
      <c r="H19" s="175"/>
      <c r="I19" s="175"/>
      <c r="J19" s="175"/>
      <c r="K19" s="175"/>
      <c r="L19" s="175"/>
      <c r="M19" s="175"/>
      <c r="N19" s="175"/>
      <c r="O19" s="232"/>
      <c r="P19" s="153"/>
      <c r="Q19" s="154"/>
      <c r="R19" s="154"/>
      <c r="S19" s="154"/>
      <c r="T19" s="154"/>
      <c r="U19" s="154"/>
      <c r="V19" s="154"/>
      <c r="W19" s="154"/>
      <c r="X19" s="154"/>
      <c r="Y19" s="154"/>
      <c r="Z19" s="154"/>
      <c r="AA19" s="154"/>
      <c r="AB19" s="154"/>
      <c r="AC19" s="154"/>
      <c r="AD19" s="154"/>
      <c r="AE19" s="154"/>
    </row>
    <row r="20" spans="1:31" x14ac:dyDescent="0.25">
      <c r="A20" s="154"/>
      <c r="B20" s="231"/>
      <c r="C20" s="175"/>
      <c r="D20" s="234"/>
      <c r="E20" s="239"/>
      <c r="F20" s="239"/>
      <c r="G20" s="173" t="s">
        <v>225</v>
      </c>
      <c r="H20" s="239"/>
      <c r="I20" s="239"/>
      <c r="J20" s="239"/>
      <c r="K20" s="239"/>
      <c r="L20" s="239"/>
      <c r="M20" s="239"/>
      <c r="N20" s="175"/>
      <c r="O20" s="232"/>
      <c r="P20" s="153"/>
      <c r="Q20" s="154"/>
      <c r="R20" s="154"/>
      <c r="S20" s="154"/>
      <c r="T20" s="154"/>
      <c r="U20" s="154"/>
      <c r="V20" s="154"/>
      <c r="W20" s="154"/>
      <c r="X20" s="154"/>
      <c r="Y20" s="154"/>
      <c r="Z20" s="154"/>
      <c r="AA20" s="154"/>
      <c r="AB20" s="154"/>
      <c r="AC20" s="154"/>
      <c r="AD20" s="154"/>
      <c r="AE20" s="154"/>
    </row>
    <row r="21" spans="1:31" x14ac:dyDescent="0.25">
      <c r="A21" s="154"/>
      <c r="B21" s="231"/>
      <c r="C21" s="175"/>
      <c r="D21" s="239"/>
      <c r="E21" s="239"/>
      <c r="F21" s="239"/>
      <c r="G21" s="239"/>
      <c r="H21" s="239"/>
      <c r="I21" s="239"/>
      <c r="J21" s="239"/>
      <c r="K21" s="239"/>
      <c r="L21" s="239"/>
      <c r="M21" s="239"/>
      <c r="N21" s="175"/>
      <c r="O21" s="232"/>
      <c r="P21" s="153"/>
      <c r="Q21" s="154"/>
      <c r="R21" s="154"/>
      <c r="S21" s="154"/>
      <c r="T21" s="154"/>
      <c r="U21" s="154"/>
      <c r="V21" s="154"/>
      <c r="W21" s="154"/>
      <c r="X21" s="154"/>
      <c r="Y21" s="154"/>
      <c r="Z21" s="154"/>
      <c r="AA21" s="154"/>
      <c r="AB21" s="154"/>
      <c r="AC21" s="154"/>
      <c r="AD21" s="154"/>
      <c r="AE21" s="154"/>
    </row>
    <row r="22" spans="1:31" ht="15.5" x14ac:dyDescent="0.35">
      <c r="A22" s="154"/>
      <c r="B22" s="240"/>
      <c r="C22" s="170" t="s">
        <v>248</v>
      </c>
      <c r="D22" s="144"/>
      <c r="E22" s="144"/>
      <c r="F22" s="144"/>
      <c r="G22" s="144"/>
      <c r="H22" s="144"/>
      <c r="I22" s="144"/>
      <c r="J22" s="144"/>
      <c r="K22" s="144"/>
      <c r="L22" s="144"/>
      <c r="M22" s="144"/>
      <c r="N22" s="144"/>
      <c r="O22" s="232"/>
      <c r="P22" s="153"/>
      <c r="Q22" s="154"/>
      <c r="R22" s="154"/>
      <c r="S22" s="154"/>
      <c r="T22" s="154"/>
      <c r="U22" s="154"/>
      <c r="V22" s="154"/>
      <c r="W22" s="154"/>
      <c r="X22" s="154"/>
      <c r="Y22" s="154"/>
      <c r="Z22" s="154"/>
      <c r="AA22" s="154"/>
      <c r="AB22" s="154"/>
      <c r="AC22" s="154"/>
      <c r="AD22" s="154"/>
      <c r="AE22" s="154"/>
    </row>
    <row r="23" spans="1:31" ht="6" customHeight="1" x14ac:dyDescent="0.25">
      <c r="A23" s="154"/>
      <c r="B23" s="240"/>
      <c r="C23" s="143"/>
      <c r="D23" s="144"/>
      <c r="E23" s="144"/>
      <c r="F23" s="144"/>
      <c r="G23" s="144"/>
      <c r="H23" s="144"/>
      <c r="I23" s="144"/>
      <c r="J23" s="144"/>
      <c r="K23" s="144"/>
      <c r="L23" s="144"/>
      <c r="M23" s="144"/>
      <c r="N23" s="144"/>
      <c r="O23" s="232"/>
      <c r="P23" s="133"/>
      <c r="Q23" s="154"/>
      <c r="R23" s="154"/>
      <c r="S23" s="154"/>
      <c r="T23" s="154"/>
      <c r="U23" s="154"/>
      <c r="V23" s="154"/>
      <c r="W23" s="154"/>
      <c r="X23" s="154"/>
      <c r="Y23" s="154"/>
      <c r="Z23" s="154"/>
      <c r="AA23" s="154"/>
      <c r="AB23" s="154"/>
      <c r="AC23" s="154"/>
      <c r="AD23" s="154"/>
      <c r="AE23" s="154"/>
    </row>
    <row r="24" spans="1:31" ht="69" x14ac:dyDescent="0.25">
      <c r="A24" s="154"/>
      <c r="B24" s="240"/>
      <c r="C24" s="190" t="s">
        <v>249</v>
      </c>
      <c r="D24" s="191" t="str">
        <f>"Actual minimum amount levied in "&amp;'WK0 - Input data'!$G$50</f>
        <v>Actual minimum amount levied in 2018-19</v>
      </c>
      <c r="E24" s="191" t="str">
        <f>"Proposed minimum amount to be levied in "&amp;'WK0 - Input data'!$H$50</f>
        <v>Proposed minimum amount to be levied in 2019-20</v>
      </c>
      <c r="F24" s="192" t="s">
        <v>250</v>
      </c>
      <c r="G24" s="192" t="s">
        <v>251</v>
      </c>
      <c r="H24" s="193"/>
      <c r="I24" s="192" t="str">
        <f>"Total Number of Assessments "&amp;'WK0 - Input data'!$G$50</f>
        <v>Total Number of Assessments 2018-19</v>
      </c>
      <c r="J24" s="194" t="str">
        <f>"Number of assessments on the proposed minimum "&amp;'WK0 - Input data'!$G$50</f>
        <v>Number of assessments on the proposed minimum 2018-19</v>
      </c>
      <c r="K24" s="192" t="str">
        <f>"Percentage of assessments on the minimum "&amp;'WK0 - Input data'!$G$50</f>
        <v>Percentage of assessments on the minimum 2018-19</v>
      </c>
      <c r="L24" s="192" t="str">
        <f>"Total Number of Assessments "&amp;'WK0 - Input data'!$H$50</f>
        <v>Total Number of Assessments 2019-20</v>
      </c>
      <c r="M24" s="194" t="str">
        <f>"Number of assessments on the proposed minimum "&amp;'WK0 - Input data'!$H$50</f>
        <v>Number of assessments on the proposed minimum 2019-20</v>
      </c>
      <c r="N24" s="192" t="str">
        <f>"Percentage of assessments on the minimum "&amp;'WK0 - Input data'!$H$50</f>
        <v>Percentage of assessments on the minimum 2019-20</v>
      </c>
      <c r="O24" s="232"/>
      <c r="P24" s="133"/>
      <c r="Q24" s="154"/>
      <c r="R24" s="154"/>
      <c r="S24" s="154"/>
      <c r="T24" s="154"/>
      <c r="U24" s="154"/>
      <c r="V24" s="154"/>
      <c r="W24" s="154"/>
      <c r="X24" s="154"/>
      <c r="Y24" s="154"/>
      <c r="Z24" s="154"/>
      <c r="AA24" s="154"/>
      <c r="AB24" s="154"/>
      <c r="AC24" s="154"/>
      <c r="AD24" s="154"/>
      <c r="AE24" s="154"/>
    </row>
    <row r="25" spans="1:31" ht="12.5" x14ac:dyDescent="0.25">
      <c r="A25" s="154"/>
      <c r="B25" s="240"/>
      <c r="C25" s="289" t="s">
        <v>348</v>
      </c>
      <c r="D25" s="290">
        <f>14405562+14728</f>
        <v>14420290</v>
      </c>
      <c r="E25" s="290">
        <f>15316415+15201</f>
        <v>15331616</v>
      </c>
      <c r="F25" s="145">
        <f>IF(D25="",".",IF(E25="","",E25-D25))</f>
        <v>911326</v>
      </c>
      <c r="G25" s="146">
        <f t="shared" ref="G25:G37" si="0">IF(D25=0,".",F25/D25)</f>
        <v>6.3197480771884612E-2</v>
      </c>
      <c r="H25" s="147"/>
      <c r="I25" s="293">
        <f>27205+8602+37</f>
        <v>35844</v>
      </c>
      <c r="J25" s="293">
        <f>27387+28</f>
        <v>27415</v>
      </c>
      <c r="K25" s="146">
        <f>IF(I25="",".",IF(J25="",".",J25/I25))</f>
        <v>0.76484209351634858</v>
      </c>
      <c r="L25" s="293">
        <f>35807+37</f>
        <v>35844</v>
      </c>
      <c r="M25" s="293">
        <f>27205+27</f>
        <v>27232</v>
      </c>
      <c r="N25" s="146">
        <f>IF(L25="",".",IF(M25=".",".",M25/L25))</f>
        <v>0.75973663653610091</v>
      </c>
      <c r="O25" s="232"/>
      <c r="P25" s="153"/>
      <c r="Q25" s="154"/>
      <c r="R25" s="154"/>
      <c r="S25" s="154"/>
      <c r="T25" s="154"/>
      <c r="U25" s="154"/>
      <c r="V25" s="154"/>
      <c r="W25" s="154"/>
      <c r="X25" s="154"/>
      <c r="Y25" s="154"/>
      <c r="Z25" s="154"/>
      <c r="AA25" s="154"/>
      <c r="AB25" s="154"/>
      <c r="AC25" s="154"/>
      <c r="AD25" s="154"/>
      <c r="AE25" s="154"/>
    </row>
    <row r="26" spans="1:31" ht="12.5" x14ac:dyDescent="0.25">
      <c r="A26" s="154"/>
      <c r="B26" s="240"/>
      <c r="C26" s="291" t="s">
        <v>350</v>
      </c>
      <c r="D26" s="292">
        <f>638564+526</f>
        <v>639090</v>
      </c>
      <c r="E26" s="292">
        <f>702061+563</f>
        <v>702624</v>
      </c>
      <c r="F26" s="148">
        <f t="shared" ref="F26:F37" si="1">IF(D26="",".",IF(E26="","",E26-D26))</f>
        <v>63534</v>
      </c>
      <c r="G26" s="149">
        <f t="shared" si="0"/>
        <v>9.9413228183823879E-2</v>
      </c>
      <c r="H26" s="147"/>
      <c r="I26" s="294">
        <f>1247+2347+37</f>
        <v>3631</v>
      </c>
      <c r="J26" s="294">
        <f>1214+1</f>
        <v>1215</v>
      </c>
      <c r="K26" s="149">
        <f t="shared" ref="K26:K37" si="2">IF(I26="",".",IF(J26="",".",J26/I26))</f>
        <v>0.33461856237950977</v>
      </c>
      <c r="L26" s="294">
        <f>3594+37</f>
        <v>3631</v>
      </c>
      <c r="M26" s="294">
        <f>1214+33+1</f>
        <v>1248</v>
      </c>
      <c r="N26" s="149">
        <f t="shared" ref="N26:N37" si="3">IF(L26="",".",IF(M26=".",".",M26/L26))</f>
        <v>0.34370696777747178</v>
      </c>
      <c r="O26" s="232"/>
      <c r="P26" s="153"/>
      <c r="Q26" s="154"/>
      <c r="R26" s="154"/>
      <c r="S26" s="154"/>
      <c r="T26" s="154"/>
      <c r="U26" s="154"/>
      <c r="V26" s="154"/>
      <c r="W26" s="154"/>
      <c r="X26" s="154"/>
      <c r="Y26" s="154"/>
      <c r="Z26" s="154"/>
      <c r="AA26" s="154"/>
      <c r="AB26" s="154"/>
      <c r="AC26" s="154"/>
      <c r="AD26" s="154"/>
      <c r="AE26" s="154"/>
    </row>
    <row r="27" spans="1:31" ht="12.5" x14ac:dyDescent="0.25">
      <c r="A27" s="154"/>
      <c r="B27" s="240"/>
      <c r="C27" s="287"/>
      <c r="D27" s="138"/>
      <c r="E27" s="138"/>
      <c r="F27" s="148" t="str">
        <f t="shared" si="1"/>
        <v>.</v>
      </c>
      <c r="G27" s="149" t="str">
        <f t="shared" si="0"/>
        <v>.</v>
      </c>
      <c r="H27" s="147"/>
      <c r="I27" s="139"/>
      <c r="J27" s="139"/>
      <c r="K27" s="149" t="str">
        <f t="shared" si="2"/>
        <v>.</v>
      </c>
      <c r="L27" s="139"/>
      <c r="M27" s="139"/>
      <c r="N27" s="149" t="str">
        <f t="shared" si="3"/>
        <v>.</v>
      </c>
      <c r="O27" s="232"/>
      <c r="P27" s="153"/>
      <c r="Q27" s="154"/>
      <c r="R27" s="154"/>
      <c r="S27" s="154"/>
      <c r="T27" s="154"/>
      <c r="U27" s="154"/>
      <c r="V27" s="154"/>
      <c r="W27" s="154"/>
      <c r="X27" s="154"/>
      <c r="Y27" s="154"/>
      <c r="Z27" s="154"/>
      <c r="AA27" s="154"/>
      <c r="AB27" s="154"/>
      <c r="AC27" s="154"/>
      <c r="AD27" s="154"/>
      <c r="AE27" s="154"/>
    </row>
    <row r="28" spans="1:31" ht="12.5" x14ac:dyDescent="0.25">
      <c r="A28" s="154"/>
      <c r="B28" s="240"/>
      <c r="C28" s="288"/>
      <c r="D28" s="138"/>
      <c r="E28" s="138"/>
      <c r="F28" s="148" t="str">
        <f t="shared" si="1"/>
        <v>.</v>
      </c>
      <c r="G28" s="149" t="str">
        <f t="shared" si="0"/>
        <v>.</v>
      </c>
      <c r="H28" s="147"/>
      <c r="I28" s="139"/>
      <c r="J28" s="139"/>
      <c r="K28" s="149" t="str">
        <f t="shared" si="2"/>
        <v>.</v>
      </c>
      <c r="L28" s="139"/>
      <c r="M28" s="139"/>
      <c r="N28" s="149" t="str">
        <f t="shared" si="3"/>
        <v>.</v>
      </c>
      <c r="O28" s="232"/>
      <c r="P28" s="153"/>
      <c r="Q28" s="154"/>
      <c r="R28" s="154"/>
      <c r="S28" s="154"/>
      <c r="T28" s="154"/>
      <c r="U28" s="154"/>
      <c r="V28" s="154"/>
      <c r="W28" s="154"/>
      <c r="X28" s="154"/>
      <c r="Y28" s="154"/>
      <c r="Z28" s="154"/>
      <c r="AA28" s="154"/>
      <c r="AB28" s="154"/>
      <c r="AC28" s="154"/>
      <c r="AD28" s="154"/>
      <c r="AE28" s="154"/>
    </row>
    <row r="29" spans="1:31" ht="12.5" x14ac:dyDescent="0.25">
      <c r="A29" s="154"/>
      <c r="B29" s="240"/>
      <c r="C29" s="137"/>
      <c r="D29" s="138"/>
      <c r="E29" s="138"/>
      <c r="F29" s="148" t="str">
        <f t="shared" si="1"/>
        <v>.</v>
      </c>
      <c r="G29" s="149" t="str">
        <f t="shared" si="0"/>
        <v>.</v>
      </c>
      <c r="H29" s="147"/>
      <c r="I29" s="139"/>
      <c r="J29" s="139"/>
      <c r="K29" s="149" t="str">
        <f t="shared" si="2"/>
        <v>.</v>
      </c>
      <c r="L29" s="139"/>
      <c r="M29" s="139"/>
      <c r="N29" s="149" t="str">
        <f t="shared" si="3"/>
        <v>.</v>
      </c>
      <c r="O29" s="232"/>
      <c r="P29" s="153"/>
      <c r="Q29" s="154"/>
      <c r="R29" s="154"/>
      <c r="S29" s="154"/>
      <c r="T29" s="154"/>
      <c r="U29" s="154"/>
      <c r="V29" s="154"/>
      <c r="W29" s="154"/>
      <c r="X29" s="154"/>
      <c r="Y29" s="154"/>
      <c r="Z29" s="154"/>
      <c r="AA29" s="154"/>
      <c r="AB29" s="154"/>
      <c r="AC29" s="154"/>
      <c r="AD29" s="154"/>
      <c r="AE29" s="154"/>
    </row>
    <row r="30" spans="1:31" ht="12.5" x14ac:dyDescent="0.25">
      <c r="A30" s="154"/>
      <c r="B30" s="240"/>
      <c r="C30" s="137"/>
      <c r="D30" s="138"/>
      <c r="E30" s="138"/>
      <c r="F30" s="148" t="str">
        <f t="shared" si="1"/>
        <v>.</v>
      </c>
      <c r="G30" s="149" t="str">
        <f t="shared" si="0"/>
        <v>.</v>
      </c>
      <c r="H30" s="147"/>
      <c r="I30" s="139"/>
      <c r="J30" s="139"/>
      <c r="K30" s="149" t="str">
        <f t="shared" si="2"/>
        <v>.</v>
      </c>
      <c r="L30" s="139"/>
      <c r="M30" s="139"/>
      <c r="N30" s="149" t="str">
        <f t="shared" si="3"/>
        <v>.</v>
      </c>
      <c r="O30" s="232"/>
      <c r="P30" s="153"/>
      <c r="Q30" s="154"/>
      <c r="R30" s="154"/>
      <c r="S30" s="154"/>
      <c r="T30" s="154"/>
      <c r="U30" s="154"/>
      <c r="V30" s="154"/>
      <c r="W30" s="154"/>
      <c r="X30" s="154"/>
      <c r="Y30" s="154"/>
      <c r="Z30" s="154"/>
      <c r="AA30" s="154"/>
      <c r="AB30" s="154"/>
      <c r="AC30" s="154"/>
      <c r="AD30" s="154"/>
      <c r="AE30" s="154"/>
    </row>
    <row r="31" spans="1:31" ht="12.5" x14ac:dyDescent="0.25">
      <c r="A31" s="154"/>
      <c r="B31" s="240"/>
      <c r="C31" s="137"/>
      <c r="D31" s="138"/>
      <c r="E31" s="138"/>
      <c r="F31" s="148" t="str">
        <f t="shared" si="1"/>
        <v>.</v>
      </c>
      <c r="G31" s="149" t="str">
        <f t="shared" si="0"/>
        <v>.</v>
      </c>
      <c r="H31" s="147"/>
      <c r="I31" s="139"/>
      <c r="J31" s="139"/>
      <c r="K31" s="149" t="str">
        <f t="shared" si="2"/>
        <v>.</v>
      </c>
      <c r="L31" s="139"/>
      <c r="M31" s="139"/>
      <c r="N31" s="149" t="str">
        <f t="shared" si="3"/>
        <v>.</v>
      </c>
      <c r="O31" s="232"/>
      <c r="P31" s="153"/>
      <c r="Q31" s="154"/>
      <c r="R31" s="154"/>
      <c r="S31" s="154"/>
      <c r="T31" s="154"/>
      <c r="U31" s="154"/>
      <c r="V31" s="154"/>
      <c r="W31" s="154"/>
      <c r="X31" s="154"/>
      <c r="Y31" s="154"/>
      <c r="Z31" s="154"/>
      <c r="AA31" s="154"/>
      <c r="AB31" s="154"/>
      <c r="AC31" s="154"/>
      <c r="AD31" s="154"/>
      <c r="AE31" s="154"/>
    </row>
    <row r="32" spans="1:31" ht="12.5" x14ac:dyDescent="0.25">
      <c r="A32" s="154"/>
      <c r="B32" s="240"/>
      <c r="C32" s="137"/>
      <c r="D32" s="138"/>
      <c r="E32" s="138"/>
      <c r="F32" s="148" t="str">
        <f t="shared" si="1"/>
        <v>.</v>
      </c>
      <c r="G32" s="149" t="str">
        <f t="shared" si="0"/>
        <v>.</v>
      </c>
      <c r="H32" s="147"/>
      <c r="I32" s="139"/>
      <c r="J32" s="139"/>
      <c r="K32" s="149" t="str">
        <f t="shared" si="2"/>
        <v>.</v>
      </c>
      <c r="L32" s="139"/>
      <c r="M32" s="139"/>
      <c r="N32" s="149" t="str">
        <f t="shared" si="3"/>
        <v>.</v>
      </c>
      <c r="O32" s="232"/>
      <c r="P32" s="153"/>
      <c r="Q32" s="154"/>
      <c r="R32" s="154"/>
      <c r="S32" s="154"/>
      <c r="T32" s="154"/>
      <c r="U32" s="154"/>
      <c r="V32" s="154"/>
      <c r="W32" s="154"/>
      <c r="X32" s="154"/>
      <c r="Y32" s="154"/>
      <c r="Z32" s="154"/>
      <c r="AA32" s="154"/>
      <c r="AB32" s="154"/>
      <c r="AC32" s="154"/>
      <c r="AD32" s="154"/>
      <c r="AE32" s="154"/>
    </row>
    <row r="33" spans="1:31" ht="12.5" x14ac:dyDescent="0.25">
      <c r="A33" s="154"/>
      <c r="B33" s="240"/>
      <c r="C33" s="137"/>
      <c r="D33" s="138"/>
      <c r="E33" s="138"/>
      <c r="F33" s="148" t="str">
        <f t="shared" si="1"/>
        <v>.</v>
      </c>
      <c r="G33" s="149" t="str">
        <f t="shared" si="0"/>
        <v>.</v>
      </c>
      <c r="H33" s="147"/>
      <c r="I33" s="139"/>
      <c r="J33" s="139"/>
      <c r="K33" s="149" t="str">
        <f t="shared" si="2"/>
        <v>.</v>
      </c>
      <c r="L33" s="139"/>
      <c r="M33" s="139"/>
      <c r="N33" s="149" t="str">
        <f t="shared" si="3"/>
        <v>.</v>
      </c>
      <c r="O33" s="232"/>
      <c r="P33" s="153"/>
      <c r="Q33" s="154"/>
      <c r="R33" s="154"/>
      <c r="S33" s="154"/>
      <c r="T33" s="154"/>
      <c r="U33" s="154"/>
      <c r="V33" s="154"/>
      <c r="W33" s="154"/>
      <c r="X33" s="154"/>
      <c r="Y33" s="154"/>
      <c r="Z33" s="154"/>
      <c r="AA33" s="154"/>
      <c r="AB33" s="154"/>
      <c r="AC33" s="154"/>
      <c r="AD33" s="154"/>
      <c r="AE33" s="154"/>
    </row>
    <row r="34" spans="1:31" ht="12.5" x14ac:dyDescent="0.25">
      <c r="A34" s="154"/>
      <c r="B34" s="240"/>
      <c r="C34" s="137"/>
      <c r="D34" s="138"/>
      <c r="E34" s="138"/>
      <c r="F34" s="148" t="str">
        <f t="shared" si="1"/>
        <v>.</v>
      </c>
      <c r="G34" s="149" t="str">
        <f t="shared" si="0"/>
        <v>.</v>
      </c>
      <c r="H34" s="147"/>
      <c r="I34" s="139"/>
      <c r="J34" s="139"/>
      <c r="K34" s="149" t="str">
        <f t="shared" si="2"/>
        <v>.</v>
      </c>
      <c r="L34" s="139"/>
      <c r="M34" s="139"/>
      <c r="N34" s="149" t="str">
        <f t="shared" si="3"/>
        <v>.</v>
      </c>
      <c r="O34" s="232"/>
      <c r="P34" s="153"/>
      <c r="Q34" s="154"/>
      <c r="R34" s="154"/>
      <c r="S34" s="154"/>
      <c r="T34" s="154"/>
      <c r="U34" s="154"/>
      <c r="V34" s="154"/>
      <c r="W34" s="154"/>
      <c r="X34" s="154"/>
      <c r="Y34" s="154"/>
      <c r="Z34" s="154"/>
      <c r="AA34" s="154"/>
      <c r="AB34" s="154"/>
      <c r="AC34" s="154"/>
      <c r="AD34" s="154"/>
      <c r="AE34" s="154"/>
    </row>
    <row r="35" spans="1:31" ht="12.5" x14ac:dyDescent="0.25">
      <c r="A35" s="154"/>
      <c r="B35" s="240"/>
      <c r="C35" s="137"/>
      <c r="D35" s="138"/>
      <c r="E35" s="138"/>
      <c r="F35" s="148" t="str">
        <f t="shared" si="1"/>
        <v>.</v>
      </c>
      <c r="G35" s="149" t="str">
        <f t="shared" si="0"/>
        <v>.</v>
      </c>
      <c r="H35" s="147"/>
      <c r="I35" s="139"/>
      <c r="J35" s="139"/>
      <c r="K35" s="149" t="str">
        <f t="shared" si="2"/>
        <v>.</v>
      </c>
      <c r="L35" s="139"/>
      <c r="M35" s="139"/>
      <c r="N35" s="149" t="str">
        <f t="shared" si="3"/>
        <v>.</v>
      </c>
      <c r="O35" s="232"/>
      <c r="P35" s="153"/>
      <c r="Q35" s="154"/>
      <c r="R35" s="154"/>
      <c r="S35" s="154"/>
      <c r="T35" s="154"/>
      <c r="U35" s="154"/>
      <c r="V35" s="154"/>
      <c r="W35" s="154"/>
      <c r="X35" s="154"/>
      <c r="Y35" s="154"/>
      <c r="Z35" s="154"/>
      <c r="AA35" s="154"/>
      <c r="AB35" s="154"/>
      <c r="AC35" s="154"/>
      <c r="AD35" s="154"/>
      <c r="AE35" s="154"/>
    </row>
    <row r="36" spans="1:31" ht="12.5" x14ac:dyDescent="0.25">
      <c r="A36" s="154"/>
      <c r="B36" s="240"/>
      <c r="C36" s="137"/>
      <c r="D36" s="138"/>
      <c r="E36" s="138"/>
      <c r="F36" s="148" t="str">
        <f t="shared" si="1"/>
        <v>.</v>
      </c>
      <c r="G36" s="149" t="str">
        <f t="shared" si="0"/>
        <v>.</v>
      </c>
      <c r="H36" s="147"/>
      <c r="I36" s="139"/>
      <c r="J36" s="139"/>
      <c r="K36" s="149" t="str">
        <f t="shared" si="2"/>
        <v>.</v>
      </c>
      <c r="L36" s="139"/>
      <c r="M36" s="139"/>
      <c r="N36" s="149" t="str">
        <f t="shared" si="3"/>
        <v>.</v>
      </c>
      <c r="O36" s="232"/>
      <c r="P36" s="153"/>
      <c r="Q36" s="154"/>
      <c r="R36" s="154"/>
      <c r="S36" s="154"/>
      <c r="T36" s="154"/>
      <c r="U36" s="154"/>
      <c r="V36" s="154"/>
      <c r="W36" s="154"/>
      <c r="X36" s="154"/>
      <c r="Y36" s="154"/>
      <c r="Z36" s="154"/>
      <c r="AA36" s="154"/>
      <c r="AB36" s="154"/>
      <c r="AC36" s="154"/>
      <c r="AD36" s="154"/>
      <c r="AE36" s="154"/>
    </row>
    <row r="37" spans="1:31" ht="12.5" x14ac:dyDescent="0.25">
      <c r="A37" s="154"/>
      <c r="B37" s="240"/>
      <c r="C37" s="140"/>
      <c r="D37" s="141"/>
      <c r="E37" s="141"/>
      <c r="F37" s="150" t="str">
        <f t="shared" si="1"/>
        <v>.</v>
      </c>
      <c r="G37" s="151" t="str">
        <f t="shared" si="0"/>
        <v>.</v>
      </c>
      <c r="H37" s="147"/>
      <c r="I37" s="142"/>
      <c r="J37" s="142"/>
      <c r="K37" s="151" t="str">
        <f t="shared" si="2"/>
        <v>.</v>
      </c>
      <c r="L37" s="142"/>
      <c r="M37" s="142"/>
      <c r="N37" s="151" t="str">
        <f t="shared" si="3"/>
        <v>.</v>
      </c>
      <c r="O37" s="232"/>
      <c r="P37" s="153"/>
      <c r="Q37" s="154"/>
      <c r="R37" s="154"/>
      <c r="S37" s="154"/>
      <c r="T37" s="154"/>
      <c r="U37" s="154"/>
      <c r="V37" s="154"/>
      <c r="W37" s="154"/>
      <c r="X37" s="154"/>
      <c r="Y37" s="154"/>
      <c r="Z37" s="154"/>
      <c r="AA37" s="154"/>
      <c r="AB37" s="154"/>
      <c r="AC37" s="154"/>
      <c r="AD37" s="154"/>
      <c r="AE37" s="154"/>
    </row>
    <row r="38" spans="1:31" x14ac:dyDescent="0.25">
      <c r="A38" s="154"/>
      <c r="B38" s="240"/>
      <c r="C38" s="143"/>
      <c r="D38" s="152"/>
      <c r="E38" s="152"/>
      <c r="F38" s="152"/>
      <c r="G38" s="152"/>
      <c r="H38" s="152"/>
      <c r="I38" s="152"/>
      <c r="J38" s="152"/>
      <c r="K38" s="152"/>
      <c r="L38" s="152"/>
      <c r="M38" s="152"/>
      <c r="N38" s="152"/>
      <c r="O38" s="232"/>
      <c r="P38" s="153"/>
      <c r="Q38" s="154"/>
      <c r="R38" s="154"/>
      <c r="S38" s="154"/>
      <c r="T38" s="154"/>
      <c r="U38" s="154"/>
      <c r="V38" s="154"/>
      <c r="W38" s="154"/>
      <c r="X38" s="154"/>
      <c r="Y38" s="154"/>
      <c r="Z38" s="154"/>
      <c r="AA38" s="154"/>
      <c r="AB38" s="154"/>
      <c r="AC38" s="154"/>
      <c r="AD38" s="154"/>
      <c r="AE38" s="154"/>
    </row>
    <row r="39" spans="1:31" x14ac:dyDescent="0.25">
      <c r="A39" s="154"/>
      <c r="B39" s="240"/>
      <c r="C39" s="143"/>
      <c r="D39" s="152"/>
      <c r="E39" s="152"/>
      <c r="F39" s="152"/>
      <c r="G39" s="152"/>
      <c r="H39" s="152"/>
      <c r="I39" s="152"/>
      <c r="J39" s="152"/>
      <c r="K39" s="152"/>
      <c r="L39" s="152"/>
      <c r="M39" s="152"/>
      <c r="N39" s="152"/>
      <c r="O39" s="232"/>
      <c r="P39" s="153"/>
      <c r="Q39" s="154"/>
      <c r="R39" s="154"/>
      <c r="S39" s="154"/>
      <c r="T39" s="154"/>
      <c r="U39" s="154"/>
      <c r="V39" s="154"/>
      <c r="W39" s="154"/>
      <c r="X39" s="154"/>
      <c r="Y39" s="154"/>
      <c r="Z39" s="154"/>
      <c r="AA39" s="154"/>
      <c r="AB39" s="154"/>
      <c r="AC39" s="154"/>
      <c r="AD39" s="154"/>
      <c r="AE39" s="154"/>
    </row>
    <row r="40" spans="1:31" ht="15.5" x14ac:dyDescent="0.35">
      <c r="A40" s="154"/>
      <c r="B40" s="240"/>
      <c r="C40" s="170" t="s">
        <v>252</v>
      </c>
      <c r="D40" s="152"/>
      <c r="E40" s="152"/>
      <c r="F40" s="152"/>
      <c r="G40" s="152"/>
      <c r="H40" s="152"/>
      <c r="I40" s="152"/>
      <c r="J40" s="152"/>
      <c r="K40" s="152"/>
      <c r="L40" s="152"/>
      <c r="M40" s="152"/>
      <c r="N40" s="152"/>
      <c r="O40" s="232"/>
      <c r="P40" s="153"/>
      <c r="Q40" s="154"/>
      <c r="R40" s="154"/>
      <c r="S40" s="154"/>
      <c r="T40" s="154"/>
      <c r="U40" s="154"/>
      <c r="V40" s="154"/>
      <c r="W40" s="154"/>
      <c r="X40" s="154"/>
      <c r="Y40" s="154"/>
      <c r="Z40" s="154"/>
      <c r="AA40" s="154"/>
      <c r="AB40" s="154"/>
      <c r="AC40" s="154"/>
      <c r="AD40" s="154"/>
      <c r="AE40" s="154"/>
    </row>
    <row r="41" spans="1:31" ht="6" customHeight="1" x14ac:dyDescent="0.25">
      <c r="A41" s="154"/>
      <c r="B41" s="240"/>
      <c r="C41" s="143"/>
      <c r="D41" s="152"/>
      <c r="E41" s="152"/>
      <c r="F41" s="152"/>
      <c r="G41" s="152"/>
      <c r="H41" s="152"/>
      <c r="I41" s="152"/>
      <c r="J41" s="152"/>
      <c r="K41" s="152"/>
      <c r="L41" s="152"/>
      <c r="M41" s="152"/>
      <c r="N41" s="152"/>
      <c r="O41" s="232"/>
      <c r="P41" s="153"/>
      <c r="Q41" s="154"/>
      <c r="R41" s="154"/>
      <c r="S41" s="154"/>
      <c r="T41" s="154"/>
      <c r="U41" s="154"/>
      <c r="V41" s="154"/>
      <c r="W41" s="154"/>
      <c r="X41" s="154"/>
      <c r="Y41" s="154"/>
      <c r="Z41" s="154"/>
      <c r="AA41" s="154"/>
      <c r="AB41" s="154"/>
      <c r="AC41" s="154"/>
      <c r="AD41" s="154"/>
      <c r="AE41" s="154"/>
    </row>
    <row r="42" spans="1:31" ht="69" x14ac:dyDescent="0.25">
      <c r="A42" s="154"/>
      <c r="B42" s="240"/>
      <c r="C42" s="195" t="s">
        <v>253</v>
      </c>
      <c r="D42" s="191" t="str">
        <f>"Actual minimum amount levied in "&amp;'WK0 - Input data'!$G$50</f>
        <v>Actual minimum amount levied in 2018-19</v>
      </c>
      <c r="E42" s="191" t="str">
        <f>"Proposed minimum amount to be levied in "&amp;'WK0 - Input data'!$H$50</f>
        <v>Proposed minimum amount to be levied in 2019-20</v>
      </c>
      <c r="F42" s="192" t="s">
        <v>250</v>
      </c>
      <c r="G42" s="192" t="s">
        <v>251</v>
      </c>
      <c r="H42" s="193"/>
      <c r="I42" s="192" t="str">
        <f>"Total Number of Assessments "&amp;'WK0 - Input data'!$G$50</f>
        <v>Total Number of Assessments 2018-19</v>
      </c>
      <c r="J42" s="194" t="str">
        <f>"Number of assessments on the proposed minimum "&amp;'WK0 - Input data'!$G$50</f>
        <v>Number of assessments on the proposed minimum 2018-19</v>
      </c>
      <c r="K42" s="192" t="str">
        <f>"Percentage of assessments on the minimum "&amp;'WK0 - Input data'!$G$50</f>
        <v>Percentage of assessments on the minimum 2018-19</v>
      </c>
      <c r="L42" s="192" t="str">
        <f>"Total Number of Assessments "&amp;'WK0 - Input data'!$H$50</f>
        <v>Total Number of Assessments 2019-20</v>
      </c>
      <c r="M42" s="194" t="str">
        <f>"Number of assessments on the proposed minimum "&amp;'WK0 - Input data'!$H$50</f>
        <v>Number of assessments on the proposed minimum 2019-20</v>
      </c>
      <c r="N42" s="192" t="str">
        <f>"Percentage of assessments on the minimum "&amp;'WK0 - Input data'!$H$50</f>
        <v>Percentage of assessments on the minimum 2019-20</v>
      </c>
      <c r="O42" s="232"/>
      <c r="P42" s="153"/>
      <c r="Q42" s="154"/>
      <c r="R42" s="154"/>
      <c r="S42" s="154"/>
      <c r="T42" s="154"/>
      <c r="U42" s="154"/>
      <c r="V42" s="154"/>
      <c r="W42" s="154"/>
      <c r="X42" s="154"/>
      <c r="Y42" s="154"/>
      <c r="Z42" s="154"/>
      <c r="AA42" s="154"/>
      <c r="AB42" s="154"/>
      <c r="AC42" s="154"/>
      <c r="AD42" s="154"/>
      <c r="AE42" s="154"/>
    </row>
    <row r="43" spans="1:31" ht="12.5" x14ac:dyDescent="0.25">
      <c r="A43" s="154"/>
      <c r="B43" s="240"/>
      <c r="C43" s="134"/>
      <c r="D43" s="135"/>
      <c r="E43" s="135"/>
      <c r="F43" s="145" t="str">
        <f>IF(D43="",".",IF(E43="",".",E43-D43))</f>
        <v>.</v>
      </c>
      <c r="G43" s="146" t="str">
        <f t="shared" ref="G43:G49" si="4">IF(D43=0,".",F43/D43)</f>
        <v>.</v>
      </c>
      <c r="H43" s="147"/>
      <c r="I43" s="136"/>
      <c r="J43" s="136"/>
      <c r="K43" s="146" t="str">
        <f>IF(I43="",".",IF(J43="",".",J43/I43))</f>
        <v>.</v>
      </c>
      <c r="L43" s="136"/>
      <c r="M43" s="136"/>
      <c r="N43" s="146" t="str">
        <f>IF(L43="",".",IF(M43=".",".",M43/L43))</f>
        <v>.</v>
      </c>
      <c r="O43" s="232"/>
      <c r="P43" s="153"/>
      <c r="Q43" s="154"/>
      <c r="R43" s="154"/>
      <c r="S43" s="154"/>
      <c r="T43" s="154"/>
      <c r="U43" s="154"/>
      <c r="V43" s="154"/>
      <c r="W43" s="154"/>
      <c r="X43" s="154"/>
      <c r="Y43" s="154"/>
      <c r="Z43" s="154"/>
      <c r="AA43" s="154"/>
      <c r="AB43" s="154"/>
      <c r="AC43" s="154"/>
      <c r="AD43" s="154"/>
      <c r="AE43" s="154"/>
    </row>
    <row r="44" spans="1:31" ht="12.5" x14ac:dyDescent="0.25">
      <c r="A44" s="154"/>
      <c r="B44" s="240"/>
      <c r="C44" s="137"/>
      <c r="D44" s="138"/>
      <c r="E44" s="138"/>
      <c r="F44" s="148" t="str">
        <f t="shared" ref="F44:F49" si="5">IF(D44="",".",IF(E44="",".",E44-D44))</f>
        <v>.</v>
      </c>
      <c r="G44" s="149" t="str">
        <f t="shared" si="4"/>
        <v>.</v>
      </c>
      <c r="H44" s="147"/>
      <c r="I44" s="139"/>
      <c r="J44" s="139"/>
      <c r="K44" s="149" t="str">
        <f t="shared" ref="K44:K49" si="6">IF(I44="",".",IF(J44="",".",J44/I44))</f>
        <v>.</v>
      </c>
      <c r="L44" s="139"/>
      <c r="M44" s="139"/>
      <c r="N44" s="149" t="str">
        <f t="shared" ref="N44:N49" si="7">IF(L44="",".",IF(M44=".",".",M44/L44))</f>
        <v>.</v>
      </c>
      <c r="O44" s="232"/>
      <c r="P44" s="153"/>
      <c r="Q44" s="154"/>
      <c r="R44" s="154"/>
      <c r="S44" s="154"/>
      <c r="T44" s="154"/>
      <c r="U44" s="154"/>
      <c r="V44" s="154"/>
      <c r="W44" s="154"/>
      <c r="X44" s="154"/>
      <c r="Y44" s="154"/>
      <c r="Z44" s="154"/>
      <c r="AA44" s="154"/>
      <c r="AB44" s="154"/>
      <c r="AC44" s="154"/>
      <c r="AD44" s="154"/>
      <c r="AE44" s="154"/>
    </row>
    <row r="45" spans="1:31" ht="12.5" x14ac:dyDescent="0.25">
      <c r="A45" s="154"/>
      <c r="B45" s="240"/>
      <c r="C45" s="137"/>
      <c r="D45" s="138"/>
      <c r="E45" s="138"/>
      <c r="F45" s="148" t="str">
        <f t="shared" si="5"/>
        <v>.</v>
      </c>
      <c r="G45" s="149" t="str">
        <f t="shared" si="4"/>
        <v>.</v>
      </c>
      <c r="H45" s="147"/>
      <c r="I45" s="139"/>
      <c r="J45" s="139"/>
      <c r="K45" s="149" t="str">
        <f t="shared" si="6"/>
        <v>.</v>
      </c>
      <c r="L45" s="139"/>
      <c r="M45" s="139"/>
      <c r="N45" s="149" t="str">
        <f t="shared" si="7"/>
        <v>.</v>
      </c>
      <c r="O45" s="232"/>
      <c r="P45" s="153"/>
      <c r="Q45" s="154"/>
      <c r="R45" s="154"/>
      <c r="S45" s="154"/>
      <c r="T45" s="154"/>
      <c r="U45" s="154"/>
      <c r="V45" s="154"/>
      <c r="W45" s="154"/>
      <c r="X45" s="154"/>
      <c r="Y45" s="154"/>
      <c r="Z45" s="154"/>
      <c r="AA45" s="154"/>
      <c r="AB45" s="154"/>
      <c r="AC45" s="154"/>
      <c r="AD45" s="154"/>
      <c r="AE45" s="154"/>
    </row>
    <row r="46" spans="1:31" ht="12.5" x14ac:dyDescent="0.25">
      <c r="A46" s="154"/>
      <c r="B46" s="240"/>
      <c r="C46" s="137"/>
      <c r="D46" s="138"/>
      <c r="E46" s="138"/>
      <c r="F46" s="148" t="str">
        <f t="shared" si="5"/>
        <v>.</v>
      </c>
      <c r="G46" s="149" t="str">
        <f t="shared" si="4"/>
        <v>.</v>
      </c>
      <c r="H46" s="147"/>
      <c r="I46" s="139"/>
      <c r="J46" s="139"/>
      <c r="K46" s="149" t="str">
        <f t="shared" si="6"/>
        <v>.</v>
      </c>
      <c r="L46" s="139"/>
      <c r="M46" s="139"/>
      <c r="N46" s="149" t="str">
        <f t="shared" si="7"/>
        <v>.</v>
      </c>
      <c r="O46" s="232"/>
      <c r="P46" s="153"/>
      <c r="Q46" s="154"/>
      <c r="R46" s="154"/>
      <c r="S46" s="154"/>
      <c r="T46" s="154"/>
      <c r="U46" s="154"/>
      <c r="V46" s="154"/>
      <c r="W46" s="154"/>
      <c r="X46" s="154"/>
      <c r="Y46" s="154"/>
      <c r="Z46" s="154"/>
      <c r="AA46" s="154"/>
      <c r="AB46" s="154"/>
      <c r="AC46" s="154"/>
      <c r="AD46" s="154"/>
      <c r="AE46" s="154"/>
    </row>
    <row r="47" spans="1:31" ht="12.5" x14ac:dyDescent="0.25">
      <c r="A47" s="154"/>
      <c r="B47" s="240"/>
      <c r="C47" s="137"/>
      <c r="D47" s="138"/>
      <c r="E47" s="138"/>
      <c r="F47" s="148" t="str">
        <f t="shared" si="5"/>
        <v>.</v>
      </c>
      <c r="G47" s="149" t="str">
        <f t="shared" si="4"/>
        <v>.</v>
      </c>
      <c r="H47" s="147"/>
      <c r="I47" s="139"/>
      <c r="J47" s="139"/>
      <c r="K47" s="149" t="str">
        <f t="shared" si="6"/>
        <v>.</v>
      </c>
      <c r="L47" s="139"/>
      <c r="M47" s="139"/>
      <c r="N47" s="149" t="str">
        <f t="shared" si="7"/>
        <v>.</v>
      </c>
      <c r="O47" s="232"/>
      <c r="P47" s="153"/>
      <c r="Q47" s="154"/>
      <c r="R47" s="154"/>
      <c r="S47" s="154"/>
      <c r="T47" s="154"/>
      <c r="U47" s="154"/>
      <c r="V47" s="154"/>
      <c r="W47" s="154"/>
      <c r="X47" s="154"/>
      <c r="Y47" s="154"/>
      <c r="Z47" s="154"/>
      <c r="AA47" s="154"/>
      <c r="AB47" s="154"/>
      <c r="AC47" s="154"/>
      <c r="AD47" s="154"/>
      <c r="AE47" s="154"/>
    </row>
    <row r="48" spans="1:31" ht="12.5" x14ac:dyDescent="0.25">
      <c r="A48" s="154"/>
      <c r="B48" s="240"/>
      <c r="C48" s="137"/>
      <c r="D48" s="138"/>
      <c r="E48" s="138"/>
      <c r="F48" s="148" t="str">
        <f t="shared" si="5"/>
        <v>.</v>
      </c>
      <c r="G48" s="149" t="str">
        <f t="shared" si="4"/>
        <v>.</v>
      </c>
      <c r="H48" s="147"/>
      <c r="I48" s="139"/>
      <c r="J48" s="139"/>
      <c r="K48" s="149" t="str">
        <f t="shared" si="6"/>
        <v>.</v>
      </c>
      <c r="L48" s="139"/>
      <c r="M48" s="139"/>
      <c r="N48" s="149" t="str">
        <f t="shared" si="7"/>
        <v>.</v>
      </c>
      <c r="O48" s="232"/>
      <c r="P48" s="153"/>
      <c r="Q48" s="154"/>
      <c r="R48" s="154"/>
      <c r="S48" s="154"/>
      <c r="T48" s="154"/>
      <c r="U48" s="154"/>
      <c r="V48" s="154"/>
      <c r="W48" s="154"/>
      <c r="X48" s="154"/>
      <c r="Y48" s="154"/>
      <c r="Z48" s="154"/>
      <c r="AA48" s="154"/>
      <c r="AB48" s="154"/>
      <c r="AC48" s="154"/>
      <c r="AD48" s="154"/>
      <c r="AE48" s="154"/>
    </row>
    <row r="49" spans="1:31" ht="12.5" x14ac:dyDescent="0.25">
      <c r="A49" s="154"/>
      <c r="B49" s="240"/>
      <c r="C49" s="140"/>
      <c r="D49" s="141"/>
      <c r="E49" s="141"/>
      <c r="F49" s="150" t="str">
        <f t="shared" si="5"/>
        <v>.</v>
      </c>
      <c r="G49" s="151" t="str">
        <f t="shared" si="4"/>
        <v>.</v>
      </c>
      <c r="H49" s="147"/>
      <c r="I49" s="142"/>
      <c r="J49" s="142"/>
      <c r="K49" s="151" t="str">
        <f t="shared" si="6"/>
        <v>.</v>
      </c>
      <c r="L49" s="142"/>
      <c r="M49" s="142"/>
      <c r="N49" s="151" t="str">
        <f t="shared" si="7"/>
        <v>.</v>
      </c>
      <c r="O49" s="232"/>
      <c r="P49" s="153"/>
      <c r="Q49" s="154"/>
      <c r="R49" s="154"/>
      <c r="S49" s="154"/>
      <c r="T49" s="154"/>
      <c r="U49" s="154"/>
      <c r="V49" s="154"/>
      <c r="W49" s="154"/>
      <c r="X49" s="154"/>
      <c r="Y49" s="154"/>
      <c r="Z49" s="154"/>
      <c r="AA49" s="154"/>
      <c r="AB49" s="154"/>
      <c r="AC49" s="154"/>
      <c r="AD49" s="154"/>
      <c r="AE49" s="154"/>
    </row>
    <row r="50" spans="1:31" ht="10.5" customHeight="1" thickBot="1" x14ac:dyDescent="0.4">
      <c r="A50" s="154"/>
      <c r="B50" s="241"/>
      <c r="C50" s="242"/>
      <c r="D50" s="242"/>
      <c r="E50" s="242"/>
      <c r="F50" s="242"/>
      <c r="G50" s="242"/>
      <c r="H50" s="242"/>
      <c r="I50" s="242"/>
      <c r="J50" s="242"/>
      <c r="K50" s="242"/>
      <c r="L50" s="242"/>
      <c r="M50" s="242"/>
      <c r="N50" s="242"/>
      <c r="O50" s="243"/>
      <c r="P50" s="155"/>
      <c r="Q50" s="154"/>
      <c r="R50" s="154"/>
      <c r="S50" s="154"/>
      <c r="T50" s="154"/>
      <c r="U50" s="154"/>
      <c r="V50" s="154"/>
      <c r="W50" s="154"/>
      <c r="X50" s="154"/>
      <c r="Y50" s="154"/>
      <c r="Z50" s="154"/>
      <c r="AA50" s="154"/>
      <c r="AB50" s="154"/>
      <c r="AC50" s="154"/>
      <c r="AD50" s="154"/>
      <c r="AE50" s="154"/>
    </row>
    <row r="51" spans="1:31" x14ac:dyDescent="0.2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row>
    <row r="52" spans="1:31" x14ac:dyDescent="0.2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row>
    <row r="53" spans="1:31" x14ac:dyDescent="0.2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row>
    <row r="54" spans="1:31" x14ac:dyDescent="0.2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row>
    <row r="55" spans="1:31" ht="13" hidden="1" x14ac:dyDescent="0.3">
      <c r="A55" s="154"/>
      <c r="B55" s="156" t="s">
        <v>254</v>
      </c>
      <c r="C55" s="156"/>
      <c r="D55" s="156" t="s">
        <v>255</v>
      </c>
      <c r="E55" s="154"/>
      <c r="F55" s="154"/>
      <c r="G55" s="154"/>
      <c r="H55" s="154"/>
      <c r="I55" s="154"/>
      <c r="J55" s="154"/>
      <c r="K55" s="154"/>
      <c r="L55" s="154"/>
      <c r="M55" s="154"/>
      <c r="N55" s="154"/>
      <c r="O55" s="154"/>
      <c r="P55" s="154"/>
      <c r="Q55" s="156" t="s">
        <v>256</v>
      </c>
      <c r="R55" s="154"/>
      <c r="S55" s="154"/>
      <c r="T55" s="154"/>
      <c r="U55" s="154"/>
      <c r="V55" s="154"/>
      <c r="W55" s="154"/>
      <c r="X55" s="154"/>
      <c r="Y55" s="154"/>
      <c r="Z55" s="154"/>
      <c r="AA55" s="154"/>
      <c r="AB55" s="154"/>
      <c r="AC55" s="154"/>
      <c r="AD55" s="154"/>
      <c r="AE55" s="154"/>
    </row>
    <row r="56" spans="1:31" hidden="1" x14ac:dyDescent="0.2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row>
    <row r="57" spans="1:31" ht="13" hidden="1" x14ac:dyDescent="0.3">
      <c r="A57" s="154"/>
      <c r="B57" s="157" t="str">
        <f>IF(ISBLANK('WK0 - Input data'!$D63),"",'WK0 - Input data'!$D63)</f>
        <v/>
      </c>
      <c r="C57" s="157"/>
      <c r="D57" s="154" t="s">
        <v>257</v>
      </c>
      <c r="E57" s="154"/>
      <c r="F57" s="154"/>
      <c r="G57" s="154"/>
      <c r="H57" s="154"/>
      <c r="I57" s="154"/>
      <c r="J57" s="154"/>
      <c r="K57" s="154"/>
      <c r="L57" s="154"/>
      <c r="M57" s="154"/>
      <c r="N57" s="154"/>
      <c r="O57" s="154"/>
      <c r="P57" s="154"/>
      <c r="Q57" s="154" t="s">
        <v>258</v>
      </c>
      <c r="R57" s="154" t="s">
        <v>259</v>
      </c>
      <c r="S57" s="154" t="s">
        <v>260</v>
      </c>
      <c r="T57" s="154"/>
      <c r="U57" s="154"/>
      <c r="V57" s="156" t="s">
        <v>261</v>
      </c>
      <c r="W57" s="154"/>
      <c r="X57" s="154"/>
      <c r="Y57" s="154"/>
      <c r="Z57" s="154"/>
      <c r="AA57" s="154"/>
      <c r="AB57" s="154"/>
      <c r="AC57" s="154"/>
      <c r="AD57" s="154"/>
      <c r="AE57" s="154"/>
    </row>
    <row r="58" spans="1:31" ht="12.5" hidden="1" x14ac:dyDescent="0.25">
      <c r="A58" s="154"/>
      <c r="B58" s="157" t="str">
        <f>IF(ISBLANK('WK0 - Input data'!$D64),"",'WK0 - Input data'!$D64)</f>
        <v/>
      </c>
      <c r="C58" s="157"/>
      <c r="D58" s="154" t="s">
        <v>50</v>
      </c>
      <c r="E58" s="154"/>
      <c r="F58" s="154"/>
      <c r="G58" s="154"/>
      <c r="H58" s="154"/>
      <c r="I58" s="154"/>
      <c r="J58" s="154"/>
      <c r="K58" s="154"/>
      <c r="L58" s="154"/>
      <c r="M58" s="154"/>
      <c r="N58" s="154"/>
      <c r="O58" s="154"/>
      <c r="P58" s="154"/>
      <c r="Q58" s="154" t="s">
        <v>262</v>
      </c>
      <c r="R58" s="154" t="s">
        <v>260</v>
      </c>
      <c r="S58" s="154" t="s">
        <v>263</v>
      </c>
      <c r="T58" s="154"/>
      <c r="U58" s="154"/>
      <c r="V58" s="154"/>
      <c r="W58" s="154"/>
      <c r="X58" s="154"/>
      <c r="Y58" s="154"/>
      <c r="Z58" s="154"/>
      <c r="AA58" s="154"/>
      <c r="AB58" s="154"/>
      <c r="AC58" s="154"/>
      <c r="AD58" s="154"/>
      <c r="AE58" s="154"/>
    </row>
    <row r="59" spans="1:31" ht="12.5" hidden="1" x14ac:dyDescent="0.25">
      <c r="A59" s="154"/>
      <c r="B59" s="157" t="str">
        <f>IF(ISBLANK('WK0 - Input data'!$D65),"",'WK0 - Input data'!$D65)</f>
        <v/>
      </c>
      <c r="C59" s="157"/>
      <c r="D59" s="154" t="s">
        <v>51</v>
      </c>
      <c r="E59" s="154"/>
      <c r="F59" s="154"/>
      <c r="G59" s="154"/>
      <c r="H59" s="154"/>
      <c r="I59" s="154"/>
      <c r="J59" s="154"/>
      <c r="K59" s="154"/>
      <c r="L59" s="154"/>
      <c r="M59" s="154"/>
      <c r="N59" s="154"/>
      <c r="O59" s="154"/>
      <c r="P59" s="154"/>
      <c r="Q59" s="154" t="s">
        <v>264</v>
      </c>
      <c r="R59" s="154" t="s">
        <v>263</v>
      </c>
      <c r="S59" s="154" t="s">
        <v>265</v>
      </c>
      <c r="T59" s="154"/>
      <c r="U59" s="154"/>
      <c r="V59" s="154" t="s">
        <v>266</v>
      </c>
      <c r="W59" s="154"/>
      <c r="X59" s="154"/>
      <c r="Y59" s="154"/>
      <c r="Z59" s="154"/>
      <c r="AA59" s="154"/>
      <c r="AB59" s="154"/>
      <c r="AC59" s="154"/>
      <c r="AD59" s="154"/>
      <c r="AE59" s="154"/>
    </row>
    <row r="60" spans="1:31" ht="12.5" hidden="1" x14ac:dyDescent="0.25">
      <c r="A60" s="154"/>
      <c r="B60" s="157" t="str">
        <f>IF(ISBLANK('WK0 - Input data'!$D66),"",'WK0 - Input data'!$D66)</f>
        <v/>
      </c>
      <c r="C60" s="157"/>
      <c r="D60" s="154"/>
      <c r="E60" s="154"/>
      <c r="F60" s="154"/>
      <c r="G60" s="154"/>
      <c r="H60" s="154"/>
      <c r="I60" s="154"/>
      <c r="J60" s="154"/>
      <c r="K60" s="154"/>
      <c r="L60" s="154"/>
      <c r="M60" s="154"/>
      <c r="N60" s="154"/>
      <c r="O60" s="154"/>
      <c r="P60" s="154"/>
      <c r="Q60" s="154" t="s">
        <v>267</v>
      </c>
      <c r="R60" s="154" t="s">
        <v>265</v>
      </c>
      <c r="S60" s="154" t="s">
        <v>268</v>
      </c>
      <c r="T60" s="154"/>
      <c r="U60" s="154"/>
      <c r="V60" s="154" t="s">
        <v>258</v>
      </c>
      <c r="W60" s="154"/>
      <c r="X60" s="154"/>
      <c r="Y60" s="154"/>
      <c r="Z60" s="154"/>
      <c r="AA60" s="154"/>
      <c r="AB60" s="154"/>
      <c r="AC60" s="154"/>
      <c r="AD60" s="154"/>
      <c r="AE60" s="154"/>
    </row>
    <row r="61" spans="1:31" ht="12.5" hidden="1" x14ac:dyDescent="0.25">
      <c r="A61" s="154"/>
      <c r="B61" s="157" t="str">
        <f>IF(ISBLANK('WK0 - Input data'!$D67),"",'WK0 - Input data'!$D67)</f>
        <v/>
      </c>
      <c r="C61" s="157"/>
      <c r="D61" s="154"/>
      <c r="E61" s="154"/>
      <c r="F61" s="154"/>
      <c r="G61" s="154"/>
      <c r="H61" s="154"/>
      <c r="I61" s="154"/>
      <c r="J61" s="154"/>
      <c r="K61" s="154"/>
      <c r="L61" s="154"/>
      <c r="M61" s="154"/>
      <c r="N61" s="154"/>
      <c r="O61" s="154"/>
      <c r="P61" s="154"/>
      <c r="Q61" s="154" t="s">
        <v>269</v>
      </c>
      <c r="R61" s="154" t="s">
        <v>268</v>
      </c>
      <c r="S61" s="154" t="s">
        <v>270</v>
      </c>
      <c r="T61" s="154"/>
      <c r="U61" s="154"/>
      <c r="V61" s="154" t="s">
        <v>262</v>
      </c>
      <c r="W61" s="154"/>
      <c r="X61" s="154"/>
      <c r="Y61" s="154"/>
      <c r="Z61" s="154"/>
      <c r="AA61" s="154"/>
      <c r="AB61" s="154"/>
      <c r="AC61" s="154"/>
      <c r="AD61" s="154"/>
      <c r="AE61" s="154"/>
    </row>
    <row r="62" spans="1:31" ht="13" hidden="1" x14ac:dyDescent="0.3">
      <c r="A62" s="154"/>
      <c r="B62" s="157" t="str">
        <f>IF(ISBLANK('WK0 - Input data'!$D68),"",'WK0 - Input data'!$D68)</f>
        <v/>
      </c>
      <c r="C62" s="157"/>
      <c r="D62" s="154"/>
      <c r="E62" s="154"/>
      <c r="F62" s="154"/>
      <c r="G62" s="154"/>
      <c r="H62" s="154"/>
      <c r="I62" s="154"/>
      <c r="J62" s="154"/>
      <c r="K62" s="154"/>
      <c r="L62" s="154"/>
      <c r="M62" s="154"/>
      <c r="N62" s="154"/>
      <c r="O62" s="154"/>
      <c r="P62" s="154"/>
      <c r="Q62" s="154" t="s">
        <v>271</v>
      </c>
      <c r="R62" s="154" t="s">
        <v>270</v>
      </c>
      <c r="S62" s="154" t="s">
        <v>272</v>
      </c>
      <c r="T62" s="154"/>
      <c r="U62" s="154"/>
      <c r="V62" s="154" t="s">
        <v>264</v>
      </c>
      <c r="W62" s="154"/>
      <c r="X62" s="154"/>
      <c r="Y62" s="156" t="s">
        <v>273</v>
      </c>
      <c r="Z62" s="154"/>
      <c r="AA62" s="154"/>
      <c r="AB62" s="154"/>
      <c r="AC62" s="154"/>
      <c r="AD62" s="154"/>
      <c r="AE62" s="154"/>
    </row>
    <row r="63" spans="1:31" ht="12.5" hidden="1" x14ac:dyDescent="0.25">
      <c r="A63" s="154"/>
      <c r="B63" s="157" t="str">
        <f>IF(ISBLANK('WK0 - Input data'!$D69),"",'WK0 - Input data'!$D69)</f>
        <v/>
      </c>
      <c r="C63" s="157"/>
      <c r="D63" s="154"/>
      <c r="E63" s="154"/>
      <c r="F63" s="154"/>
      <c r="G63" s="154"/>
      <c r="H63" s="154"/>
      <c r="I63" s="154"/>
      <c r="J63" s="154"/>
      <c r="K63" s="154"/>
      <c r="L63" s="154"/>
      <c r="M63" s="154"/>
      <c r="N63" s="154"/>
      <c r="O63" s="154"/>
      <c r="P63" s="154"/>
      <c r="Q63" s="154" t="s">
        <v>274</v>
      </c>
      <c r="R63" s="154" t="s">
        <v>272</v>
      </c>
      <c r="S63" s="154" t="s">
        <v>275</v>
      </c>
      <c r="T63" s="154"/>
      <c r="U63" s="154"/>
      <c r="V63" s="154" t="s">
        <v>267</v>
      </c>
      <c r="W63" s="154"/>
      <c r="X63" s="154"/>
      <c r="Y63" s="154"/>
      <c r="Z63" s="154"/>
      <c r="AA63" s="154"/>
      <c r="AB63" s="154"/>
      <c r="AC63" s="154"/>
      <c r="AD63" s="154"/>
      <c r="AE63" s="154"/>
    </row>
    <row r="64" spans="1:31" ht="12.5" hidden="1" x14ac:dyDescent="0.25">
      <c r="A64" s="154"/>
      <c r="B64" s="157" t="str">
        <f>IF(ISBLANK('WK0 - Input data'!$D70),"",'WK0 - Input data'!$D70)</f>
        <v/>
      </c>
      <c r="C64" s="157"/>
      <c r="D64" s="154"/>
      <c r="E64" s="154"/>
      <c r="F64" s="154"/>
      <c r="G64" s="154"/>
      <c r="H64" s="154"/>
      <c r="I64" s="154"/>
      <c r="J64" s="154"/>
      <c r="K64" s="154"/>
      <c r="L64" s="154"/>
      <c r="M64" s="154"/>
      <c r="N64" s="154"/>
      <c r="O64" s="154"/>
      <c r="P64" s="154"/>
      <c r="Q64" s="154" t="s">
        <v>276</v>
      </c>
      <c r="R64" s="154" t="s">
        <v>275</v>
      </c>
      <c r="S64" s="154" t="s">
        <v>277</v>
      </c>
      <c r="T64" s="154"/>
      <c r="U64" s="154"/>
      <c r="V64" s="154" t="s">
        <v>269</v>
      </c>
      <c r="W64" s="154"/>
      <c r="X64" s="154"/>
      <c r="Y64" s="154" t="s">
        <v>258</v>
      </c>
      <c r="Z64" s="154" t="s">
        <v>278</v>
      </c>
      <c r="AA64" s="154"/>
      <c r="AB64" s="154"/>
      <c r="AC64" s="154"/>
      <c r="AD64" s="154"/>
      <c r="AE64" s="154"/>
    </row>
    <row r="65" spans="1:31" ht="12.5" hidden="1" x14ac:dyDescent="0.25">
      <c r="A65" s="154"/>
      <c r="B65" s="157" t="str">
        <f>IF(ISBLANK('WK0 - Input data'!$D71),"",'WK0 - Input data'!$D71)</f>
        <v/>
      </c>
      <c r="C65" s="157"/>
      <c r="D65" s="154"/>
      <c r="E65" s="154"/>
      <c r="F65" s="154"/>
      <c r="G65" s="154"/>
      <c r="H65" s="154"/>
      <c r="I65" s="154"/>
      <c r="J65" s="154"/>
      <c r="K65" s="154"/>
      <c r="L65" s="154"/>
      <c r="M65" s="154"/>
      <c r="N65" s="154"/>
      <c r="O65" s="154"/>
      <c r="P65" s="154"/>
      <c r="Q65" s="154" t="s">
        <v>279</v>
      </c>
      <c r="R65" s="154" t="s">
        <v>277</v>
      </c>
      <c r="S65" s="154" t="s">
        <v>280</v>
      </c>
      <c r="T65" s="154"/>
      <c r="U65" s="154"/>
      <c r="V65" s="154" t="s">
        <v>271</v>
      </c>
      <c r="W65" s="154"/>
      <c r="X65" s="154"/>
      <c r="Y65" s="154" t="s">
        <v>262</v>
      </c>
      <c r="Z65" s="154" t="s">
        <v>258</v>
      </c>
      <c r="AA65" s="154"/>
      <c r="AB65" s="154"/>
      <c r="AC65" s="154"/>
      <c r="AD65" s="154"/>
      <c r="AE65" s="154"/>
    </row>
    <row r="66" spans="1:31" ht="12.5" hidden="1" x14ac:dyDescent="0.25">
      <c r="A66" s="154"/>
      <c r="B66" s="157" t="str">
        <f>IF(ISBLANK('WK0 - Input data'!$D72),"",'WK0 - Input data'!$D72)</f>
        <v/>
      </c>
      <c r="C66" s="157"/>
      <c r="D66" s="154"/>
      <c r="E66" s="154"/>
      <c r="F66" s="154"/>
      <c r="G66" s="154"/>
      <c r="H66" s="154"/>
      <c r="I66" s="154"/>
      <c r="J66" s="154"/>
      <c r="K66" s="154"/>
      <c r="L66" s="154"/>
      <c r="M66" s="154"/>
      <c r="N66" s="154"/>
      <c r="O66" s="154"/>
      <c r="P66" s="154"/>
      <c r="Q66" s="154" t="s">
        <v>281</v>
      </c>
      <c r="R66" s="154" t="s">
        <v>280</v>
      </c>
      <c r="S66" s="154" t="s">
        <v>282</v>
      </c>
      <c r="T66" s="154"/>
      <c r="U66" s="154"/>
      <c r="V66" s="154" t="s">
        <v>274</v>
      </c>
      <c r="W66" s="154"/>
      <c r="X66" s="154"/>
      <c r="Y66" s="154" t="s">
        <v>264</v>
      </c>
      <c r="Z66" s="154" t="s">
        <v>262</v>
      </c>
      <c r="AA66" s="154"/>
      <c r="AB66" s="154"/>
      <c r="AC66" s="154"/>
      <c r="AD66" s="154"/>
      <c r="AE66" s="154"/>
    </row>
    <row r="67" spans="1:31" ht="12.5" hidden="1" x14ac:dyDescent="0.25">
      <c r="A67" s="154"/>
      <c r="B67" s="157" t="str">
        <f>IF(ISBLANK('WK0 - Input data'!$D73),"",'WK0 - Input data'!$D73)</f>
        <v/>
      </c>
      <c r="C67" s="157"/>
      <c r="D67" s="154"/>
      <c r="E67" s="154"/>
      <c r="F67" s="154"/>
      <c r="G67" s="154"/>
      <c r="H67" s="154"/>
      <c r="I67" s="154"/>
      <c r="J67" s="154"/>
      <c r="K67" s="154"/>
      <c r="L67" s="154"/>
      <c r="M67" s="154"/>
      <c r="N67" s="154"/>
      <c r="O67" s="154"/>
      <c r="P67" s="154"/>
      <c r="Q67" s="154" t="s">
        <v>283</v>
      </c>
      <c r="R67" s="154" t="s">
        <v>282</v>
      </c>
      <c r="S67" s="154" t="s">
        <v>284</v>
      </c>
      <c r="T67" s="154"/>
      <c r="U67" s="154"/>
      <c r="V67" s="154" t="s">
        <v>276</v>
      </c>
      <c r="W67" s="154"/>
      <c r="X67" s="154"/>
      <c r="Y67" s="154" t="s">
        <v>267</v>
      </c>
      <c r="Z67" s="154" t="s">
        <v>264</v>
      </c>
      <c r="AA67" s="154"/>
      <c r="AB67" s="154"/>
      <c r="AC67" s="154"/>
      <c r="AD67" s="154"/>
      <c r="AE67" s="154"/>
    </row>
    <row r="68" spans="1:31" ht="12.5" hidden="1" x14ac:dyDescent="0.25">
      <c r="A68" s="154"/>
      <c r="B68" s="157" t="str">
        <f>IF(ISBLANK('WK0 - Input data'!$D74),"",'WK0 - Input data'!$D74)</f>
        <v/>
      </c>
      <c r="C68" s="157"/>
      <c r="D68" s="154"/>
      <c r="E68" s="154"/>
      <c r="F68" s="154"/>
      <c r="G68" s="154"/>
      <c r="H68" s="154"/>
      <c r="I68" s="154"/>
      <c r="J68" s="154"/>
      <c r="K68" s="154"/>
      <c r="L68" s="154"/>
      <c r="M68" s="154"/>
      <c r="N68" s="154"/>
      <c r="O68" s="154"/>
      <c r="P68" s="154"/>
      <c r="Q68" s="154" t="s">
        <v>285</v>
      </c>
      <c r="R68" s="154" t="s">
        <v>284</v>
      </c>
      <c r="S68" s="154" t="s">
        <v>286</v>
      </c>
      <c r="T68" s="154"/>
      <c r="U68" s="154"/>
      <c r="V68" s="154" t="s">
        <v>279</v>
      </c>
      <c r="W68" s="154"/>
      <c r="X68" s="154"/>
      <c r="Y68" s="154" t="s">
        <v>269</v>
      </c>
      <c r="Z68" s="154" t="s">
        <v>267</v>
      </c>
      <c r="AA68" s="154"/>
      <c r="AB68" s="154"/>
      <c r="AC68" s="154"/>
      <c r="AD68" s="154"/>
      <c r="AE68" s="154"/>
    </row>
    <row r="69" spans="1:31" ht="12.5" hidden="1" x14ac:dyDescent="0.25">
      <c r="A69" s="154"/>
      <c r="B69" s="157" t="str">
        <f>IF(ISBLANK('WK0 - Input data'!$D75),"",'WK0 - Input data'!$D75)</f>
        <v/>
      </c>
      <c r="C69" s="157"/>
      <c r="D69" s="154"/>
      <c r="E69" s="154"/>
      <c r="F69" s="154"/>
      <c r="G69" s="154"/>
      <c r="H69" s="154"/>
      <c r="I69" s="154"/>
      <c r="J69" s="154"/>
      <c r="K69" s="154"/>
      <c r="L69" s="154"/>
      <c r="M69" s="154"/>
      <c r="N69" s="154"/>
      <c r="O69" s="154"/>
      <c r="P69" s="154"/>
      <c r="Q69" s="154" t="s">
        <v>287</v>
      </c>
      <c r="R69" s="154" t="s">
        <v>286</v>
      </c>
      <c r="S69" s="154" t="s">
        <v>288</v>
      </c>
      <c r="T69" s="154"/>
      <c r="U69" s="154"/>
      <c r="V69" s="154" t="s">
        <v>281</v>
      </c>
      <c r="W69" s="154"/>
      <c r="X69" s="154"/>
      <c r="Y69" s="154" t="s">
        <v>271</v>
      </c>
      <c r="Z69" s="154" t="s">
        <v>269</v>
      </c>
      <c r="AA69" s="154"/>
      <c r="AB69" s="154"/>
      <c r="AC69" s="154"/>
      <c r="AD69" s="154"/>
      <c r="AE69" s="154"/>
    </row>
    <row r="70" spans="1:31" ht="12.5" hidden="1" x14ac:dyDescent="0.25">
      <c r="A70" s="154"/>
      <c r="B70" s="157" t="str">
        <f>IF(ISBLANK('WK0 - Input data'!$D76),"",'WK0 - Input data'!$D76)</f>
        <v/>
      </c>
      <c r="C70" s="157"/>
      <c r="D70" s="154"/>
      <c r="E70" s="154"/>
      <c r="F70" s="154"/>
      <c r="G70" s="154"/>
      <c r="H70" s="154"/>
      <c r="I70" s="154"/>
      <c r="J70" s="154"/>
      <c r="K70" s="154"/>
      <c r="L70" s="154"/>
      <c r="M70" s="154"/>
      <c r="N70" s="154"/>
      <c r="O70" s="154"/>
      <c r="P70" s="154"/>
      <c r="Q70" s="154" t="s">
        <v>289</v>
      </c>
      <c r="R70" s="154" t="s">
        <v>288</v>
      </c>
      <c r="S70" s="154" t="s">
        <v>290</v>
      </c>
      <c r="T70" s="154"/>
      <c r="U70" s="154"/>
      <c r="V70" s="154" t="s">
        <v>283</v>
      </c>
      <c r="W70" s="154"/>
      <c r="X70" s="154"/>
      <c r="Y70" s="154" t="s">
        <v>274</v>
      </c>
      <c r="Z70" s="154" t="s">
        <v>271</v>
      </c>
      <c r="AA70" s="154"/>
      <c r="AB70" s="154"/>
      <c r="AC70" s="154"/>
      <c r="AD70" s="154"/>
      <c r="AE70" s="154"/>
    </row>
    <row r="71" spans="1:31" ht="12.5" hidden="1" x14ac:dyDescent="0.25">
      <c r="A71" s="154"/>
      <c r="B71" s="157" t="str">
        <f>IF(ISBLANK('WK0 - Input data'!$D77),"",'WK0 - Input data'!$D77)</f>
        <v/>
      </c>
      <c r="C71" s="157"/>
      <c r="D71" s="154"/>
      <c r="E71" s="154"/>
      <c r="F71" s="154"/>
      <c r="G71" s="154"/>
      <c r="H71" s="154"/>
      <c r="I71" s="154"/>
      <c r="J71" s="154"/>
      <c r="K71" s="154"/>
      <c r="L71" s="154"/>
      <c r="M71" s="154"/>
      <c r="N71" s="154"/>
      <c r="O71" s="154"/>
      <c r="P71" s="154"/>
      <c r="Q71" s="154" t="s">
        <v>291</v>
      </c>
      <c r="R71" s="154" t="s">
        <v>290</v>
      </c>
      <c r="S71" s="154" t="s">
        <v>292</v>
      </c>
      <c r="T71" s="154"/>
      <c r="U71" s="154"/>
      <c r="V71" s="154" t="s">
        <v>285</v>
      </c>
      <c r="W71" s="154"/>
      <c r="X71" s="154"/>
      <c r="Y71" s="154" t="s">
        <v>276</v>
      </c>
      <c r="Z71" s="154" t="s">
        <v>274</v>
      </c>
      <c r="AA71" s="154"/>
      <c r="AB71" s="154"/>
      <c r="AC71" s="154"/>
      <c r="AD71" s="154"/>
      <c r="AE71" s="154"/>
    </row>
    <row r="72" spans="1:31" ht="12.5" hidden="1" x14ac:dyDescent="0.25">
      <c r="A72" s="154"/>
      <c r="B72" s="157" t="str">
        <f>IF(ISBLANK('WK0 - Input data'!$D78),"",'WK0 - Input data'!$D78)</f>
        <v/>
      </c>
      <c r="C72" s="157"/>
      <c r="D72" s="154"/>
      <c r="E72" s="154"/>
      <c r="F72" s="154"/>
      <c r="G72" s="154"/>
      <c r="H72" s="154"/>
      <c r="I72" s="154"/>
      <c r="J72" s="154"/>
      <c r="K72" s="154"/>
      <c r="L72" s="154"/>
      <c r="M72" s="154"/>
      <c r="N72" s="154"/>
      <c r="O72" s="154"/>
      <c r="P72" s="154"/>
      <c r="Q72" s="154" t="s">
        <v>293</v>
      </c>
      <c r="R72" s="154" t="s">
        <v>292</v>
      </c>
      <c r="S72" s="154" t="s">
        <v>294</v>
      </c>
      <c r="T72" s="154"/>
      <c r="U72" s="154"/>
      <c r="V72" s="154" t="s">
        <v>287</v>
      </c>
      <c r="W72" s="154"/>
      <c r="X72" s="154"/>
      <c r="Y72" s="154" t="s">
        <v>279</v>
      </c>
      <c r="Z72" s="154" t="s">
        <v>276</v>
      </c>
      <c r="AA72" s="154"/>
      <c r="AB72" s="154"/>
      <c r="AC72" s="154"/>
      <c r="AD72" s="154"/>
      <c r="AE72" s="154"/>
    </row>
    <row r="73" spans="1:31" ht="12.5" hidden="1" x14ac:dyDescent="0.25">
      <c r="A73" s="154"/>
      <c r="B73" s="157" t="str">
        <f>IF(ISBLANK('WK0 - Input data'!$D79),"",'WK0 - Input data'!$D79)</f>
        <v/>
      </c>
      <c r="C73" s="157"/>
      <c r="D73" s="154"/>
      <c r="E73" s="154"/>
      <c r="F73" s="154"/>
      <c r="G73" s="154"/>
      <c r="H73" s="154"/>
      <c r="I73" s="154"/>
      <c r="J73" s="154"/>
      <c r="K73" s="154"/>
      <c r="L73" s="154"/>
      <c r="M73" s="154"/>
      <c r="N73" s="154"/>
      <c r="O73" s="154"/>
      <c r="P73" s="154"/>
      <c r="Q73" s="154" t="s">
        <v>295</v>
      </c>
      <c r="R73" s="154" t="s">
        <v>294</v>
      </c>
      <c r="S73" s="154" t="s">
        <v>296</v>
      </c>
      <c r="T73" s="154"/>
      <c r="U73" s="154"/>
      <c r="V73" s="154" t="s">
        <v>289</v>
      </c>
      <c r="W73" s="154"/>
      <c r="X73" s="154"/>
      <c r="Y73" s="154" t="s">
        <v>281</v>
      </c>
      <c r="Z73" s="154" t="s">
        <v>279</v>
      </c>
      <c r="AA73" s="154"/>
      <c r="AB73" s="154"/>
      <c r="AC73" s="154"/>
      <c r="AD73" s="154"/>
      <c r="AE73" s="154"/>
    </row>
    <row r="74" spans="1:31" ht="12.5" hidden="1" x14ac:dyDescent="0.25">
      <c r="A74" s="154"/>
      <c r="B74" s="157" t="str">
        <f>IF(ISBLANK('WK0 - Input data'!$D80),"",'WK0 - Input data'!$D80)</f>
        <v/>
      </c>
      <c r="C74" s="157"/>
      <c r="D74" s="154"/>
      <c r="E74" s="154"/>
      <c r="F74" s="154"/>
      <c r="G74" s="154"/>
      <c r="H74" s="154"/>
      <c r="I74" s="154"/>
      <c r="J74" s="154"/>
      <c r="K74" s="154"/>
      <c r="L74" s="154"/>
      <c r="M74" s="154"/>
      <c r="N74" s="154"/>
      <c r="O74" s="154"/>
      <c r="P74" s="154"/>
      <c r="Q74" s="154" t="s">
        <v>297</v>
      </c>
      <c r="R74" s="154" t="s">
        <v>296</v>
      </c>
      <c r="S74" s="154" t="s">
        <v>298</v>
      </c>
      <c r="T74" s="154"/>
      <c r="U74" s="154"/>
      <c r="V74" s="154" t="s">
        <v>291</v>
      </c>
      <c r="W74" s="154"/>
      <c r="X74" s="154"/>
      <c r="Y74" s="154" t="s">
        <v>283</v>
      </c>
      <c r="Z74" s="154" t="s">
        <v>281</v>
      </c>
      <c r="AA74" s="154"/>
      <c r="AB74" s="154"/>
      <c r="AC74" s="154"/>
      <c r="AD74" s="154"/>
      <c r="AE74" s="154"/>
    </row>
    <row r="75" spans="1:31" ht="12.5" hidden="1" x14ac:dyDescent="0.25">
      <c r="A75" s="154"/>
      <c r="B75" s="157" t="str">
        <f>IF(ISBLANK('WK0 - Input data'!$D81),"",'WK0 - Input data'!$D81)</f>
        <v/>
      </c>
      <c r="C75" s="157"/>
      <c r="D75" s="154"/>
      <c r="E75" s="154"/>
      <c r="F75" s="154"/>
      <c r="G75" s="154"/>
      <c r="H75" s="154"/>
      <c r="I75" s="154"/>
      <c r="J75" s="154"/>
      <c r="K75" s="154"/>
      <c r="L75" s="154"/>
      <c r="M75" s="154"/>
      <c r="N75" s="154"/>
      <c r="O75" s="154"/>
      <c r="P75" s="154"/>
      <c r="Q75" s="154" t="s">
        <v>299</v>
      </c>
      <c r="R75" s="154" t="s">
        <v>298</v>
      </c>
      <c r="S75" s="154" t="s">
        <v>300</v>
      </c>
      <c r="T75" s="154"/>
      <c r="U75" s="154"/>
      <c r="V75" s="154" t="s">
        <v>293</v>
      </c>
      <c r="W75" s="154"/>
      <c r="X75" s="154"/>
      <c r="Y75" s="154" t="s">
        <v>285</v>
      </c>
      <c r="Z75" s="154" t="s">
        <v>283</v>
      </c>
      <c r="AA75" s="154"/>
      <c r="AB75" s="154"/>
      <c r="AC75" s="154"/>
      <c r="AD75" s="154"/>
      <c r="AE75" s="154"/>
    </row>
    <row r="76" spans="1:31" ht="12.5" hidden="1" x14ac:dyDescent="0.25">
      <c r="A76" s="154"/>
      <c r="B76" s="157" t="str">
        <f>IF(ISBLANK('WK0 - Input data'!$D82),"",'WK0 - Input data'!$D82)</f>
        <v/>
      </c>
      <c r="C76" s="157"/>
      <c r="D76" s="154"/>
      <c r="E76" s="154"/>
      <c r="F76" s="154"/>
      <c r="G76" s="154"/>
      <c r="H76" s="154"/>
      <c r="I76" s="154"/>
      <c r="J76" s="154"/>
      <c r="K76" s="154"/>
      <c r="L76" s="154"/>
      <c r="M76" s="154"/>
      <c r="N76" s="154"/>
      <c r="O76" s="154"/>
      <c r="P76" s="154"/>
      <c r="Q76" s="154" t="s">
        <v>301</v>
      </c>
      <c r="R76" s="154" t="s">
        <v>300</v>
      </c>
      <c r="S76" s="154" t="s">
        <v>302</v>
      </c>
      <c r="T76" s="154"/>
      <c r="U76" s="154"/>
      <c r="V76" s="154" t="s">
        <v>295</v>
      </c>
      <c r="W76" s="154"/>
      <c r="X76" s="154"/>
      <c r="Y76" s="154" t="s">
        <v>287</v>
      </c>
      <c r="Z76" s="154" t="s">
        <v>285</v>
      </c>
      <c r="AA76" s="154"/>
      <c r="AB76" s="154"/>
      <c r="AC76" s="154"/>
      <c r="AD76" s="154"/>
      <c r="AE76" s="154"/>
    </row>
    <row r="77" spans="1:31" ht="12.5" hidden="1" x14ac:dyDescent="0.25">
      <c r="A77" s="154"/>
      <c r="B77" s="157" t="str">
        <f>IF(ISBLANK('WK0 - Input data'!$D83),"",'WK0 - Input data'!$D83)</f>
        <v/>
      </c>
      <c r="C77" s="157"/>
      <c r="D77" s="154"/>
      <c r="E77" s="154"/>
      <c r="F77" s="154"/>
      <c r="G77" s="154"/>
      <c r="H77" s="154"/>
      <c r="I77" s="154"/>
      <c r="J77" s="154"/>
      <c r="K77" s="154"/>
      <c r="L77" s="154"/>
      <c r="M77" s="154"/>
      <c r="N77" s="154"/>
      <c r="O77" s="154"/>
      <c r="P77" s="154"/>
      <c r="Q77" s="154" t="s">
        <v>303</v>
      </c>
      <c r="R77" s="154" t="s">
        <v>302</v>
      </c>
      <c r="S77" s="154" t="s">
        <v>304</v>
      </c>
      <c r="T77" s="154"/>
      <c r="U77" s="154"/>
      <c r="V77" s="154" t="s">
        <v>297</v>
      </c>
      <c r="W77" s="154"/>
      <c r="X77" s="154"/>
      <c r="Y77" s="154" t="s">
        <v>289</v>
      </c>
      <c r="Z77" s="154" t="s">
        <v>287</v>
      </c>
      <c r="AA77" s="154"/>
      <c r="AB77" s="154"/>
      <c r="AC77" s="154"/>
      <c r="AD77" s="154"/>
      <c r="AE77" s="154"/>
    </row>
    <row r="78" spans="1:31" ht="12.5" hidden="1" x14ac:dyDescent="0.25">
      <c r="A78" s="154"/>
      <c r="B78" s="157" t="str">
        <f>IF(ISBLANK('WK0 - Input data'!$D84),"",'WK0 - Input data'!$D84)</f>
        <v/>
      </c>
      <c r="C78" s="157"/>
      <c r="D78" s="154"/>
      <c r="E78" s="154"/>
      <c r="F78" s="154"/>
      <c r="G78" s="154"/>
      <c r="H78" s="154"/>
      <c r="I78" s="154"/>
      <c r="J78" s="154"/>
      <c r="K78" s="154"/>
      <c r="L78" s="154"/>
      <c r="M78" s="154"/>
      <c r="N78" s="154"/>
      <c r="O78" s="154"/>
      <c r="P78" s="154"/>
      <c r="Q78" s="154" t="s">
        <v>305</v>
      </c>
      <c r="R78" s="154" t="s">
        <v>304</v>
      </c>
      <c r="S78" s="154" t="s">
        <v>306</v>
      </c>
      <c r="T78" s="154"/>
      <c r="U78" s="154"/>
      <c r="V78" s="154" t="s">
        <v>299</v>
      </c>
      <c r="W78" s="154"/>
      <c r="X78" s="154"/>
      <c r="Y78" s="154" t="s">
        <v>291</v>
      </c>
      <c r="Z78" s="154" t="s">
        <v>289</v>
      </c>
      <c r="AA78" s="154"/>
      <c r="AB78" s="154"/>
      <c r="AC78" s="154"/>
      <c r="AD78" s="154"/>
      <c r="AE78" s="154"/>
    </row>
    <row r="79" spans="1:31" ht="12.5" hidden="1" x14ac:dyDescent="0.25">
      <c r="A79" s="154"/>
      <c r="B79" s="157" t="str">
        <f>IF(ISBLANK('WK0 - Input data'!$D85),"",'WK0 - Input data'!$D85)</f>
        <v/>
      </c>
      <c r="C79" s="157"/>
      <c r="D79" s="154"/>
      <c r="E79" s="154"/>
      <c r="F79" s="154"/>
      <c r="G79" s="154"/>
      <c r="H79" s="154"/>
      <c r="I79" s="154"/>
      <c r="J79" s="154"/>
      <c r="K79" s="154"/>
      <c r="L79" s="154"/>
      <c r="M79" s="154"/>
      <c r="N79" s="154"/>
      <c r="O79" s="154"/>
      <c r="P79" s="154"/>
      <c r="Q79" s="154" t="s">
        <v>307</v>
      </c>
      <c r="R79" s="154" t="s">
        <v>306</v>
      </c>
      <c r="S79" s="154" t="s">
        <v>308</v>
      </c>
      <c r="T79" s="154"/>
      <c r="U79" s="154"/>
      <c r="V79" s="154" t="s">
        <v>301</v>
      </c>
      <c r="W79" s="154"/>
      <c r="X79" s="154"/>
      <c r="Y79" s="154" t="s">
        <v>293</v>
      </c>
      <c r="Z79" s="154" t="s">
        <v>291</v>
      </c>
      <c r="AA79" s="154"/>
      <c r="AB79" s="154"/>
      <c r="AC79" s="154"/>
      <c r="AD79" s="154"/>
      <c r="AE79" s="154"/>
    </row>
    <row r="80" spans="1:31" ht="12.5" hidden="1" x14ac:dyDescent="0.25">
      <c r="A80" s="154"/>
      <c r="B80" s="157" t="str">
        <f>IF(ISBLANK('WK0 - Input data'!$D86),"",'WK0 - Input data'!$D86)</f>
        <v/>
      </c>
      <c r="C80" s="157"/>
      <c r="D80" s="154"/>
      <c r="E80" s="154"/>
      <c r="F80" s="154"/>
      <c r="G80" s="154"/>
      <c r="H80" s="154"/>
      <c r="I80" s="154"/>
      <c r="J80" s="154"/>
      <c r="K80" s="154"/>
      <c r="L80" s="154"/>
      <c r="M80" s="154"/>
      <c r="N80" s="154"/>
      <c r="O80" s="154"/>
      <c r="P80" s="154"/>
      <c r="Q80" s="154" t="s">
        <v>309</v>
      </c>
      <c r="R80" s="154" t="s">
        <v>308</v>
      </c>
      <c r="S80" s="154" t="s">
        <v>310</v>
      </c>
      <c r="T80" s="154"/>
      <c r="U80" s="154"/>
      <c r="V80" s="154" t="s">
        <v>303</v>
      </c>
      <c r="W80" s="154"/>
      <c r="X80" s="154"/>
      <c r="Y80" s="154" t="s">
        <v>295</v>
      </c>
      <c r="Z80" s="154" t="s">
        <v>293</v>
      </c>
      <c r="AA80" s="154"/>
      <c r="AB80" s="154"/>
      <c r="AC80" s="154"/>
      <c r="AD80" s="154"/>
      <c r="AE80" s="154"/>
    </row>
    <row r="81" spans="1:31" ht="12.5" hidden="1" x14ac:dyDescent="0.25">
      <c r="A81" s="154"/>
      <c r="B81" s="157" t="str">
        <f>IF(ISBLANK('WK0 - Input data'!$D87),"",'WK0 - Input data'!$D87)</f>
        <v/>
      </c>
      <c r="C81" s="157"/>
      <c r="D81" s="154"/>
      <c r="E81" s="154"/>
      <c r="F81" s="154"/>
      <c r="G81" s="154"/>
      <c r="H81" s="154"/>
      <c r="I81" s="154"/>
      <c r="J81" s="154"/>
      <c r="K81" s="154"/>
      <c r="L81" s="154"/>
      <c r="M81" s="154"/>
      <c r="N81" s="154"/>
      <c r="O81" s="154"/>
      <c r="P81" s="154"/>
      <c r="Q81" s="154" t="s">
        <v>311</v>
      </c>
      <c r="R81" s="154" t="s">
        <v>310</v>
      </c>
      <c r="S81" s="154" t="s">
        <v>312</v>
      </c>
      <c r="T81" s="154"/>
      <c r="U81" s="154"/>
      <c r="V81" s="154" t="s">
        <v>305</v>
      </c>
      <c r="W81" s="154"/>
      <c r="X81" s="154"/>
      <c r="Y81" s="154" t="s">
        <v>297</v>
      </c>
      <c r="Z81" s="154" t="s">
        <v>295</v>
      </c>
      <c r="AA81" s="154"/>
      <c r="AB81" s="154"/>
      <c r="AC81" s="154"/>
      <c r="AD81" s="154"/>
      <c r="AE81" s="154"/>
    </row>
    <row r="82" spans="1:31" ht="12.5" hidden="1" x14ac:dyDescent="0.25">
      <c r="A82" s="154"/>
      <c r="B82" s="157" t="str">
        <f>IF(ISBLANK('WK0 - Input data'!$D88),"",'WK0 - Input data'!$D88)</f>
        <v/>
      </c>
      <c r="C82" s="157"/>
      <c r="D82" s="154"/>
      <c r="E82" s="154"/>
      <c r="F82" s="154"/>
      <c r="G82" s="154"/>
      <c r="H82" s="154"/>
      <c r="I82" s="154"/>
      <c r="J82" s="154"/>
      <c r="K82" s="154"/>
      <c r="L82" s="154"/>
      <c r="M82" s="154"/>
      <c r="N82" s="154"/>
      <c r="O82" s="154"/>
      <c r="P82" s="154"/>
      <c r="Q82" s="154" t="s">
        <v>313</v>
      </c>
      <c r="R82" s="154" t="s">
        <v>312</v>
      </c>
      <c r="S82" s="154" t="s">
        <v>314</v>
      </c>
      <c r="T82" s="154"/>
      <c r="U82" s="154"/>
      <c r="V82" s="154" t="s">
        <v>307</v>
      </c>
      <c r="W82" s="154"/>
      <c r="X82" s="154"/>
      <c r="Y82" s="154" t="s">
        <v>299</v>
      </c>
      <c r="Z82" s="154" t="s">
        <v>297</v>
      </c>
      <c r="AA82" s="154"/>
      <c r="AB82" s="154"/>
      <c r="AC82" s="154"/>
      <c r="AD82" s="154"/>
      <c r="AE82" s="154"/>
    </row>
    <row r="83" spans="1:31" ht="12.5" hidden="1" x14ac:dyDescent="0.25">
      <c r="A83" s="154"/>
      <c r="B83" s="157" t="str">
        <f>IF(ISBLANK('WK0 - Input data'!$D89),"",'WK0 - Input data'!$D89)</f>
        <v/>
      </c>
      <c r="C83" s="157"/>
      <c r="D83" s="154"/>
      <c r="E83" s="154"/>
      <c r="F83" s="154"/>
      <c r="G83" s="154"/>
      <c r="H83" s="154"/>
      <c r="I83" s="154"/>
      <c r="J83" s="154"/>
      <c r="K83" s="154"/>
      <c r="L83" s="154"/>
      <c r="M83" s="154"/>
      <c r="N83" s="154"/>
      <c r="O83" s="154"/>
      <c r="P83" s="154"/>
      <c r="Q83" s="154" t="s">
        <v>315</v>
      </c>
      <c r="R83" s="154" t="s">
        <v>314</v>
      </c>
      <c r="S83" s="154" t="s">
        <v>316</v>
      </c>
      <c r="T83" s="154"/>
      <c r="U83" s="154"/>
      <c r="V83" s="154" t="s">
        <v>309</v>
      </c>
      <c r="W83" s="154"/>
      <c r="X83" s="154"/>
      <c r="Y83" s="154" t="s">
        <v>301</v>
      </c>
      <c r="Z83" s="154" t="s">
        <v>299</v>
      </c>
      <c r="AA83" s="154"/>
      <c r="AB83" s="154"/>
      <c r="AC83" s="154"/>
      <c r="AD83" s="154"/>
      <c r="AE83" s="154"/>
    </row>
    <row r="84" spans="1:31" ht="12.5" hidden="1" x14ac:dyDescent="0.25">
      <c r="A84" s="154"/>
      <c r="B84" s="157" t="str">
        <f>IF(ISBLANK('WK0 - Input data'!$D90),"",'WK0 - Input data'!$D90)</f>
        <v/>
      </c>
      <c r="C84" s="157"/>
      <c r="D84" s="154"/>
      <c r="E84" s="154"/>
      <c r="F84" s="154"/>
      <c r="G84" s="154"/>
      <c r="H84" s="154"/>
      <c r="I84" s="154"/>
      <c r="J84" s="154"/>
      <c r="K84" s="154"/>
      <c r="L84" s="154"/>
      <c r="M84" s="154"/>
      <c r="N84" s="154"/>
      <c r="O84" s="154"/>
      <c r="P84" s="154"/>
      <c r="Q84" s="154" t="s">
        <v>317</v>
      </c>
      <c r="R84" s="154" t="s">
        <v>316</v>
      </c>
      <c r="S84" s="154" t="s">
        <v>318</v>
      </c>
      <c r="T84" s="154"/>
      <c r="U84" s="154"/>
      <c r="V84" s="154" t="s">
        <v>311</v>
      </c>
      <c r="W84" s="154"/>
      <c r="X84" s="154"/>
      <c r="Y84" s="154" t="s">
        <v>303</v>
      </c>
      <c r="Z84" s="154" t="s">
        <v>301</v>
      </c>
      <c r="AA84" s="154"/>
      <c r="AB84" s="154"/>
      <c r="AC84" s="154"/>
      <c r="AD84" s="154"/>
      <c r="AE84" s="154"/>
    </row>
    <row r="85" spans="1:31" ht="12.5" hidden="1" x14ac:dyDescent="0.25">
      <c r="A85" s="154"/>
      <c r="B85" s="157" t="str">
        <f>IF(ISBLANK('WK0 - Input data'!$D91),"",'WK0 - Input data'!$D91)</f>
        <v/>
      </c>
      <c r="C85" s="157"/>
      <c r="D85" s="154"/>
      <c r="E85" s="154"/>
      <c r="F85" s="154"/>
      <c r="G85" s="154"/>
      <c r="H85" s="154"/>
      <c r="I85" s="154"/>
      <c r="J85" s="154"/>
      <c r="K85" s="154"/>
      <c r="L85" s="154"/>
      <c r="M85" s="154"/>
      <c r="N85" s="154"/>
      <c r="O85" s="154"/>
      <c r="P85" s="154"/>
      <c r="Q85" s="154" t="s">
        <v>319</v>
      </c>
      <c r="R85" s="154" t="s">
        <v>318</v>
      </c>
      <c r="S85" s="154" t="s">
        <v>320</v>
      </c>
      <c r="T85" s="154"/>
      <c r="U85" s="154"/>
      <c r="V85" s="154" t="s">
        <v>313</v>
      </c>
      <c r="W85" s="154"/>
      <c r="X85" s="154"/>
      <c r="Y85" s="154" t="s">
        <v>305</v>
      </c>
      <c r="Z85" s="154" t="s">
        <v>303</v>
      </c>
      <c r="AA85" s="154"/>
      <c r="AB85" s="154"/>
      <c r="AC85" s="154"/>
      <c r="AD85" s="154"/>
      <c r="AE85" s="154"/>
    </row>
    <row r="86" spans="1:31" ht="12.5" hidden="1" x14ac:dyDescent="0.25">
      <c r="A86" s="154"/>
      <c r="B86" s="157" t="str">
        <f>IF(ISBLANK('WK0 - Input data'!$D92),"",'WK0 - Input data'!$D92)</f>
        <v/>
      </c>
      <c r="C86" s="157"/>
      <c r="D86" s="154"/>
      <c r="E86" s="154"/>
      <c r="F86" s="154"/>
      <c r="G86" s="154"/>
      <c r="H86" s="154"/>
      <c r="I86" s="154"/>
      <c r="J86" s="154"/>
      <c r="K86" s="154"/>
      <c r="L86" s="154"/>
      <c r="M86" s="154"/>
      <c r="N86" s="154"/>
      <c r="O86" s="154"/>
      <c r="P86" s="154"/>
      <c r="Q86" s="154" t="s">
        <v>321</v>
      </c>
      <c r="R86" s="154" t="s">
        <v>320</v>
      </c>
      <c r="S86" s="154" t="s">
        <v>322</v>
      </c>
      <c r="T86" s="154"/>
      <c r="U86" s="154"/>
      <c r="V86" s="154" t="s">
        <v>315</v>
      </c>
      <c r="W86" s="154"/>
      <c r="X86" s="154"/>
      <c r="Y86" s="154" t="s">
        <v>307</v>
      </c>
      <c r="Z86" s="154" t="s">
        <v>305</v>
      </c>
      <c r="AA86" s="154"/>
      <c r="AB86" s="154"/>
      <c r="AC86" s="154"/>
      <c r="AD86" s="154"/>
      <c r="AE86" s="154"/>
    </row>
    <row r="87" spans="1:31" ht="12.5" hidden="1" x14ac:dyDescent="0.25">
      <c r="A87" s="154"/>
      <c r="B87" s="157" t="str">
        <f>IF(ISBLANK('WK0 - Input data'!$D93),"",'WK0 - Input data'!$D93)</f>
        <v/>
      </c>
      <c r="C87" s="157"/>
      <c r="D87" s="154"/>
      <c r="E87" s="154"/>
      <c r="F87" s="154"/>
      <c r="G87" s="154"/>
      <c r="H87" s="154"/>
      <c r="I87" s="154"/>
      <c r="J87" s="154"/>
      <c r="K87" s="154"/>
      <c r="L87" s="154"/>
      <c r="M87" s="154"/>
      <c r="N87" s="154"/>
      <c r="O87" s="154"/>
      <c r="P87" s="154"/>
      <c r="Q87" s="154" t="s">
        <v>266</v>
      </c>
      <c r="R87" s="154" t="s">
        <v>34</v>
      </c>
      <c r="S87" s="154" t="s">
        <v>34</v>
      </c>
      <c r="T87" s="154"/>
      <c r="U87" s="154"/>
      <c r="V87" s="154" t="s">
        <v>317</v>
      </c>
      <c r="W87" s="154"/>
      <c r="X87" s="154"/>
      <c r="Y87" s="154" t="s">
        <v>309</v>
      </c>
      <c r="Z87" s="154" t="s">
        <v>307</v>
      </c>
      <c r="AA87" s="154"/>
      <c r="AB87" s="154"/>
      <c r="AC87" s="154"/>
      <c r="AD87" s="154"/>
      <c r="AE87" s="154"/>
    </row>
    <row r="88" spans="1:31" ht="12.5" hidden="1" x14ac:dyDescent="0.25">
      <c r="A88" s="154"/>
      <c r="B88" s="157" t="str">
        <f>IF(ISBLANK('WK0 - Input data'!$D94),"",'WK0 - Input data'!$D94)</f>
        <v/>
      </c>
      <c r="C88" s="157"/>
      <c r="D88" s="154"/>
      <c r="E88" s="154"/>
      <c r="F88" s="154"/>
      <c r="G88" s="154"/>
      <c r="H88" s="154"/>
      <c r="I88" s="154"/>
      <c r="J88" s="154"/>
      <c r="K88" s="154"/>
      <c r="L88" s="154"/>
      <c r="M88" s="154"/>
      <c r="N88" s="154"/>
      <c r="O88" s="154"/>
      <c r="P88" s="154"/>
      <c r="Q88" s="154"/>
      <c r="R88" s="154"/>
      <c r="S88" s="154"/>
      <c r="T88" s="154"/>
      <c r="U88" s="154"/>
      <c r="V88" s="154" t="s">
        <v>319</v>
      </c>
      <c r="W88" s="154"/>
      <c r="X88" s="154"/>
      <c r="Y88" s="154" t="s">
        <v>311</v>
      </c>
      <c r="Z88" s="154" t="s">
        <v>309</v>
      </c>
      <c r="AA88" s="154"/>
      <c r="AB88" s="154"/>
      <c r="AC88" s="154"/>
      <c r="AD88" s="154"/>
      <c r="AE88" s="154"/>
    </row>
    <row r="89" spans="1:31" ht="12.5" hidden="1" x14ac:dyDescent="0.25">
      <c r="A89" s="154"/>
      <c r="B89" s="157" t="str">
        <f>IF(ISBLANK('WK0 - Input data'!$D95),"",'WK0 - Input data'!$D95)</f>
        <v/>
      </c>
      <c r="C89" s="157"/>
      <c r="D89" s="154"/>
      <c r="E89" s="154"/>
      <c r="F89" s="154"/>
      <c r="G89" s="154"/>
      <c r="H89" s="154"/>
      <c r="I89" s="154"/>
      <c r="J89" s="154"/>
      <c r="K89" s="154"/>
      <c r="L89" s="154"/>
      <c r="M89" s="154"/>
      <c r="N89" s="154"/>
      <c r="O89" s="154"/>
      <c r="P89" s="154"/>
      <c r="Q89" s="154"/>
      <c r="R89" s="154"/>
      <c r="S89" s="154"/>
      <c r="T89" s="154"/>
      <c r="U89" s="154"/>
      <c r="V89" s="154" t="s">
        <v>321</v>
      </c>
      <c r="W89" s="154"/>
      <c r="X89" s="154"/>
      <c r="Y89" s="154" t="s">
        <v>313</v>
      </c>
      <c r="Z89" s="154" t="s">
        <v>311</v>
      </c>
      <c r="AA89" s="154"/>
      <c r="AB89" s="154"/>
      <c r="AC89" s="154"/>
      <c r="AD89" s="154"/>
      <c r="AE89" s="154"/>
    </row>
    <row r="90" spans="1:31" ht="12.5" hidden="1" x14ac:dyDescent="0.25">
      <c r="A90" s="154"/>
      <c r="B90" s="157" t="str">
        <f>IF(ISBLANK('WK0 - Input data'!$D96),"",'WK0 - Input data'!$D96)</f>
        <v/>
      </c>
      <c r="C90" s="157"/>
      <c r="D90" s="154"/>
      <c r="E90" s="154"/>
      <c r="F90" s="154"/>
      <c r="G90" s="154"/>
      <c r="H90" s="154"/>
      <c r="I90" s="154"/>
      <c r="J90" s="154"/>
      <c r="K90" s="154"/>
      <c r="L90" s="154"/>
      <c r="M90" s="154"/>
      <c r="N90" s="154"/>
      <c r="O90" s="154"/>
      <c r="P90" s="154"/>
      <c r="Q90" s="154"/>
      <c r="R90" s="154"/>
      <c r="S90" s="154"/>
      <c r="T90" s="154"/>
      <c r="U90" s="154"/>
      <c r="V90" s="154"/>
      <c r="W90" s="154"/>
      <c r="X90" s="154"/>
      <c r="Y90" s="154" t="s">
        <v>315</v>
      </c>
      <c r="Z90" s="154" t="s">
        <v>313</v>
      </c>
      <c r="AA90" s="154"/>
      <c r="AB90" s="154"/>
      <c r="AC90" s="154"/>
      <c r="AD90" s="154"/>
      <c r="AE90" s="154"/>
    </row>
    <row r="91" spans="1:31" ht="12.5" hidden="1" x14ac:dyDescent="0.25">
      <c r="A91" s="154"/>
      <c r="B91" s="157" t="str">
        <f>IF(ISBLANK('WK0 - Input data'!$D97),"",'WK0 - Input data'!$D97)</f>
        <v/>
      </c>
      <c r="C91" s="157"/>
      <c r="D91" s="154"/>
      <c r="E91" s="154"/>
      <c r="F91" s="154"/>
      <c r="G91" s="154"/>
      <c r="H91" s="154"/>
      <c r="I91" s="154"/>
      <c r="J91" s="154"/>
      <c r="K91" s="154"/>
      <c r="L91" s="154"/>
      <c r="M91" s="154"/>
      <c r="N91" s="154"/>
      <c r="O91" s="154"/>
      <c r="P91" s="154"/>
      <c r="Q91" s="154"/>
      <c r="R91" s="154"/>
      <c r="S91" s="154"/>
      <c r="T91" s="154"/>
      <c r="U91" s="154"/>
      <c r="V91" s="154"/>
      <c r="W91" s="154"/>
      <c r="X91" s="154"/>
      <c r="Y91" s="154" t="s">
        <v>317</v>
      </c>
      <c r="Z91" s="154" t="s">
        <v>315</v>
      </c>
      <c r="AA91" s="154"/>
      <c r="AB91" s="154"/>
      <c r="AC91" s="154"/>
      <c r="AD91" s="154"/>
      <c r="AE91" s="154"/>
    </row>
    <row r="92" spans="1:31" ht="12.5" hidden="1" x14ac:dyDescent="0.25">
      <c r="A92" s="154"/>
      <c r="B92" s="157" t="str">
        <f>IF(ISBLANK('WK0 - Input data'!$D98),"",'WK0 - Input data'!$D98)</f>
        <v/>
      </c>
      <c r="C92" s="157"/>
      <c r="D92" s="154"/>
      <c r="E92" s="154"/>
      <c r="F92" s="154"/>
      <c r="G92" s="154"/>
      <c r="H92" s="154"/>
      <c r="I92" s="154"/>
      <c r="J92" s="154"/>
      <c r="K92" s="154"/>
      <c r="L92" s="154"/>
      <c r="M92" s="154"/>
      <c r="N92" s="154"/>
      <c r="O92" s="154"/>
      <c r="P92" s="154"/>
      <c r="Q92" s="154"/>
      <c r="R92" s="154"/>
      <c r="S92" s="154"/>
      <c r="T92" s="154"/>
      <c r="U92" s="154"/>
      <c r="V92" s="154"/>
      <c r="W92" s="154"/>
      <c r="X92" s="154"/>
      <c r="Y92" s="154" t="s">
        <v>319</v>
      </c>
      <c r="Z92" s="154" t="s">
        <v>317</v>
      </c>
      <c r="AA92" s="154"/>
      <c r="AB92" s="154"/>
      <c r="AC92" s="154"/>
      <c r="AD92" s="154"/>
      <c r="AE92" s="154"/>
    </row>
    <row r="93" spans="1:31" ht="12.5" hidden="1" x14ac:dyDescent="0.25">
      <c r="A93" s="154"/>
      <c r="B93" s="157" t="str">
        <f>IF(ISBLANK('WK0 - Input data'!$D99),"",'WK0 - Input data'!$D99)</f>
        <v/>
      </c>
      <c r="C93" s="157"/>
      <c r="D93" s="154"/>
      <c r="E93" s="154"/>
      <c r="F93" s="154"/>
      <c r="G93" s="154"/>
      <c r="H93" s="154"/>
      <c r="I93" s="154"/>
      <c r="J93" s="154"/>
      <c r="K93" s="154"/>
      <c r="L93" s="154"/>
      <c r="M93" s="154"/>
      <c r="N93" s="154"/>
      <c r="O93" s="154"/>
      <c r="P93" s="154"/>
      <c r="Q93" s="154"/>
      <c r="R93" s="154"/>
      <c r="S93" s="154"/>
      <c r="T93" s="154"/>
      <c r="U93" s="154"/>
      <c r="V93" s="154"/>
      <c r="W93" s="154"/>
      <c r="X93" s="154"/>
      <c r="Y93" s="154" t="s">
        <v>321</v>
      </c>
      <c r="Z93" s="154" t="s">
        <v>319</v>
      </c>
      <c r="AA93" s="154"/>
      <c r="AB93" s="154"/>
      <c r="AC93" s="154"/>
      <c r="AD93" s="154"/>
      <c r="AE93" s="154"/>
    </row>
    <row r="94" spans="1:31" ht="12.5" hidden="1" x14ac:dyDescent="0.25">
      <c r="A94" s="154"/>
      <c r="B94" s="157" t="str">
        <f>IF(ISBLANK('WK0 - Input data'!$D100),"",'WK0 - Input data'!$D100)</f>
        <v/>
      </c>
      <c r="C94" s="157"/>
      <c r="D94" s="154"/>
      <c r="E94" s="154"/>
      <c r="F94" s="154"/>
      <c r="G94" s="154"/>
      <c r="H94" s="154"/>
      <c r="I94" s="154"/>
      <c r="J94" s="154"/>
      <c r="K94" s="154"/>
      <c r="L94" s="154"/>
      <c r="M94" s="154"/>
      <c r="N94" s="154"/>
      <c r="O94" s="154"/>
      <c r="P94" s="154"/>
      <c r="Q94" s="154"/>
      <c r="R94" s="154"/>
      <c r="S94" s="154"/>
      <c r="T94" s="154"/>
      <c r="U94" s="154"/>
      <c r="V94" s="154"/>
      <c r="W94" s="154"/>
      <c r="X94" s="154"/>
      <c r="Y94" s="154" t="s">
        <v>257</v>
      </c>
      <c r="Z94" s="154" t="s">
        <v>323</v>
      </c>
      <c r="AA94" s="154"/>
      <c r="AB94" s="154"/>
      <c r="AC94" s="154"/>
      <c r="AD94" s="154"/>
      <c r="AE94" s="154"/>
    </row>
    <row r="95" spans="1:31" ht="12.5" hidden="1" x14ac:dyDescent="0.25">
      <c r="A95" s="154"/>
      <c r="B95" s="157" t="str">
        <f>IF(ISBLANK('WK0 - Input data'!$D101),"",'WK0 - Input data'!$D101)</f>
        <v/>
      </c>
      <c r="C95" s="157"/>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row>
    <row r="96" spans="1:31" ht="12.5" hidden="1" x14ac:dyDescent="0.25">
      <c r="A96" s="154"/>
      <c r="B96" s="157" t="str">
        <f>IF(ISBLANK('WK0 - Input data'!$D102),"",'WK0 - Input data'!$D102)</f>
        <v/>
      </c>
      <c r="C96" s="157"/>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row>
    <row r="97" spans="1:31" ht="12.5" hidden="1" x14ac:dyDescent="0.25">
      <c r="A97" s="154"/>
      <c r="B97" s="157" t="str">
        <f>IF(ISBLANK('WK0 - Input data'!$D103),"",'WK0 - Input data'!$D103)</f>
        <v/>
      </c>
      <c r="C97" s="157"/>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row>
    <row r="98" spans="1:31" ht="12.5" hidden="1" x14ac:dyDescent="0.25">
      <c r="A98" s="154"/>
      <c r="B98" s="157" t="str">
        <f>IF(ISBLANK('WK0 - Input data'!$D104),"",'WK0 - Input data'!$D104)</f>
        <v/>
      </c>
      <c r="C98" s="157"/>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row>
    <row r="99" spans="1:31" ht="12.5" hidden="1" x14ac:dyDescent="0.25">
      <c r="A99" s="154"/>
      <c r="B99" s="157" t="str">
        <f>IF(ISBLANK('WK0 - Input data'!$D105),"",'WK0 - Input data'!$D105)</f>
        <v/>
      </c>
      <c r="C99" s="157"/>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row>
    <row r="100" spans="1:31" ht="12.5" hidden="1" x14ac:dyDescent="0.25">
      <c r="A100" s="154"/>
      <c r="B100" s="157" t="str">
        <f>IF(ISBLANK('WK0 - Input data'!$D106),"",'WK0 - Input data'!$D106)</f>
        <v/>
      </c>
      <c r="C100" s="157"/>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row>
    <row r="101" spans="1:31" ht="12.5" hidden="1" x14ac:dyDescent="0.25">
      <c r="A101" s="154"/>
      <c r="B101" s="157" t="str">
        <f>IF(ISBLANK('WK0 - Input data'!$D107),"",'WK0 - Input data'!$D107)</f>
        <v/>
      </c>
      <c r="C101" s="157"/>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row>
    <row r="102" spans="1:31" ht="12.5" hidden="1" x14ac:dyDescent="0.25">
      <c r="A102" s="154"/>
      <c r="B102" s="157" t="str">
        <f>IF(ISBLANK('WK0 - Input data'!$D108),"",'WK0 - Input data'!$D108)</f>
        <v/>
      </c>
      <c r="C102" s="157"/>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row>
    <row r="103" spans="1:31" ht="12.5" hidden="1" x14ac:dyDescent="0.25">
      <c r="A103" s="154"/>
      <c r="B103" s="157" t="str">
        <f>IF(ISBLANK('WK0 - Input data'!$D109),"",'WK0 - Input data'!$D109)</f>
        <v/>
      </c>
      <c r="C103" s="157"/>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row>
    <row r="104" spans="1:31" ht="12.5" hidden="1" x14ac:dyDescent="0.25">
      <c r="A104" s="154"/>
      <c r="B104" s="157" t="str">
        <f>IF(ISBLANK('WK0 - Input data'!$D110),"",'WK0 - Input data'!$D110)</f>
        <v/>
      </c>
      <c r="C104" s="157"/>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row>
    <row r="105" spans="1:31" ht="12.5" hidden="1" x14ac:dyDescent="0.25">
      <c r="A105" s="154"/>
      <c r="B105" s="157" t="str">
        <f>IF(ISBLANK('WK0 - Input data'!$D111),"",'WK0 - Input data'!$D111)</f>
        <v/>
      </c>
      <c r="C105" s="157"/>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row>
    <row r="106" spans="1:31" ht="12.5" hidden="1" x14ac:dyDescent="0.25">
      <c r="A106" s="154"/>
      <c r="B106" s="157" t="str">
        <f>IF(ISBLANK('WK0 - Input data'!$D112),"",'WK0 - Input data'!$D112)</f>
        <v/>
      </c>
      <c r="C106" s="157"/>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row>
    <row r="107" spans="1:31" ht="12.5" hidden="1" x14ac:dyDescent="0.25">
      <c r="A107" s="154"/>
      <c r="B107" s="157" t="str">
        <f>IF(ISBLANK('WK0 - Input data'!$D113),"",'WK0 - Input data'!$D113)</f>
        <v/>
      </c>
      <c r="C107" s="157"/>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row>
    <row r="108" spans="1:31" ht="12.5" hidden="1" x14ac:dyDescent="0.25">
      <c r="A108" s="154"/>
      <c r="B108" s="157" t="str">
        <f>IF(ISBLANK('WK0 - Input data'!$D114),"",'WK0 - Input data'!$D114)</f>
        <v/>
      </c>
      <c r="C108" s="157"/>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row>
    <row r="109" spans="1:31" ht="12.5" hidden="1" x14ac:dyDescent="0.25">
      <c r="A109" s="154"/>
      <c r="B109" s="157" t="str">
        <f>IF(ISBLANK('WK0 - Input data'!$D115),"",'WK0 - Input data'!$D115)</f>
        <v/>
      </c>
      <c r="C109" s="157"/>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row>
    <row r="110" spans="1:31" ht="12.5" hidden="1" x14ac:dyDescent="0.25">
      <c r="A110" s="154"/>
      <c r="B110" s="157" t="str">
        <f>IF(ISBLANK('WK0 - Input data'!$D116),"",'WK0 - Input data'!$D116)</f>
        <v/>
      </c>
      <c r="C110" s="157"/>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row>
    <row r="111" spans="1:31" ht="12.5" hidden="1" x14ac:dyDescent="0.25">
      <c r="A111" s="154"/>
      <c r="B111" s="157" t="str">
        <f>IF(ISBLANK('WK0 - Input data'!$D117),"",'WK0 - Input data'!$D117)</f>
        <v/>
      </c>
      <c r="C111" s="157"/>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row>
    <row r="112" spans="1:31" ht="12.5" hidden="1" x14ac:dyDescent="0.25">
      <c r="A112" s="154"/>
      <c r="B112" s="157" t="str">
        <f>IF(ISBLANK('WK0 - Input data'!$D118),"",'WK0 - Input data'!$D118)</f>
        <v/>
      </c>
      <c r="C112" s="157"/>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row>
    <row r="113" spans="1:31" ht="12.5" hidden="1" x14ac:dyDescent="0.25">
      <c r="A113" s="154"/>
      <c r="B113" s="157" t="str">
        <f>IF(ISBLANK('WK0 - Input data'!$D119),"",'WK0 - Input data'!$D119)</f>
        <v/>
      </c>
      <c r="C113" s="157"/>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row>
    <row r="114" spans="1:31" ht="12.5" hidden="1" x14ac:dyDescent="0.25">
      <c r="A114" s="154"/>
      <c r="B114" s="157" t="str">
        <f>IF(ISBLANK('WK0 - Input data'!$D120),"",'WK0 - Input data'!$D120)</f>
        <v/>
      </c>
      <c r="C114" s="157"/>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row>
    <row r="115" spans="1:31" ht="12.5" hidden="1" x14ac:dyDescent="0.25">
      <c r="A115" s="154"/>
      <c r="B115" s="157" t="str">
        <f>IF(ISBLANK('WK0 - Input data'!$D121),"",'WK0 - Input data'!$D121)</f>
        <v/>
      </c>
      <c r="C115" s="157"/>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row>
    <row r="116" spans="1:31" ht="12.5" hidden="1" x14ac:dyDescent="0.25">
      <c r="A116" s="154"/>
      <c r="B116" s="157" t="str">
        <f>IF(ISBLANK('WK0 - Input data'!$D122),"",'WK0 - Input data'!$D122)</f>
        <v/>
      </c>
      <c r="C116" s="157"/>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row>
    <row r="117" spans="1:31" ht="12.5" hidden="1" x14ac:dyDescent="0.25">
      <c r="A117" s="154"/>
      <c r="B117" s="157" t="str">
        <f>IF(ISBLANK('WK0 - Input data'!$D123),"",'WK0 - Input data'!$D123)</f>
        <v/>
      </c>
      <c r="C117" s="157"/>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row>
    <row r="118" spans="1:31" ht="12.5" hidden="1" x14ac:dyDescent="0.25">
      <c r="A118" s="154"/>
      <c r="B118" s="157" t="str">
        <f>IF(ISBLANK('WK0 - Input data'!$D124),"",'WK0 - Input data'!$D124)</f>
        <v/>
      </c>
      <c r="C118" s="157"/>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row>
    <row r="119" spans="1:31" ht="12.5" hidden="1" x14ac:dyDescent="0.25">
      <c r="A119" s="154"/>
      <c r="B119" s="157" t="str">
        <f>IF(ISBLANK('WK0 - Input data'!$D125),"",'WK0 - Input data'!$D125)</f>
        <v/>
      </c>
      <c r="C119" s="157"/>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row>
    <row r="120" spans="1:31" ht="12.5" hidden="1" x14ac:dyDescent="0.25">
      <c r="A120" s="154"/>
      <c r="B120" s="157" t="str">
        <f>IF(ISBLANK('WK0 - Input data'!$D126),"",'WK0 - Input data'!$D126)</f>
        <v/>
      </c>
      <c r="C120" s="157"/>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row>
    <row r="121" spans="1:31" ht="12.5" hidden="1" x14ac:dyDescent="0.25">
      <c r="A121" s="154"/>
      <c r="B121" s="157" t="str">
        <f>IF(ISBLANK('WK0 - Input data'!$D127),"",'WK0 - Input data'!$D127)</f>
        <v/>
      </c>
      <c r="C121" s="157"/>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row>
    <row r="122" spans="1:31" ht="12.5" hidden="1" x14ac:dyDescent="0.25">
      <c r="A122" s="154"/>
      <c r="B122" s="157" t="str">
        <f>IF(ISBLANK('WK0 - Input data'!$D128),"",'WK0 - Input data'!$D128)</f>
        <v/>
      </c>
      <c r="C122" s="15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row>
    <row r="123" spans="1:31" ht="12.5" hidden="1" x14ac:dyDescent="0.25">
      <c r="A123" s="154"/>
      <c r="B123" s="157" t="str">
        <f>IF(ISBLANK('WK0 - Input data'!$D129),"",'WK0 - Input data'!$D129)</f>
        <v/>
      </c>
      <c r="C123" s="15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row>
    <row r="124" spans="1:31" ht="12.5" hidden="1" x14ac:dyDescent="0.25">
      <c r="A124" s="154"/>
      <c r="B124" s="157" t="str">
        <f>IF(ISBLANK('WK0 - Input data'!$D130),"",'WK0 - Input data'!$D130)</f>
        <v/>
      </c>
      <c r="C124" s="15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row>
    <row r="125" spans="1:31" ht="12.5" hidden="1" x14ac:dyDescent="0.25">
      <c r="A125" s="154"/>
      <c r="B125" s="157" t="str">
        <f>IF(ISBLANK('WK0 - Input data'!$D131),"",'WK0 - Input data'!$D131)</f>
        <v/>
      </c>
      <c r="C125" s="15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row>
    <row r="126" spans="1:31" ht="12.5" hidden="1" x14ac:dyDescent="0.25">
      <c r="A126" s="154"/>
      <c r="B126" s="157" t="str">
        <f>IF(ISBLANK('WK0 - Input data'!$D132),"",'WK0 - Input data'!$D132)</f>
        <v/>
      </c>
      <c r="C126" s="15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row>
    <row r="127" spans="1:31" ht="12.5" hidden="1" x14ac:dyDescent="0.25">
      <c r="A127" s="154"/>
      <c r="B127" s="157" t="str">
        <f>IF(ISBLANK('WK0 - Input data'!$D133),"",'WK0 - Input data'!$D133)</f>
        <v/>
      </c>
      <c r="C127" s="15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row>
    <row r="128" spans="1:31" ht="12.5" hidden="1" x14ac:dyDescent="0.25">
      <c r="A128" s="154"/>
      <c r="B128" s="157" t="str">
        <f>IF(ISBLANK('WK0 - Input data'!$D134),"",'WK0 - Input data'!$D134)</f>
        <v/>
      </c>
      <c r="C128" s="15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row>
    <row r="129" spans="1:31" ht="12.5" hidden="1" x14ac:dyDescent="0.25">
      <c r="A129" s="154"/>
      <c r="B129" s="157" t="str">
        <f>IF(ISBLANK('WK0 - Input data'!$D135),"",'WK0 - Input data'!$D135)</f>
        <v/>
      </c>
      <c r="C129" s="15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row>
    <row r="130" spans="1:31" ht="12.5" hidden="1" x14ac:dyDescent="0.25">
      <c r="A130" s="154"/>
      <c r="B130" s="157" t="str">
        <f>IF(ISBLANK('WK0 - Input data'!$D136),"",'WK0 - Input data'!$D136)</f>
        <v/>
      </c>
      <c r="C130" s="15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row>
    <row r="131" spans="1:31" ht="12.5" hidden="1" x14ac:dyDescent="0.25">
      <c r="A131" s="154"/>
      <c r="B131" s="157" t="str">
        <f>IF(ISBLANK('WK0 - Input data'!$D137),"",'WK0 - Input data'!$D137)</f>
        <v/>
      </c>
      <c r="C131" s="15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row>
    <row r="132" spans="1:31" ht="12.5" hidden="1" x14ac:dyDescent="0.25">
      <c r="A132" s="154"/>
      <c r="B132" s="157" t="str">
        <f>IF(ISBLANK('WK0 - Input data'!$D138),"",'WK0 - Input data'!$D138)</f>
        <v/>
      </c>
      <c r="C132" s="15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row>
    <row r="133" spans="1:31" ht="12.5" hidden="1" x14ac:dyDescent="0.25">
      <c r="A133" s="154"/>
      <c r="B133" s="157" t="str">
        <f>IF(ISBLANK('WK0 - Input data'!$D139),"",'WK0 - Input data'!$D139)</f>
        <v/>
      </c>
      <c r="C133" s="15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row>
    <row r="134" spans="1:31" ht="12.5" hidden="1" x14ac:dyDescent="0.25">
      <c r="A134" s="154"/>
      <c r="B134" s="157" t="str">
        <f>IF(ISBLANK('WK0 - Input data'!$D140),"",'WK0 - Input data'!$D140)</f>
        <v/>
      </c>
      <c r="C134" s="15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row>
    <row r="135" spans="1:31" ht="12.5" hidden="1" x14ac:dyDescent="0.25">
      <c r="A135" s="154"/>
      <c r="B135" s="157" t="str">
        <f>IF(ISBLANK('WK0 - Input data'!$D141),"",'WK0 - Input data'!$D141)</f>
        <v/>
      </c>
      <c r="C135" s="15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row>
    <row r="136" spans="1:31" ht="12.5" hidden="1" x14ac:dyDescent="0.25">
      <c r="A136" s="154"/>
      <c r="B136" s="157" t="str">
        <f>IF(ISBLANK('WK0 - Input data'!$D142),"",'WK0 - Input data'!$D142)</f>
        <v/>
      </c>
      <c r="C136" s="15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row>
    <row r="137" spans="1:31" ht="12.5" hidden="1" x14ac:dyDescent="0.25">
      <c r="A137" s="154"/>
      <c r="B137" s="157" t="str">
        <f>IF(ISBLANK('WK0 - Input data'!$D143),"",'WK0 - Input data'!$D143)</f>
        <v/>
      </c>
      <c r="C137" s="15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row>
    <row r="138" spans="1:31" ht="12.5" hidden="1" x14ac:dyDescent="0.25">
      <c r="A138" s="154"/>
      <c r="B138" s="157" t="str">
        <f>IF(ISBLANK('WK0 - Input data'!$D144),"",'WK0 - Input data'!$D144)</f>
        <v/>
      </c>
      <c r="C138" s="15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row>
    <row r="139" spans="1:31" ht="12.5" hidden="1" x14ac:dyDescent="0.25">
      <c r="A139" s="154"/>
      <c r="B139" s="157" t="str">
        <f>IF(ISBLANK('WK0 - Input data'!$D145),"",'WK0 - Input data'!$D145)</f>
        <v/>
      </c>
      <c r="C139" s="15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row>
    <row r="140" spans="1:31" ht="12.5" hidden="1" x14ac:dyDescent="0.25">
      <c r="A140" s="154"/>
      <c r="B140" s="157" t="str">
        <f>IF(ISBLANK('WK0 - Input data'!$D146),"",'WK0 - Input data'!$D146)</f>
        <v/>
      </c>
      <c r="C140" s="15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row>
    <row r="141" spans="1:31" ht="12.5" hidden="1" x14ac:dyDescent="0.25">
      <c r="A141" s="154"/>
      <c r="B141" s="157" t="str">
        <f>IF(ISBLANK('WK0 - Input data'!$D147),"",'WK0 - Input data'!$D147)</f>
        <v/>
      </c>
      <c r="C141" s="15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row>
    <row r="142" spans="1:31" ht="12.5" hidden="1" x14ac:dyDescent="0.25">
      <c r="A142" s="154"/>
      <c r="B142" s="157" t="str">
        <f>IF(ISBLANK('WK0 - Input data'!$D148),"",'WK0 - Input data'!$D148)</f>
        <v/>
      </c>
      <c r="C142" s="15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row>
    <row r="143" spans="1:31" ht="12.5" hidden="1" x14ac:dyDescent="0.25">
      <c r="A143" s="154"/>
      <c r="B143" s="157" t="str">
        <f>IF(ISBLANK('WK0 - Input data'!$D149),"",'WK0 - Input data'!$D149)</f>
        <v/>
      </c>
      <c r="C143" s="15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row>
    <row r="144" spans="1:31" ht="12.5" hidden="1" x14ac:dyDescent="0.25">
      <c r="A144" s="154"/>
      <c r="B144" s="157" t="str">
        <f>IF(ISBLANK('WK0 - Input data'!$D150),"",'WK0 - Input data'!$D150)</f>
        <v/>
      </c>
      <c r="C144" s="15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row>
    <row r="145" spans="1:31" ht="12.5" hidden="1" x14ac:dyDescent="0.25">
      <c r="A145" s="154"/>
      <c r="B145" s="157" t="str">
        <f>IF(ISBLANK('WK0 - Input data'!$D151),"",'WK0 - Input data'!$D151)</f>
        <v/>
      </c>
      <c r="C145" s="15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row>
    <row r="146" spans="1:31" ht="12.5" hidden="1" x14ac:dyDescent="0.25">
      <c r="A146" s="154"/>
      <c r="B146" s="157" t="str">
        <f>IF(ISBLANK('WK0 - Input data'!$D152),"",'WK0 - Input data'!$D152)</f>
        <v/>
      </c>
      <c r="C146" s="15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row>
    <row r="147" spans="1:31" ht="12.5" hidden="1" x14ac:dyDescent="0.25">
      <c r="A147" s="154"/>
      <c r="B147" s="157" t="str">
        <f>IF(ISBLANK('WK0 - Input data'!$D153),"",'WK0 - Input data'!$D153)</f>
        <v/>
      </c>
      <c r="C147" s="15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row>
    <row r="148" spans="1:31" ht="12.5" hidden="1" x14ac:dyDescent="0.25">
      <c r="A148" s="154"/>
      <c r="B148" s="157" t="str">
        <f>IF(ISBLANK('WK0 - Input data'!$D154),"",'WK0 - Input data'!$D154)</f>
        <v/>
      </c>
      <c r="C148" s="15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row>
    <row r="149" spans="1:31" ht="12.5" hidden="1" x14ac:dyDescent="0.25">
      <c r="A149" s="154"/>
      <c r="B149" s="157" t="str">
        <f>IF(ISBLANK('WK0 - Input data'!$D155),"",'WK0 - Input data'!$D155)</f>
        <v/>
      </c>
      <c r="C149" s="15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31" ht="12.5" hidden="1" x14ac:dyDescent="0.25">
      <c r="A150" s="154"/>
      <c r="B150" s="157" t="str">
        <f>IF(ISBLANK('WK0 - Input data'!$D156),"",'WK0 - Input data'!$D156)</f>
        <v/>
      </c>
      <c r="C150" s="15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row>
    <row r="151" spans="1:31" ht="12.5" hidden="1" x14ac:dyDescent="0.25">
      <c r="A151" s="154"/>
      <c r="B151" s="157" t="str">
        <f>IF(ISBLANK('WK0 - Input data'!$D157),"",'WK0 - Input data'!$D157)</f>
        <v/>
      </c>
      <c r="C151" s="15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row>
    <row r="152" spans="1:31" ht="12.5" hidden="1" x14ac:dyDescent="0.25">
      <c r="A152" s="154"/>
      <c r="B152" s="157" t="str">
        <f>IF(ISBLANK('WK0 - Input data'!$D158),"",'WK0 - Input data'!$D158)</f>
        <v/>
      </c>
      <c r="C152" s="15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row>
    <row r="153" spans="1:31" ht="12.5" hidden="1" x14ac:dyDescent="0.25">
      <c r="A153" s="154"/>
      <c r="B153" s="157" t="str">
        <f>IF(ISBLANK('WK0 - Input data'!$D159),"",'WK0 - Input data'!$D159)</f>
        <v/>
      </c>
      <c r="C153" s="15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row>
    <row r="154" spans="1:31" ht="12.5" hidden="1" x14ac:dyDescent="0.25">
      <c r="A154" s="154"/>
      <c r="B154" s="157" t="str">
        <f>IF(ISBLANK('WK0 - Input data'!$D160),"",'WK0 - Input data'!$D160)</f>
        <v/>
      </c>
      <c r="C154" s="15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row>
    <row r="155" spans="1:31" ht="12.5" hidden="1" x14ac:dyDescent="0.25">
      <c r="A155" s="154"/>
      <c r="B155" s="157" t="str">
        <f>IF(ISBLANK('WK0 - Input data'!$D161),"",'WK0 - Input data'!$D161)</f>
        <v/>
      </c>
      <c r="C155" s="15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row>
    <row r="156" spans="1:31" ht="12.5" hidden="1" x14ac:dyDescent="0.25">
      <c r="A156" s="154"/>
      <c r="B156" s="157" t="str">
        <f>IF(ISBLANK('WK0 - Input data'!$D162),"",'WK0 - Input data'!$D162)</f>
        <v/>
      </c>
      <c r="C156" s="15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row>
    <row r="157" spans="1:31" ht="12.5" hidden="1" x14ac:dyDescent="0.25">
      <c r="A157" s="154"/>
      <c r="B157" s="157" t="str">
        <f>IF(ISBLANK('WK0 - Input data'!$D163),"",'WK0 - Input data'!$D163)</f>
        <v/>
      </c>
      <c r="C157" s="157"/>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row>
    <row r="158" spans="1:31" ht="12.5" hidden="1" x14ac:dyDescent="0.25">
      <c r="A158" s="154"/>
      <c r="B158" s="157" t="str">
        <f>IF(ISBLANK('WK0 - Input data'!$D164),"",'WK0 - Input data'!$D164)</f>
        <v/>
      </c>
      <c r="C158" s="157"/>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row>
    <row r="159" spans="1:31" ht="12.5" hidden="1" x14ac:dyDescent="0.25">
      <c r="A159" s="154"/>
      <c r="B159" s="157" t="str">
        <f>IF(ISBLANK('WK0 - Input data'!$D165),"",'WK0 - Input data'!$D165)</f>
        <v/>
      </c>
      <c r="C159" s="157"/>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row>
    <row r="160" spans="1:31" ht="12.5" hidden="1" x14ac:dyDescent="0.25">
      <c r="A160" s="154"/>
      <c r="B160" s="157" t="str">
        <f>IF(ISBLANK('WK0 - Input data'!$D166),"",'WK0 - Input data'!$D166)</f>
        <v/>
      </c>
      <c r="C160" s="157"/>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row>
    <row r="161" spans="1:31" ht="12.5" hidden="1" x14ac:dyDescent="0.25">
      <c r="A161" s="154"/>
      <c r="B161" s="157" t="str">
        <f>IF(ISBLANK('WK0 - Input data'!$D167),"",'WK0 - Input data'!$D167)</f>
        <v/>
      </c>
      <c r="C161" s="157"/>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row>
    <row r="162" spans="1:31" ht="12.5" hidden="1" x14ac:dyDescent="0.25">
      <c r="A162" s="154"/>
      <c r="B162" s="157" t="str">
        <f>IF(ISBLANK('WK0 - Input data'!$D168),"",'WK0 - Input data'!$D168)</f>
        <v/>
      </c>
      <c r="C162" s="157"/>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row>
    <row r="163" spans="1:31" ht="12.5" hidden="1" x14ac:dyDescent="0.25">
      <c r="A163" s="154"/>
      <c r="B163" s="157" t="str">
        <f>IF(ISBLANK('WK0 - Input data'!$D169),"",'WK0 - Input data'!$D169)</f>
        <v/>
      </c>
      <c r="C163" s="157"/>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row>
    <row r="164" spans="1:31" ht="12.5" hidden="1" x14ac:dyDescent="0.25">
      <c r="A164" s="154"/>
      <c r="B164" s="157" t="str">
        <f>IF(ISBLANK('WK0 - Input data'!$D170),"",'WK0 - Input data'!$D170)</f>
        <v/>
      </c>
      <c r="C164" s="157"/>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row>
    <row r="165" spans="1:31" ht="12.5" hidden="1" x14ac:dyDescent="0.25">
      <c r="A165" s="154"/>
      <c r="B165" s="157" t="str">
        <f>IF(ISBLANK('WK0 - Input data'!$D171),"",'WK0 - Input data'!$D171)</f>
        <v/>
      </c>
      <c r="C165" s="157"/>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row>
    <row r="166" spans="1:31" ht="12.5" hidden="1" x14ac:dyDescent="0.25">
      <c r="A166" s="154"/>
      <c r="B166" s="157" t="str">
        <f>IF(ISBLANK('WK0 - Input data'!$D172),"",'WK0 - Input data'!$D172)</f>
        <v/>
      </c>
      <c r="C166" s="157"/>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row>
    <row r="167" spans="1:31" ht="12.5" hidden="1" x14ac:dyDescent="0.25">
      <c r="A167" s="154"/>
      <c r="B167" s="157" t="str">
        <f>IF(ISBLANK('WK0 - Input data'!$D173),"",'WK0 - Input data'!$D173)</f>
        <v/>
      </c>
      <c r="C167" s="157"/>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row>
    <row r="168" spans="1:31" ht="12.5" hidden="1" x14ac:dyDescent="0.25">
      <c r="A168" s="154"/>
      <c r="B168" s="157" t="str">
        <f>IF(ISBLANK('WK0 - Input data'!$D174),"",'WK0 - Input data'!$D174)</f>
        <v/>
      </c>
      <c r="C168" s="157"/>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row>
    <row r="169" spans="1:31" ht="12.5" hidden="1" x14ac:dyDescent="0.25">
      <c r="A169" s="154"/>
      <c r="B169" s="157" t="str">
        <f>IF(ISBLANK('WK0 - Input data'!$D175),"",'WK0 - Input data'!$D175)</f>
        <v/>
      </c>
      <c r="C169" s="157"/>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row>
    <row r="170" spans="1:31" ht="12.5" hidden="1" x14ac:dyDescent="0.25">
      <c r="A170" s="154"/>
      <c r="B170" s="157" t="str">
        <f>IF(ISBLANK('WK0 - Input data'!$D176),"",'WK0 - Input data'!$D176)</f>
        <v/>
      </c>
      <c r="C170" s="157"/>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row>
    <row r="171" spans="1:31" ht="12.5" hidden="1" x14ac:dyDescent="0.25">
      <c r="A171" s="154"/>
      <c r="B171" s="157" t="str">
        <f>IF(ISBLANK('WK0 - Input data'!$D177),"",'WK0 - Input data'!$D177)</f>
        <v/>
      </c>
      <c r="C171" s="157"/>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row>
    <row r="172" spans="1:31" ht="12.5" hidden="1" x14ac:dyDescent="0.25">
      <c r="A172" s="154"/>
      <c r="B172" s="157" t="str">
        <f>IF(ISBLANK('WK0 - Input data'!$D178),"",'WK0 - Input data'!$D178)</f>
        <v/>
      </c>
      <c r="C172" s="157"/>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row>
    <row r="173" spans="1:31" ht="12.5" hidden="1" x14ac:dyDescent="0.25">
      <c r="A173" s="154"/>
      <c r="B173" s="157" t="str">
        <f>IF(ISBLANK('WK0 - Input data'!$D179),"",'WK0 - Input data'!$D179)</f>
        <v/>
      </c>
      <c r="C173" s="157"/>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row>
    <row r="174" spans="1:31" ht="12.5" hidden="1" x14ac:dyDescent="0.25">
      <c r="A174" s="154"/>
      <c r="B174" s="157" t="str">
        <f>IF(ISBLANK('WK0 - Input data'!$D180),"",'WK0 - Input data'!$D180)</f>
        <v/>
      </c>
      <c r="C174" s="157"/>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row>
    <row r="175" spans="1:31" ht="12.5" hidden="1" x14ac:dyDescent="0.25">
      <c r="A175" s="154"/>
      <c r="B175" s="157" t="str">
        <f>IF(ISBLANK('WK0 - Input data'!$D181),"",'WK0 - Input data'!$D181)</f>
        <v/>
      </c>
      <c r="C175" s="157"/>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row>
    <row r="176" spans="1:31" ht="12.5" hidden="1" x14ac:dyDescent="0.25">
      <c r="A176" s="154"/>
      <c r="B176" s="157" t="str">
        <f>IF(ISBLANK('WK0 - Input data'!$D182),"",'WK0 - Input data'!$D182)</f>
        <v/>
      </c>
      <c r="C176" s="157"/>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row>
    <row r="177" spans="1:31" ht="12.5" hidden="1" x14ac:dyDescent="0.25">
      <c r="A177" s="154"/>
      <c r="B177" s="157" t="str">
        <f>IF(ISBLANK('WK0 - Input data'!$D183),"",'WK0 - Input data'!$D183)</f>
        <v/>
      </c>
      <c r="C177" s="157"/>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row>
    <row r="178" spans="1:31" ht="12.5" hidden="1" x14ac:dyDescent="0.25">
      <c r="A178" s="154"/>
      <c r="B178" s="157" t="str">
        <f>IF(ISBLANK('WK0 - Input data'!$D184),"",'WK0 - Input data'!$D184)</f>
        <v/>
      </c>
      <c r="C178" s="157"/>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row>
    <row r="179" spans="1:31" ht="12.5" hidden="1" x14ac:dyDescent="0.25">
      <c r="A179" s="154"/>
      <c r="B179" s="157" t="str">
        <f>IF(ISBLANK('WK0 - Input data'!$D185),"",'WK0 - Input data'!$D185)</f>
        <v/>
      </c>
      <c r="C179" s="157"/>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row>
    <row r="180" spans="1:31" ht="12.5" hidden="1" x14ac:dyDescent="0.25">
      <c r="A180" s="154"/>
      <c r="B180" s="157" t="str">
        <f>IF(ISBLANK('WK0 - Input data'!$D186),"",'WK0 - Input data'!$D186)</f>
        <v/>
      </c>
      <c r="C180" s="157"/>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row>
    <row r="181" spans="1:31" ht="12.5" hidden="1" x14ac:dyDescent="0.25">
      <c r="A181" s="154"/>
      <c r="B181" s="157" t="str">
        <f>IF(ISBLANK('WK0 - Input data'!$D187),"",'WK0 - Input data'!$D187)</f>
        <v/>
      </c>
      <c r="C181" s="157"/>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row>
    <row r="182" spans="1:31" ht="12.5" hidden="1" x14ac:dyDescent="0.25">
      <c r="A182" s="154"/>
      <c r="B182" s="157" t="str">
        <f>IF(ISBLANK('WK0 - Input data'!$D188),"",'WK0 - Input data'!$D188)</f>
        <v/>
      </c>
      <c r="C182" s="157"/>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row>
    <row r="183" spans="1:31" ht="12.5" hidden="1" x14ac:dyDescent="0.25">
      <c r="A183" s="154"/>
      <c r="B183" s="157" t="str">
        <f>IF(ISBLANK('WK0 - Input data'!$D189),"",'WK0 - Input data'!$D189)</f>
        <v/>
      </c>
      <c r="C183" s="157"/>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row>
    <row r="184" spans="1:31" ht="12.5" hidden="1" x14ac:dyDescent="0.25">
      <c r="A184" s="154"/>
      <c r="B184" s="157" t="str">
        <f>IF(ISBLANK('WK0 - Input data'!$D190),"",'WK0 - Input data'!$D190)</f>
        <v/>
      </c>
      <c r="C184" s="157"/>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row>
    <row r="185" spans="1:31" ht="12.5" hidden="1" x14ac:dyDescent="0.25">
      <c r="A185" s="154"/>
      <c r="B185" s="157" t="str">
        <f>IF(ISBLANK('WK0 - Input data'!$D191),"",'WK0 - Input data'!$D191)</f>
        <v/>
      </c>
      <c r="C185" s="157"/>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row>
    <row r="186" spans="1:31" ht="12.5" hidden="1" x14ac:dyDescent="0.25">
      <c r="A186" s="154"/>
      <c r="B186" s="157" t="str">
        <f>IF(ISBLANK('WK0 - Input data'!$D192),"",'WK0 - Input data'!$D192)</f>
        <v/>
      </c>
      <c r="C186" s="157"/>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row>
    <row r="187" spans="1:31" ht="12.5" hidden="1" x14ac:dyDescent="0.25">
      <c r="A187" s="154"/>
      <c r="B187" s="157" t="str">
        <f>IF(ISBLANK('WK0 - Input data'!$D193),"",'WK0 - Input data'!$D193)</f>
        <v/>
      </c>
      <c r="C187" s="157"/>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row>
    <row r="188" spans="1:31" ht="12.5" hidden="1" x14ac:dyDescent="0.25">
      <c r="A188" s="154"/>
      <c r="B188" s="157" t="str">
        <f>IF(ISBLANK('WK0 - Input data'!$D194),"",'WK0 - Input data'!$D194)</f>
        <v/>
      </c>
      <c r="C188" s="157"/>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row>
    <row r="189" spans="1:31" ht="12.5" hidden="1" x14ac:dyDescent="0.25">
      <c r="A189" s="154"/>
      <c r="B189" s="157" t="str">
        <f>IF(ISBLANK('WK0 - Input data'!$D195),"",'WK0 - Input data'!$D195)</f>
        <v/>
      </c>
      <c r="C189" s="157"/>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row>
    <row r="190" spans="1:31" ht="12.5" hidden="1" x14ac:dyDescent="0.25">
      <c r="A190" s="154"/>
      <c r="B190" s="157" t="str">
        <f>IF(ISBLANK('WK0 - Input data'!$D196),"",'WK0 - Input data'!$D196)</f>
        <v/>
      </c>
      <c r="C190" s="157"/>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row>
    <row r="191" spans="1:31" ht="12.5" hidden="1" x14ac:dyDescent="0.25">
      <c r="A191" s="154"/>
      <c r="B191" s="157" t="str">
        <f>IF(ISBLANK('WK0 - Input data'!$D197),"",'WK0 - Input data'!$D197)</f>
        <v/>
      </c>
      <c r="C191" s="157"/>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row>
    <row r="192" spans="1:31" ht="12.5" hidden="1" x14ac:dyDescent="0.25">
      <c r="A192" s="154"/>
      <c r="B192" s="157" t="str">
        <f>IF(ISBLANK('WK0 - Input data'!$D198),"",'WK0 - Input data'!$D198)</f>
        <v/>
      </c>
      <c r="C192" s="157"/>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row>
    <row r="193" spans="1:31" ht="12.5" hidden="1" x14ac:dyDescent="0.25">
      <c r="A193" s="154"/>
      <c r="B193" s="157" t="str">
        <f>IF(ISBLANK('WK0 - Input data'!$D199),"",'WK0 - Input data'!$D199)</f>
        <v/>
      </c>
      <c r="C193" s="157"/>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row>
    <row r="194" spans="1:31" ht="12.5" hidden="1" x14ac:dyDescent="0.25">
      <c r="A194" s="154"/>
      <c r="B194" s="157" t="str">
        <f>IF(ISBLANK('WK0 - Input data'!$D200),"",'WK0 - Input data'!$D200)</f>
        <v/>
      </c>
      <c r="C194" s="157"/>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row>
    <row r="195" spans="1:31" ht="12.5" hidden="1" x14ac:dyDescent="0.25">
      <c r="A195" s="154"/>
      <c r="B195" s="157" t="str">
        <f>IF(ISBLANK('WK0 - Input data'!$D201),"",'WK0 - Input data'!$D201)</f>
        <v/>
      </c>
      <c r="C195" s="157"/>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row>
    <row r="196" spans="1:31" ht="12.5" hidden="1" x14ac:dyDescent="0.25">
      <c r="A196" s="154"/>
      <c r="B196" s="157" t="str">
        <f>IF(ISBLANK('WK0 - Input data'!$D202),"",'WK0 - Input data'!$D202)</f>
        <v/>
      </c>
      <c r="C196" s="157"/>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row>
    <row r="197" spans="1:31" ht="12.5" hidden="1" x14ac:dyDescent="0.25">
      <c r="A197" s="154"/>
      <c r="B197" s="157" t="str">
        <f>IF(ISBLANK('WK0 - Input data'!$D203),"",'WK0 - Input data'!$D203)</f>
        <v/>
      </c>
      <c r="C197" s="157"/>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row>
    <row r="198" spans="1:31" ht="12.5" hidden="1" x14ac:dyDescent="0.25">
      <c r="A198" s="154"/>
      <c r="B198" s="157" t="str">
        <f>IF(ISBLANK('WK0 - Input data'!$D204),"",'WK0 - Input data'!$D204)</f>
        <v/>
      </c>
      <c r="C198" s="157"/>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row>
    <row r="199" spans="1:31" ht="12.5" hidden="1" x14ac:dyDescent="0.25">
      <c r="A199" s="154"/>
      <c r="B199" s="157" t="str">
        <f>IF(ISBLANK('WK0 - Input data'!$D205),"",'WK0 - Input data'!$D205)</f>
        <v/>
      </c>
      <c r="C199" s="157"/>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row>
    <row r="200" spans="1:31" ht="12.5" hidden="1" x14ac:dyDescent="0.25">
      <c r="A200" s="154"/>
      <c r="B200" s="157" t="str">
        <f>IF(ISBLANK('WK0 - Input data'!$D206),"",'WK0 - Input data'!$D206)</f>
        <v/>
      </c>
      <c r="C200" s="157"/>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row>
    <row r="201" spans="1:31" ht="12.5" hidden="1" x14ac:dyDescent="0.25">
      <c r="A201" s="154"/>
      <c r="B201" s="157" t="str">
        <f>IF(ISBLANK('WK0 - Input data'!$D207),"",'WK0 - Input data'!$D207)</f>
        <v/>
      </c>
      <c r="C201" s="157"/>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row>
    <row r="202" spans="1:31" ht="12.5" hidden="1" x14ac:dyDescent="0.25">
      <c r="A202" s="154"/>
      <c r="B202" s="157" t="str">
        <f>IF(ISBLANK('WK0 - Input data'!$D208),"",'WK0 - Input data'!$D208)</f>
        <v/>
      </c>
      <c r="C202" s="157"/>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row>
    <row r="203" spans="1:31" ht="12.5" hidden="1" x14ac:dyDescent="0.25">
      <c r="A203" s="154"/>
      <c r="B203" s="157" t="str">
        <f>IF(ISBLANK('WK0 - Input data'!$D209),"",'WK0 - Input data'!$D209)</f>
        <v/>
      </c>
      <c r="C203" s="157"/>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row>
    <row r="204" spans="1:31" ht="12.5" hidden="1" x14ac:dyDescent="0.25">
      <c r="A204" s="154"/>
      <c r="B204" s="157" t="str">
        <f>IF(ISBLANK('WK0 - Input data'!$D210),"",'WK0 - Input data'!$D210)</f>
        <v/>
      </c>
      <c r="C204" s="157"/>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row>
    <row r="205" spans="1:31" ht="12.5" hidden="1" x14ac:dyDescent="0.25">
      <c r="A205" s="154"/>
      <c r="B205" s="157" t="str">
        <f>IF(ISBLANK('WK0 - Input data'!$D211),"",'WK0 - Input data'!$D211)</f>
        <v/>
      </c>
      <c r="C205" s="157"/>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row>
    <row r="206" spans="1:31" ht="12.5" hidden="1" x14ac:dyDescent="0.25">
      <c r="A206" s="154"/>
      <c r="B206" s="157" t="str">
        <f>IF(ISBLANK('WK0 - Input data'!$D212),"",'WK0 - Input data'!$D212)</f>
        <v/>
      </c>
      <c r="C206" s="157"/>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row>
    <row r="207" spans="1:31" ht="12.5" hidden="1" x14ac:dyDescent="0.25">
      <c r="A207" s="154"/>
      <c r="B207" s="157" t="str">
        <f>IF(ISBLANK('WK0 - Input data'!$D213),"",'WK0 - Input data'!$D213)</f>
        <v/>
      </c>
      <c r="C207" s="157"/>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row>
    <row r="208" spans="1:31" ht="12.5" hidden="1" x14ac:dyDescent="0.25">
      <c r="A208" s="154"/>
      <c r="B208" s="157" t="str">
        <f>IF(ISBLANK('WK0 - Input data'!$D214),"",'WK0 - Input data'!$D214)</f>
        <v/>
      </c>
      <c r="C208" s="157"/>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row>
    <row r="209" spans="1:31" ht="12.5" hidden="1" x14ac:dyDescent="0.25">
      <c r="A209" s="154"/>
      <c r="B209" s="157" t="str">
        <f>IF(ISBLANK('WK0 - Input data'!$D215),"",'WK0 - Input data'!$D215)</f>
        <v/>
      </c>
      <c r="C209" s="157"/>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row>
    <row r="210" spans="1:31" hidden="1" x14ac:dyDescent="0.2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row>
    <row r="211" spans="1:31" hidden="1" x14ac:dyDescent="0.2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row>
    <row r="212" spans="1:31" hidden="1" x14ac:dyDescent="0.2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row>
    <row r="213" spans="1:31" hidden="1" x14ac:dyDescent="0.2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row>
    <row r="214" spans="1:31" hidden="1" x14ac:dyDescent="0.2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row>
    <row r="215" spans="1:31" hidden="1" x14ac:dyDescent="0.2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row>
    <row r="216" spans="1:31" hidden="1" x14ac:dyDescent="0.2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row>
    <row r="217" spans="1:31" hidden="1" x14ac:dyDescent="0.2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row>
    <row r="218" spans="1:31" hidden="1" x14ac:dyDescent="0.2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row>
    <row r="219" spans="1:31" hidden="1" x14ac:dyDescent="0.2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row>
    <row r="220" spans="1:31" hidden="1" x14ac:dyDescent="0.2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row>
    <row r="221" spans="1:31" hidden="1" x14ac:dyDescent="0.2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row>
    <row r="222" spans="1:31" hidden="1" x14ac:dyDescent="0.2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row>
    <row r="223" spans="1:31" hidden="1" x14ac:dyDescent="0.2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row>
    <row r="224" spans="1:31" hidden="1" x14ac:dyDescent="0.2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row>
    <row r="225" spans="1:31" hidden="1" x14ac:dyDescent="0.2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row>
    <row r="226" spans="1:31" hidden="1" x14ac:dyDescent="0.2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row>
    <row r="227" spans="1:31" x14ac:dyDescent="0.2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row>
    <row r="228" spans="1:31" x14ac:dyDescent="0.2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row>
    <row r="229" spans="1:31" x14ac:dyDescent="0.2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row>
    <row r="230" spans="1:31" x14ac:dyDescent="0.2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row>
    <row r="231" spans="1:31" x14ac:dyDescent="0.2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row>
    <row r="232" spans="1:31" x14ac:dyDescent="0.2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row>
    <row r="233" spans="1:31" x14ac:dyDescent="0.2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row>
    <row r="234" spans="1:31" x14ac:dyDescent="0.2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row>
    <row r="235" spans="1:31" x14ac:dyDescent="0.2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row>
    <row r="236" spans="1:31" x14ac:dyDescent="0.2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row>
    <row r="237" spans="1:31" x14ac:dyDescent="0.2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row>
    <row r="238" spans="1:31" x14ac:dyDescent="0.2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row>
    <row r="239" spans="1:31" x14ac:dyDescent="0.2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row>
    <row r="240" spans="1:31" x14ac:dyDescent="0.2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row>
    <row r="241" spans="1:31" x14ac:dyDescent="0.2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row>
    <row r="242" spans="1:31" x14ac:dyDescent="0.2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row>
    <row r="243" spans="1:31" x14ac:dyDescent="0.2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row>
    <row r="244" spans="1:31" x14ac:dyDescent="0.2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row>
    <row r="245" spans="1:31" x14ac:dyDescent="0.2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row>
    <row r="246" spans="1:31" x14ac:dyDescent="0.2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row>
  </sheetData>
  <sheetProtection algorithmName="SHA-512" hashValue="3iiVlVT3XtB7by3ZuppnqHDt3dmcqH+8b3HIuSQdmT1LabJfNjc7tXrffuVVQ8qJPB+WvTUXtIW1bAZf91j0DA==" saltValue="CMp2ppQsZz4b3qPLzfKykQ==" spinCount="100000" sheet="1" objects="1" scenarios="1" formatColumns="0" formatRows="0"/>
  <dataValidations count="2">
    <dataValidation type="decimal" operator="greaterThanOrEqual" allowBlank="1" showInputMessage="1" showErrorMessage="1" errorTitle="Minimum Amounts" error="Enter the proposed minimum amount for each category or sub-category." sqref="L43:L49 I43:I49 D43:D49 D25:D37">
      <formula1>0</formula1>
    </dataValidation>
    <dataValidation type="decimal" operator="greaterThan" allowBlank="1" showInputMessage="1" showErrorMessage="1" errorTitle="Minimum Amounts" error="Enter the proposed minimum amount for each category or sub-category." sqref="M43:M49 H43:H49 J43:J49 E43:E49 E25:E37 H25:J37 L25:M37">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'WK0 - Input data'!$C$58:$C$193</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workbookViewId="0">
      <selection activeCell="L15" sqref="L15"/>
    </sheetView>
  </sheetViews>
  <sheetFormatPr defaultColWidth="8.69921875" defaultRowHeight="11.5" x14ac:dyDescent="0.25"/>
  <cols>
    <col min="1" max="1" width="8.69921875" style="131"/>
    <col min="2" max="2" width="4.19921875" style="131" customWidth="1"/>
    <col min="3" max="3" width="22.19921875" style="131" customWidth="1"/>
    <col min="4" max="4" width="20.19921875" style="131" customWidth="1"/>
    <col min="5" max="5" width="12.69921875" style="131" customWidth="1"/>
    <col min="6" max="6" width="10" style="131" customWidth="1"/>
    <col min="7" max="7" width="10.59765625" style="131" customWidth="1"/>
    <col min="8" max="8" width="10.3984375" style="131" customWidth="1"/>
    <col min="9" max="9" width="10.69921875" style="131" customWidth="1"/>
    <col min="10" max="10" width="12.59765625" style="131" customWidth="1"/>
    <col min="11" max="11" width="12.3984375" style="131" customWidth="1"/>
    <col min="12" max="12" width="11.19921875" style="131" customWidth="1"/>
    <col min="13" max="13" width="8.69921875" style="131"/>
    <col min="14" max="14" width="3.19921875" style="131" customWidth="1"/>
    <col min="15" max="16384" width="8.69921875" style="131"/>
  </cols>
  <sheetData>
    <row r="1" spans="1:26" ht="12" thickBot="1"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x14ac:dyDescent="0.25">
      <c r="A2" s="158"/>
      <c r="B2" s="244"/>
      <c r="C2" s="245"/>
      <c r="D2" s="245"/>
      <c r="E2" s="245"/>
      <c r="F2" s="245"/>
      <c r="G2" s="245"/>
      <c r="H2" s="245"/>
      <c r="I2" s="245"/>
      <c r="J2" s="245"/>
      <c r="K2" s="245"/>
      <c r="L2" s="245"/>
      <c r="M2" s="246"/>
      <c r="N2" s="158"/>
      <c r="O2" s="158"/>
      <c r="P2" s="158"/>
      <c r="Q2" s="158"/>
      <c r="R2" s="158"/>
      <c r="S2" s="158"/>
      <c r="T2" s="158"/>
      <c r="U2" s="158"/>
      <c r="V2" s="158"/>
      <c r="W2" s="158"/>
      <c r="X2" s="158"/>
      <c r="Y2" s="158"/>
      <c r="Z2" s="158"/>
    </row>
    <row r="3" spans="1:26" x14ac:dyDescent="0.25">
      <c r="A3" s="158"/>
      <c r="B3" s="247"/>
      <c r="C3" s="188" t="str">
        <f>IF(ISBLANK('Wk1'!D10),'Wk1'!D11,'Wk1'!D10)</f>
        <v>North Sydney Council</v>
      </c>
      <c r="D3" s="171"/>
      <c r="E3" s="172"/>
      <c r="F3" s="172"/>
      <c r="G3" s="172"/>
      <c r="H3" s="172"/>
      <c r="I3" s="172"/>
      <c r="J3" s="172"/>
      <c r="K3" s="172"/>
      <c r="L3" s="172"/>
      <c r="M3" s="248"/>
      <c r="N3" s="158"/>
      <c r="O3" s="158"/>
      <c r="P3" s="158"/>
      <c r="Q3" s="158"/>
      <c r="R3" s="158"/>
      <c r="S3" s="158"/>
      <c r="T3" s="158"/>
      <c r="U3" s="158"/>
      <c r="V3" s="158"/>
      <c r="W3" s="158"/>
      <c r="X3" s="158"/>
      <c r="Y3" s="158"/>
      <c r="Z3" s="158"/>
    </row>
    <row r="4" spans="1:26" x14ac:dyDescent="0.25">
      <c r="A4" s="158"/>
      <c r="B4" s="247"/>
      <c r="C4" s="172"/>
      <c r="D4" s="172"/>
      <c r="E4" s="172"/>
      <c r="F4" s="172"/>
      <c r="G4" s="172"/>
      <c r="H4" s="172"/>
      <c r="I4" s="172"/>
      <c r="J4" s="172"/>
      <c r="K4" s="172"/>
      <c r="L4" s="172"/>
      <c r="M4" s="248"/>
      <c r="N4" s="158"/>
      <c r="O4" s="158"/>
      <c r="P4" s="158"/>
      <c r="Q4" s="158"/>
      <c r="R4" s="158"/>
      <c r="S4" s="158"/>
      <c r="T4" s="158"/>
      <c r="U4" s="158"/>
      <c r="V4" s="158"/>
      <c r="W4" s="158"/>
      <c r="X4" s="158"/>
      <c r="Y4" s="158"/>
      <c r="Z4" s="158"/>
    </row>
    <row r="5" spans="1:26" ht="15.5" x14ac:dyDescent="0.35">
      <c r="A5" s="158"/>
      <c r="B5" s="247"/>
      <c r="C5" s="172"/>
      <c r="D5" s="172"/>
      <c r="E5" s="172"/>
      <c r="F5" s="174" t="s">
        <v>324</v>
      </c>
      <c r="G5" s="172"/>
      <c r="H5" s="172"/>
      <c r="I5" s="172"/>
      <c r="J5" s="172"/>
      <c r="K5" s="172"/>
      <c r="L5" s="172"/>
      <c r="M5" s="248"/>
      <c r="N5" s="158"/>
      <c r="O5" s="158"/>
      <c r="P5" s="158"/>
      <c r="Q5" s="158"/>
      <c r="R5" s="158"/>
      <c r="S5" s="158"/>
      <c r="T5" s="158"/>
      <c r="U5" s="158"/>
      <c r="V5" s="158"/>
      <c r="W5" s="158"/>
      <c r="X5" s="158"/>
      <c r="Y5" s="158"/>
      <c r="Z5" s="158"/>
    </row>
    <row r="6" spans="1:26" x14ac:dyDescent="0.25">
      <c r="A6" s="158"/>
      <c r="B6" s="247"/>
      <c r="C6" s="172"/>
      <c r="D6" s="172"/>
      <c r="E6" s="172"/>
      <c r="F6" s="172"/>
      <c r="G6" s="172"/>
      <c r="H6" s="172"/>
      <c r="I6" s="172"/>
      <c r="J6" s="172"/>
      <c r="K6" s="172"/>
      <c r="L6" s="172"/>
      <c r="M6" s="248"/>
      <c r="N6" s="158"/>
      <c r="O6" s="158"/>
      <c r="P6" s="158"/>
      <c r="Q6" s="158"/>
      <c r="R6" s="158"/>
      <c r="S6" s="158"/>
      <c r="T6" s="158"/>
      <c r="U6" s="158"/>
      <c r="V6" s="158"/>
      <c r="W6" s="158"/>
      <c r="X6" s="158"/>
      <c r="Y6" s="158"/>
      <c r="Z6" s="158"/>
    </row>
    <row r="7" spans="1:26" x14ac:dyDescent="0.25">
      <c r="A7" s="158"/>
      <c r="B7" s="247"/>
      <c r="C7" s="172"/>
      <c r="D7" s="172"/>
      <c r="E7" s="172"/>
      <c r="F7" s="172"/>
      <c r="G7" s="172"/>
      <c r="H7" s="172"/>
      <c r="I7" s="172"/>
      <c r="J7" s="172"/>
      <c r="K7" s="172"/>
      <c r="L7" s="172"/>
      <c r="M7" s="248"/>
      <c r="N7" s="158"/>
      <c r="O7" s="158"/>
      <c r="P7" s="158"/>
      <c r="Q7" s="158"/>
      <c r="R7" s="158"/>
      <c r="S7" s="158"/>
      <c r="T7" s="158"/>
      <c r="U7" s="158"/>
      <c r="V7" s="158"/>
      <c r="W7" s="158"/>
      <c r="X7" s="158"/>
      <c r="Y7" s="158"/>
      <c r="Z7" s="158"/>
    </row>
    <row r="8" spans="1:26" x14ac:dyDescent="0.25">
      <c r="A8" s="158"/>
      <c r="B8" s="247"/>
      <c r="C8" s="172" t="str">
        <f>"    The aim of this sheet is to show the difference between minimum rates and their increase in "&amp;'WK0 - Input data'!$H$55</f>
        <v xml:space="preserve">    The aim of this sheet is to show the difference between minimum rates and their increase in </v>
      </c>
      <c r="D8" s="172"/>
      <c r="E8" s="172"/>
      <c r="F8" s="172"/>
      <c r="G8" s="172"/>
      <c r="H8" s="172"/>
      <c r="I8" s="172"/>
      <c r="J8" s="172"/>
      <c r="K8" s="172"/>
      <c r="L8" s="172"/>
      <c r="M8" s="248"/>
      <c r="N8" s="158"/>
      <c r="O8" s="158"/>
      <c r="P8" s="158"/>
      <c r="Q8" s="158"/>
      <c r="R8" s="158"/>
      <c r="S8" s="158"/>
      <c r="T8" s="158"/>
      <c r="U8" s="158"/>
      <c r="V8" s="158"/>
      <c r="W8" s="158"/>
      <c r="X8" s="158"/>
      <c r="Y8" s="158"/>
      <c r="Z8" s="158"/>
    </row>
    <row r="9" spans="1:26" x14ac:dyDescent="0.25">
      <c r="A9" s="158"/>
      <c r="B9" s="247"/>
      <c r="C9" s="172" t="s">
        <v>325</v>
      </c>
      <c r="D9" s="172"/>
      <c r="E9" s="172"/>
      <c r="F9" s="172"/>
      <c r="G9" s="172"/>
      <c r="H9" s="172"/>
      <c r="I9" s="172"/>
      <c r="J9" s="172"/>
      <c r="K9" s="172"/>
      <c r="L9" s="172"/>
      <c r="M9" s="248"/>
      <c r="N9" s="158"/>
      <c r="O9" s="158"/>
      <c r="P9" s="158"/>
      <c r="Q9" s="158"/>
      <c r="R9" s="158"/>
      <c r="S9" s="158"/>
      <c r="T9" s="158"/>
      <c r="U9" s="158"/>
      <c r="V9" s="158"/>
      <c r="W9" s="158"/>
      <c r="X9" s="158"/>
      <c r="Y9" s="158"/>
      <c r="Z9" s="158"/>
    </row>
    <row r="10" spans="1:26" x14ac:dyDescent="0.25">
      <c r="A10" s="158"/>
      <c r="B10" s="247"/>
      <c r="C10" s="172"/>
      <c r="D10" s="172"/>
      <c r="E10" s="172"/>
      <c r="F10" s="172"/>
      <c r="G10" s="172"/>
      <c r="H10" s="172"/>
      <c r="I10" s="172"/>
      <c r="J10" s="172"/>
      <c r="K10" s="172"/>
      <c r="L10" s="172"/>
      <c r="M10" s="248"/>
      <c r="N10" s="158"/>
      <c r="O10" s="158"/>
      <c r="P10" s="158"/>
      <c r="Q10" s="158"/>
      <c r="R10" s="158"/>
      <c r="S10" s="158"/>
      <c r="T10" s="158"/>
      <c r="U10" s="158"/>
      <c r="V10" s="158"/>
      <c r="W10" s="158"/>
      <c r="X10" s="158"/>
      <c r="Y10" s="158"/>
      <c r="Z10" s="158"/>
    </row>
    <row r="11" spans="1:26" x14ac:dyDescent="0.25">
      <c r="A11" s="158"/>
      <c r="B11" s="247"/>
      <c r="C11" s="249"/>
      <c r="D11" s="250"/>
      <c r="E11" s="250"/>
      <c r="F11" s="173" t="s">
        <v>225</v>
      </c>
      <c r="G11" s="250"/>
      <c r="H11" s="250"/>
      <c r="I11" s="250"/>
      <c r="J11" s="250"/>
      <c r="K11" s="172"/>
      <c r="L11" s="172"/>
      <c r="M11" s="248"/>
      <c r="N11" s="158"/>
      <c r="O11" s="158"/>
      <c r="P11" s="158"/>
      <c r="Q11" s="158"/>
      <c r="R11" s="158"/>
      <c r="S11" s="158"/>
      <c r="T11" s="158"/>
      <c r="U11" s="158"/>
      <c r="V11" s="158"/>
      <c r="W11" s="158"/>
      <c r="X11" s="158"/>
      <c r="Y11" s="158"/>
      <c r="Z11" s="158"/>
    </row>
    <row r="12" spans="1:26" ht="15.5" x14ac:dyDescent="0.35">
      <c r="A12" s="158"/>
      <c r="B12" s="247"/>
      <c r="C12" s="255"/>
      <c r="D12" s="159"/>
      <c r="E12" s="159"/>
      <c r="F12" s="159"/>
      <c r="G12" s="159"/>
      <c r="H12" s="159"/>
      <c r="I12" s="159"/>
      <c r="J12" s="159"/>
      <c r="K12" s="159"/>
      <c r="L12" s="159"/>
      <c r="M12" s="251"/>
      <c r="N12" s="158"/>
      <c r="O12" s="158"/>
      <c r="P12" s="158"/>
      <c r="Q12" s="158"/>
      <c r="R12" s="158"/>
      <c r="S12" s="158"/>
      <c r="T12" s="158"/>
      <c r="U12" s="158"/>
      <c r="V12" s="158"/>
      <c r="W12" s="158"/>
      <c r="X12" s="158"/>
      <c r="Y12" s="158"/>
      <c r="Z12" s="158"/>
    </row>
    <row r="13" spans="1:26" ht="46" x14ac:dyDescent="0.25">
      <c r="A13" s="158"/>
      <c r="B13" s="247"/>
      <c r="C13" s="256" t="s">
        <v>326</v>
      </c>
      <c r="D13" s="257" t="s">
        <v>327</v>
      </c>
      <c r="E13" s="257" t="s">
        <v>328</v>
      </c>
      <c r="F13" s="192" t="s">
        <v>329</v>
      </c>
      <c r="G13" s="192" t="s">
        <v>330</v>
      </c>
      <c r="H13" s="192" t="s">
        <v>329</v>
      </c>
      <c r="I13" s="194" t="s">
        <v>330</v>
      </c>
      <c r="J13" s="192" t="s">
        <v>331</v>
      </c>
      <c r="K13" s="192" t="s">
        <v>331</v>
      </c>
      <c r="L13" s="192" t="s">
        <v>332</v>
      </c>
      <c r="M13" s="251"/>
      <c r="N13" s="158"/>
      <c r="O13" s="158"/>
      <c r="P13" s="158"/>
      <c r="Q13" s="158"/>
      <c r="R13" s="158"/>
      <c r="S13" s="158"/>
      <c r="T13" s="158"/>
      <c r="U13" s="158"/>
      <c r="V13" s="158"/>
      <c r="W13" s="158"/>
      <c r="X13" s="158"/>
      <c r="Y13" s="158"/>
      <c r="Z13" s="158"/>
    </row>
    <row r="14" spans="1:26" x14ac:dyDescent="0.25">
      <c r="A14" s="158"/>
      <c r="B14" s="247"/>
      <c r="C14" s="258"/>
      <c r="D14" s="196" t="str">
        <f>'WK0 - Input data'!$G$50</f>
        <v>2018-19</v>
      </c>
      <c r="E14" s="197"/>
      <c r="F14" s="198" t="str">
        <f>'WK0 - Input data'!$G$50</f>
        <v>2018-19</v>
      </c>
      <c r="G14" s="198" t="str">
        <f>'WK0 - Input data'!$G$50</f>
        <v>2018-19</v>
      </c>
      <c r="H14" s="198" t="str">
        <f>'WK0 - Input data'!$H$50</f>
        <v>2019-20</v>
      </c>
      <c r="I14" s="199" t="str">
        <f>'WK0 - Input data'!$H$50</f>
        <v>2019-20</v>
      </c>
      <c r="J14" s="198" t="str">
        <f>'WK0 - Input data'!$G$50</f>
        <v>2018-19</v>
      </c>
      <c r="K14" s="198" t="str">
        <f>'WK0 - Input data'!$H$50</f>
        <v>2019-20</v>
      </c>
      <c r="L14" s="198" t="str">
        <f>'WK0 - Input data'!$H$50</f>
        <v>2019-20</v>
      </c>
      <c r="M14" s="251"/>
      <c r="N14" s="158"/>
      <c r="O14" s="158"/>
      <c r="P14" s="158"/>
      <c r="Q14" s="158"/>
      <c r="R14" s="158"/>
      <c r="S14" s="158"/>
      <c r="T14" s="158"/>
      <c r="U14" s="158"/>
      <c r="V14" s="158"/>
      <c r="W14" s="158"/>
      <c r="X14" s="158"/>
      <c r="Y14" s="158"/>
      <c r="Z14" s="158"/>
    </row>
    <row r="15" spans="1:26" x14ac:dyDescent="0.25">
      <c r="A15" s="158"/>
      <c r="B15" s="247"/>
      <c r="C15" s="259" t="s">
        <v>333</v>
      </c>
      <c r="D15" s="161">
        <v>2330</v>
      </c>
      <c r="E15" s="167">
        <v>50000</v>
      </c>
      <c r="F15" s="162">
        <f>$E15*0.086948/100</f>
        <v>43.473999999999997</v>
      </c>
      <c r="G15" s="162">
        <v>526</v>
      </c>
      <c r="H15" s="295">
        <f>$E15*0.095564/100</f>
        <v>47.781999999999996</v>
      </c>
      <c r="I15" s="163">
        <v>563</v>
      </c>
      <c r="J15" s="266">
        <f t="shared" ref="J15:J28" si="0">IF(G15-F15=0,".",G15-F15)</f>
        <v>482.52600000000001</v>
      </c>
      <c r="K15" s="266">
        <f t="shared" ref="K15:K28" si="1">IF(I15-H15=0,".",I15-H15)</f>
        <v>515.21799999999996</v>
      </c>
      <c r="L15" s="267">
        <f t="shared" ref="L15:L28" si="2">IF(H15=0,".",I15/H15)</f>
        <v>11.782679670168683</v>
      </c>
      <c r="M15" s="251"/>
      <c r="N15" s="158"/>
      <c r="O15" s="158"/>
      <c r="P15" s="158"/>
      <c r="Q15" s="158"/>
      <c r="R15" s="158"/>
      <c r="S15" s="158"/>
      <c r="T15" s="158"/>
      <c r="U15" s="158"/>
      <c r="V15" s="158"/>
      <c r="W15" s="158"/>
      <c r="X15" s="158"/>
      <c r="Y15" s="158"/>
      <c r="Z15" s="158"/>
    </row>
    <row r="16" spans="1:26" x14ac:dyDescent="0.25">
      <c r="A16" s="158"/>
      <c r="B16" s="247"/>
      <c r="C16" s="260" t="s">
        <v>334</v>
      </c>
      <c r="D16" s="164">
        <v>8036</v>
      </c>
      <c r="E16" s="168">
        <v>150000</v>
      </c>
      <c r="F16" s="165">
        <f t="shared" ref="F16:F20" si="3">$E16*0.086948/100</f>
        <v>130.422</v>
      </c>
      <c r="G16" s="165">
        <v>526</v>
      </c>
      <c r="H16" s="165">
        <f t="shared" ref="H16:H20" si="4">$E16*0.095564/100</f>
        <v>143.34599999999998</v>
      </c>
      <c r="I16" s="166">
        <v>563</v>
      </c>
      <c r="J16" s="268">
        <f t="shared" si="0"/>
        <v>395.57799999999997</v>
      </c>
      <c r="K16" s="268">
        <f t="shared" si="1"/>
        <v>419.654</v>
      </c>
      <c r="L16" s="269">
        <f t="shared" si="2"/>
        <v>3.9275598900562283</v>
      </c>
      <c r="M16" s="251"/>
      <c r="N16" s="158"/>
      <c r="O16" s="158"/>
      <c r="P16" s="158"/>
      <c r="Q16" s="158"/>
      <c r="R16" s="158"/>
      <c r="S16" s="158"/>
      <c r="T16" s="158"/>
      <c r="U16" s="158"/>
      <c r="V16" s="158"/>
      <c r="W16" s="158"/>
      <c r="X16" s="158"/>
      <c r="Y16" s="158"/>
      <c r="Z16" s="158"/>
    </row>
    <row r="17" spans="1:26" x14ac:dyDescent="0.25">
      <c r="A17" s="158"/>
      <c r="B17" s="247"/>
      <c r="C17" s="260" t="s">
        <v>335</v>
      </c>
      <c r="D17" s="164">
        <v>8460</v>
      </c>
      <c r="E17" s="168">
        <v>250000</v>
      </c>
      <c r="F17" s="165">
        <f t="shared" si="3"/>
        <v>217.37</v>
      </c>
      <c r="G17" s="165">
        <v>526</v>
      </c>
      <c r="H17" s="165">
        <f t="shared" si="4"/>
        <v>238.91</v>
      </c>
      <c r="I17" s="166">
        <v>563</v>
      </c>
      <c r="J17" s="268">
        <f t="shared" si="0"/>
        <v>308.63</v>
      </c>
      <c r="K17" s="268">
        <f t="shared" si="1"/>
        <v>324.09000000000003</v>
      </c>
      <c r="L17" s="269">
        <f t="shared" si="2"/>
        <v>2.3565359340337366</v>
      </c>
      <c r="M17" s="251"/>
      <c r="N17" s="158"/>
      <c r="O17" s="158"/>
      <c r="P17" s="158"/>
      <c r="Q17" s="158"/>
      <c r="R17" s="158"/>
      <c r="S17" s="158"/>
      <c r="T17" s="158"/>
      <c r="U17" s="158"/>
      <c r="V17" s="158"/>
      <c r="W17" s="158"/>
      <c r="X17" s="158"/>
      <c r="Y17" s="158"/>
      <c r="Z17" s="158"/>
    </row>
    <row r="18" spans="1:26" x14ac:dyDescent="0.25">
      <c r="A18" s="158"/>
      <c r="B18" s="247"/>
      <c r="C18" s="260" t="s">
        <v>336</v>
      </c>
      <c r="D18" s="164">
        <v>4934</v>
      </c>
      <c r="E18" s="168">
        <v>350000</v>
      </c>
      <c r="F18" s="165">
        <f t="shared" si="3"/>
        <v>304.31799999999998</v>
      </c>
      <c r="G18" s="165">
        <v>526</v>
      </c>
      <c r="H18" s="165">
        <f t="shared" si="4"/>
        <v>334.47399999999999</v>
      </c>
      <c r="I18" s="166">
        <v>563</v>
      </c>
      <c r="J18" s="268">
        <f t="shared" si="0"/>
        <v>221.68200000000002</v>
      </c>
      <c r="K18" s="268">
        <f t="shared" si="1"/>
        <v>228.52600000000001</v>
      </c>
      <c r="L18" s="269">
        <f t="shared" si="2"/>
        <v>1.6832399528812405</v>
      </c>
      <c r="M18" s="251"/>
      <c r="N18" s="158"/>
      <c r="O18" s="158"/>
      <c r="P18" s="158"/>
      <c r="Q18" s="158"/>
      <c r="R18" s="158"/>
      <c r="S18" s="158"/>
      <c r="T18" s="158"/>
      <c r="U18" s="158"/>
      <c r="V18" s="158"/>
      <c r="W18" s="158"/>
      <c r="X18" s="158"/>
      <c r="Y18" s="158"/>
      <c r="Z18" s="158"/>
    </row>
    <row r="19" spans="1:26" x14ac:dyDescent="0.25">
      <c r="A19" s="158"/>
      <c r="B19" s="247"/>
      <c r="C19" s="260" t="s">
        <v>337</v>
      </c>
      <c r="D19" s="164">
        <v>2375</v>
      </c>
      <c r="E19" s="168">
        <v>450000</v>
      </c>
      <c r="F19" s="165">
        <f t="shared" si="3"/>
        <v>391.26599999999996</v>
      </c>
      <c r="G19" s="165">
        <v>526</v>
      </c>
      <c r="H19" s="165">
        <f t="shared" si="4"/>
        <v>430.03799999999995</v>
      </c>
      <c r="I19" s="166">
        <v>563</v>
      </c>
      <c r="J19" s="268">
        <f t="shared" si="0"/>
        <v>134.73400000000004</v>
      </c>
      <c r="K19" s="268">
        <f t="shared" si="1"/>
        <v>132.96200000000005</v>
      </c>
      <c r="L19" s="269">
        <f t="shared" si="2"/>
        <v>1.3091866300187427</v>
      </c>
      <c r="M19" s="251"/>
      <c r="N19" s="158"/>
      <c r="O19" s="158"/>
      <c r="P19" s="158"/>
      <c r="Q19" s="158"/>
      <c r="R19" s="158"/>
      <c r="S19" s="158"/>
      <c r="T19" s="158"/>
      <c r="U19" s="158"/>
      <c r="V19" s="158"/>
      <c r="W19" s="158"/>
      <c r="X19" s="158"/>
      <c r="Y19" s="158"/>
      <c r="Z19" s="158"/>
    </row>
    <row r="20" spans="1:26" x14ac:dyDescent="0.25">
      <c r="A20" s="158"/>
      <c r="B20" s="247"/>
      <c r="C20" s="260" t="s">
        <v>338</v>
      </c>
      <c r="D20" s="164">
        <v>1180</v>
      </c>
      <c r="E20" s="168">
        <v>550000</v>
      </c>
      <c r="F20" s="165">
        <f t="shared" si="3"/>
        <v>478.214</v>
      </c>
      <c r="G20" s="165">
        <v>526</v>
      </c>
      <c r="H20" s="165">
        <f t="shared" si="4"/>
        <v>525.60199999999998</v>
      </c>
      <c r="I20" s="166">
        <v>563</v>
      </c>
      <c r="J20" s="268">
        <f t="shared" si="0"/>
        <v>47.786000000000001</v>
      </c>
      <c r="K20" s="268">
        <f t="shared" si="1"/>
        <v>37.398000000000025</v>
      </c>
      <c r="L20" s="269">
        <f t="shared" si="2"/>
        <v>1.0711526972880621</v>
      </c>
      <c r="M20" s="251"/>
      <c r="N20" s="158"/>
      <c r="O20" s="158"/>
      <c r="P20" s="158"/>
      <c r="Q20" s="158"/>
      <c r="R20" s="158"/>
      <c r="S20" s="158"/>
      <c r="T20" s="158"/>
      <c r="U20" s="158"/>
      <c r="V20" s="158"/>
      <c r="W20" s="158"/>
      <c r="X20" s="158"/>
      <c r="Y20" s="158"/>
      <c r="Z20" s="158"/>
    </row>
    <row r="21" spans="1:26" x14ac:dyDescent="0.25">
      <c r="A21" s="158"/>
      <c r="B21" s="247"/>
      <c r="C21" s="260" t="s">
        <v>339</v>
      </c>
      <c r="D21" s="164">
        <v>835</v>
      </c>
      <c r="E21" s="168">
        <v>650000</v>
      </c>
      <c r="F21" s="165">
        <v>565.16</v>
      </c>
      <c r="G21" s="165">
        <v>526</v>
      </c>
      <c r="H21" s="165">
        <v>621.16999999999996</v>
      </c>
      <c r="I21" s="166">
        <v>563</v>
      </c>
      <c r="J21" s="268">
        <f t="shared" si="0"/>
        <v>-39.159999999999968</v>
      </c>
      <c r="K21" s="268">
        <f t="shared" si="1"/>
        <v>-58.169999999999959</v>
      </c>
      <c r="L21" s="269">
        <f t="shared" si="2"/>
        <v>0.90635413815863619</v>
      </c>
      <c r="M21" s="251"/>
      <c r="N21" s="158"/>
      <c r="O21" s="158"/>
      <c r="P21" s="158"/>
      <c r="Q21" s="158"/>
      <c r="R21" s="158"/>
      <c r="S21" s="158"/>
      <c r="T21" s="158"/>
      <c r="U21" s="158"/>
      <c r="V21" s="158"/>
      <c r="W21" s="158"/>
      <c r="X21" s="158"/>
      <c r="Y21" s="158"/>
      <c r="Z21" s="158"/>
    </row>
    <row r="22" spans="1:26" x14ac:dyDescent="0.25">
      <c r="A22" s="158"/>
      <c r="B22" s="247"/>
      <c r="C22" s="260" t="s">
        <v>340</v>
      </c>
      <c r="D22" s="164">
        <v>751</v>
      </c>
      <c r="E22" s="168">
        <v>750000</v>
      </c>
      <c r="F22" s="165">
        <v>652.11</v>
      </c>
      <c r="G22" s="165">
        <v>526</v>
      </c>
      <c r="H22" s="165">
        <v>716.73</v>
      </c>
      <c r="I22" s="166">
        <v>563</v>
      </c>
      <c r="J22" s="268">
        <f t="shared" si="0"/>
        <v>-126.11000000000001</v>
      </c>
      <c r="K22" s="268">
        <f t="shared" si="1"/>
        <v>-153.73000000000002</v>
      </c>
      <c r="L22" s="269">
        <f t="shared" si="2"/>
        <v>0.7855119780112455</v>
      </c>
      <c r="M22" s="251"/>
      <c r="N22" s="158"/>
      <c r="O22" s="158"/>
      <c r="P22" s="158"/>
      <c r="Q22" s="158"/>
      <c r="R22" s="158"/>
      <c r="S22" s="158"/>
      <c r="T22" s="158"/>
      <c r="U22" s="158"/>
      <c r="V22" s="158"/>
      <c r="W22" s="158"/>
      <c r="X22" s="158"/>
      <c r="Y22" s="158"/>
      <c r="Z22" s="158"/>
    </row>
    <row r="23" spans="1:26" x14ac:dyDescent="0.25">
      <c r="A23" s="158"/>
      <c r="B23" s="247"/>
      <c r="C23" s="260" t="s">
        <v>341</v>
      </c>
      <c r="D23" s="164">
        <v>758</v>
      </c>
      <c r="E23" s="168">
        <v>850000</v>
      </c>
      <c r="F23" s="165">
        <v>739.06</v>
      </c>
      <c r="G23" s="165">
        <v>526</v>
      </c>
      <c r="H23" s="165">
        <v>812.29</v>
      </c>
      <c r="I23" s="166">
        <v>563</v>
      </c>
      <c r="J23" s="268">
        <f t="shared" si="0"/>
        <v>-213.05999999999995</v>
      </c>
      <c r="K23" s="268">
        <f t="shared" si="1"/>
        <v>-249.28999999999996</v>
      </c>
      <c r="L23" s="269">
        <f t="shared" si="2"/>
        <v>0.69310221718844256</v>
      </c>
      <c r="M23" s="251"/>
      <c r="N23" s="158"/>
      <c r="O23" s="158"/>
      <c r="P23" s="158"/>
      <c r="Q23" s="158"/>
      <c r="R23" s="158"/>
      <c r="S23" s="158"/>
      <c r="T23" s="158"/>
      <c r="U23" s="158"/>
      <c r="V23" s="158"/>
      <c r="W23" s="158"/>
      <c r="X23" s="158"/>
      <c r="Y23" s="158"/>
      <c r="Z23" s="158"/>
    </row>
    <row r="24" spans="1:26" x14ac:dyDescent="0.25">
      <c r="A24" s="158"/>
      <c r="B24" s="247"/>
      <c r="C24" s="260" t="s">
        <v>342</v>
      </c>
      <c r="D24" s="164">
        <v>1105</v>
      </c>
      <c r="E24" s="168">
        <v>950000</v>
      </c>
      <c r="F24" s="165">
        <v>826.01</v>
      </c>
      <c r="G24" s="165">
        <v>526</v>
      </c>
      <c r="H24" s="165">
        <v>907.86</v>
      </c>
      <c r="I24" s="166">
        <v>563</v>
      </c>
      <c r="J24" s="268">
        <f t="shared" si="0"/>
        <v>-300.01</v>
      </c>
      <c r="K24" s="268">
        <f t="shared" si="1"/>
        <v>-344.86</v>
      </c>
      <c r="L24" s="269">
        <f t="shared" si="2"/>
        <v>0.6201396691119776</v>
      </c>
      <c r="M24" s="251"/>
      <c r="N24" s="158"/>
      <c r="O24" s="158"/>
      <c r="P24" s="158"/>
      <c r="Q24" s="158"/>
      <c r="R24" s="158"/>
      <c r="S24" s="158"/>
      <c r="T24" s="158"/>
      <c r="U24" s="158"/>
      <c r="V24" s="158"/>
      <c r="W24" s="158"/>
      <c r="X24" s="158"/>
      <c r="Y24" s="158"/>
      <c r="Z24" s="158"/>
    </row>
    <row r="25" spans="1:26" x14ac:dyDescent="0.25">
      <c r="A25" s="158"/>
      <c r="B25" s="247"/>
      <c r="C25" s="260" t="s">
        <v>343</v>
      </c>
      <c r="D25" s="164">
        <v>2756</v>
      </c>
      <c r="E25" s="168">
        <v>1250000</v>
      </c>
      <c r="F25" s="165">
        <v>1086.8499999999999</v>
      </c>
      <c r="G25" s="165">
        <v>526</v>
      </c>
      <c r="H25" s="165">
        <v>1194.55</v>
      </c>
      <c r="I25" s="166">
        <v>563</v>
      </c>
      <c r="J25" s="268">
        <f t="shared" si="0"/>
        <v>-560.84999999999991</v>
      </c>
      <c r="K25" s="268">
        <f t="shared" si="1"/>
        <v>-631.54999999999995</v>
      </c>
      <c r="L25" s="269">
        <f t="shared" si="2"/>
        <v>0.47130718680674732</v>
      </c>
      <c r="M25" s="251"/>
      <c r="N25" s="158"/>
      <c r="O25" s="158"/>
      <c r="P25" s="158"/>
      <c r="Q25" s="158"/>
      <c r="R25" s="158"/>
      <c r="S25" s="158"/>
      <c r="T25" s="158"/>
      <c r="U25" s="158"/>
      <c r="V25" s="158"/>
      <c r="W25" s="158"/>
      <c r="X25" s="158"/>
      <c r="Y25" s="158"/>
      <c r="Z25" s="158"/>
    </row>
    <row r="26" spans="1:26" x14ac:dyDescent="0.25">
      <c r="A26" s="158"/>
      <c r="B26" s="247"/>
      <c r="C26" s="260" t="s">
        <v>344</v>
      </c>
      <c r="D26" s="164">
        <v>1330</v>
      </c>
      <c r="E26" s="168">
        <v>1750000</v>
      </c>
      <c r="F26" s="165">
        <v>1521.59</v>
      </c>
      <c r="G26" s="165">
        <v>526</v>
      </c>
      <c r="H26" s="165">
        <v>1672.37</v>
      </c>
      <c r="I26" s="166">
        <v>563</v>
      </c>
      <c r="J26" s="268">
        <f t="shared" si="0"/>
        <v>-995.58999999999992</v>
      </c>
      <c r="K26" s="268">
        <f t="shared" si="1"/>
        <v>-1109.3699999999999</v>
      </c>
      <c r="L26" s="269">
        <f t="shared" si="2"/>
        <v>0.33664799057624811</v>
      </c>
      <c r="M26" s="251"/>
      <c r="N26" s="158"/>
      <c r="O26" s="158"/>
      <c r="P26" s="158"/>
      <c r="Q26" s="158"/>
      <c r="R26" s="158"/>
      <c r="S26" s="158"/>
      <c r="T26" s="158"/>
      <c r="U26" s="158"/>
      <c r="V26" s="158"/>
      <c r="W26" s="158"/>
      <c r="X26" s="158"/>
      <c r="Y26" s="158"/>
      <c r="Z26" s="158"/>
    </row>
    <row r="27" spans="1:26" x14ac:dyDescent="0.25">
      <c r="A27" s="158"/>
      <c r="B27" s="247"/>
      <c r="C27" s="260" t="s">
        <v>345</v>
      </c>
      <c r="D27" s="164">
        <v>648</v>
      </c>
      <c r="E27" s="168">
        <v>2500000</v>
      </c>
      <c r="F27" s="165">
        <v>2173.6999999999998</v>
      </c>
      <c r="G27" s="165">
        <v>526</v>
      </c>
      <c r="H27" s="165">
        <v>2389.1</v>
      </c>
      <c r="I27" s="166">
        <v>563</v>
      </c>
      <c r="J27" s="268">
        <f t="shared" si="0"/>
        <v>-1647.6999999999998</v>
      </c>
      <c r="K27" s="268">
        <f t="shared" si="1"/>
        <v>-1826.1</v>
      </c>
      <c r="L27" s="269">
        <f t="shared" si="2"/>
        <v>0.23565359340337366</v>
      </c>
      <c r="M27" s="251"/>
      <c r="N27" s="158"/>
      <c r="O27" s="158"/>
      <c r="P27" s="158"/>
      <c r="Q27" s="158"/>
      <c r="R27" s="158"/>
      <c r="S27" s="158"/>
      <c r="T27" s="158"/>
      <c r="U27" s="158"/>
      <c r="V27" s="158"/>
      <c r="W27" s="158"/>
      <c r="X27" s="158"/>
      <c r="Y27" s="158"/>
      <c r="Z27" s="158"/>
    </row>
    <row r="28" spans="1:26" x14ac:dyDescent="0.25">
      <c r="A28" s="158"/>
      <c r="B28" s="247"/>
      <c r="C28" s="261" t="s">
        <v>346</v>
      </c>
      <c r="D28" s="262">
        <v>309</v>
      </c>
      <c r="E28" s="263">
        <v>3000000</v>
      </c>
      <c r="F28" s="264">
        <v>2617.13</v>
      </c>
      <c r="G28" s="264">
        <v>526</v>
      </c>
      <c r="H28" s="264">
        <v>2876.48</v>
      </c>
      <c r="I28" s="265">
        <v>563</v>
      </c>
      <c r="J28" s="270">
        <f t="shared" si="0"/>
        <v>-2091.13</v>
      </c>
      <c r="K28" s="270">
        <f t="shared" si="1"/>
        <v>-2313.48</v>
      </c>
      <c r="L28" s="271">
        <f t="shared" si="2"/>
        <v>0.19572533096006231</v>
      </c>
      <c r="M28" s="251"/>
      <c r="N28" s="158"/>
      <c r="O28" s="158"/>
      <c r="P28" s="158"/>
      <c r="Q28" s="158"/>
      <c r="R28" s="158"/>
      <c r="S28" s="158"/>
      <c r="T28" s="158"/>
      <c r="U28" s="158"/>
      <c r="V28" s="158"/>
      <c r="W28" s="158"/>
      <c r="X28" s="158"/>
      <c r="Y28" s="158"/>
      <c r="Z28" s="158"/>
    </row>
    <row r="29" spans="1:26" ht="12" thickBot="1" x14ac:dyDescent="0.3">
      <c r="A29" s="158"/>
      <c r="B29" s="252"/>
      <c r="C29" s="253"/>
      <c r="D29" s="253"/>
      <c r="E29" s="253"/>
      <c r="F29" s="253"/>
      <c r="G29" s="253"/>
      <c r="H29" s="253"/>
      <c r="I29" s="253"/>
      <c r="J29" s="253"/>
      <c r="K29" s="253"/>
      <c r="L29" s="253"/>
      <c r="M29" s="254"/>
      <c r="N29" s="158"/>
      <c r="O29" s="158"/>
      <c r="P29" s="158"/>
      <c r="Q29" s="158"/>
      <c r="R29" s="158"/>
      <c r="S29" s="158"/>
      <c r="T29" s="158"/>
      <c r="U29" s="158"/>
      <c r="V29" s="158"/>
      <c r="W29" s="158"/>
      <c r="X29" s="158"/>
      <c r="Y29" s="158"/>
      <c r="Z29" s="158"/>
    </row>
    <row r="30" spans="1:26" ht="12.5" hidden="1" x14ac:dyDescent="0.25">
      <c r="A30" s="158"/>
      <c r="B30" s="159"/>
      <c r="C30" s="129"/>
      <c r="D30" s="129"/>
      <c r="E30" s="159"/>
      <c r="F30" s="159"/>
      <c r="G30" s="159"/>
      <c r="H30" s="159"/>
      <c r="I30" s="158"/>
      <c r="J30" s="158"/>
      <c r="K30" s="158"/>
      <c r="L30" s="158"/>
      <c r="M30" s="158"/>
      <c r="N30" s="158"/>
      <c r="O30" s="158"/>
      <c r="P30" s="158"/>
      <c r="Q30" s="158"/>
      <c r="R30" s="158"/>
      <c r="S30" s="158"/>
      <c r="T30" s="158"/>
      <c r="U30" s="158"/>
      <c r="V30" s="158"/>
      <c r="W30" s="158"/>
      <c r="X30" s="158"/>
      <c r="Y30" s="158"/>
      <c r="Z30" s="158"/>
    </row>
    <row r="31" spans="1:26" ht="12.5" hidden="1" x14ac:dyDescent="0.25">
      <c r="A31" s="158"/>
      <c r="B31" s="159"/>
      <c r="C31" s="129" t="s">
        <v>347</v>
      </c>
      <c r="D31" s="129"/>
      <c r="E31" s="159"/>
      <c r="F31" s="159"/>
      <c r="G31" s="159"/>
      <c r="H31" s="159"/>
      <c r="I31" s="158"/>
      <c r="J31" s="158"/>
      <c r="K31" s="158"/>
      <c r="L31" s="158"/>
      <c r="M31" s="158"/>
      <c r="N31" s="158"/>
      <c r="O31" s="158"/>
      <c r="P31" s="158"/>
      <c r="Q31" s="158"/>
      <c r="R31" s="158"/>
      <c r="S31" s="158"/>
      <c r="T31" s="158"/>
      <c r="U31" s="158"/>
      <c r="V31" s="158"/>
      <c r="W31" s="158"/>
      <c r="X31" s="158"/>
      <c r="Y31" s="158"/>
      <c r="Z31" s="158"/>
    </row>
    <row r="32" spans="1:26" ht="12.5" hidden="1" x14ac:dyDescent="0.25">
      <c r="A32" s="158"/>
      <c r="B32" s="159"/>
      <c r="C32" s="129" t="s">
        <v>348</v>
      </c>
      <c r="D32" s="129"/>
      <c r="E32" s="159"/>
      <c r="F32" s="159"/>
      <c r="G32" s="159"/>
      <c r="H32" s="159"/>
      <c r="I32" s="158"/>
      <c r="J32" s="158"/>
      <c r="K32" s="158"/>
      <c r="L32" s="158"/>
      <c r="M32" s="158"/>
      <c r="N32" s="158"/>
      <c r="O32" s="158"/>
      <c r="P32" s="158"/>
      <c r="Q32" s="158"/>
      <c r="R32" s="158"/>
      <c r="S32" s="158"/>
      <c r="T32" s="158"/>
      <c r="U32" s="158"/>
      <c r="V32" s="158"/>
      <c r="W32" s="158"/>
      <c r="X32" s="158"/>
      <c r="Y32" s="158"/>
      <c r="Z32" s="158"/>
    </row>
    <row r="33" spans="1:26" ht="12.5" hidden="1" x14ac:dyDescent="0.25">
      <c r="A33" s="158"/>
      <c r="B33" s="159"/>
      <c r="C33" s="129" t="s">
        <v>349</v>
      </c>
      <c r="D33" s="129"/>
      <c r="E33" s="159"/>
      <c r="F33" s="159"/>
      <c r="G33" s="159"/>
      <c r="H33" s="159"/>
      <c r="I33" s="158"/>
      <c r="J33" s="158"/>
      <c r="K33" s="158"/>
      <c r="L33" s="158"/>
      <c r="M33" s="158"/>
      <c r="N33" s="158"/>
      <c r="O33" s="158"/>
      <c r="P33" s="158"/>
      <c r="Q33" s="158"/>
      <c r="R33" s="158"/>
      <c r="S33" s="158"/>
      <c r="T33" s="158"/>
      <c r="U33" s="158"/>
      <c r="V33" s="158"/>
      <c r="W33" s="158"/>
      <c r="X33" s="158"/>
      <c r="Y33" s="158"/>
      <c r="Z33" s="158"/>
    </row>
    <row r="34" spans="1:26" ht="12.5" hidden="1" x14ac:dyDescent="0.25">
      <c r="A34" s="158"/>
      <c r="B34" s="159"/>
      <c r="C34" s="129" t="s">
        <v>350</v>
      </c>
      <c r="D34" s="129"/>
      <c r="E34" s="159"/>
      <c r="F34" s="159"/>
      <c r="G34" s="159"/>
      <c r="H34" s="159"/>
      <c r="I34" s="158"/>
      <c r="J34" s="158"/>
      <c r="K34" s="158"/>
      <c r="L34" s="158"/>
      <c r="M34" s="158"/>
      <c r="N34" s="158"/>
      <c r="O34" s="158"/>
      <c r="P34" s="158"/>
      <c r="Q34" s="158"/>
      <c r="R34" s="158"/>
      <c r="S34" s="158"/>
      <c r="T34" s="158"/>
      <c r="U34" s="158"/>
      <c r="V34" s="158"/>
      <c r="W34" s="158"/>
      <c r="X34" s="158"/>
      <c r="Y34" s="158"/>
      <c r="Z34" s="158"/>
    </row>
    <row r="35" spans="1:26" hidden="1" x14ac:dyDescent="0.25">
      <c r="A35" s="158"/>
      <c r="B35" s="159"/>
      <c r="C35" s="159"/>
      <c r="D35" s="159"/>
      <c r="E35" s="159"/>
      <c r="F35" s="159"/>
      <c r="G35" s="159"/>
      <c r="H35" s="159"/>
      <c r="I35" s="158"/>
      <c r="J35" s="158"/>
      <c r="K35" s="158"/>
      <c r="L35" s="158"/>
      <c r="M35" s="158"/>
      <c r="N35" s="158"/>
      <c r="O35" s="158"/>
      <c r="P35" s="158"/>
      <c r="Q35" s="158"/>
      <c r="R35" s="158"/>
      <c r="S35" s="158"/>
      <c r="T35" s="158"/>
      <c r="U35" s="158"/>
      <c r="V35" s="158"/>
      <c r="W35" s="158"/>
      <c r="X35" s="158"/>
      <c r="Y35" s="158"/>
      <c r="Z35" s="158"/>
    </row>
    <row r="36" spans="1:26" x14ac:dyDescent="0.2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x14ac:dyDescent="0.2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x14ac:dyDescent="0.25">
      <c r="A38" s="158"/>
      <c r="B38" s="158"/>
      <c r="C38" s="158"/>
      <c r="D38" s="160"/>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x14ac:dyDescent="0.2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x14ac:dyDescent="0.2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x14ac:dyDescent="0.2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x14ac:dyDescent="0.2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x14ac:dyDescent="0.2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x14ac:dyDescent="0.2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x14ac:dyDescent="0.2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x14ac:dyDescent="0.2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x14ac:dyDescent="0.2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x14ac:dyDescent="0.2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x14ac:dyDescent="0.2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x14ac:dyDescent="0.2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x14ac:dyDescent="0.2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x14ac:dyDescent="0.2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x14ac:dyDescent="0.2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x14ac:dyDescent="0.2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x14ac:dyDescent="0.2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x14ac:dyDescent="0.2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x14ac:dyDescent="0.2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x14ac:dyDescent="0.2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x14ac:dyDescent="0.2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x14ac:dyDescent="0.2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x14ac:dyDescent="0.2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x14ac:dyDescent="0.2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x14ac:dyDescent="0.2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x14ac:dyDescent="0.2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x14ac:dyDescent="0.2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x14ac:dyDescent="0.2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x14ac:dyDescent="0.2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x14ac:dyDescent="0.2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x14ac:dyDescent="0.2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x14ac:dyDescent="0.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x14ac:dyDescent="0.2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x14ac:dyDescent="0.2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x14ac:dyDescent="0.2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x14ac:dyDescent="0.2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x14ac:dyDescent="0.2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x14ac:dyDescent="0.2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x14ac:dyDescent="0.2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x14ac:dyDescent="0.2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x14ac:dyDescent="0.2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x14ac:dyDescent="0.2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x14ac:dyDescent="0.2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x14ac:dyDescent="0.2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x14ac:dyDescent="0.2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x14ac:dyDescent="0.2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x14ac:dyDescent="0.2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x14ac:dyDescent="0.2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x14ac:dyDescent="0.2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x14ac:dyDescent="0.2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x14ac:dyDescent="0.2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x14ac:dyDescent="0.2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x14ac:dyDescent="0.2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x14ac:dyDescent="0.2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x14ac:dyDescent="0.2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x14ac:dyDescent="0.2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x14ac:dyDescent="0.2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x14ac:dyDescent="0.2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sheetData>
  <sheetProtection algorithmName="SHA-512" hashValue="KjZhXZI67gq2YjcWflN4kl4K/4l7REV5uhCs3+EZOBJr0WyvPMPpJa6YF94PWUrJWu0ZqqkIxRXeuvoH3C84pA==" saltValue="+hG97HTX+MIgu/iCEa0zMA==" spinCount="100000" sheet="1" objects="1" scenarios="1" formatColumns="0" formatRows="0"/>
  <conditionalFormatting sqref="C3">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Examples</vt:lpstr>
      <vt:lpstr>WK0 - Input data</vt:lpstr>
      <vt:lpstr>Instructions</vt:lpstr>
      <vt:lpstr>Wk1</vt:lpstr>
      <vt:lpstr>Wk2</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Thomas Partalis</cp:lastModifiedBy>
  <cp:lastPrinted>2018-04-07T04:15:47Z</cp:lastPrinted>
  <dcterms:created xsi:type="dcterms:W3CDTF">2014-05-19T07:21:06Z</dcterms:created>
  <dcterms:modified xsi:type="dcterms:W3CDTF">2019-02-13T01:14:23Z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