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100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68" i="1" l="1"/>
  <c r="B68" i="1"/>
  <c r="B70" i="1" s="1"/>
  <c r="B72" i="1" s="1"/>
  <c r="G59" i="1"/>
  <c r="H59" i="1"/>
  <c r="I59" i="1"/>
  <c r="J59" i="1"/>
  <c r="K59" i="1"/>
  <c r="L59" i="1"/>
  <c r="F59" i="1"/>
  <c r="G51" i="1"/>
  <c r="H51" i="1"/>
  <c r="I51" i="1"/>
  <c r="J51" i="1"/>
  <c r="K51" i="1"/>
  <c r="L51" i="1"/>
  <c r="F51" i="1"/>
  <c r="G37" i="1"/>
  <c r="H37" i="1"/>
  <c r="I37" i="1"/>
  <c r="J37" i="1"/>
  <c r="K37" i="1"/>
  <c r="L37" i="1"/>
  <c r="F37" i="1"/>
  <c r="G28" i="1"/>
  <c r="H28" i="1"/>
  <c r="I28" i="1"/>
  <c r="J28" i="1"/>
  <c r="K28" i="1"/>
  <c r="L28" i="1"/>
  <c r="F28" i="1"/>
  <c r="G22" i="1"/>
  <c r="H22" i="1"/>
  <c r="I22" i="1"/>
  <c r="J22" i="1"/>
  <c r="K22" i="1"/>
  <c r="L22" i="1"/>
  <c r="F22" i="1"/>
  <c r="H14" i="1"/>
  <c r="I14" i="1"/>
  <c r="J14" i="1"/>
  <c r="K14" i="1"/>
  <c r="L14" i="1"/>
  <c r="G14" i="1"/>
  <c r="F14" i="1"/>
  <c r="F70" i="1" l="1"/>
  <c r="F72" i="1" s="1"/>
  <c r="K70" i="1"/>
  <c r="K72" i="1" s="1"/>
  <c r="H70" i="1"/>
  <c r="H72" i="1" s="1"/>
  <c r="I70" i="1"/>
  <c r="I72" i="1" s="1"/>
  <c r="J70" i="1"/>
  <c r="J72" i="1" s="1"/>
  <c r="C70" i="1"/>
  <c r="C72" i="1" s="1"/>
  <c r="D74" i="1" s="1"/>
  <c r="D70" i="1"/>
  <c r="D72" i="1" s="1"/>
  <c r="L70" i="1"/>
  <c r="L72" i="1" s="1"/>
  <c r="E70" i="1"/>
  <c r="E72" i="1" s="1"/>
  <c r="G70" i="1"/>
  <c r="G72" i="1" s="1"/>
  <c r="I74" i="1" l="1"/>
  <c r="K74" i="1"/>
  <c r="F74" i="1"/>
  <c r="E74" i="1"/>
  <c r="L74" i="1"/>
  <c r="J74" i="1"/>
  <c r="G74" i="1"/>
  <c r="H74" i="1"/>
</calcChain>
</file>

<file path=xl/sharedStrings.xml><?xml version="1.0" encoding="utf-8"?>
<sst xmlns="http://schemas.openxmlformats.org/spreadsheetml/2006/main" count="53" uniqueCount="43">
  <si>
    <t>FIT FOR THE FUTURE RATIOS</t>
  </si>
  <si>
    <t>Operating Performance Ratio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</si>
  <si>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</si>
  <si>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</si>
  <si>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</si>
  <si>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</si>
  <si>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</si>
  <si>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</si>
  <si>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</si>
  <si>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</si>
  <si>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</si>
  <si>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(Greater than or equal to break-even average over 3 years</t>
  </si>
  <si>
    <t>Actual</t>
  </si>
  <si>
    <t>Op Rev - Cap Rev - Exp over</t>
  </si>
  <si>
    <t>Op Rev - Capital</t>
  </si>
  <si>
    <t>Own Source Revenue</t>
  </si>
  <si>
    <t>Rates &amp; Annual Charges plus User Charges &amp; Fees over</t>
  </si>
  <si>
    <t>Total Revenue incl. Capital Gants &amp; Contributrions</t>
  </si>
  <si>
    <t>Average over 3 years</t>
  </si>
  <si>
    <t>Including FAG's</t>
  </si>
  <si>
    <t>Building &amp; Infrastructure Asset Renewal</t>
  </si>
  <si>
    <t>Asset Renewals over Dep, Amort. Impair. For Bldgs &amp; Infr.</t>
  </si>
  <si>
    <t>Infrastructure Backlog Ratio</t>
  </si>
  <si>
    <t>WDV of infrastructure, buildings, other structures &amp; LI</t>
  </si>
  <si>
    <t>Estimated cost to bring assets to a satisfactory condition over</t>
  </si>
  <si>
    <t>Asset Maintenance Ratio</t>
  </si>
  <si>
    <t>Debt Service Ratio</t>
  </si>
  <si>
    <t>(Greater than 0% and less than or equal to 20%</t>
  </si>
  <si>
    <t>average over 3 years)</t>
  </si>
  <si>
    <t>Real Operating Expenditure per capita</t>
  </si>
  <si>
    <t>A decrease in Real Operating Expenditure per capita over time</t>
  </si>
  <si>
    <t>Population</t>
  </si>
  <si>
    <t>Income Statement Expenses</t>
  </si>
  <si>
    <t>Cost per Capita</t>
  </si>
  <si>
    <t>CPI</t>
  </si>
  <si>
    <t>2010/2011</t>
  </si>
  <si>
    <t>2009/2010</t>
  </si>
  <si>
    <t>DENILIQUIN COUNCIL - FIT FOR THE FUTURE RATIO CALCULATIONS</t>
  </si>
  <si>
    <t>Actual (with FAGs)</t>
  </si>
  <si>
    <t>Average over 3 years (with FAGs)</t>
  </si>
  <si>
    <t>Ratio (Greater than 100% average over 3 years)</t>
  </si>
  <si>
    <t>(Less than 2%)</t>
  </si>
  <si>
    <t>APPENDIX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</si>
</sst>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workbookViewId="0">
      <pane xSplit="1" ySplit="5" topLeftCell="B21" activePane="bottomRight" state="frozen"/>
      <selection pane="topRight" activeCell="B1" sqref="B1"/>
      <selection pane="bottomLeft" activeCell="A3" sqref="A3"/>
      <selection pane="bottomRight" activeCell="A61" sqref="A61"/>
    </sheetView>
  </sheetViews>
  <sheetFormatPr defaultRowHeight="15" x14ac:dyDescent="0.25"/>
  <cols>
    <col min="1" max="1" width="50.28515625" customWidth="1"/>
    <col min="2" max="2" width="10.7109375" customWidth="1"/>
    <col min="3" max="3" width="10.85546875" customWidth="1"/>
    <col min="4" max="12" width="10.5703125" bestFit="1" customWidth="1"/>
  </cols>
  <sheetData>
    <row r="1" spans="1:12" s="2" customFormat="1" ht="22.5" customHeight="1" x14ac:dyDescent="0.35">
      <c r="A1" s="1" t="s">
        <v>42</v>
      </c>
    </row>
    <row r="2" spans="1:12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 t="s">
        <v>36</v>
      </c>
      <c r="C5" s="2" t="s">
        <v>35</v>
      </c>
      <c r="D5" s="4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ht="18.75" x14ac:dyDescent="0.3">
      <c r="A6" s="7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 t="s">
        <v>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 t="s">
        <v>12</v>
      </c>
      <c r="B12" s="2"/>
      <c r="C12" s="2"/>
      <c r="D12" s="2">
        <v>-0.05</v>
      </c>
      <c r="E12" s="2">
        <v>2.3E-2</v>
      </c>
      <c r="F12" s="2">
        <v>-3.3000000000000002E-2</v>
      </c>
      <c r="G12" s="2">
        <v>-2.8000000000000001E-2</v>
      </c>
      <c r="H12" s="2">
        <v>6.5100000000000005E-2</v>
      </c>
      <c r="I12" s="2">
        <v>7.0699999999999999E-2</v>
      </c>
      <c r="J12" s="2">
        <v>6.6100000000000006E-2</v>
      </c>
      <c r="K12" s="2">
        <v>6.6400000000000001E-2</v>
      </c>
      <c r="L12" s="2">
        <v>6.5299999999999997E-2</v>
      </c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 t="s">
        <v>18</v>
      </c>
      <c r="B14" s="2"/>
      <c r="C14" s="2"/>
      <c r="D14" s="2"/>
      <c r="E14" s="2"/>
      <c r="F14" s="5">
        <f>SUM(D12:F12)/3</f>
        <v>-0.02</v>
      </c>
      <c r="G14" s="5">
        <f>SUM(E12:G12)/3</f>
        <v>-1.2666666666666668E-2</v>
      </c>
      <c r="H14" s="5">
        <f t="shared" ref="H14:L14" si="0">SUM(F12:H12)/3</f>
        <v>1.3666666666666688E-3</v>
      </c>
      <c r="I14" s="5">
        <f t="shared" si="0"/>
        <v>3.5933333333333338E-2</v>
      </c>
      <c r="J14" s="5">
        <f t="shared" si="0"/>
        <v>6.7300000000000013E-2</v>
      </c>
      <c r="K14" s="5">
        <f t="shared" si="0"/>
        <v>6.7733333333333326E-2</v>
      </c>
      <c r="L14" s="5">
        <f t="shared" si="0"/>
        <v>6.593333333333333E-2</v>
      </c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8.75" x14ac:dyDescent="0.3">
      <c r="A16" s="7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 t="s">
        <v>17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 t="s">
        <v>12</v>
      </c>
      <c r="B20" s="2"/>
      <c r="C20" s="2"/>
      <c r="D20" s="2">
        <v>49.5</v>
      </c>
      <c r="E20" s="2">
        <v>54.7</v>
      </c>
      <c r="F20" s="2">
        <v>66.900000000000006</v>
      </c>
      <c r="G20" s="2">
        <v>48.44</v>
      </c>
      <c r="H20" s="2">
        <v>42.78</v>
      </c>
      <c r="I20" s="2">
        <v>52.91</v>
      </c>
      <c r="J20" s="2">
        <v>53.58</v>
      </c>
      <c r="K20" s="2">
        <v>52.99</v>
      </c>
      <c r="L20" s="2">
        <v>53.11</v>
      </c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18</v>
      </c>
      <c r="B22" s="2"/>
      <c r="C22" s="2"/>
      <c r="D22" s="2"/>
      <c r="E22" s="2"/>
      <c r="F22" s="6">
        <f>SUM(D20:F20)/3</f>
        <v>57.033333333333339</v>
      </c>
      <c r="G22" s="6">
        <f t="shared" ref="G22:L22" si="1">SUM(E20:G20)/3</f>
        <v>56.680000000000007</v>
      </c>
      <c r="H22" s="6">
        <f t="shared" si="1"/>
        <v>52.706666666666671</v>
      </c>
      <c r="I22" s="6">
        <f t="shared" si="1"/>
        <v>48.043333333333329</v>
      </c>
      <c r="J22" s="6">
        <f t="shared" si="1"/>
        <v>49.756666666666661</v>
      </c>
      <c r="K22" s="6">
        <f t="shared" si="1"/>
        <v>53.16</v>
      </c>
      <c r="L22" s="6">
        <f t="shared" si="1"/>
        <v>53.226666666666667</v>
      </c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 t="s">
        <v>19</v>
      </c>
      <c r="B24" s="2"/>
      <c r="C24" s="2"/>
      <c r="D24" s="2">
        <v>2942</v>
      </c>
      <c r="E24" s="2">
        <v>2278</v>
      </c>
      <c r="F24" s="2">
        <v>1137</v>
      </c>
      <c r="G24" s="2">
        <v>2349</v>
      </c>
      <c r="H24" s="2">
        <v>2349</v>
      </c>
      <c r="I24" s="2">
        <v>2349</v>
      </c>
      <c r="J24" s="2">
        <v>2349</v>
      </c>
      <c r="K24" s="2">
        <v>2408</v>
      </c>
      <c r="L24" s="2">
        <v>2468</v>
      </c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 t="s">
        <v>38</v>
      </c>
      <c r="B26" s="2"/>
      <c r="C26" s="2"/>
      <c r="D26" s="2">
        <v>73.8</v>
      </c>
      <c r="E26" s="2">
        <v>73.099999999999994</v>
      </c>
      <c r="F26" s="2">
        <v>76.7</v>
      </c>
      <c r="G26" s="2">
        <v>67.41</v>
      </c>
      <c r="H26" s="2">
        <v>58.42</v>
      </c>
      <c r="I26" s="2">
        <v>71.83</v>
      </c>
      <c r="J26" s="2">
        <v>72.28</v>
      </c>
      <c r="K26" s="2">
        <v>72.05</v>
      </c>
      <c r="L26" s="2">
        <v>72.23</v>
      </c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39</v>
      </c>
      <c r="B28" s="2"/>
      <c r="C28" s="2"/>
      <c r="D28" s="2"/>
      <c r="E28" s="2"/>
      <c r="F28" s="6">
        <f>SUM(D26:F26)/3</f>
        <v>74.533333333333317</v>
      </c>
      <c r="G28" s="6">
        <f t="shared" ref="G28:L28" si="2">SUM(E26:G26)/3</f>
        <v>72.403333333333336</v>
      </c>
      <c r="H28" s="6">
        <f t="shared" si="2"/>
        <v>67.510000000000005</v>
      </c>
      <c r="I28" s="6">
        <f t="shared" si="2"/>
        <v>65.88666666666667</v>
      </c>
      <c r="J28" s="6">
        <f t="shared" si="2"/>
        <v>67.510000000000005</v>
      </c>
      <c r="K28" s="6">
        <f t="shared" si="2"/>
        <v>72.053333333333342</v>
      </c>
      <c r="L28" s="6">
        <f t="shared" si="2"/>
        <v>72.186666666666667</v>
      </c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.75" x14ac:dyDescent="0.3">
      <c r="A30" s="7" t="s">
        <v>20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40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 t="s">
        <v>21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12</v>
      </c>
      <c r="B35" s="2"/>
      <c r="C35" s="2"/>
      <c r="D35" s="2">
        <v>101.5</v>
      </c>
      <c r="E35" s="2">
        <v>124.6</v>
      </c>
      <c r="F35" s="2">
        <v>42.3</v>
      </c>
      <c r="G35" s="2">
        <v>85.17</v>
      </c>
      <c r="H35" s="2">
        <v>359.91</v>
      </c>
      <c r="I35" s="2">
        <v>99.39</v>
      </c>
      <c r="J35" s="2">
        <v>79.069999999999993</v>
      </c>
      <c r="K35" s="2">
        <v>79.290000000000006</v>
      </c>
      <c r="L35" s="2">
        <v>79.099999999999994</v>
      </c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18</v>
      </c>
      <c r="B37" s="2"/>
      <c r="C37" s="2"/>
      <c r="D37" s="2"/>
      <c r="E37" s="2"/>
      <c r="F37" s="6">
        <f>SUM(D35:F35)/3</f>
        <v>89.466666666666654</v>
      </c>
      <c r="G37" s="6">
        <f t="shared" ref="G37:L37" si="3">SUM(E35:G35)/3</f>
        <v>84.023333333333326</v>
      </c>
      <c r="H37" s="6">
        <f t="shared" si="3"/>
        <v>162.46</v>
      </c>
      <c r="I37" s="6">
        <f t="shared" si="3"/>
        <v>181.49</v>
      </c>
      <c r="J37" s="6">
        <f t="shared" si="3"/>
        <v>179.45666666666668</v>
      </c>
      <c r="K37" s="6">
        <f t="shared" si="3"/>
        <v>85.916666666666671</v>
      </c>
      <c r="L37" s="6">
        <f t="shared" si="3"/>
        <v>79.153333333333336</v>
      </c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.75" x14ac:dyDescent="0.3">
      <c r="A39" s="7" t="s">
        <v>22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41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 t="s">
        <v>24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 t="s">
        <v>12</v>
      </c>
      <c r="B45" s="2"/>
      <c r="C45" s="2"/>
      <c r="D45" s="2"/>
      <c r="E45" s="2"/>
      <c r="F45" s="2">
        <v>9.1999999999999993</v>
      </c>
      <c r="G45" s="2">
        <v>5.0000000000000001E-3</v>
      </c>
      <c r="H45" s="2">
        <v>4.0000000000000001E-3</v>
      </c>
      <c r="I45" s="2">
        <v>4.0000000000000001E-3</v>
      </c>
      <c r="J45" s="2">
        <v>3.0000000000000001E-3</v>
      </c>
      <c r="K45" s="2">
        <v>3.0000000000000001E-3</v>
      </c>
      <c r="L45" s="2">
        <v>2E-3</v>
      </c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8.75" x14ac:dyDescent="0.3">
      <c r="A47" s="7" t="s">
        <v>25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 t="s">
        <v>12</v>
      </c>
      <c r="B49" s="2"/>
      <c r="C49" s="2"/>
      <c r="D49" s="2">
        <v>100</v>
      </c>
      <c r="E49" s="2">
        <v>100</v>
      </c>
      <c r="F49" s="2">
        <v>64.3</v>
      </c>
      <c r="G49" s="2">
        <v>100</v>
      </c>
      <c r="H49" s="2">
        <v>100</v>
      </c>
      <c r="I49" s="2">
        <v>100</v>
      </c>
      <c r="J49" s="2">
        <v>100</v>
      </c>
      <c r="K49" s="2">
        <v>100</v>
      </c>
      <c r="L49" s="2">
        <v>100</v>
      </c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 t="s">
        <v>18</v>
      </c>
      <c r="B51" s="2"/>
      <c r="C51" s="2"/>
      <c r="D51" s="2"/>
      <c r="E51" s="2"/>
      <c r="F51" s="2">
        <f>SUM(D49:F49)/3</f>
        <v>88.100000000000009</v>
      </c>
      <c r="G51" s="2">
        <f t="shared" ref="G51:L51" si="4">SUM(E49:G49)/3</f>
        <v>88.100000000000009</v>
      </c>
      <c r="H51" s="2">
        <f t="shared" si="4"/>
        <v>88.100000000000009</v>
      </c>
      <c r="I51" s="2">
        <f t="shared" si="4"/>
        <v>100</v>
      </c>
      <c r="J51" s="2">
        <f t="shared" si="4"/>
        <v>100</v>
      </c>
      <c r="K51" s="2">
        <f t="shared" si="4"/>
        <v>100</v>
      </c>
      <c r="L51" s="2">
        <f t="shared" si="4"/>
        <v>100</v>
      </c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8.75" x14ac:dyDescent="0.3">
      <c r="A53" s="7" t="s">
        <v>26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 t="s">
        <v>27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 t="s">
        <v>28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 t="s">
        <v>12</v>
      </c>
      <c r="B57" s="2"/>
      <c r="C57" s="2"/>
      <c r="D57" s="2">
        <v>6.33</v>
      </c>
      <c r="E57" s="2">
        <v>9</v>
      </c>
      <c r="F57" s="2">
        <v>7.14</v>
      </c>
      <c r="G57" s="2">
        <v>6.81</v>
      </c>
      <c r="H57" s="2">
        <v>5.03</v>
      </c>
      <c r="I57" s="2">
        <v>4.75</v>
      </c>
      <c r="J57" s="2">
        <v>4.5</v>
      </c>
      <c r="K57" s="2">
        <v>4.21</v>
      </c>
      <c r="L57" s="2">
        <v>3.77</v>
      </c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18</v>
      </c>
      <c r="B59" s="2"/>
      <c r="C59" s="2"/>
      <c r="D59" s="2"/>
      <c r="E59" s="2"/>
      <c r="F59" s="6">
        <f>SUM(D57:F57)/3</f>
        <v>7.4899999999999993</v>
      </c>
      <c r="G59" s="6">
        <f t="shared" ref="G59:L59" si="5">SUM(E57:G57)/3</f>
        <v>7.6499999999999995</v>
      </c>
      <c r="H59" s="6">
        <f t="shared" si="5"/>
        <v>6.3266666666666671</v>
      </c>
      <c r="I59" s="6">
        <f t="shared" si="5"/>
        <v>5.53</v>
      </c>
      <c r="J59" s="6">
        <f t="shared" si="5"/>
        <v>4.7600000000000007</v>
      </c>
      <c r="K59" s="6">
        <f t="shared" si="5"/>
        <v>4.4866666666666672</v>
      </c>
      <c r="L59" s="6">
        <f t="shared" si="5"/>
        <v>4.16</v>
      </c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3">
      <c r="A61" s="7" t="s">
        <v>29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 t="s">
        <v>30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 t="s">
        <v>31</v>
      </c>
      <c r="B64" s="2">
        <v>7406</v>
      </c>
      <c r="C64" s="2">
        <v>7334.5</v>
      </c>
      <c r="D64" s="2">
        <v>7319.5</v>
      </c>
      <c r="E64" s="2">
        <v>7356</v>
      </c>
      <c r="F64" s="2">
        <v>7437</v>
      </c>
      <c r="G64" s="2">
        <v>7511</v>
      </c>
      <c r="H64" s="2">
        <v>7586</v>
      </c>
      <c r="I64" s="2">
        <v>7662</v>
      </c>
      <c r="J64" s="2">
        <v>7738</v>
      </c>
      <c r="K64" s="2">
        <v>7815</v>
      </c>
      <c r="L64" s="2">
        <v>7893</v>
      </c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 t="s">
        <v>32</v>
      </c>
      <c r="B66" s="2">
        <v>11461</v>
      </c>
      <c r="C66" s="2">
        <v>11147</v>
      </c>
      <c r="D66" s="2">
        <v>11930</v>
      </c>
      <c r="E66" s="2">
        <v>12009</v>
      </c>
      <c r="F66" s="2">
        <v>11559</v>
      </c>
      <c r="G66" s="2">
        <v>11998</v>
      </c>
      <c r="H66" s="2">
        <v>11287</v>
      </c>
      <c r="I66" s="2">
        <v>11414</v>
      </c>
      <c r="J66" s="2">
        <v>11602</v>
      </c>
      <c r="K66" s="2">
        <v>11668</v>
      </c>
      <c r="L66" s="2">
        <v>11936</v>
      </c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 t="s">
        <v>34</v>
      </c>
      <c r="B68" s="2">
        <f>2.3/100</f>
        <v>2.3E-2</v>
      </c>
      <c r="C68" s="2">
        <f>3/100</f>
        <v>0.03</v>
      </c>
      <c r="D68" s="2">
        <v>0.03</v>
      </c>
      <c r="E68" s="2">
        <v>3.4000000000000002E-2</v>
      </c>
      <c r="F68" s="2">
        <v>3.6999999999999998E-2</v>
      </c>
      <c r="G68" s="2">
        <v>1.7000000000000001E-2</v>
      </c>
      <c r="H68" s="2">
        <v>0.02</v>
      </c>
      <c r="I68" s="2">
        <v>0.02</v>
      </c>
      <c r="J68" s="2">
        <v>2.5000000000000001E-2</v>
      </c>
      <c r="K68" s="2">
        <v>2.5000000000000001E-2</v>
      </c>
      <c r="L68" s="2">
        <v>2.5000000000000001E-2</v>
      </c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6">
        <f>B66*(1-B68)</f>
        <v>11197.396999999999</v>
      </c>
      <c r="C70" s="6">
        <f>C66*(1-B68)*(1-C68)</f>
        <v>10563.90043</v>
      </c>
      <c r="D70" s="6">
        <f>D66*(1-B68)*(1-C68)*(1-D68)</f>
        <v>10966.763448999998</v>
      </c>
      <c r="E70" s="6">
        <f>E66*(1-B68)*(1-C68)*(1-D68)*(1-E68)</f>
        <v>10664.045845954199</v>
      </c>
      <c r="F70" s="6">
        <f>F66*(1-B68)*(1-C68)*(1-D68)*(1-E68)*(1-F68)</f>
        <v>9884.659406599163</v>
      </c>
      <c r="G70" s="6">
        <f>G66*(1-$B$68)*(1-$C$68)*(1-$D$68)*(1-$E$68)*(1-$F$68)*(1-$G$68)</f>
        <v>10085.648336348333</v>
      </c>
      <c r="H70" s="6">
        <f>H66*(1-$B$68)*(1-$C$68)*(1-$D$68)*(1-$E$68)*(1-$F$68)*(1-$G$68)*(1-$H$68)</f>
        <v>9298.214578839501</v>
      </c>
      <c r="I70" s="6">
        <f>I66*(1-$B$68)*(1-$C$68)*(1-$D$68)*(1-$E$68)*(1-$F$68)*(1-$G$68)*(1-$H$68)*(1-$I$68)</f>
        <v>9214.7802585998579</v>
      </c>
      <c r="J70" s="6">
        <f>J66*(1-$B$68)*(1-$C$68)*(1-$D$68)*(1-$E$68)*(1-$F$68)*(1-$G$68)*(1-$H$68)*(1-$I$68)*(1-$J$68)</f>
        <v>9132.3929863561098</v>
      </c>
      <c r="K70" s="6">
        <f>K66*(1-$B$68)*(1-$C$68)*(1-$D$68)*(1-$E$68)*(1-$F$68)*(1-$G$68)*(1-$H$68)*(1-$I$68)*(1-$J$68)*(1-$K$68)</f>
        <v>8954.7355913362371</v>
      </c>
      <c r="L70" s="6">
        <f>L66*(1-$B$68)*(1-$C$68)*(1-$D$68)*(1-$E$68)*(1-$F$68)*(1-$G$68)*(1-$H$68)*(1-$I$68)*(1-$J$68)*(1-$K$68)*(1-$L$68)</f>
        <v>8931.4047752600782</v>
      </c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 t="s">
        <v>33</v>
      </c>
      <c r="B72" s="6">
        <f>B70/B64</f>
        <v>1.5119358628139346</v>
      </c>
      <c r="C72" s="6">
        <f t="shared" ref="C72:L72" si="6">C70/C64</f>
        <v>1.4403027377462676</v>
      </c>
      <c r="D72" s="6">
        <f t="shared" si="6"/>
        <v>1.4982940704966183</v>
      </c>
      <c r="E72" s="6">
        <f t="shared" si="6"/>
        <v>1.4497071568725122</v>
      </c>
      <c r="F72" s="6">
        <f t="shared" si="6"/>
        <v>1.3291191887319032</v>
      </c>
      <c r="G72" s="6">
        <f t="shared" si="6"/>
        <v>1.3427836954264856</v>
      </c>
      <c r="H72" s="6">
        <f t="shared" si="6"/>
        <v>1.2257071683152518</v>
      </c>
      <c r="I72" s="6">
        <f t="shared" si="6"/>
        <v>1.2026599136778724</v>
      </c>
      <c r="J72" s="6">
        <f t="shared" si="6"/>
        <v>1.1802006960915108</v>
      </c>
      <c r="K72" s="6">
        <f t="shared" si="6"/>
        <v>1.1458394870551807</v>
      </c>
      <c r="L72" s="6">
        <f t="shared" si="6"/>
        <v>1.1315602147801949</v>
      </c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 t="s">
        <v>18</v>
      </c>
      <c r="B74" s="2"/>
      <c r="C74" s="2"/>
      <c r="D74" s="6">
        <f>SUM(B72:D72)/3</f>
        <v>1.4835108903522733</v>
      </c>
      <c r="E74" s="6">
        <f t="shared" ref="E74:L74" si="7">SUM(C72:E72)/3</f>
        <v>1.4627679883717992</v>
      </c>
      <c r="F74" s="6">
        <f t="shared" si="7"/>
        <v>1.4257068053670112</v>
      </c>
      <c r="G74" s="6">
        <f t="shared" si="7"/>
        <v>1.373870013676967</v>
      </c>
      <c r="H74" s="6">
        <f t="shared" si="7"/>
        <v>1.2992033508245469</v>
      </c>
      <c r="I74" s="6">
        <f t="shared" si="7"/>
        <v>1.25705025913987</v>
      </c>
      <c r="J74" s="6">
        <f t="shared" si="7"/>
        <v>1.2028559260282117</v>
      </c>
      <c r="K74" s="6">
        <f t="shared" si="7"/>
        <v>1.176233365608188</v>
      </c>
      <c r="L74" s="6">
        <f t="shared" si="7"/>
        <v>1.1525334659756288</v>
      </c>
    </row>
  </sheetData>
  <mergeCells count="1">
    <mergeCell ref="A2:L3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Deniliquin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Maguire</dc:creator>
  <cp:lastModifiedBy>Des Bilske</cp:lastModifiedBy>
  <cp:lastPrinted>2015-06-24T02:35:38Z</cp:lastPrinted>
  <dcterms:created xsi:type="dcterms:W3CDTF">2015-06-22T07:57:18Z</dcterms:created>
  <dcterms:modified xsi:type="dcterms:W3CDTF">2015-06-24T02:50:13Z</dcterms:modified>
</cp:coreProperties>
</file>